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ralph_zamora_entaingroup_com/Documents/Documents/Data/"/>
    </mc:Choice>
  </mc:AlternateContent>
  <xr:revisionPtr revIDLastSave="0" documentId="8_{31586CE8-6F35-4A3A-8E18-FF249104336D}" xr6:coauthVersionLast="47" xr6:coauthVersionMax="47" xr10:uidLastSave="{00000000-0000-0000-0000-000000000000}"/>
  <bookViews>
    <workbookView xWindow="28680" yWindow="-120" windowWidth="29040" windowHeight="15840" firstSheet="8" activeTab="8" xr2:uid="{00000000-000D-0000-FFFF-FFFF00000000}"/>
  </bookViews>
  <sheets>
    <sheet name="Categories" sheetId="4" r:id="rId1"/>
    <sheet name="October 2022" sheetId="6" r:id="rId2"/>
    <sheet name="November 2022" sheetId="9" r:id="rId3"/>
    <sheet name="December 2022" sheetId="8" r:id="rId4"/>
    <sheet name="January 2023" sheetId="2" r:id="rId5"/>
    <sheet name="February 2023" sheetId="1" r:id="rId6"/>
    <sheet name="March 2023" sheetId="5" r:id="rId7"/>
    <sheet name="April 2023" sheetId="10" r:id="rId8"/>
    <sheet name="May 2023" sheetId="11" r:id="rId9"/>
  </sheets>
  <definedNames>
    <definedName name="_xlnm._FilterDatabase" localSheetId="7" hidden="1">'April 2023'!$A$1:$N$1</definedName>
    <definedName name="_xlnm._FilterDatabase" localSheetId="8" hidden="1">'May 2023'!$A$1:$N$1</definedName>
    <definedName name="_xlnm._FilterDatabase" localSheetId="6" hidden="1">'March 2023'!$A$1:$N$1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1" l="1"/>
  <c r="B3" i="11" s="1"/>
  <c r="B4" i="11" s="1"/>
  <c r="B5" i="11" s="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3" i="10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737" i="5"/>
  <c r="B738" i="5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734" i="5"/>
  <c r="B735" i="5" s="1"/>
  <c r="B631" i="5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4" i="9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472" i="9" s="1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B502" i="9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3" i="9"/>
  <c r="B199" i="6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3" i="6"/>
  <c r="B647" i="8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633" i="8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594" i="8"/>
  <c r="B595" i="8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518" i="8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485" i="8"/>
  <c r="B486" i="8"/>
  <c r="B487" i="8"/>
  <c r="B488" i="8"/>
  <c r="B489" i="8"/>
  <c r="B490" i="8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293" i="8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271" i="8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29" i="8"/>
  <c r="B230" i="8"/>
  <c r="B231" i="8"/>
  <c r="B232" i="8"/>
  <c r="B233" i="8"/>
  <c r="B234" i="8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196" i="8"/>
  <c r="B197" i="8"/>
  <c r="B198" i="8"/>
  <c r="B199" i="8"/>
  <c r="B200" i="8"/>
  <c r="B201" i="8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141" i="8"/>
  <c r="B142" i="8"/>
  <c r="B143" i="8"/>
  <c r="B144" i="8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76" i="8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24" i="8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4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3" i="8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125" i="11" l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254" i="10"/>
  <c r="B255" i="10" s="1"/>
  <c r="B256" i="10" s="1"/>
  <c r="B257" i="10" s="1"/>
  <c r="B258" i="10" s="1"/>
  <c r="B611" i="5"/>
  <c r="B612" i="5" s="1"/>
  <c r="B613" i="5" s="1"/>
  <c r="B614" i="5" s="1"/>
  <c r="B615" i="5" s="1"/>
  <c r="B616" i="5" s="1"/>
  <c r="B617" i="5" s="1"/>
  <c r="AS6" i="2"/>
  <c r="C644" i="2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AI642" i="2"/>
  <c r="AH642" i="2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H642" i="2"/>
  <c r="G642" i="2"/>
  <c r="F642" i="2"/>
  <c r="C619" i="2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AI617" i="2"/>
  <c r="AH617" i="2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H617" i="2"/>
  <c r="G617" i="2"/>
  <c r="F617" i="2"/>
  <c r="C555" i="2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AI553" i="2"/>
  <c r="AH553" i="2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H553" i="2"/>
  <c r="G553" i="2"/>
  <c r="F553" i="2"/>
  <c r="C522" i="2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AI520" i="2"/>
  <c r="AH520" i="2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H520" i="2"/>
  <c r="G520" i="2"/>
  <c r="F520" i="2"/>
  <c r="C490" i="2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AI488" i="2"/>
  <c r="AH488" i="2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H488" i="2"/>
  <c r="G488" i="2"/>
  <c r="F488" i="2"/>
  <c r="AI464" i="2"/>
  <c r="AH464" i="2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H464" i="2"/>
  <c r="G464" i="2"/>
  <c r="F464" i="2"/>
  <c r="AI428" i="2"/>
  <c r="AH428" i="2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H428" i="2"/>
  <c r="G428" i="2"/>
  <c r="F428" i="2"/>
  <c r="C403" i="2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AI401" i="2"/>
  <c r="AH401" i="2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H401" i="2"/>
  <c r="G401" i="2"/>
  <c r="F401" i="2"/>
  <c r="C366" i="2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AI364" i="2"/>
  <c r="AH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H364" i="2"/>
  <c r="G364" i="2"/>
  <c r="F364" i="2"/>
  <c r="AI326" i="2"/>
  <c r="AH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H326" i="2"/>
  <c r="G326" i="2"/>
  <c r="F326" i="2"/>
  <c r="C296" i="2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AI294" i="2"/>
  <c r="AH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H294" i="2"/>
  <c r="G294" i="2"/>
  <c r="F294" i="2"/>
  <c r="C258" i="2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AI256" i="2"/>
  <c r="AH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H256" i="2"/>
  <c r="G256" i="2"/>
  <c r="F256" i="2"/>
  <c r="AI235" i="2"/>
  <c r="AH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H235" i="2"/>
  <c r="G235" i="2"/>
  <c r="F235" i="2"/>
  <c r="AI205" i="2"/>
  <c r="AH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H205" i="2"/>
  <c r="G205" i="2"/>
  <c r="F205" i="2"/>
  <c r="C177" i="2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AI174" i="2"/>
  <c r="AH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H174" i="2"/>
  <c r="G174" i="2"/>
  <c r="F174" i="2"/>
  <c r="AI159" i="2"/>
  <c r="AH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H159" i="2"/>
  <c r="G159" i="2"/>
  <c r="F159" i="2"/>
  <c r="AI118" i="2"/>
  <c r="AH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H118" i="2"/>
  <c r="G118" i="2"/>
  <c r="F118" i="2"/>
  <c r="AI81" i="2"/>
  <c r="AH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H81" i="2"/>
  <c r="G81" i="2"/>
  <c r="F81" i="2"/>
  <c r="AP80" i="2"/>
  <c r="AO80" i="2"/>
  <c r="AN80" i="2"/>
  <c r="AP79" i="2"/>
  <c r="AO79" i="2"/>
  <c r="AN79" i="2"/>
  <c r="AP78" i="2"/>
  <c r="AO78" i="2"/>
  <c r="AN78" i="2"/>
  <c r="AP77" i="2"/>
  <c r="AO77" i="2"/>
  <c r="AN77" i="2"/>
  <c r="AP76" i="2"/>
  <c r="AO76" i="2"/>
  <c r="AN76" i="2"/>
  <c r="AP75" i="2"/>
  <c r="AO75" i="2"/>
  <c r="AN75" i="2"/>
  <c r="AP74" i="2"/>
  <c r="AO74" i="2"/>
  <c r="AN74" i="2"/>
  <c r="AP73" i="2"/>
  <c r="AO73" i="2"/>
  <c r="AN73" i="2"/>
  <c r="AP72" i="2"/>
  <c r="AO72" i="2"/>
  <c r="AN72" i="2"/>
  <c r="AP71" i="2"/>
  <c r="AO71" i="2"/>
  <c r="AN71" i="2"/>
  <c r="AP70" i="2"/>
  <c r="AO70" i="2"/>
  <c r="AN70" i="2"/>
  <c r="AP69" i="2"/>
  <c r="AO69" i="2"/>
  <c r="AN69" i="2"/>
  <c r="AP68" i="2"/>
  <c r="AO68" i="2"/>
  <c r="AN68" i="2"/>
  <c r="AP67" i="2"/>
  <c r="AO67" i="2"/>
  <c r="AN67" i="2"/>
  <c r="AP66" i="2"/>
  <c r="AO66" i="2"/>
  <c r="AN66" i="2"/>
  <c r="AP65" i="2"/>
  <c r="AO65" i="2"/>
  <c r="AN65" i="2"/>
  <c r="AP64" i="2"/>
  <c r="AO64" i="2"/>
  <c r="AN64" i="2"/>
  <c r="AP63" i="2"/>
  <c r="AO63" i="2"/>
  <c r="AN63" i="2"/>
  <c r="AP62" i="2"/>
  <c r="AO62" i="2"/>
  <c r="AN62" i="2"/>
  <c r="AP61" i="2"/>
  <c r="AO61" i="2"/>
  <c r="AN61" i="2"/>
  <c r="AP60" i="2"/>
  <c r="AO60" i="2"/>
  <c r="AN60" i="2"/>
  <c r="AP59" i="2"/>
  <c r="AO59" i="2"/>
  <c r="AN59" i="2"/>
  <c r="AP58" i="2"/>
  <c r="AO58" i="2"/>
  <c r="AN58" i="2"/>
  <c r="AP57" i="2"/>
  <c r="AO57" i="2"/>
  <c r="AN57" i="2"/>
  <c r="AP56" i="2"/>
  <c r="AO56" i="2"/>
  <c r="AN56" i="2"/>
  <c r="AP55" i="2"/>
  <c r="AO55" i="2"/>
  <c r="AN55" i="2"/>
  <c r="AP54" i="2"/>
  <c r="AO54" i="2"/>
  <c r="AN54" i="2"/>
  <c r="AP53" i="2"/>
  <c r="AO53" i="2"/>
  <c r="AN53" i="2"/>
  <c r="AP52" i="2"/>
  <c r="AO52" i="2"/>
  <c r="AN52" i="2"/>
  <c r="AI52" i="2"/>
  <c r="AH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H52" i="2"/>
  <c r="G52" i="2"/>
  <c r="F52" i="2"/>
  <c r="AP51" i="2"/>
  <c r="BA62" i="2" s="1"/>
  <c r="AO51" i="2"/>
  <c r="AZ62" i="2" s="1"/>
  <c r="AN51" i="2"/>
  <c r="AY62" i="2" s="1"/>
  <c r="AP50" i="2"/>
  <c r="AO50" i="2"/>
  <c r="AN50" i="2"/>
  <c r="AP49" i="2"/>
  <c r="AO49" i="2"/>
  <c r="AN49" i="2"/>
  <c r="AP48" i="2"/>
  <c r="AO48" i="2"/>
  <c r="AN48" i="2"/>
  <c r="AP47" i="2"/>
  <c r="AO47" i="2"/>
  <c r="AN47" i="2"/>
  <c r="AP46" i="2"/>
  <c r="AO46" i="2"/>
  <c r="AN46" i="2"/>
  <c r="AP45" i="2"/>
  <c r="AO45" i="2"/>
  <c r="AN45" i="2"/>
  <c r="AP44" i="2"/>
  <c r="AO44" i="2"/>
  <c r="AN44" i="2"/>
  <c r="AP43" i="2"/>
  <c r="AO43" i="2"/>
  <c r="AN43" i="2"/>
  <c r="AP42" i="2"/>
  <c r="AO42" i="2"/>
  <c r="AN42" i="2"/>
  <c r="AP41" i="2"/>
  <c r="AO41" i="2"/>
  <c r="AN41" i="2"/>
  <c r="AS40" i="2"/>
  <c r="AP40" i="2"/>
  <c r="AO40" i="2"/>
  <c r="AN40" i="2"/>
  <c r="AP39" i="2"/>
  <c r="AO39" i="2"/>
  <c r="AN39" i="2"/>
  <c r="AI39" i="2"/>
  <c r="AH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H39" i="2"/>
  <c r="G39" i="2"/>
  <c r="F39" i="2"/>
  <c r="AP38" i="2"/>
  <c r="AO38" i="2"/>
  <c r="AN38" i="2"/>
  <c r="AP37" i="2"/>
  <c r="AO37" i="2"/>
  <c r="AN37" i="2"/>
  <c r="AP36" i="2"/>
  <c r="BA61" i="2" s="1"/>
  <c r="AO36" i="2"/>
  <c r="AZ61" i="2" s="1"/>
  <c r="AN36" i="2"/>
  <c r="AY61" i="2" s="1"/>
  <c r="AP35" i="2"/>
  <c r="AO35" i="2"/>
  <c r="AN35" i="2"/>
  <c r="AP34" i="2"/>
  <c r="AO34" i="2"/>
  <c r="AN34" i="2"/>
  <c r="AP33" i="2"/>
  <c r="AO33" i="2"/>
  <c r="AN33" i="2"/>
  <c r="AP32" i="2"/>
  <c r="AO32" i="2"/>
  <c r="AN32" i="2"/>
  <c r="AX31" i="2"/>
  <c r="AP31" i="2"/>
  <c r="AO31" i="2"/>
  <c r="AN31" i="2"/>
  <c r="AX30" i="2"/>
  <c r="AP30" i="2"/>
  <c r="AO30" i="2"/>
  <c r="AN30" i="2"/>
  <c r="AP29" i="2"/>
  <c r="AO29" i="2"/>
  <c r="AN29" i="2"/>
  <c r="AP28" i="2"/>
  <c r="AO28" i="2"/>
  <c r="AN28" i="2"/>
  <c r="AP27" i="2"/>
  <c r="AO27" i="2"/>
  <c r="AN27" i="2"/>
  <c r="AP26" i="2"/>
  <c r="AO26" i="2"/>
  <c r="AN26" i="2"/>
  <c r="AS25" i="2"/>
  <c r="AP25" i="2"/>
  <c r="AO25" i="2"/>
  <c r="AN25" i="2"/>
  <c r="AS24" i="2"/>
  <c r="AS26" i="2" s="1"/>
  <c r="AP24" i="2"/>
  <c r="AO24" i="2"/>
  <c r="AN24" i="2"/>
  <c r="AZ23" i="2"/>
  <c r="AY23" i="2"/>
  <c r="AX23" i="2"/>
  <c r="AP23" i="2"/>
  <c r="AO23" i="2"/>
  <c r="AN23" i="2"/>
  <c r="AZ22" i="2"/>
  <c r="AY22" i="2"/>
  <c r="AX22" i="2"/>
  <c r="AP22" i="2"/>
  <c r="AO22" i="2"/>
  <c r="AN22" i="2"/>
  <c r="BL21" i="2"/>
  <c r="AZ21" i="2"/>
  <c r="AY21" i="2"/>
  <c r="AX21" i="2"/>
  <c r="AP21" i="2"/>
  <c r="BA60" i="2" s="1"/>
  <c r="AO21" i="2"/>
  <c r="AZ60" i="2" s="1"/>
  <c r="AN21" i="2"/>
  <c r="AY60" i="2" s="1"/>
  <c r="BK20" i="2"/>
  <c r="BK22" i="2" s="1"/>
  <c r="BJ20" i="2"/>
  <c r="BI20" i="2"/>
  <c r="BH20" i="2"/>
  <c r="BG20" i="2"/>
  <c r="BF20" i="2"/>
  <c r="AZ20" i="2"/>
  <c r="AY20" i="2"/>
  <c r="AX20" i="2"/>
  <c r="AP20" i="2"/>
  <c r="AU20" i="2" s="1"/>
  <c r="AO20" i="2"/>
  <c r="AT20" i="2" s="1"/>
  <c r="AN20" i="2"/>
  <c r="AS20" i="2" s="1"/>
  <c r="BJ19" i="2"/>
  <c r="BI19" i="2"/>
  <c r="BH19" i="2"/>
  <c r="BG19" i="2"/>
  <c r="BF19" i="2"/>
  <c r="AP19" i="2"/>
  <c r="AU19" i="2" s="1"/>
  <c r="AO19" i="2"/>
  <c r="AT19" i="2" s="1"/>
  <c r="AN19" i="2"/>
  <c r="AS19" i="2" s="1"/>
  <c r="BL18" i="2"/>
  <c r="BJ18" i="2"/>
  <c r="BI18" i="2"/>
  <c r="BH18" i="2"/>
  <c r="BG18" i="2"/>
  <c r="BF18" i="2"/>
  <c r="AP18" i="2"/>
  <c r="AU18" i="2" s="1"/>
  <c r="AO18" i="2"/>
  <c r="AT18" i="2" s="1"/>
  <c r="AN18" i="2"/>
  <c r="AS18" i="2" s="1"/>
  <c r="BL17" i="2"/>
  <c r="BL22" i="2" s="1"/>
  <c r="BJ17" i="2"/>
  <c r="BJ22" i="2" s="1"/>
  <c r="BI17" i="2"/>
  <c r="BI22" i="2" s="1"/>
  <c r="BH17" i="2"/>
  <c r="BH22" i="2" s="1"/>
  <c r="BG17" i="2"/>
  <c r="BG22" i="2" s="1"/>
  <c r="BF17" i="2"/>
  <c r="BF22" i="2" s="1"/>
  <c r="AP17" i="2"/>
  <c r="AU17" i="2" s="1"/>
  <c r="AO17" i="2"/>
  <c r="AT17" i="2" s="1"/>
  <c r="AN17" i="2"/>
  <c r="AS17" i="2" s="1"/>
  <c r="AP16" i="2"/>
  <c r="AU16" i="2" s="1"/>
  <c r="AO16" i="2"/>
  <c r="AT16" i="2" s="1"/>
  <c r="AN16" i="2"/>
  <c r="AS16" i="2" s="1"/>
  <c r="AP15" i="2"/>
  <c r="AU15" i="2" s="1"/>
  <c r="AO15" i="2"/>
  <c r="AT15" i="2" s="1"/>
  <c r="AN15" i="2"/>
  <c r="AS15" i="2" s="1"/>
  <c r="AU14" i="2"/>
  <c r="AT14" i="2"/>
  <c r="AS14" i="2"/>
  <c r="AP14" i="2"/>
  <c r="AO14" i="2"/>
  <c r="AN14" i="2"/>
  <c r="AP13" i="2"/>
  <c r="AU13" i="2" s="1"/>
  <c r="AO13" i="2"/>
  <c r="AT13" i="2" s="1"/>
  <c r="AN13" i="2"/>
  <c r="AS13" i="2" s="1"/>
  <c r="AZ12" i="2"/>
  <c r="AY12" i="2"/>
  <c r="AX12" i="2"/>
  <c r="AP12" i="2"/>
  <c r="AU12" i="2" s="1"/>
  <c r="AO12" i="2"/>
  <c r="AT12" i="2" s="1"/>
  <c r="AN12" i="2"/>
  <c r="AS12" i="2" s="1"/>
  <c r="BC11" i="2"/>
  <c r="AZ11" i="2"/>
  <c r="AY11" i="2"/>
  <c r="AX11" i="2"/>
  <c r="AP11" i="2"/>
  <c r="AU11" i="2" s="1"/>
  <c r="AO11" i="2"/>
  <c r="AT11" i="2" s="1"/>
  <c r="AN11" i="2"/>
  <c r="AS11" i="2" s="1"/>
  <c r="BC10" i="2"/>
  <c r="AZ10" i="2"/>
  <c r="AY10" i="2"/>
  <c r="AX10" i="2"/>
  <c r="AP10" i="2"/>
  <c r="AU10" i="2" s="1"/>
  <c r="AO10" i="2"/>
  <c r="AT10" i="2" s="1"/>
  <c r="AN10" i="2"/>
  <c r="AS10" i="2" s="1"/>
  <c r="BC9" i="2"/>
  <c r="AZ9" i="2"/>
  <c r="AY9" i="2"/>
  <c r="AX9" i="2"/>
  <c r="AP9" i="2"/>
  <c r="AU9" i="2" s="1"/>
  <c r="AO9" i="2"/>
  <c r="AT9" i="2" s="1"/>
  <c r="AN9" i="2"/>
  <c r="AS9" i="2" s="1"/>
  <c r="BC8" i="2"/>
  <c r="AZ8" i="2"/>
  <c r="AY8" i="2"/>
  <c r="AX8" i="2"/>
  <c r="AP8" i="2"/>
  <c r="AU8" i="2" s="1"/>
  <c r="AO8" i="2"/>
  <c r="AT8" i="2" s="1"/>
  <c r="AN8" i="2"/>
  <c r="AS8" i="2" s="1"/>
  <c r="BI7" i="2"/>
  <c r="BH7" i="2"/>
  <c r="BG7" i="2"/>
  <c r="BF7" i="2"/>
  <c r="BC7" i="2"/>
  <c r="AZ7" i="2"/>
  <c r="AY7" i="2"/>
  <c r="AX7" i="2"/>
  <c r="AP7" i="2"/>
  <c r="AU7" i="2" s="1"/>
  <c r="AO7" i="2"/>
  <c r="AT7" i="2" s="1"/>
  <c r="AN7" i="2"/>
  <c r="AS7" i="2" s="1"/>
  <c r="BN6" i="2"/>
  <c r="BN7" i="2" s="1"/>
  <c r="BM6" i="2"/>
  <c r="BM7" i="2" s="1"/>
  <c r="BL6" i="2"/>
  <c r="BL7" i="2" s="1"/>
  <c r="BI6" i="2"/>
  <c r="BI8" i="2" s="1"/>
  <c r="AS43" i="2" s="1"/>
  <c r="BH6" i="2"/>
  <c r="BH8" i="2" s="1"/>
  <c r="BG6" i="2"/>
  <c r="BG8" i="2" s="1"/>
  <c r="AS42" i="2" s="1"/>
  <c r="BF6" i="2"/>
  <c r="BF8" i="2" s="1"/>
  <c r="BC6" i="2"/>
  <c r="BC12" i="2" s="1"/>
  <c r="AS29" i="2" s="1"/>
  <c r="AZ6" i="2"/>
  <c r="AZ13" i="2" s="1"/>
  <c r="AS38" i="2" s="1"/>
  <c r="AY6" i="2"/>
  <c r="AY13" i="2" s="1"/>
  <c r="AX6" i="2"/>
  <c r="AX13" i="2" s="1"/>
  <c r="AP6" i="2"/>
  <c r="AO6" i="2"/>
  <c r="AN6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5" i="2" s="1"/>
  <c r="B259" i="10" l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AN81" i="2"/>
  <c r="AY59" i="2"/>
  <c r="AY63" i="2" s="1"/>
  <c r="AX19" i="2"/>
  <c r="AX24" i="2" s="1"/>
  <c r="AS21" i="2"/>
  <c r="AO81" i="2"/>
  <c r="AZ59" i="2"/>
  <c r="AZ63" i="2" s="1"/>
  <c r="AY19" i="2"/>
  <c r="AY24" i="2" s="1"/>
  <c r="AT6" i="2"/>
  <c r="AT21" i="2" s="1"/>
  <c r="AP81" i="2"/>
  <c r="BA59" i="2"/>
  <c r="BA63" i="2" s="1"/>
  <c r="AZ19" i="2"/>
  <c r="AZ24" i="2" s="1"/>
  <c r="AU6" i="2"/>
  <c r="AU21" i="2" s="1"/>
  <c r="AS37" i="2"/>
  <c r="AS30" i="2"/>
  <c r="AS41" i="2"/>
  <c r="AS32" i="2"/>
  <c r="BI12" i="2"/>
  <c r="AS39" i="2"/>
  <c r="AS31" i="2"/>
  <c r="AS44" i="2"/>
  <c r="AS33" i="2"/>
  <c r="BM22" i="2"/>
  <c r="AS45" i="2"/>
  <c r="AS34" i="2"/>
  <c r="B278" i="10" l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AS35" i="2"/>
  <c r="B382" i="10" l="1"/>
  <c r="B383" i="10" s="1"/>
  <c r="B384" i="10" s="1"/>
  <c r="B385" i="10" l="1"/>
  <c r="B386" i="10" s="1"/>
  <c r="B387" i="10" s="1"/>
  <c r="B388" i="10" s="1"/>
  <c r="B389" i="10" s="1"/>
  <c r="B390" i="10" s="1"/>
  <c r="B391" i="10" s="1"/>
  <c r="B392" i="10" s="1"/>
  <c r="B393" i="10" s="1"/>
  <c r="B394" i="10" s="1"/>
  <c r="B395" i="10" s="1"/>
  <c r="B396" i="10" s="1"/>
  <c r="B397" i="10" s="1"/>
  <c r="B398" i="10" s="1"/>
  <c r="B399" i="10" s="1"/>
  <c r="B400" i="10" s="1"/>
  <c r="B401" i="10" s="1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B431" i="10" s="1"/>
  <c r="B432" i="10" s="1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B452" i="10" s="1"/>
  <c r="B453" i="10" s="1"/>
  <c r="B454" i="10" s="1"/>
  <c r="B455" i="10" s="1"/>
  <c r="B456" i="10" s="1"/>
  <c r="B457" i="10" s="1"/>
  <c r="B458" i="10" s="1"/>
  <c r="B459" i="10" s="1"/>
  <c r="B460" i="10" s="1"/>
  <c r="B461" i="10" s="1"/>
  <c r="B462" i="10" s="1"/>
  <c r="B463" i="10" s="1"/>
  <c r="B464" i="10" s="1"/>
  <c r="B465" i="10" s="1"/>
  <c r="B466" i="10" s="1"/>
  <c r="B467" i="10" s="1"/>
  <c r="B468" i="10" s="1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B502" i="10" s="1"/>
  <c r="B503" i="10" s="1"/>
  <c r="B504" i="10" s="1"/>
  <c r="B505" i="10" s="1"/>
  <c r="B506" i="10" s="1"/>
  <c r="B507" i="10" s="1"/>
  <c r="B508" i="10" s="1"/>
  <c r="B509" i="10" s="1"/>
  <c r="B510" i="10" s="1"/>
  <c r="B511" i="10" s="1"/>
  <c r="B512" i="10" s="1"/>
  <c r="B513" i="10" s="1"/>
  <c r="B514" i="10" s="1"/>
  <c r="B515" i="10" s="1"/>
  <c r="B516" i="10" s="1"/>
  <c r="B517" i="10" s="1"/>
  <c r="B518" i="10" s="1"/>
  <c r="B519" i="10" s="1"/>
  <c r="B520" i="10" s="1"/>
  <c r="B521" i="10" s="1"/>
  <c r="B522" i="10" s="1"/>
  <c r="B523" i="10" s="1"/>
  <c r="B524" i="10" s="1"/>
  <c r="B525" i="10" s="1"/>
  <c r="B526" i="10" s="1"/>
  <c r="B527" i="10" s="1"/>
  <c r="B528" i="10" s="1"/>
  <c r="B529" i="10" s="1"/>
  <c r="B530" i="10" s="1"/>
  <c r="B531" i="10" s="1"/>
  <c r="B532" i="10" s="1"/>
  <c r="B533" i="10" s="1"/>
  <c r="B534" i="10" s="1"/>
  <c r="B535" i="10" s="1"/>
  <c r="B536" i="10" s="1"/>
  <c r="B537" i="10" s="1"/>
  <c r="B538" i="10" s="1"/>
  <c r="B539" i="10" s="1"/>
  <c r="B540" i="10" s="1"/>
  <c r="B541" i="10" s="1"/>
  <c r="B542" i="10" s="1"/>
  <c r="B543" i="10" s="1"/>
  <c r="B544" i="10" s="1"/>
  <c r="B545" i="10" s="1"/>
  <c r="B546" i="10" s="1"/>
  <c r="B547" i="10" s="1"/>
  <c r="B548" i="10" s="1"/>
  <c r="B549" i="10" s="1"/>
  <c r="B550" i="10" s="1"/>
  <c r="B551" i="10" s="1"/>
  <c r="B552" i="10" s="1"/>
  <c r="B553" i="10" s="1"/>
  <c r="B554" i="10" s="1"/>
  <c r="B555" i="10" s="1"/>
  <c r="B556" i="10" s="1"/>
  <c r="B557" i="10" s="1"/>
  <c r="B558" i="10" s="1"/>
  <c r="B559" i="10" s="1"/>
  <c r="B560" i="10" s="1"/>
  <c r="B561" i="10" s="1"/>
  <c r="B562" i="10" l="1"/>
  <c r="B563" i="10" s="1"/>
  <c r="B564" i="10" s="1"/>
  <c r="B565" i="10" s="1"/>
  <c r="B566" i="10" s="1"/>
  <c r="B567" i="10" s="1"/>
  <c r="B568" i="10" s="1"/>
  <c r="B569" i="10" s="1"/>
  <c r="B570" i="10" s="1"/>
  <c r="B571" i="10" s="1"/>
  <c r="B572" i="10" s="1"/>
  <c r="B573" i="10" s="1"/>
  <c r="B574" i="10" s="1"/>
  <c r="B575" i="10" s="1"/>
  <c r="B576" i="10" s="1"/>
  <c r="B577" i="10" s="1"/>
  <c r="B578" i="10" s="1"/>
  <c r="B579" i="10" s="1"/>
  <c r="B580" i="10" s="1"/>
  <c r="B581" i="10" s="1"/>
  <c r="B582" i="10" s="1"/>
  <c r="B583" i="10" s="1"/>
  <c r="B584" i="10" s="1"/>
  <c r="B585" i="10" s="1"/>
  <c r="B586" i="10" s="1"/>
  <c r="B587" i="10" s="1"/>
  <c r="B588" i="10" s="1"/>
  <c r="B589" i="10" s="1"/>
  <c r="B590" i="10" s="1"/>
  <c r="B591" i="10" s="1"/>
  <c r="B592" i="10" s="1"/>
  <c r="B593" i="10" s="1"/>
  <c r="B594" i="10" s="1"/>
  <c r="B595" i="10" s="1"/>
  <c r="B596" i="10" s="1"/>
  <c r="B597" i="10" s="1"/>
  <c r="B598" i="10" s="1"/>
  <c r="B599" i="10" s="1"/>
  <c r="B600" i="10" s="1"/>
  <c r="B601" i="10" s="1"/>
  <c r="B602" i="10" s="1"/>
  <c r="B603" i="10" s="1"/>
  <c r="B604" i="10" s="1"/>
  <c r="B605" i="10" s="1"/>
  <c r="B606" i="10" s="1"/>
  <c r="B607" i="10" s="1"/>
  <c r="B608" i="10" s="1"/>
  <c r="B609" i="10" s="1"/>
  <c r="B610" i="10" s="1"/>
  <c r="B611" i="10" s="1"/>
  <c r="B612" i="10" s="1"/>
  <c r="B613" i="10" s="1"/>
  <c r="B614" i="10" s="1"/>
  <c r="B615" i="10" s="1"/>
  <c r="B616" i="10" s="1"/>
  <c r="B617" i="10" s="1"/>
  <c r="B618" i="10" s="1"/>
  <c r="B619" i="10" s="1"/>
  <c r="B620" i="10" s="1"/>
  <c r="B621" i="10" s="1"/>
  <c r="B622" i="10" s="1"/>
  <c r="B623" i="10" s="1"/>
  <c r="B624" i="10" s="1"/>
  <c r="B625" i="10" s="1"/>
  <c r="B626" i="10" s="1"/>
  <c r="B627" i="10" s="1"/>
  <c r="B628" i="10" s="1"/>
  <c r="B629" i="10" s="1"/>
  <c r="B630" i="10" s="1"/>
  <c r="B631" i="10" s="1"/>
  <c r="B632" i="10" s="1"/>
  <c r="B633" i="10" s="1"/>
  <c r="B634" i="10" s="1"/>
  <c r="B635" i="10" s="1"/>
  <c r="B636" i="10" s="1"/>
  <c r="B637" i="10" s="1"/>
  <c r="B638" i="10" s="1"/>
  <c r="B639" i="10" s="1"/>
  <c r="B640" i="10" s="1"/>
  <c r="B641" i="10" s="1"/>
  <c r="B642" i="10" s="1"/>
  <c r="B643" i="10" s="1"/>
  <c r="B644" i="10" s="1"/>
  <c r="B645" i="10" s="1"/>
  <c r="B646" i="10" s="1"/>
  <c r="B647" i="10" s="1"/>
  <c r="B648" i="10" s="1"/>
  <c r="B649" i="10" s="1"/>
  <c r="B650" i="10" s="1"/>
  <c r="B651" i="10" s="1"/>
  <c r="B652" i="10" s="1"/>
  <c r="B653" i="10" s="1"/>
  <c r="B654" i="10" s="1"/>
  <c r="B655" i="10" s="1"/>
  <c r="B656" i="10" s="1"/>
  <c r="B657" i="10" s="1"/>
  <c r="B658" i="10" s="1"/>
  <c r="B659" i="10" s="1"/>
  <c r="B660" i="10" s="1"/>
  <c r="B661" i="10" s="1"/>
  <c r="B662" i="10" s="1"/>
  <c r="B663" i="10" s="1"/>
  <c r="B664" i="10" s="1"/>
  <c r="B665" i="10" s="1"/>
  <c r="B666" i="10" s="1"/>
  <c r="B667" i="10" s="1"/>
  <c r="B668" i="10" s="1"/>
  <c r="B669" i="10" s="1"/>
  <c r="B670" i="10" s="1"/>
  <c r="B671" i="10" s="1"/>
  <c r="B672" i="10" s="1"/>
  <c r="B673" i="10" s="1"/>
  <c r="B674" i="10" s="1"/>
  <c r="B675" i="10" s="1"/>
  <c r="B676" i="10" s="1"/>
  <c r="B677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DonJohn Melendez</author>
  </authors>
  <commentList>
    <comment ref="I1" authorId="0" shapeId="0" xr:uid="{67BDC0F3-9C99-47DB-A6EA-2FA925518195}">
      <text>
        <r>
          <rPr>
            <sz val="11"/>
            <color theme="1"/>
            <rFont val="Calibri"/>
            <family val="2"/>
            <scheme val="minor"/>
          </rPr>
          <t>DonJohn Melendez:
BetMGM
Borgata
BetMGM/Borgata
Wheel of Fortune
PartyCasino
BorgataPoker
BETMGMPoker
partypoker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DonJohn Melendez</author>
  </authors>
  <commentList>
    <comment ref="I1" authorId="0" shapeId="0" xr:uid="{AD80FA3A-69B5-4BC9-B6B1-F8149A321895}">
      <text>
        <r>
          <rPr>
            <sz val="11"/>
            <color theme="1"/>
            <rFont val="Calibri"/>
            <family val="2"/>
            <scheme val="minor"/>
          </rPr>
          <t>DonJohn Melendez:
BetMGM
Borgata
BetMGM/Borgata
Wheel of Fortune
PartyCasino
BorgataPoker
BETMGMPoker
partypoker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DonJohn Melendez</author>
  </authors>
  <commentList>
    <comment ref="I1" authorId="0" shapeId="0" xr:uid="{673F9F90-B282-4A41-B93C-D4CC042E0023}">
      <text>
        <r>
          <rPr>
            <sz val="11"/>
            <color theme="1"/>
            <rFont val="Calibri"/>
            <family val="2"/>
            <scheme val="minor"/>
          </rPr>
          <t>DonJohn Melendez:
BetMGM
Borgata
BetMGM/Borgata
Wheel of Fortune
PartyCasino
BorgataPoker
BETMGMPoker
partypoker</t>
        </r>
      </text>
    </comment>
  </commentList>
</comments>
</file>

<file path=xl/sharedStrings.xml><?xml version="1.0" encoding="utf-8"?>
<sst xmlns="http://schemas.openxmlformats.org/spreadsheetml/2006/main" count="28315" uniqueCount="4854">
  <si>
    <t>Category</t>
  </si>
  <si>
    <t>Label</t>
  </si>
  <si>
    <t>Ticket Kind</t>
  </si>
  <si>
    <t>Poker</t>
  </si>
  <si>
    <t>BetMGM</t>
  </si>
  <si>
    <t>PKR</t>
  </si>
  <si>
    <t>Casino</t>
  </si>
  <si>
    <t>Borgata</t>
  </si>
  <si>
    <t>ATL</t>
  </si>
  <si>
    <t>Casino - Engagement Promos</t>
  </si>
  <si>
    <t>BetMGM/Borgata</t>
  </si>
  <si>
    <t>Others</t>
  </si>
  <si>
    <t>Casino/Sports</t>
  </si>
  <si>
    <t>Wheel of Fortune</t>
  </si>
  <si>
    <t>BRMKT</t>
  </si>
  <si>
    <t>Sports</t>
  </si>
  <si>
    <t>PartyCasino</t>
  </si>
  <si>
    <t>PS</t>
  </si>
  <si>
    <t>Casino - Landing Page</t>
  </si>
  <si>
    <t>BorgataPoker</t>
  </si>
  <si>
    <t>BTL</t>
  </si>
  <si>
    <t>Sports - Landing Page</t>
  </si>
  <si>
    <t>BetMGMPoker</t>
  </si>
  <si>
    <t>GA</t>
  </si>
  <si>
    <t>partypoker</t>
  </si>
  <si>
    <t>OC</t>
  </si>
  <si>
    <t>Wheel of Fortune - Engagement Promos</t>
  </si>
  <si>
    <t>PRT</t>
  </si>
  <si>
    <t>Poker - Landing Page</t>
  </si>
  <si>
    <t>Core</t>
  </si>
  <si>
    <t>Sports - Core</t>
  </si>
  <si>
    <t xml:space="preserve">BRMKT </t>
  </si>
  <si>
    <t>Poker - Engagement Promos</t>
  </si>
  <si>
    <t>ADV</t>
  </si>
  <si>
    <t>Bingo</t>
  </si>
  <si>
    <t>ATL - VIP</t>
  </si>
  <si>
    <t>BTL - VIP</t>
  </si>
  <si>
    <t>Date</t>
  </si>
  <si>
    <t>Task Name w/ Link</t>
  </si>
  <si>
    <t>Assignee</t>
  </si>
  <si>
    <t>Ticket Count</t>
  </si>
  <si>
    <t>Pages</t>
  </si>
  <si>
    <t>rest IDs</t>
  </si>
  <si>
    <t>States</t>
  </si>
  <si>
    <t>New Ticket</t>
  </si>
  <si>
    <t>CHR Tickets</t>
  </si>
  <si>
    <t>CHR Notes</t>
  </si>
  <si>
    <t>BINGO_375257 Speed Bingo</t>
  </si>
  <si>
    <t>Aldous</t>
  </si>
  <si>
    <t>NJ</t>
  </si>
  <si>
    <t>PS_294074_Wheel of Fortune - 40th Season Welcome Offer Package - CHR_See Change Request</t>
  </si>
  <si>
    <t>PA</t>
  </si>
  <si>
    <t>ATL_366656 MC PA NHL Blackjack, NHL Roulette Bet &amp; Get</t>
  </si>
  <si>
    <t>Benedict</t>
  </si>
  <si>
    <t>PS_358597 BetMGM Casino - Fall creative - NJ</t>
  </si>
  <si>
    <t>Jax</t>
  </si>
  <si>
    <t>BTL_369379 Halloween 50% up to $500 Deposit Match Borgata PA</t>
  </si>
  <si>
    <t>ATL_366725 BC PA NHL Blackjack, NHL Roulette Bet &amp; Get</t>
  </si>
  <si>
    <t>BTL_368969 Halloween 50% up to $500 Deposit Match BetMGM PA</t>
  </si>
  <si>
    <t>Kenneth</t>
  </si>
  <si>
    <t>PS_358597 BetMGM Casino - Fall creative</t>
  </si>
  <si>
    <t>Michael</t>
  </si>
  <si>
    <t>BINGO_370997 Borgata Bingo - Retention October Spin The Wheel</t>
  </si>
  <si>
    <t>PS_358662 Borgata Casino - Fall creative - Borgata NJ</t>
  </si>
  <si>
    <t>PS_358662 Borgata Casino - Fall creative - Borgata PA</t>
  </si>
  <si>
    <t>BTL_361764 Cross Sell Tiered Bonus Drops 5x WR - BetMGM ON</t>
  </si>
  <si>
    <t>ON</t>
  </si>
  <si>
    <t>PS_292620_Wheel of Fortune - General Creative</t>
  </si>
  <si>
    <t>Adam</t>
  </si>
  <si>
    <t>PRT_370922 Custom Landing Page Bet 10 Win 200 If Anyone Rushes for 1+ Yard</t>
  </si>
  <si>
    <t>Krisha</t>
  </si>
  <si>
    <t>All States</t>
  </si>
  <si>
    <t>PRT_ 326051 Chiefs Bet $10 Get $200</t>
  </si>
  <si>
    <t>Emmanuel</t>
  </si>
  <si>
    <t>KS</t>
  </si>
  <si>
    <t>BRMKT_ 325153 BETMGM- MLB Bet MLB Playoffs® Futures Bet, Get a Risk-Free Token Each Time Your Team Advances- MLB</t>
  </si>
  <si>
    <t>BRMKT_MS_281185 BETMGM - Sport - Ontario - First Touchdown Scorer - Free To Play Sweepstakes</t>
  </si>
  <si>
    <t>BRMKT_378682 BetMGM - MLB Playoffs Risk Free $1,000</t>
  </si>
  <si>
    <t>BRMKT_ 356138 BetMGM - NBA Bet 10 Win 200 If Either Team Hits A 3</t>
  </si>
  <si>
    <t>John Carlo</t>
  </si>
  <si>
    <t>AZ, CO, DC, IA, IL, IN, KS, LA, MI, TN, VA, WV, WY</t>
  </si>
  <si>
    <t>PS_294074_Wheel of Fortune - 40th Season Welcome Offer Package</t>
  </si>
  <si>
    <t>BTL_382790 Casino RND - Creative Refresh - WV</t>
  </si>
  <si>
    <t>WV</t>
  </si>
  <si>
    <t>BTL_382790 Casino RND - Creative Refresh - NJ</t>
  </si>
  <si>
    <t>ATL_376680 MC ON - THANKSGIVING BONUS SPINS</t>
  </si>
  <si>
    <t>BTL_382790 Casino RND - Creative Refresh - MI</t>
  </si>
  <si>
    <t>MI</t>
  </si>
  <si>
    <t>BTL_382790 Casino RND - Creative Refresh</t>
  </si>
  <si>
    <t>ATL_373858 MC NJ $25K Platinum and Noir Halloween Leaderboard</t>
  </si>
  <si>
    <t>PS_358662 Borgata Casino - Fall creative</t>
  </si>
  <si>
    <t>ATL_378298 MC NJ Thundercash Voodoo Magic Bet &amp; Get</t>
  </si>
  <si>
    <t>BTL_369232 Halloween 50% up to $500 Deposit Match BetMGM NJ, WV, MI</t>
  </si>
  <si>
    <t>BTL_356574 VIP Casino: 3x Online Multiplier September - December BetMGM NJ WV PA MI</t>
  </si>
  <si>
    <t>GA_379784 Game Announcement - Thunder Cash - Voodo Magic MC</t>
  </si>
  <si>
    <t>PS_343989 BetMGM Casino - Branded NHL Assets</t>
  </si>
  <si>
    <t>BTL_369232 Halloween 50% up to $500 Deposit Match BetMGM MI</t>
  </si>
  <si>
    <t>BTL_356574 VIP Casino: 3x Online Multiplier September - December BetMGM NJ</t>
  </si>
  <si>
    <t>BTL_363258 Cross Sell 100% up to $100 Casino Deposit Match - 10x WR BetMGM NJ</t>
  </si>
  <si>
    <t>BTL_363258 Cross Sell 100% up to $100 Casino Deposit Match - 10x WR BetMGM -WV</t>
  </si>
  <si>
    <t>BTL_369232 Halloween 50% up to $500 Deposit Match BetMGM NJ</t>
  </si>
  <si>
    <t>CHR_See Change Request - 9/13 &amp; 9/20</t>
  </si>
  <si>
    <t>CHR</t>
  </si>
  <si>
    <t>PS_334831_BetMGM Casino - Lions Branded Slots</t>
  </si>
  <si>
    <t>BTL_363258 Cross Sell 100% up to $100 Casino Deposit Match - 10x WR BetMGM - MI</t>
  </si>
  <si>
    <t>BTL_363258 Cross Sell 100% up to $100 Casino Deposit Match - 10x WR BetMGM PA</t>
  </si>
  <si>
    <t>JC</t>
  </si>
  <si>
    <t>BRMKT_ 348653 BETMGM- MLB OGP Insurance Playoff Refresh- MLB</t>
  </si>
  <si>
    <t>BRMKT_ 375704 BetMGM - NBA Risk Free $1,000</t>
  </si>
  <si>
    <t>PS_374832 BetMGM Gretzky ON Assets &amp; LP</t>
  </si>
  <si>
    <t>BRMKT_ 324991 BETMGM- MLB NRFI Insurance Playoffs Edition- MLB</t>
  </si>
  <si>
    <t>Amancio</t>
  </si>
  <si>
    <t>BRMKT_379392 "RUSH" Horse Racing Creative October 2022</t>
  </si>
  <si>
    <t>Ralph</t>
  </si>
  <si>
    <t>BRMKT_378890 BetMGM - MLB Playoffs Bet $10 Win $200 If Any Team Hits A Home Run</t>
  </si>
  <si>
    <t>Core Update: Football (10/3/22)</t>
  </si>
  <si>
    <t>BRMKT_327500 BETMGM- NBA First Basket Insurance- NBA</t>
  </si>
  <si>
    <t>Core Update: NFL (10/3/22)</t>
  </si>
  <si>
    <t>BRMKT_ 348974 BETMGM- NBA OGP Insurance- NBA</t>
  </si>
  <si>
    <t>PRT_ 384986 Sixers RF $1000 - BetMGM NJ</t>
  </si>
  <si>
    <t>PRT_ 384986 Sixers RF $1000 - BetMGM PA</t>
  </si>
  <si>
    <t>PS_382696 Borgata Casino - Midnight Matinee Creative</t>
  </si>
  <si>
    <t>ATL_371173 MC PA Shared Halloween 25K Platinum &amp; Noir Leaderboard</t>
  </si>
  <si>
    <t>PS_382520 Borgata Casino - Halloween Cashpots Creative</t>
  </si>
  <si>
    <t>PS_382351 BetMGM Casino - Halloween Cashpots Creative BetMGM NJ</t>
  </si>
  <si>
    <t>PS_382351 BetMGM Casino - Halloween Cashpots Creative BetMGM MI</t>
  </si>
  <si>
    <t>BTL_356505 VIP Casino: 3x Online Multiplier September - December Borgata NJ PA</t>
  </si>
  <si>
    <t>BTL_369067 Halloween 50% up to $500 Deposit Match Borgata NJ, PartyCasino</t>
  </si>
  <si>
    <t>ATL_371738 BC PA Shared Halloween 25K Platinum &amp; Noir Leaderboard</t>
  </si>
  <si>
    <t>BTL_356505 VIP Casino: 3x Online Multiplier September - December Borgata NJ</t>
  </si>
  <si>
    <t>BTL_369067 Halloween 50% up to $500 Deposit Match Borgata NJ</t>
  </si>
  <si>
    <t>GA_379906 Game Announcement - Jets Big Kick Lucky Tap MC</t>
  </si>
  <si>
    <t>ATL_376752 MC ON - SPIN TO WIN A TRIP TO LAS VEGAS</t>
  </si>
  <si>
    <t>BINGO_365873 Borgata Bingo - Penny Bingo - Halloween</t>
  </si>
  <si>
    <t>BTL_363901 Cross Sell 100% up to $250 Casino Deposit Match - 5x WR BetMGM ON</t>
  </si>
  <si>
    <t>BTL_362003 Cross Sell 100% up to $50 Casino Deposit Match - 10x WR BetMGM ON</t>
  </si>
  <si>
    <t>ATL_367884 MC MI Halloween 25K Platinum &amp; Noir Leaderboard</t>
  </si>
  <si>
    <t>ATL_366656 MC PA NHL Blackjack, NHL Roulette Bet &amp; Get</t>
  </si>
  <si>
    <t>GA_379969 Game Announcement - Jets Big Kick LuckyTap BC</t>
  </si>
  <si>
    <t>GA_379969 Game Announcement - Jets Big Kick LuckyTap PC</t>
  </si>
  <si>
    <t>ATL_364753 BC PA BetMGM Jackpots® Bet &amp; Get</t>
  </si>
  <si>
    <t>BTL_369930 Halloween Tiered Bonus Drops Borgata PA (15x)</t>
  </si>
  <si>
    <t>BTL_363761 Cross Sell 100% up to $250 Casino Deposit Match - 5x WR BetMGM MI</t>
  </si>
  <si>
    <t>BTL_368294 Cross Sell 100% up to $50 Casino Deposit Match - 10x WR BetMGM MI</t>
  </si>
  <si>
    <t>BTL_353525 VIP Casino: Weekly Wager Reward $250 Tier, Borgata NJ</t>
  </si>
  <si>
    <t>BTL_353525 VIP Casino: Weekly Wager Reward $250 Tier,  PC</t>
  </si>
  <si>
    <t>BTL_363761 Cross Sell 100% up to $250 Casino Deposit Match - 5x WR BetMGM NJ</t>
  </si>
  <si>
    <t>BTL_369448 Halloween 50% up to $500 Deposit Match BetMGM ON</t>
  </si>
  <si>
    <t>BTL_368294 Cross Sell 100% up to $50 Casino Deposit Match - 10x WR BetMGM WV</t>
  </si>
  <si>
    <t>BINGO_366434 Borgata Bingo - Free Bingo - Halloween</t>
  </si>
  <si>
    <t>ATL_367674 MC MI Halloween 15k Gold Leaderboard</t>
  </si>
  <si>
    <t>GA_379845 Game Announcement - Thunder Cash - Voodo Magic PC</t>
  </si>
  <si>
    <t>BTL_363761 Cross Sell 100% up to $250 Casino Deposit Match - 5x WR BetMGM WV</t>
  </si>
  <si>
    <t>GA_379845 Game Announcement - Thunder Cash - Voodo Magic BC</t>
  </si>
  <si>
    <t>BTL_368294 Cross Sell 100% up to $50 Casino Deposit Match - 10x WR BetMGM NJ</t>
  </si>
  <si>
    <t>BINGO_370305 Halloween No Lose Bingo</t>
  </si>
  <si>
    <t>ATL_373930 MC NJ $15k Gold Halloween Leaderboard</t>
  </si>
  <si>
    <t>ATL_325333 PC NJ 777 Surge/MGM Gold Bet &amp; Get</t>
  </si>
  <si>
    <t>PRT_376985 UM Hoops Sub-Deal (Create NJ/NY Test Pages and rest ID)</t>
  </si>
  <si>
    <t>Aman</t>
  </si>
  <si>
    <t>NJ, NY</t>
  </si>
  <si>
    <t>Athletic Risk-Free $1000 Pages</t>
  </si>
  <si>
    <t>BRMKT_ 348761 BETMGM- NHL ONE GAME PARLAY INSURANCE- NHL</t>
  </si>
  <si>
    <t>BRMKT_378682 BetMGM - MLB Playoffs Risk Free $1,000 (Add MAI Journey)</t>
  </si>
  <si>
    <t>BRMKT_ 320857 BETMGM- 2022/23 NHL First Goal Scorer Insurance</t>
  </si>
  <si>
    <t>BRMKT_378890 BetMGM - MLB Playoffs Bet $10 Win $200 If Any Team Hits A Home Run (Add MAI Journey)</t>
  </si>
  <si>
    <t>BRMKT_ 387524 "RUSH" NHL- Slapshot Wednesdays (Tentative Title)- NHL</t>
  </si>
  <si>
    <t>PRT_ 368372 Action Pro Voucher Sub-Deal (Create NJ/NY Test Pages and rest ID)</t>
  </si>
  <si>
    <t>PRT_76163 Betting Hero - Deposit Match (Extend Promo Period in Terms)</t>
  </si>
  <si>
    <t>BRMKT_ 321451 BETMGM - Sport - Football Parlay Insurance</t>
  </si>
  <si>
    <t>BRMKT_ 320885 BETMGM- NHL 2022/23 Overtime Insurance- NHL (full build)</t>
  </si>
  <si>
    <t>BRMKT_ 386891 "RUSH" NHL- Completely Free Risk Free NHL OGP up to $25- NHL (full build)</t>
  </si>
  <si>
    <t>BTL_372381 MGM NFL Las Vegas Sweepstakes Acq + Retention (1 ACQ Page, 2 versions of MPP, Rest ID)</t>
  </si>
  <si>
    <t>Regional PO Q4 10-12 S.F. Football (Inbox Rest ID)</t>
  </si>
  <si>
    <t>Regional PO Q4 10-12 N.E. Football (Inbox Rest ID)</t>
  </si>
  <si>
    <t>Regional PO Q4 10/11 L.A. Football (Inbox Rest ID)</t>
  </si>
  <si>
    <t>Core Update: Homepage (10/4/22)</t>
  </si>
  <si>
    <t>PRT_ 348626 Yahoo Fantasy Bundle LP</t>
  </si>
  <si>
    <t>PRT_ 381665 "RUSH" Predators RF $1000</t>
  </si>
  <si>
    <t>TN</t>
  </si>
  <si>
    <t>PS_382633 BetMGM Casino - Midnight Matinee Creative WV</t>
  </si>
  <si>
    <t>PS_382633 BetMGM Casino - Midnight Matinee Creative PA</t>
  </si>
  <si>
    <t>GA_379723 Game Announcement - Cloud Corsairs BC</t>
  </si>
  <si>
    <t>GA_379723 Game Announcement - Cloud Corsairs PC</t>
  </si>
  <si>
    <t>PKR_372795 Ontario SPINS Leaderboard</t>
  </si>
  <si>
    <t>ATL_370462 MC PA Shared Halloween 15k Gold Leaderboard</t>
  </si>
  <si>
    <t>ATL_388290 WOF "RUSH" Wheel of Fortune $2M Leaderboard</t>
  </si>
  <si>
    <t>BTL_369857 Halloween Tiered Bonus Drops BetMGM PA (15x)</t>
  </si>
  <si>
    <t>ATL_363035 MC PA BetMGM Jackpots® Bet &amp; Get</t>
  </si>
  <si>
    <t>BTL_370028 Halloween Tiered Bonus Drops BetMGM ON (15x)</t>
  </si>
  <si>
    <t>ATL_371310 MC PA Shared Halloween 10k Pearl Leaderboard</t>
  </si>
  <si>
    <t>ATL_371957 BC PA Shared Halloween 10k Pearl Leaderboard</t>
  </si>
  <si>
    <t>ATL_356316 "RUSH" MC PA MI Kings of Crystals Bet &amp; Get</t>
  </si>
  <si>
    <t xml:space="preserve">PA </t>
  </si>
  <si>
    <t>ATL_387065 MC ON - NHL BLACKJACK/ROULETTE BET &amp; GET</t>
  </si>
  <si>
    <t xml:space="preserve">ON </t>
  </si>
  <si>
    <t>GA_329552 Game Announcement - Cloud Corsairs</t>
  </si>
  <si>
    <t>BTL_383688 VIP Casino: Weekly Wager Reward $250 Tier, Borgata PA</t>
  </si>
  <si>
    <t>BTL_383517 VIP Casino: Weekly Wager Reward $250 Tier, BetMGM PA</t>
  </si>
  <si>
    <t>ATL_367746 MC MI Halloween 10k Pearl Leaderboard</t>
  </si>
  <si>
    <t>BTL_ 385515 Reactivation Autocycle Refresh - Day 10 Low Balance (update copy/creative for existing Rest ID)</t>
  </si>
  <si>
    <t>Core Update: NHL (10/6/22)</t>
  </si>
  <si>
    <t>BRMKT_ 331293 BetMGM - MLB World Series Bet $10 Win $200 If Either Teams Hits A HR (ACQ LPS with MAI journey)</t>
  </si>
  <si>
    <t>NJ, CO, IND, TN, MI, PA, WV, VA, IA, AZ, WY, LA, IL, KS</t>
  </si>
  <si>
    <t>BTL_384958 Reactivation Autocycle Refresh - $10 Free Bet Day 14 (update copy/creative for existing Rest ID)</t>
  </si>
  <si>
    <t>Core Update: Hockey (10/6/22)</t>
  </si>
  <si>
    <t>BTL_372381 MGM NFL Las Vegas Sweepstakes Acq + Retention</t>
  </si>
  <si>
    <t>MS Retail Promo Tile Request</t>
  </si>
  <si>
    <t>PRT_ 382800 Rangers RF1000 (2022-23 season)</t>
  </si>
  <si>
    <t>BTL_ 383152 MGM NFL Bet 10 Win 300 If Either Team Scores A TD</t>
  </si>
  <si>
    <t>PRT_ 382110 Knicks RF1000 (2022-23 season)</t>
  </si>
  <si>
    <t>BRMKT_380674 BetMGM - NHL First Goal Insurance</t>
  </si>
  <si>
    <t>PRT_374357 Rangers Trigger Promotion - BetMGM NY</t>
  </si>
  <si>
    <t>NY</t>
  </si>
  <si>
    <t>PRT_374357 Rangers Trigger Promotion - BetMGM NJ</t>
  </si>
  <si>
    <t>PRT_ 383002 Update Red Wings RF $1000</t>
  </si>
  <si>
    <t>BTL_383811 VIP Casino: Weekly Wager Reward $500 Tier, BetMGM NJ</t>
  </si>
  <si>
    <t>BTL_383811 VIP Casino: Weekly Wager Reward $500 Tier, BetMGM MI</t>
  </si>
  <si>
    <t>BTL_383811 VIP Casino: Weekly Wager Reward $500 Tier, BetMGM WV</t>
  </si>
  <si>
    <t>BTL_368440 Halloween $25 Freeplay to Sports Bettors BetMGM NJ WV MI</t>
  </si>
  <si>
    <t>BINGO_366545 Borgata Bingo - Weekend Games - Halloween</t>
  </si>
  <si>
    <t>BTL_368440 Halloween $25 Freeplay to Sports Bettors BetMGM MI</t>
  </si>
  <si>
    <t>BTL_369733 Halloween Bonus Drops BetMGM MI (15x)</t>
  </si>
  <si>
    <t>ATL_374010 MC NJ $10k Pearl Halloween Leaderboard</t>
  </si>
  <si>
    <t>BTL_368509 Halloween $25 Freeplay to Sports Bettors BetMGM PA</t>
  </si>
  <si>
    <t>BTL_369733 Halloween Bonus Drops BetMGM NJ, WV, MI (15x)</t>
  </si>
  <si>
    <t>BTL_368578 Halloween $25 Freeplay to Sports Bettors BetMGM ON</t>
  </si>
  <si>
    <t>ATL_392367 MC WV Silverback Gold™ Bet &amp; Get</t>
  </si>
  <si>
    <t>ATL_392921 BC PA Mighty 777™ Sticky Credits™ Bet &amp; Get</t>
  </si>
  <si>
    <t>ATL_393017 MC PA Mighty 777™ Sticky Credits™ Bet &amp; Get</t>
  </si>
  <si>
    <t>BTL_382448 VIP Casino: Weekly Wager Reward $250 Tier, BetMGM NJ WV MI</t>
  </si>
  <si>
    <t>ATL_356246 MC MI Super Haunted House: Pick a Box</t>
  </si>
  <si>
    <t>ATL_371589 MC PA Shared Halloween 5k Sapphire Leaderboard</t>
  </si>
  <si>
    <t>BTL_382448 VIP Casino: Weekly Wager Reward $250 Tier, BetMGM NJ</t>
  </si>
  <si>
    <t>ATL_376752 MC ON - SPIN TO WIN A TRIP TO LAS VEGAS - CHR_See Change Request - 10/12</t>
  </si>
  <si>
    <t>ATL_372096 BC PA Shared Halloween 5k Sapphire Leaderboard</t>
  </si>
  <si>
    <t>ATL_391550 MC ON - BEETLEJUICE BET &amp; GET</t>
  </si>
  <si>
    <t>ATL_374498 MC BC NJ Shared $5k Sapphire Halloween Leaderboard</t>
  </si>
  <si>
    <t>ATL_367815 MC MI Halloween 5k Sapphire Leaderboard</t>
  </si>
  <si>
    <t>ATL_391119 WOF "RUSH" Wild Card Wednesdays (Pick A Box)</t>
  </si>
  <si>
    <t>BRMKT_327610 BETMGM- NBA Overtime Insurance- NBA</t>
  </si>
  <si>
    <t>BRMKT_MS_256606 BETMGMSPORTS - EPL One Game Parlay and Same Game Parlay Bet and Get</t>
  </si>
  <si>
    <t>BRMKT_ 387002 BETMGM- Completely Risk-Free NBA One Game Parlay- NBA</t>
  </si>
  <si>
    <t>BRMKT_MS_ 259651 BETMGMSPORTS - UCL One Game Parlay and Same Game Parlay Insurance</t>
  </si>
  <si>
    <t>BRMKT_ 335601 BETMGM- Updated RAF- ALL SPORTS</t>
  </si>
  <si>
    <t>MI, NJ, PA, WV</t>
  </si>
  <si>
    <t>BTL_ 389842 KYC Re-Run Themed Version - October Assets Changes</t>
  </si>
  <si>
    <t>BRMKT_MS_256668 BETMGMSPORTS - UCL First Goal Insurance - Champions League Soccer</t>
  </si>
  <si>
    <t>BRMKT_MS_256637 BETMGMSPORTS - EPL One Game Parlay and Same Game Parlay Insurance</t>
  </si>
  <si>
    <t>BTL_372381 MGM NFL Las Vegas Sweepstakes Acq + Retention (Update Creative for MPPs/Rest ID)</t>
  </si>
  <si>
    <t>BRMKT_ 395146 BetMGM - Ohio Pre-Reg $200 Offer (ACQ LP, MAI)</t>
  </si>
  <si>
    <t>OH</t>
  </si>
  <si>
    <t>Regional PO Q4 12 TN Hockey</t>
  </si>
  <si>
    <t>Regional PO Q4 11 PA Hockey</t>
  </si>
  <si>
    <t>Regional PO Q4 11-12 NY Hockey</t>
  </si>
  <si>
    <t>Regional PO Q4 11 AZ Hockey</t>
  </si>
  <si>
    <t>AZ</t>
  </si>
  <si>
    <t>BTL_373329 Halloween Tiered Bonus Drops Borgata NJ(25x)</t>
  </si>
  <si>
    <t>BTL_373329 Halloween Tiered Bonus Drops PartyCasino (25x)</t>
  </si>
  <si>
    <t>BTL_372236 Halloween Tiered Bonus Drops Borgata PA (20x)</t>
  </si>
  <si>
    <t>BTL_384414 VIP Casino: Weekly Wager Reward $700 Tier, Borgata NJ</t>
  </si>
  <si>
    <t>BTL_384414 VIP Casino: Weekly Wager Reward $700 Tier, NJ PC</t>
  </si>
  <si>
    <t>PC</t>
  </si>
  <si>
    <t>BTL_373625 Halloween Tiered Bonus Drops BetMGM PA (20x)</t>
  </si>
  <si>
    <t>BTL_384344 VIP Casino: Weekly Wager Reward $700 Tier, BetMGM NJ WV MI</t>
  </si>
  <si>
    <t>BTL_370098 Halloween Tiered Bonus Drops Borgata NJ, PartyCasino (15x)</t>
  </si>
  <si>
    <t>BTL_373556 Halloween Tiered Bonus Drops BetMGM NJ WV MI (25x)</t>
  </si>
  <si>
    <t>PKR_391858 Halloween Spin The Wheel BetMGM MI</t>
  </si>
  <si>
    <t>BTL_384344 VIP Casino: Weekly Wager Reward $700 Tier, BetMGM WV</t>
  </si>
  <si>
    <t>BTL_384272 VIP Casino: Weekly Wager Reward $500 Tier, BetMGM PA</t>
  </si>
  <si>
    <t>BTL_373556 Halloween Tiered Bonus Drops BetMGM NJ (25x)</t>
  </si>
  <si>
    <t>BINGO_207687 No Lose Bingo | CHR_See Change Request - 10/13</t>
  </si>
  <si>
    <t>PKR_391622 Halloween Spin The Wheel BetMGM NJ</t>
  </si>
  <si>
    <t>ATL_396453 WOF "RUSH" Reload Bonus</t>
  </si>
  <si>
    <t>BTL_394318 Ontario Casino Welcome Offer Deposit Match + Free Spins Bonus</t>
  </si>
  <si>
    <t>BTL_384153 VIP Casino: Weekly Wager Reward $500 Tier, Borgata PA</t>
  </si>
  <si>
    <t>PKR_391790 Halloween Spin The Wheel BetMGM PA</t>
  </si>
  <si>
    <t>BTL_384484 VIP Casino: Weekly Wager Reward $700 Tier, BetMGM PA</t>
  </si>
  <si>
    <t>BTL_384553 VIP Casino: Weekly Wager Reward $700 Tier, Borgata PA</t>
  </si>
  <si>
    <t>ATL_389955 WOF "RUSH" Vanna White Sweepstakes</t>
  </si>
  <si>
    <t>ATL_397038 WOF "RUSH" 25th Anniversary Welcome Offer</t>
  </si>
  <si>
    <t>ATL_345959 MC NJ PA WV Halloween Free Spins</t>
  </si>
  <si>
    <t>PKR_389718 Scare Cards (BetMGM)</t>
  </si>
  <si>
    <t>ATL_397263 WOF "RUSH" RSTLNE (pick a box)</t>
  </si>
  <si>
    <t>BTL_384033 VIP Casino: Weekly Wager Reward $500 Tier, Borgata NJ and PC</t>
  </si>
  <si>
    <t>BTL_386257 Halloween Reusable 50% up to $2,500 Deposit Match - BetMGM PA</t>
  </si>
  <si>
    <t>PKR_389718 Scare Cards (BetMGM) - MI</t>
  </si>
  <si>
    <t>ATL_345959 MC NJ PA WV Halloween Free Spins - PA</t>
  </si>
  <si>
    <t>ATL_367674 MC MI Halloween 15k Gold Leaderboard : CHR_See Change Request - 10/13</t>
  </si>
  <si>
    <t>BTL_386467 Halloween Reusable 50% up to $2,500 Deposit Match - BetMGM ON</t>
  </si>
  <si>
    <t>PKR_389887 Scare Cards - Borgata</t>
  </si>
  <si>
    <t>ATL_397188 WOF "RUSH" Cashback Frenzy</t>
  </si>
  <si>
    <t>ATL_367815 MC MI Halloween 5k Sapphire Leaderboard | CHR_See Change Request - 10/13</t>
  </si>
  <si>
    <t>ATL_397338 WOF "RUSH" Spin the Wheel of Fortune</t>
  </si>
  <si>
    <t>BTL_384033 VIP Casino: Weekly Wager Reward $500 Tier PC NJ</t>
  </si>
  <si>
    <t>ATL_367884 MC MI Halloween 25K Platinum &amp; Noir Leaderboard : CHR_See Change Request - 10/13</t>
  </si>
  <si>
    <t>BTL_386396 Halloween Reusable 50% up to $2,500 Deposit Match - Borgata PA</t>
  </si>
  <si>
    <t>PKR_389718 Scare Cards (BetMGM) - PA</t>
  </si>
  <si>
    <t>ATL_354040 MC NJ Lightning Blaze™ Bet &amp; Get</t>
  </si>
  <si>
    <t>ATL_354040 MC MI Lightning Blaze™ Bet &amp; Get</t>
  </si>
  <si>
    <t>BRMKT_ 383257 BetMGM - ON - NBA Same Game Parlay Insurance</t>
  </si>
  <si>
    <t>BRMKT_329038 BETMGM- NBA SAME GAME PARLAY Insurance- NBA</t>
  </si>
  <si>
    <t>PRT_396610 NHL Maryland Launch Email</t>
  </si>
  <si>
    <t>MD</t>
  </si>
  <si>
    <t>ATL_354228 PC NJ Ghost Flip</t>
  </si>
  <si>
    <t>BRMKT_388607 KG Certified (offline activation) - Risk-Free Basketball SGP - Promo, LP Creative Swap</t>
  </si>
  <si>
    <t>BRMKT_ 386036 BETMGM - Sport - First Basket Insurance</t>
  </si>
  <si>
    <t>PRT_ 392894 Action Network Bet $10, Win $200 if the NCAA Team you Bet Scores 1+ Point (ACQ LPs)</t>
  </si>
  <si>
    <t>PKR_391926 Halloween Spin The Wheel Borgata PA</t>
  </si>
  <si>
    <t>PRT_ 392990 Action Network Bet $10, Win $200 if the NBA Team you Bet Scores 1+ Point (ACQ LPs)</t>
  </si>
  <si>
    <t>BRMKT_ 339051 "RUSH" BETMGM - Sport - ON - Free One Game Parlay Bet for NFL * Change to OGP* (Update Copy)</t>
  </si>
  <si>
    <t>PKR_391994 Halloween Spin The Wheel Borgata NJ</t>
  </si>
  <si>
    <t>OC_ 330148 All States- The LV Football Game Pass (Create Colorado MPP)</t>
  </si>
  <si>
    <t>CO</t>
  </si>
  <si>
    <t>BTL_ 383364 NFL Local Action Reminder Email/Overlay (create overlay rest ID for each state creative)</t>
  </si>
  <si>
    <t>ATL_372165 MC NJ Super Haunted House Pick a Box</t>
  </si>
  <si>
    <t>Wyoming SASW Voucher EDS IDS &amp; Subevent IDs</t>
  </si>
  <si>
    <t>WY</t>
  </si>
  <si>
    <t>PKR_397634 Michigan Poker SPINS Leaderboard</t>
  </si>
  <si>
    <t>BTL_386326 Halloween Reusable 50% up to $2,500 Deposit Match - Borgata NJ</t>
  </si>
  <si>
    <t>ATL_358478 BC PA Spin the Spider wheel halloween bonus</t>
  </si>
  <si>
    <t>ATL_363973 BC NJ Spin the Spider Wheel Halloween Bonus</t>
  </si>
  <si>
    <t>ATL_372096 BC PA Shared Halloween 5k Sapphire Leaderboard | CHR_See Change Request - 10/17</t>
  </si>
  <si>
    <t>ATL_372027 BC PA Shared Halloween 15k Gold Leaderboard | CHR_See Change Request - 10/17</t>
  </si>
  <si>
    <t>ATL_370462 MC PA Shared Halloween 15k Gold Leaderboard | CHR_See Change Request - 10/17</t>
  </si>
  <si>
    <t>ATL_371589 MC PA Shared Halloween 5k Sapphire Leaderboard | CHR_See Change Request - 10/17</t>
  </si>
  <si>
    <t>ATL_371957 BC PA Shared Halloween 10k Pearl Leaderboard | CHR_See Change Request - 10/17</t>
  </si>
  <si>
    <t>ATL_371310 MC PA Shared Halloween 10k Pearl Leaderboard » CHR_See Change Request - 10/17</t>
  </si>
  <si>
    <t>ATL_364753 BC PA BetMGM Jackpots® Bet &amp; Get » CHR_See Change Request - 10/18 (date extension)</t>
  </si>
  <si>
    <t>ATL_363035 MC PA BetMGM Jackpots® Bet &amp; Get » CHR_See Change Request - 10/18 (date extension)</t>
  </si>
  <si>
    <t>BTL_404429 VIP Casino: Halloween Slot Tournaments Promotion Borgata NJ</t>
  </si>
  <si>
    <t>BTL_403654 VIP Casino: Halloween Slot Tournaments Promotion NJ</t>
  </si>
  <si>
    <t>PKR_398975 Pennsylvania Poker SPINS Leaderboard - Borgata</t>
  </si>
  <si>
    <t>BTL_386188 Halloween Reusable 50% up to $2,500 Deposit Match - BetMGM WV, MI, NJ</t>
  </si>
  <si>
    <t>BTL_386188 Halloween Reusable 50% up to $2,500 Deposit Match - BetMGM WV</t>
  </si>
  <si>
    <t xml:space="preserve">WV </t>
  </si>
  <si>
    <t>BTL_397828 Cross Sell Tiered Bonus Drops 10x WR - BetMGM MI</t>
  </si>
  <si>
    <t>BTL_397828 Cross Sell Tiered Bonus Drops 10x WR - BetMGM NJ</t>
  </si>
  <si>
    <t>ATL_398199 MC ON - $25K HALLOWEEN LEADERBOARD</t>
  </si>
  <si>
    <t>PKR_397704 Pennsylvania Poker SPINS Leaderboard - BetMGM</t>
  </si>
  <si>
    <t>BTL_397828 Cross Sell Tiered Bonus Drops 10x WR - BetMGM NJ, WV, PA, MI</t>
  </si>
  <si>
    <t>BTL_386188 Halloween Reusable 50% up to $2,500 Deposit Match - BetMGM MI</t>
  </si>
  <si>
    <t>BTL_397828 Cross Sell Tiered Bonus Drops 10x WR - BetMGM PA</t>
  </si>
  <si>
    <t>Casino - GA_398032 Game Announcement - Bankin' Bacon - BetMGM MI</t>
  </si>
  <si>
    <t>Emma</t>
  </si>
  <si>
    <t>BTL_404556 VIP Casino: Halloween Slot Tournaments Promotion WV</t>
  </si>
  <si>
    <t>BTL_404079 VIP Casino: Halloween Slot Tournaments Promotion MI</t>
  </si>
  <si>
    <t>PS_ 412172 "RUSH" BetMGM Updated ON NFL LP</t>
  </si>
  <si>
    <t>PRT_MS_251454 Commanders Trigger Promotion</t>
  </si>
  <si>
    <t>DC, VA</t>
  </si>
  <si>
    <t>PRT_MS_260449 Jets Trigger Promotion</t>
  </si>
  <si>
    <t>PKR_397996 Fall Spin The Wheel MI BetMGM</t>
  </si>
  <si>
    <t>Poker - Engagement Promo</t>
  </si>
  <si>
    <t>BRMKT_ 387416 BETMGM- Friday Night Knicks OGP Boost Token- NBA - BetMGM NJ</t>
  </si>
  <si>
    <t>BRMKT_ 387416 BETMGM- Friday Night Knicks OGP Boost Token- NBA - BetMGM NY</t>
  </si>
  <si>
    <t>PRT_MS_250745 Broncos Trigger Promotion</t>
  </si>
  <si>
    <t>PRT_MS_ 260536 Titans Trigger Promotion</t>
  </si>
  <si>
    <t>PRT_MS_250700 Cardinals Trigger Promotion</t>
  </si>
  <si>
    <t>PRT_MS_261804 Lions Trigger Promotion</t>
  </si>
  <si>
    <t>PRT_ 401846 "RUSH" Detroit Red Wings Trigger</t>
  </si>
  <si>
    <t>PKR_398114 Fall Spin The Wheel PA BetMGM</t>
  </si>
  <si>
    <t>BRMKT_ 391032 BETMGM "RUSH" - Sport - Hockey Night In Canada - Bet $25 on any player to score a goal, get $2 for every goal scored</t>
  </si>
  <si>
    <t>BRMKT_425388 "RUSH" BetMGM - MLB World Series Risk Free $1,000</t>
  </si>
  <si>
    <t>BRMKT_ 410650 "RUSH"-BETMGM- NFL One Game Parlay Insurance- NFL - Warren Sharp</t>
  </si>
  <si>
    <t>ATL_398624 MC WV Slice of Pie (Spin the Wheel)</t>
  </si>
  <si>
    <t>ATL_398374 MC PA Slice of Pie (Spin the Wheel)</t>
  </si>
  <si>
    <t>BRMKT_ 396725 BETMGM- Nascar Top Three Insurance 2023- NASCAR</t>
  </si>
  <si>
    <t>ATL_398549 MC MI Slice of Pie (Spin the Wheel)</t>
  </si>
  <si>
    <t>PKR_398232 Fall Spin The Wheel PA Borgata</t>
  </si>
  <si>
    <t>BRMKT_ 392558 "RUSH" - BETMGM- NHL- : Bet $100 on NHL over the course of the week, get $10 Freeplay on NHL Blackjack or NHL Dream Catcher - XSELL - BetMGM MI, NJ, PA and WV</t>
  </si>
  <si>
    <t>Mark Aldous</t>
  </si>
  <si>
    <t>BRMKT_ 398653 BetMGM-KG Anything Is possible One Game Parlay Boost- NBA</t>
  </si>
  <si>
    <t>ATL_399808 MC NJ Slice of Pie (Spin the Wheel)</t>
  </si>
  <si>
    <t>BRMKT_ 399424 BetMGM - ON - NHL OGP Insurance (Ontario Only)</t>
  </si>
  <si>
    <t>BRMKT_ 411072 “RUSH” BetMGM – ON – MLB – NRFI Creative Change</t>
  </si>
  <si>
    <t>BRMKT_149900 BETMGM- UFC Risk Free 1000 (Ariel Helwani)- UFC</t>
  </si>
  <si>
    <t>BTL_404645 VIP Casino: Halloween Slot Tournaments Promotion ON</t>
  </si>
  <si>
    <t>ATL_380474 PC NJ $20k Lightning Blaze Leaderboard</t>
  </si>
  <si>
    <t xml:space="preserve">NJ </t>
  </si>
  <si>
    <t>ATL_402465 MC ON - Bet $100 Get $10</t>
  </si>
  <si>
    <t>BTL_406994 VIP Casino: Halloween Slot Tournaments Promotion FINALE WV</t>
  </si>
  <si>
    <t>BTL_406919 VIP Casino: Halloween Slot Tournaments Promotion FINALE MI</t>
  </si>
  <si>
    <t>ATL_355741 MC ON - Monster Madness (Pick a Box) | CHR_See Change Request - 10/19</t>
  </si>
  <si>
    <t>BTL_406444 VIP Casino: Halloween Slot Tournaments Promotion FINALE NJ</t>
  </si>
  <si>
    <t>PKR_389887 Scare Cards - Borgata | CHR_See Change Request - 10/20</t>
  </si>
  <si>
    <t>PKR_389718 Scare Cards (BetMGM) | CHR_See Change Request - 10/20</t>
  </si>
  <si>
    <t>NJ,MI,PA</t>
  </si>
  <si>
    <t>ATL_346400 MC MI Halloween Free spins</t>
  </si>
  <si>
    <t>GA_401211 Game Announcement - Roaring Reels MC</t>
  </si>
  <si>
    <t>GA_402690 Game Announcement - NHL Blackjack and Roulette PA MGM</t>
  </si>
  <si>
    <t>GA_402757 Game Announcement - NHL Blackjack and Roulette PA Borgata</t>
  </si>
  <si>
    <t>BTL_408846 Bet &amp; Get - Jets V Bills BetMGM NJ</t>
  </si>
  <si>
    <t>BTL_409122 Bet &amp; Get - Jets V Bills Borgata NJ</t>
  </si>
  <si>
    <t>PS_295425_BetMGM Casino - Steelers Branded Slots</t>
  </si>
  <si>
    <t>PRT_ 390254 OddsJam Voucher Sub-Deal Creation (Create NJ/NY Test Pages)</t>
  </si>
  <si>
    <t>BTL_ 408856 Generic NDP Day 1 Creative Adjustment (update creative to existing rest ID)</t>
  </si>
  <si>
    <t>PS_ 412172 "RUSH" BetMGM Updated ON NFL LP (update page with new PNG and mobile acq 1080x1080)</t>
  </si>
  <si>
    <t>BRMKT_ 398892 BetMGM - Bet $25 on Player to Hit HR, Get 25% MLB Odds Boost Token (Max $50) (full build)</t>
  </si>
  <si>
    <t>BTL_ 410798 Generic NDP Day 3 Creative Adjustment (update creative to existing rest ID)</t>
  </si>
  <si>
    <t>Reactivation of NFL Favorite Team - Content Only (Copy Over Pages)</t>
  </si>
  <si>
    <t>KS, NY, ON, IL, LA</t>
  </si>
  <si>
    <t>BTL_ 411054 Generic NDP Day 7 Creative Adjustment (update creative to existing rest ID)</t>
  </si>
  <si>
    <t>Emman</t>
  </si>
  <si>
    <t>PRT_401709 "RUSH" Knicks Trigger Promotion (NJ/NY build)</t>
  </si>
  <si>
    <t>Reactivation of NBA Favorite Team - Content Only (Copy Over Pages)</t>
  </si>
  <si>
    <t>BRMKT_ 406492 BetMGM – Basketball Parlay Insurance</t>
  </si>
  <si>
    <t>BRMKT_ 396843 ON “RUSH” – Bet $100 on NHL over the course of a Week</t>
  </si>
  <si>
    <t>Core Domain Update: NBA</t>
  </si>
  <si>
    <t>Core Domain Update: PGA</t>
  </si>
  <si>
    <t>PRT_ 390254 OddsJam Voucher Sub-Deal Creation (Create Rest ID)</t>
  </si>
  <si>
    <t>PRT_ 368372 Action Pro Voucher Sub-Deal (Input EDS/subevent IDs &amp; copy over pages</t>
  </si>
  <si>
    <t>Core Update: Cycling (10/18/22)</t>
  </si>
  <si>
    <t>PRT_ 348626 Yahoo Fantasy Bundle LP (Create ACQ Landing Pages)</t>
  </si>
  <si>
    <t>PKR_398400 Fall Spin The Wheel NJ Borgata</t>
  </si>
  <si>
    <t>OC_ 330148 All States- The LV Football Game Pass (Minus CO, IN)</t>
  </si>
  <si>
    <t>CO, IN</t>
  </si>
  <si>
    <t>PKR_411220 Borgata's The Friday Fifteen -  Borgata</t>
  </si>
  <si>
    <t>ATL_402825 MC WV BetMGM Jackpots® Bet &amp; Get</t>
  </si>
  <si>
    <t>PKR_411220 Borgata's The Friday Fifteen - PP NJ</t>
  </si>
  <si>
    <t>PP</t>
  </si>
  <si>
    <t>ATL_346281 BC NJ PA Halloween Free Spins - Borgata NJ</t>
  </si>
  <si>
    <t>PKR_411220 Borgata's The Friday Fifteen - NJ MGM</t>
  </si>
  <si>
    <t>ATL_398799 MC MI BetMGM Jackpots® Bet &amp; Get</t>
  </si>
  <si>
    <t>BTL_407069 VIP Casino: Halloween Slot Tournaments Promotion FINALE PA</t>
  </si>
  <si>
    <t>ATL_411753 BC NJ LuckyTap Weekend Leaderboard</t>
  </si>
  <si>
    <t>ATL_ 247338 PC NJ MGM Grand Millions™ Back Up Bet &amp; Get | CHR_See Change Request - 10/24 (date extension)</t>
  </si>
  <si>
    <t>ATL_346281 BC NJ PA Halloween Free Spins - Borgata PA</t>
  </si>
  <si>
    <t>ATL_378404 BC NJ Thundercash Voodoo Magic Bet &amp; Get</t>
  </si>
  <si>
    <t>BTL_404297 VIP Casino: Halloween Slot Tournaments Promotion Borgata PA</t>
  </si>
  <si>
    <t>ATL_399983 BC NJ Slice of Pie</t>
  </si>
  <si>
    <t>BTL_404154 VIP Casino: Halloween Slot Tournaments Promotion PA</t>
  </si>
  <si>
    <t>BTL_407222 VIP Casino: Halloween Slot Tournaments Promotion FINALE Borgata PA</t>
  </si>
  <si>
    <t>PRT_376985 UM Hoops Sub-Deal (input eds/subevent ids &amp; copy over pages)</t>
  </si>
  <si>
    <t>NJ, IN, PA, MI, IL</t>
  </si>
  <si>
    <t>BRMKT_407746 Horse Racing Creative November 2022 (scheduel carousels)</t>
  </si>
  <si>
    <t>BTL_ 383364 NFL Local Action Reminder Email/Overlay (Adjust rest IDs to have "Tonight's game)</t>
  </si>
  <si>
    <t>BTL_ 400280 NDP Autocycle Imagery Update - OFFER 1 (Emails #1 AND #2) (2 Rest IDs)</t>
  </si>
  <si>
    <t>BTL_ 294281 KYC Re-Run Themed Version - November World Cup (MPPs/Rest ID)</t>
  </si>
  <si>
    <t>PRT_413520 Bet 10 Get 200 Commanders (Create Maryland Page)</t>
  </si>
  <si>
    <t>ATL_414086 MC ON - SPIN THE WHEEL (HALLOWEEN EDITION)</t>
  </si>
  <si>
    <t>BTL_ 393977 Reactivation Autocycle Refresh - Reactivated Day 14 with Activity, 10% Boost up to $100 (update rest ID)</t>
  </si>
  <si>
    <t>ATL_401465 PC NJ Football Flip</t>
  </si>
  <si>
    <t>BRMKT_ 398653 BetMGM-KG Anything Is possible One Game Parlay Boost- NBA (see updates section)</t>
  </si>
  <si>
    <t>BTL_ 393949 Reactivation Autocycle Refresh - $25 Free Bet, Day 10 (update rest ID)</t>
  </si>
  <si>
    <t>ATL_420258 MC ON - SLICE OF PIE (SPIN THE WHEEL)</t>
  </si>
  <si>
    <t>PKR_397477 Fall Spin the Wheel NJ Betmgm</t>
  </si>
  <si>
    <t>BTL_ 393920 Reactivation Autocycle Refresh - Day 2 Low Balance (update rest ID)</t>
  </si>
  <si>
    <t>BTL_ 393891 Reactivation Autocycle Refresh - Day 5 Low Balance (update rest ID)</t>
  </si>
  <si>
    <t>BTL_414308 NHL RFT $5, $10, $25, $30 Imagery Updates</t>
  </si>
  <si>
    <t>BTL_ 393862 Reactivation Autocycle Refresh - $15 Free Bet, Day 5 (update rest ID)</t>
  </si>
  <si>
    <t>BRMKT_ 410650 "RUSH"-BETMGM- NFL One Game Parlay Insurance- NFL - Warren Sharp (update creative)</t>
  </si>
  <si>
    <t>BINGO_414363 Borgata Bingo - Retention - November Spin the Wheel</t>
  </si>
  <si>
    <t>PRT_376985 UM Hoops Sub-Deal</t>
  </si>
  <si>
    <t>BRMKT_433626 "RUSH" - MLB NRFI Insurance WS Edition- MLB</t>
  </si>
  <si>
    <t>GA_401328 Game Announcement - Roaring Reels BC/PC</t>
  </si>
  <si>
    <t>ATL_397113 WOF "RUSH" Wheel of Fortune Bet &amp; Get</t>
  </si>
  <si>
    <t>GA_401328 Game Announcement - Roaring Reels BC/PC - PartyCasino</t>
  </si>
  <si>
    <t>CHR BetMGM NJ - PKR_389718 Scare Cards (BetMGM)</t>
  </si>
  <si>
    <t>CHR BetMGM MI - PKR_389718 Scare Cards (BetMGM)</t>
  </si>
  <si>
    <t>CHR_See Change Request - 10/25 - PKR_389887 Scare Cards - Borgata NJ</t>
  </si>
  <si>
    <t>CHR BetMGM PA - PKR_389718 Scare Cards (BetMGM)</t>
  </si>
  <si>
    <t xml:space="preserve">CHR BetMGM PA | BTL_407069 VIP Casino: Halloween Slot Tournaments Promotion FINALE PA - </t>
  </si>
  <si>
    <t xml:space="preserve">CHR - BTL_356643 VIP Casino: 3x Online Points Multiplier September - December BetMGM ON </t>
  </si>
  <si>
    <t>CHR Borgata PA - BTL_356505 VIP Casino: 3x Online Multiplier September - December Borgata NJ PA</t>
  </si>
  <si>
    <t>CHR_See Change Request - BTL_356574 VIP Casino: 3x Online Multiplier September - December BetMGM WV</t>
  </si>
  <si>
    <t>CHR MI BetMGM - VIP Casino: 3x Online Multiplier September - December BetMGM</t>
  </si>
  <si>
    <t>CHR_See Change Request - 10/26 - BTL_406994 VIP Casino: Halloween Slot Tournaments Promotion FINALE WV</t>
  </si>
  <si>
    <t>CHR_See Change Request - 10/24 &amp; 10/26 (switch out creative) Borgata NJ BTL_356505 VIP Casino: 3x Online Multiplier September - December Borgata NJ PA</t>
  </si>
  <si>
    <t>CHR_See Change Request - 10/24 | BTL_356574 MC PA VIP Casino: 3x Online Multiplier September - December</t>
  </si>
  <si>
    <t>CHR_See Change Request - 10/24 (switch out creative) NJ BetMGM</t>
  </si>
  <si>
    <t>CHR_See Change Request - 10/26 -ATL_388290 WOF "RUSH" Wheel of Fortune $2M Leaderboard</t>
  </si>
  <si>
    <t>CHR WoF - ATL_397113 WOF "RUSH" Wheel of Fortune Bet &amp; Get</t>
  </si>
  <si>
    <t>CHR_See Change Request - 10/26 - ATL_397263 WOF "RUSH" RSTLNE (pick a box)</t>
  </si>
  <si>
    <t>BRMKT_ 396843 ON "RUSH" - Bet $100 on NHL over the course of a Week receive $10 Casino Bonus for Black Jack or Roulette</t>
  </si>
  <si>
    <t>BTL_ 349080 BORG KYC Re-Run Themed Version - November (World Cup)</t>
  </si>
  <si>
    <t>BRMKT_429888 BetMGM - UFC 281 Risk Free $1,000</t>
  </si>
  <si>
    <t>PS_429586 BetMGM Casino Updated ON LP</t>
  </si>
  <si>
    <t>BRMKT_439601 "RUSH" - Bet $10 on Any Sports, Get 10 Free Spins Dead or Alive™- Cross Sell - BetMGM NJ</t>
  </si>
  <si>
    <t>BRMKT_439601 "RUSH" - Bet $10 on Any Sports, Get 10 Free Spins Dead or Alive™- Cross Sell - BetMGM PA</t>
  </si>
  <si>
    <t>BRMKT_439601 "RUSH" - Bet $10 on Any Sports, Get 10 Free Spins Dead or Alive™- Cross Sell - BetMGM WV</t>
  </si>
  <si>
    <t>BRMKT_439601 "RUSH" - Bet $10 on Any Sports, Get 10 Free Spins Dead or Alive™- Cross Sell - BetMGM MI</t>
  </si>
  <si>
    <t>BTL_407807_MC WV Bet NFL &amp; Get Casino - Steelers V Saints BetMGM WV</t>
  </si>
  <si>
    <t>ATL_408545_MC PA - Dancing Drums Prosperity™ Bet &amp; Get</t>
  </si>
  <si>
    <t>ATL_412758_BC NJ New York Jets QB Blast Lucky Tap™ Bet &amp; Get</t>
  </si>
  <si>
    <t>BTL_407480_MC PA Bet NFL &amp; Get Casino - Steelers V Saints BetMGM PA</t>
  </si>
  <si>
    <t>ATL_412525_MC NJ New York Jets QB Blast Lucky Tap™ Bet &amp; Get</t>
  </si>
  <si>
    <t>ATL_408418_BC PA Dancing Drums Prosperity™ Bet &amp; Get</t>
  </si>
  <si>
    <t>BRMKT_ 398892 BetMGM - Bet $25 on Player to Hit HR, Get 25% MLB Odds Boost Token (Max $50) (update copy/creative)</t>
  </si>
  <si>
    <t>BTL_425782 Low 2 Week Deposits Autocycles (Create Rest IDs)</t>
  </si>
  <si>
    <t>BTL_415728 BetMGM Rewards 1st Win Anniversary Imagery Updates + Inbox (Create Rest IDs)</t>
  </si>
  <si>
    <t>BRMKT_ 392558 "RUSH" - BETMGM- NHL- : Bet $100 on NHL over the course of the week, get $10 Freeplay on NHL Blackjack or NHL Dream Catcher - XSELL</t>
  </si>
  <si>
    <t>BTL_415755 BetMGM Rewards Birthday Imagery Updates + Inbox (Create Rest IDs)</t>
  </si>
  <si>
    <t>BTL_424059 Loss Cycle Refresh for SASW (Create Rest IDs)</t>
  </si>
  <si>
    <t>BTL_401101 NDP Autocycle Imagery Update - OFFER 3 (Email #4 AND #5) (Create Rest IDs)</t>
  </si>
  <si>
    <t>BTL_425084 Tennis RFT $5, $10, and $30 Tier Imagery and Code Updates (Create Rest IDs)</t>
  </si>
  <si>
    <t>BTL_425247 Soccer RFT $5, $10, and $30 Tier Imagery and Code Updates (Create Rest IDs)</t>
  </si>
  <si>
    <t>[State Landing Page] Ohio (Update Page per notes)</t>
  </si>
  <si>
    <t>BTL_424921 MMA RFT $5, $10, and $30 Tier Imagery and Code Updates</t>
  </si>
  <si>
    <t>PRT_433791 Update RF $1000 + $25 Free Bet on Reg Landing Page</t>
  </si>
  <si>
    <t>BTL_414335 NBA RFT $5, $10, $25, $30 Imagery Updates</t>
  </si>
  <si>
    <t>ATL_420338 PC NJ PartyCasino Roulette Pro Bet &amp; Get</t>
  </si>
  <si>
    <t>ATL_422885 PC NJ PartyCasino Blackjack Pro Bet &amp; Get</t>
  </si>
  <si>
    <t>ATL_427561 MC ON - Jin Ji Bao Xi Endless Treasure Bet &amp; Get</t>
  </si>
  <si>
    <t>BTL_389376 VIP Casino: Rev Run Ride Leaderboard BetMGM MI</t>
  </si>
  <si>
    <t>PKR_409836 Pennsylvania Poker Six Figure Sunday Tournament Borgata</t>
  </si>
  <si>
    <t>PKR_427497 Borgata and BetMGM Present The Return (MI BetMGM)</t>
  </si>
  <si>
    <t>BTL_420783 Bet Casino &amp; Get NFL - Saints V Steelers BetMGM WV</t>
  </si>
  <si>
    <t>BINGO_424391 Borgata Bingo Deposit and Spend $10 Get a 50% Deposit Match</t>
  </si>
  <si>
    <t>BINGO</t>
  </si>
  <si>
    <t>PKR_409714 New Jersey Poker Six Figure Sunday Tournament PartyPoker</t>
  </si>
  <si>
    <t>partycasino</t>
  </si>
  <si>
    <t>BTL_436178 "RUSH" VIP Casino: Weekly Wager Reward $500 Tier, BetMGM ON: RUSH</t>
  </si>
  <si>
    <t>PKR_427221 Borgata and BetMGM Present The Return (NJ BetMGM)</t>
  </si>
  <si>
    <t>BTL_388848 VIP Casino: Rev Run Ride Leaderboard Borgata PA</t>
  </si>
  <si>
    <t>ATL_412837 PC NJ New York Jets QB Blast Lucky Tap™ Bet &amp; Get</t>
  </si>
  <si>
    <t>PKR_409775 Michigan Poker Six Figure Sunday Tournament</t>
  </si>
  <si>
    <t>PKR_427311 Borgata and BetMGM Present The Return (NJ Borgata &amp; party) - Borgata NJ</t>
  </si>
  <si>
    <t>BTL_388779 VIP Casino Rev Run Ride Leaderboard BetMGM PA</t>
  </si>
  <si>
    <t>BTL_420958 Bet Casino &amp; Get NFL - Jets V Pats Borgata NJ</t>
  </si>
  <si>
    <t>BINGO_424470 Borgata Bingo Deposit and Spend up to $20 Get a 50% Deposit Match</t>
  </si>
  <si>
    <t>PKR_409714 New Jersey Poker Six Figure Sunday Tournament Borgata NJ</t>
  </si>
  <si>
    <t>PKR_427372 Borgata and BetMGM Present The Return (PA BetMGM)</t>
  </si>
  <si>
    <t>BTL_389595 VIP Casino: Rev Run Ride Leaderboard BetMGM WV</t>
  </si>
  <si>
    <t>BTL_435953 "RUSH" VIP Casino: Weekly Wager Reward $250 Tier, BetMGM ON: RUSH</t>
  </si>
  <si>
    <t>BTL_421345 Bet Casino &amp; Get NFL - Jets V Patriots BetMGM NJ</t>
  </si>
  <si>
    <t>PKR_410080 New Jersey Poker Monster Monday Tournament BetMGM</t>
  </si>
  <si>
    <t>BTL_436303 VIP Casino: "RUSH" Weekly Wager Reward $700 Tier, BetMGM ON: RUSH</t>
  </si>
  <si>
    <t>PKR_427433 Borgata and BetMGM Present The Return (PA Borgata)</t>
  </si>
  <si>
    <t>BTL_411538 VIP Casino: Rev Run Ride Leaderboard BetMGM NJ</t>
  </si>
  <si>
    <t>PKR_409653 New Jersey Poker Six Figure Sunday Tournament</t>
  </si>
  <si>
    <t>BTL_420783 Bet Casino &amp; Get NFL - Saints V Steelers BetMGM PA</t>
  </si>
  <si>
    <t>PKR_409897 Pennsylvania Poker Six Figure Sunday Tournament BetMGM</t>
  </si>
  <si>
    <t>BINGO_422316 Borgata Bingo Deposit and Spend $10 Get a 100% Deposit Match</t>
  </si>
  <si>
    <t>PKR_427311 Borgata and BetMGM Present The Return (NJ Borgata &amp; party) - PartyPoker</t>
  </si>
  <si>
    <t>BTL_389300 VIP Casino: Rev Run Ride Leaderboard BetMGM ON</t>
  </si>
  <si>
    <t>GA_421638 Game Announcement - Kings of Crystals</t>
  </si>
  <si>
    <t>CHR_See Change Request - 11/1 (disclaimer) | ATL_388290 WOF "RUSH" Wheel of Fortune $2M Leaderboard</t>
  </si>
  <si>
    <t>CHR_See Change Request - 11/1 (disclaimer) | ATL_397113 WOF "RUSH" Wheel of Fortune Bet &amp; Get</t>
  </si>
  <si>
    <t>CHR_See Change Request - 11/1 (disclaimer) | ATL_397038 WOF "RUSH" 25th Anniversary Welcome Offer</t>
  </si>
  <si>
    <t>CHR_See Change Request - 11/1 (disclaimer) | ATL_397338 WOF "RUSH" Spin the Wheel of Fortune</t>
  </si>
  <si>
    <t>CHR_See Change Request - 11/1 (disclaimer) | ATL_397188 WOF "RUSH" Cashback Frenzy</t>
  </si>
  <si>
    <t>CHR_See Change Request - 11/1 (disclaimer) | ATL_396453 WOF "RUSH" Reload Bonus</t>
  </si>
  <si>
    <t>CHR_See Change Request - 11/1 (disclaimer) | ATL_391119 WOF "RUSH" Wild Card Wednesdays (Pick A Box)</t>
  </si>
  <si>
    <t>CHR_See Change Request - 11/1 (disclaimer) | ATL_389955 WOF "RUSH" Vanna White Sweepstakes</t>
  </si>
  <si>
    <t>CHR_See Change Request - 11/1 (disclaimer) | ATL_397263 WOF "RUSH" RSTLNE (pick a box)</t>
  </si>
  <si>
    <t>BTL_388510 VIP Casino: Rev Run Ride Leaderboard Borgata NJ and PartyCasino</t>
  </si>
  <si>
    <t>ATL_403050 MC WV Vikings Go Wild™ Bet &amp; Get</t>
  </si>
  <si>
    <t>GA_421638 Game Announcement - Kings of Crystals BetMGM PA</t>
  </si>
  <si>
    <t>BTL_388510 VIP Casino: Rev Run Ride Leaderboard PC NJ</t>
  </si>
  <si>
    <t>BTL_419783 Thanksgiving VIP Bonus Drop ($100/$250/$500) PA Borgata</t>
  </si>
  <si>
    <t>PKR_410202 Pennsylvania Poker Monster Monday Tournament BetMGM</t>
  </si>
  <si>
    <t>PKR_410263 Michigan Poker Monster Monday Tournament BetMGM</t>
  </si>
  <si>
    <t xml:space="preserve">MI </t>
  </si>
  <si>
    <t>PS_344111 BetMGM Casino - Branded NHL Assets - Ontario</t>
  </si>
  <si>
    <t>CHR_See Change Request - 11/2 | PS_344111 BetMGM Casino - Branded NHL Assets - Ontario</t>
  </si>
  <si>
    <t>CHR_See Change Request - 11/2 | ATL_412758 BC NJ New York Jets QB Blast Lucky Tap™ Bet &amp; Get</t>
  </si>
  <si>
    <t>BRMKT_ 321034 BETMGM- NHL 2022/23 Same Game Parlay Insurance- NHL</t>
  </si>
  <si>
    <t>BRMKT_430002 BetMGM - UFC 281 Bet 10 Win 200 If Adesanya Lands A Punch</t>
  </si>
  <si>
    <t>BRMKT_406003 BETMGM- World Cup Drip Mechanic- Soccer (MPPs/Full Build)</t>
  </si>
  <si>
    <t>BRMKT_405294 BETMGM- World Cup First Goal Insurance- Soccer (MPPs/Full Build)</t>
  </si>
  <si>
    <t>BRMKT_432469 BetMGM ON - World Cup First Goal Insurance (ON MPP/Full Build)</t>
  </si>
  <si>
    <t>Affiliate MD Landing Page Update (Copy over Maryland Pages)</t>
  </si>
  <si>
    <t>BRMKT_427847 BetMGM - ON - Barry Boost (ON MPP/Full Build)</t>
  </si>
  <si>
    <t>BRMKT_429888 BetMGM - UFC 281 Risk Free $1,000 (Add MAI Journey)</t>
  </si>
  <si>
    <t>BRMKT_430002 BetMGM - UFC 281 Bet 10 Win 200 If Adesanya Lands A Punch (Add MAI Journey)</t>
  </si>
  <si>
    <t>Core Domain Update: College Basketball</t>
  </si>
  <si>
    <t>BRMKT_427847 BetMGM – ON – Barry Boost</t>
  </si>
  <si>
    <t>BRMKT_ 392558 “RUSH” – BETMGM- NHL- : Bet $100</t>
  </si>
  <si>
    <t>BRMKT_413474 BetMGM – World Cup Risk Free $1,000</t>
  </si>
  <si>
    <t>BTL_421844_MC PA Thanksgiving Core Bonus Drop ($25/$50/$100) PA Borgata</t>
  </si>
  <si>
    <t>PKR_410019_BP NJ New Jersey Poker Monster Monday Tournament Borgata/Party</t>
  </si>
  <si>
    <t>PKR_430087_BP NJ Borgata &amp; party Big Shots Series</t>
  </si>
  <si>
    <t>PKR_430424_BP PA Borgata Big Shots Series</t>
  </si>
  <si>
    <t>PKR_410141 Pennsylvania Poker Monster Monday Tournament Borgata</t>
  </si>
  <si>
    <t>Don</t>
  </si>
  <si>
    <t>PKR_429825 NJ BetMGM Big Shots Series</t>
  </si>
  <si>
    <t>PS_344111 BetMGM Casino – Branded NHL Assets – Ontario</t>
  </si>
  <si>
    <t>CHR_See Change Request – 11/2- PS_344111 BetMGM Casino - Branded NHL Assets - Ontario</t>
  </si>
  <si>
    <t>CHR_See Change Request – 11/2 - ATL_412758 BC NJ New York Jets QB Blast Lucky Tap™ Bet &amp; Get</t>
  </si>
  <si>
    <t>ATL_431843 BC NJ John Daly Spin It &amp; Win It Bet &amp; Get</t>
  </si>
  <si>
    <t>ATL_431318 MC NJ John Daly Spin It &amp; Win It Bet &amp; Get</t>
  </si>
  <si>
    <t>PKR_410019 New Jersey Poker Monster Monday Tournament - partypoker NJ</t>
  </si>
  <si>
    <t>PKR_430087 NJ Borgata &amp; party Big Shots Series - partypoker NJ</t>
  </si>
  <si>
    <t>PKR_430362 PA BetMGM Big Shots Series - BetMGM PA</t>
  </si>
  <si>
    <t>PKR_430300 MI BetMGM Big Shots Series - BetMGM MI</t>
  </si>
  <si>
    <t>PKR_430424 PA Borgata Big Shots Series</t>
  </si>
  <si>
    <t>PKR_430087 NJ Borgata &amp; party Big Shots Series</t>
  </si>
  <si>
    <t>PKR_410019 New Jersey Poker Monster Monday Tournament Borgata/Party</t>
  </si>
  <si>
    <t>BTL_421844 Thanksgiving Core Bonus Drop ($25/$50/$100) PA Borgata</t>
  </si>
  <si>
    <t>BTL_431643 OGP Upsell Triggered Campaign New Imagery + Codes (Create rest IDs for all versions and tiers)</t>
  </si>
  <si>
    <t>BRMKT_ 405792 BETMGM- Ravens One Game Parlay Insurance- NFL (MD MPP/Full Build)</t>
  </si>
  <si>
    <t>BRMKT_ 406256 BETMGM- Ravens First TD Scorer Insurance- NFL (MD MPP/Full Build)</t>
  </si>
  <si>
    <t>PRT_ 390254 OddsJam Voucher Sub-Deal Creation (input eds/subevent ids and copy over pages)</t>
  </si>
  <si>
    <t>Core Update: Live Betting (11/3/22)</t>
  </si>
  <si>
    <t>BRMKT_406003 BETMGM- World Cup Drip Mechanic- Soccer</t>
  </si>
  <si>
    <t>BTL_416997_BC PA Thanksgiving Deposit Match Reusable VIP 50% up to $2500 Borgata PA</t>
  </si>
  <si>
    <t>BTL_416922_MC PA Thanksgiving Deposit Match Reusable VIP 50% up to $2500 PA</t>
  </si>
  <si>
    <t>ATL_PC NJ 2.5M Jackpot</t>
  </si>
  <si>
    <t>ATL_438876_MC MI BetMGM Gold Bet &amp; Get</t>
  </si>
  <si>
    <t>BINGO_414363_BB NJ – Retention – November Spin the Wheel</t>
  </si>
  <si>
    <t>ATL_420258_MC ON - SLICE OF PIE (SPIN THE WHEEL)</t>
  </si>
  <si>
    <t>ATL_443431_MC NJ Reactoonz Bet &amp; Get</t>
  </si>
  <si>
    <t>OC_428583 Casino Direct Mail MGM TAPPP Acquisition 2.0 - PartyCasino NJ</t>
  </si>
  <si>
    <t>OC_428583 Casino Direct Mail MGM TAPPP Acquisition 2.0 - BetMGM WV</t>
  </si>
  <si>
    <t>OC_428583 Casino Direct Mail MGM TAPPP Acquisition 2.0 - BetMGM PA</t>
  </si>
  <si>
    <t>OC_428583 Casino Direct Mail MGM TAPPP Acquisition 2.0 - BetMGM MI</t>
  </si>
  <si>
    <t>OC_428583 Casino Direct Mail MGM TAPPP Acquisition 2.0 - BetMGM NJ</t>
  </si>
  <si>
    <t>BRMKT_432983 BetMGM - ON - World Cup CANADA First Goal Insurance (Ontario MPP/Rest ID)</t>
  </si>
  <si>
    <t>BTL_429362 MI OMNI BRP RND (ACQ Landing pages/Rest ID) - BetMGM MI</t>
  </si>
  <si>
    <t>BTL_429362 MI OMNI BRP RND (ACQ Landing pages/Rest ID) - BetMGM All Sports</t>
  </si>
  <si>
    <t>BTL_MS_445528 "RUSH" OH Pre-Reg Follow Up - Not Used $200 FB (Create overlay rest ID)</t>
  </si>
  <si>
    <t>Copy of "RUSH" OH Pre-Reg Follow Up - Used $200 FB No Deposit (Create overlay rest ID)</t>
  </si>
  <si>
    <t>BTL_431528 Parlay Upsell Triggered Campaign New Imagery + Codes (Create overlay rest ID for all creative versions and tiers)</t>
  </si>
  <si>
    <t>BRMKT_413642 BetMGM - World Cup Bet 10 Win 200 If Any Team Scores A Goal (ACQ Pages &amp; MAI Journey)</t>
  </si>
  <si>
    <t>BRMKT_405505 BETMGM- World Cup 22 One Game Parlay- Soccer</t>
  </si>
  <si>
    <t>BRMKT_405893 BETMGM- World Cup Completely Risk-Free One Game Parlay- Soccer</t>
  </si>
  <si>
    <t>BRMKT_413642 BetMGM - World Cup Bet 10 Win 200 If Any Team Scores A Goal</t>
  </si>
  <si>
    <t>BTL_419558_MC PA Thanksgiving VIP Bonus Drop ($100/$250/$500) PA</t>
  </si>
  <si>
    <t>ATL_401086_MC MI - Thanksgiving Free Spins Giveaway</t>
  </si>
  <si>
    <t>OC_436723_MC MI Sapphire Tier of MI OMNI Casino Offer</t>
  </si>
  <si>
    <t>ATL_400925_BC PA Thanksgiving Free Spins Giveaway</t>
  </si>
  <si>
    <t>BTL_416922 Thanksgiving Deposit Match Reusable VIP 50% up to $2500 PA</t>
  </si>
  <si>
    <t>GA_439060 Game Announcement – Pittsburgh Steelers Deluxe MC</t>
  </si>
  <si>
    <t>GA_439178 Game Announcement – Pittsburgh Steelers Deluxe BC</t>
  </si>
  <si>
    <t>ATL_400717 MC NJ Thanksgiving Free Spins</t>
  </si>
  <si>
    <t>ATL_400792 BC NJ Thanksgiving free Spins</t>
  </si>
  <si>
    <t>ATL_444473 BC NJ Reactoonz Bet &amp; Get</t>
  </si>
  <si>
    <t>CHR_See Change Request – 11/8</t>
  </si>
  <si>
    <t>ATL_409200 BC PA Terrific Tiger™ Coin Combo™ Bet &amp; Get</t>
  </si>
  <si>
    <t>ATL_443350 MC ON – KITTY GLITTER BET &amp; GET SPINS</t>
  </si>
  <si>
    <t>BTL_422968 Bet &amp; Get – Maple Leafs V Penguins ($20/$5) BetMGM ON</t>
  </si>
  <si>
    <t>BTL_410510 Bet &amp; Get USA World Cup ($20/$5) BetMGM NJ, WV, MI – BetMGM MI</t>
  </si>
  <si>
    <t>BTL_411144 Bet &amp; Get – CA World cup ($50/$10) BetMGM ON</t>
  </si>
  <si>
    <t>BTL_410510 Bet &amp; Get USA World Cup ($20/$5) BetMGM NJ, WV, MI – BetMGM WV</t>
  </si>
  <si>
    <t>BTL_410843 Bet &amp; Get USA World Cup ($20/$5) BetMGM PA</t>
  </si>
  <si>
    <t>BTL_410510 Bet &amp; Get USA World Cup ($20/$5) BetMGM NJ, WV, MI – BetMGM NJ</t>
  </si>
  <si>
    <t>Core Update: MLB (11/7/22)</t>
  </si>
  <si>
    <t>Core Update: Baseball (11/7/22)</t>
  </si>
  <si>
    <t>BRMKT_426906 BETMGM- Multi- Sports Missions Promotion (Working Title)- All Sports</t>
  </si>
  <si>
    <t>BRMKT_MS_ 286179 BETMGM- Pro Football Parlay Boost Token- Football</t>
  </si>
  <si>
    <t>BRMKT_ 392558 "RUSH" - BETMGM- NHL- : Bet $100 on NHL over the course of the week, get $10 Freeplay on NHL Blackjack - XSELL (Update Creative, Pages are Live)</t>
  </si>
  <si>
    <t>MGM Grand Detroit Online to Retail (Inbox Rest ID)</t>
  </si>
  <si>
    <t>BTL_427728 Live Wagering Upsell Triggered Campaign New Imagery + Codes (Overlay Rest IDs)</t>
  </si>
  <si>
    <t>OC_421943 "RUSH" MD Tiered Launch- 1k DM + 8K BRP (MD ACQ Page)</t>
  </si>
  <si>
    <t>MGM Borgata Online to Retail (Inbox Rest ID)</t>
  </si>
  <si>
    <t>BS</t>
  </si>
  <si>
    <t>BRMKT_403230 BETMGM- World Cup 22 Parlay Boost Token- Soccer</t>
  </si>
  <si>
    <t>OC_422613 "RUSH" MD Tiered Launch- 2.5k DM + 20K BRP (MD ACQ Page)</t>
  </si>
  <si>
    <t>OC_422724 "RUSH" MD Tiered Launch- 5k DM + 40K BRP (MD ACQ Page)</t>
  </si>
  <si>
    <t>OC_420382 Sports Direct Mail MGM TAPPP Acquisition 2.0 (ACQ Pages) - BetMGM AZ</t>
  </si>
  <si>
    <t>OC_420382 Sports Direct Mail MGM TAPPP Acquisition 2.0 (ACQ Pages) - BetMGM CO</t>
  </si>
  <si>
    <t>OC_420382 Sports Direct Mail MGM TAPPP Acquisition 2.0 (ACQ Pages) - BetMGM IN</t>
  </si>
  <si>
    <t>IN</t>
  </si>
  <si>
    <t>OC_420382 Sports Direct Mail MGM TAPPP Acquisition 2.0 (ACQ Pages) - BetMGM VA</t>
  </si>
  <si>
    <t>VA</t>
  </si>
  <si>
    <t>OC_420382 Sports Direct Mail MGM TAPPP Acquisition 2.0 (ACQ Pages) - BetMGM WY</t>
  </si>
  <si>
    <t>[State Landing Page] Maryland (Update Landing Page with new copy)</t>
  </si>
  <si>
    <t>ATL_411738 BC NJ Amazon Kingdom™ Bet &amp; Get</t>
  </si>
  <si>
    <t>ATL_409275 PC NJ Amazon Kingdom™ Bet &amp; Get</t>
  </si>
  <si>
    <t>ATL_401008 MC WV Thanksgiving Free Spins</t>
  </si>
  <si>
    <t>ATL_401008 MC PA Thanksgiving Free Spins</t>
  </si>
  <si>
    <t>BTL_442109 BetMGM (ON) Re-Brand Update _VIP Casino Holiday Gift Shop Ads</t>
  </si>
  <si>
    <t>BTL_436178 “RUSH” VIP Casino: Weekly Wager Reward $500 Tier, BetMGM ON: RUSH</t>
  </si>
  <si>
    <t>BTL_436303 VIP Casino: “RUSH” Weekly Wager Reward $700 Tier, BetMGM ON: RUSH</t>
  </si>
  <si>
    <t>BTL_435953 “RUSH” VIP Casino: Weekly Wager Reward $250 Tier, BetMGM ON: RUSH</t>
  </si>
  <si>
    <t>BTL_419181_MC NJ Thanksgiving VIP Bonus Drop ($100/$250/$500)</t>
  </si>
  <si>
    <t>BTL_419858_PC NJ Thanksgiving VIP Bonus Drop ($100/$250/$500)</t>
  </si>
  <si>
    <t>OC_437082_MC PA VIP Platinum and Noir Tier RND OMNI Casino Offer</t>
  </si>
  <si>
    <t>BTL_421589 Thanksgiving Core Bonus Drop ($25/$50/$100) MI, NJ, WV – BetMGM WV</t>
  </si>
  <si>
    <t>OC_437082 VIP Platinum and Noir Tier RND OMNI Casino Offer – BetMGM WV</t>
  </si>
  <si>
    <t>BTL_419181 Thanksgiving VIP Bonus Drop ($100/$250/$500) MI, NJ,WV</t>
  </si>
  <si>
    <t>BTL_421589 Thanksgiving Core Bonus Drop ($25/$50/$100) MI, NJ, WV</t>
  </si>
  <si>
    <t>OC_437082_MC MI – VIP Platinum and Noir Tier RND OMNI Casino Offer</t>
  </si>
  <si>
    <t>BTL_416845_MC NJ – Thanksgiving Deposit Match Reusable VIP 50% up to $2500</t>
  </si>
  <si>
    <t>BTL_421764 Thanksgiving Core Bonus Drop ($25/$50/$100) PA</t>
  </si>
  <si>
    <t>BTL_416845 Thanksgiving Deposit Match Reusable VIP 50% up to $2500 MI</t>
  </si>
  <si>
    <t>BTL_411018 Bet &amp; Get USA World Cup ($20/$5) Borgata NJ</t>
  </si>
  <si>
    <t>OC_437082 VIP Platinum and Noir Tier RND OMNI Casino Offer – BetMGM NJ</t>
  </si>
  <si>
    <t>BTL_421589 Thanksgiving Core Bonus Drop ($25/$50/$100) – BetMGM MI</t>
  </si>
  <si>
    <t>BTL_419181 Thanksgiving VIP Bonus Drop ($100/$250/$500) BetMGM MI</t>
  </si>
  <si>
    <t>BTL_416845 Thanksgiving Deposit Match Reusable VIP 50% up to $2500 MI, NJ, WV</t>
  </si>
  <si>
    <t>BTL_419858_BC NJ Thanksgiving VIP Bonus Drop ($100/$250/$500) NJ Borgata &amp; PARTY – Borgata NJ</t>
  </si>
  <si>
    <t>PS_444225 "RUSH" Borgata Casino - Thanksgiving Creative/Offer - Kings of Crystals - PA</t>
  </si>
  <si>
    <t>PS_444065 "RUSH" BetMGM Casino - Thanksgiving Creative/Offer - Gobblers Gone Wild - NJ, MI</t>
  </si>
  <si>
    <t>NJ, MI</t>
  </si>
  <si>
    <t>PS_444261 "RUSH" BetMGM Casino - Thanksgiving Creative/Offer - Vikings Go Wild - WV</t>
  </si>
  <si>
    <t>PS_444189 "RUSH" BetMGM Casino - Thanksgiving Creative/Offer - Kings of Crystals - PA</t>
  </si>
  <si>
    <t>PS_444153 "RUSH" Borgata Casino - Thanksgiving Creative/Offer - Gobblers Gone Wild - NJ</t>
  </si>
  <si>
    <t>BTL_446577 Player Classification Good Low- Day 3 No Balance - Deposit Match 25% up to $100 (Create rest IDs)</t>
  </si>
  <si>
    <t>BRMKT_MS_445667 BetMGM- College Basketball Parlay Boost Token-NCAAB (Full Build)</t>
  </si>
  <si>
    <t>PRT_417215 Grizzlies RF $1000 (TN ACQ LP)</t>
  </si>
  <si>
    <t>BTL_446660 "RUSH" -BARRY SANDERS SIGNED JERSEY THANKSGIVING SWEEPSTAKES-NFL (MI MPP/rest ID)</t>
  </si>
  <si>
    <t>Core Update: Soccer (11/9/22)</t>
  </si>
  <si>
    <t>BRMKT_405294 BETMGM- World Cup First Goal Insurance- Soccer (Update Creative)</t>
  </si>
  <si>
    <t>Core Update: World Cup (11/9/22)</t>
  </si>
  <si>
    <t>BRMKT_449517 BetMGM- Bet $25 on NCAAB Parlay Get A $10 Freebet- NCAAB</t>
  </si>
  <si>
    <t>BRMKT_MS_445781 BetMGM - World Cup Free To Play Challenge</t>
  </si>
  <si>
    <t>BRMKT_463509 “RUSH” – BetMGM Casino – New Fall Creative – WV</t>
  </si>
  <si>
    <t>PS_463439 “RUSH” – BetMGM Casino – New Fall Creative</t>
  </si>
  <si>
    <t>MI, NJ, PA</t>
  </si>
  <si>
    <t>PS_462370 “RUSH” – Borgata Casino – New Fall Creative</t>
  </si>
  <si>
    <t>ATL_409578_PC NJ $10K Amazon Kingdom™ Leaderboard</t>
  </si>
  <si>
    <t>ATL_411663_MC NJ Amazon Kingdom™ Bet &amp; Get</t>
  </si>
  <si>
    <t>BTL_417072_BC NJ Thanksgiving Deposit Match Reusable VIP 50% up to $2500</t>
  </si>
  <si>
    <t>BTL_422020 Thanksgiving Core Bonus Drop ($25/$50/$100) NJ Borgata &amp; PARTY</t>
  </si>
  <si>
    <t>BTL_442030 BetMGM (all states) Re-Brand Update _VIP Casino Holiday Gift Shop Ads – BetMGM NJ</t>
  </si>
  <si>
    <t>BTL_442030 BetMGM (all states) Re-Brand Update _VIP Casino Holiday Gift Shop Ads – BetMGM WV</t>
  </si>
  <si>
    <t>BTL_417072 Thanksgiving Deposit Match Reusable VIP 50% up to $2500 – PC NJ</t>
  </si>
  <si>
    <t>BTL_422020 Thanksgiving Core Bonus Drop ($25/$50/$100) NJ Borgata &amp; PARTY – Borg NJ</t>
  </si>
  <si>
    <t>BTL_442030 BetMGM (all states) Re-Brand Update _VIP Casino Holiday Gift Shop Ads – BetMGM PA</t>
  </si>
  <si>
    <t>ATL_416770_MC WV Terrific Tiger™ Coin Combo™ Bet &amp; Get – BetMGM WV</t>
  </si>
  <si>
    <t>BTL_442030 BetMGM (all states) Re-Brand Update _VIP Casino Holiday Gift Shop Ads – BetMGM MI</t>
  </si>
  <si>
    <t>ATL_416770_MC PA WV Terrific Tiger™ Coin Combo™ Bet &amp; Get – BetMGM PA</t>
  </si>
  <si>
    <t>ATL_461207 "RUSH" BC PA Slice of Pie</t>
  </si>
  <si>
    <t>ATL_112861 "RUSH" MC WV New Welcome Offer</t>
  </si>
  <si>
    <t>BTL_446643 Player Classification Good High- Day 3 No Balance - Deposit Match 100% up to $150 (Create Rest IDs)</t>
  </si>
  <si>
    <t>BTL_446610 Player Classification Good Mid- Day 3 No Balance - Deposit Match 50% up to $100 (Create Rest IDs)</t>
  </si>
  <si>
    <t>BRMKT_419115 BetMGM - World Cup Free To Play Bracket Challenge</t>
  </si>
  <si>
    <t>PS_444153_BC NJ “RUSH” Borgata Casino – Thanksgiving Creative/Offer – Gobblers Gone Wild</t>
  </si>
  <si>
    <t>ATL_443556 PC NJ Reactoonz Bet &amp; Get</t>
  </si>
  <si>
    <t>ATL_411987 MC PA Carnival Cow™ Coin Combo™ Bet &amp; Get</t>
  </si>
  <si>
    <t>GA_450381 “RUSH” Game Announcement – Mighty 777 Sticky MC</t>
  </si>
  <si>
    <t>GA_450475 “RUSH” Game Announcement – Mighty 777 Sticky Credits BC</t>
  </si>
  <si>
    <t>BTL_417252 Black Friday Bonus Back Casino 25% up to $100 on net loses BetMGM NJ</t>
  </si>
  <si>
    <t>BTL_417427 Black Friday Bonus Back Casino 25% up to $100 on net loses PARTY NJ</t>
  </si>
  <si>
    <t>BTL_417252_MC MI – Black Friday Bonus Back Casino 25% up to $100 on net loses</t>
  </si>
  <si>
    <t>ATL_443268 MC ON MARVELOUS MOUSE COIN COMBO BET &amp; GET</t>
  </si>
  <si>
    <t>BTL_420058 Thanksgiving Deposit Match (non-reusable) Core 50% up to $1000 Borgata PA</t>
  </si>
  <si>
    <t>BTL_419933 Thanksgiving Deposit Match (non-reusable) Core 50% up to $1000 PA</t>
  </si>
  <si>
    <t>BTL_417427 Black Friday Bonus Back Casino 25% up to $100 on net loses Borgata NJ</t>
  </si>
  <si>
    <t>BTL_417252 Black Friday Bonus Back Casino 25% up to $100 on net loses BetMGM MI</t>
  </si>
  <si>
    <t>ATL_444700 MC NJ Pick a Reindeer</t>
  </si>
  <si>
    <t>ATL_444548 MC MI Pick a Reindeer</t>
  </si>
  <si>
    <t>ATL_444855 BC NJ Pick a Reindeer</t>
  </si>
  <si>
    <t>ATL_444931 BC PA Pick a Reindeer (Pick a Box)</t>
  </si>
  <si>
    <t>ATL_444775 MC PA Pick a Reindeer: Pick a Box</t>
  </si>
  <si>
    <t>ATL_444624 MC WV Pick a Reindeer (Pick a Box)</t>
  </si>
  <si>
    <t>BRMKT_459797 "RUSH" Maryland Welcome Deposit Offer- ALL SPORTS (MPP/Full Build)</t>
  </si>
  <si>
    <t>MGM Regional PO Q4 KC Football Generic (Inbox Rest ID)</t>
  </si>
  <si>
    <t>BRMKT_461832 BetMGM - NBA Bet Insurance Up To $1,000 Welcome Offer - Maryland (MD ACQ Page with Kevin Garnett creative)</t>
  </si>
  <si>
    <t>BTL_429362 MI OMNI BRP RND (Update Steps)</t>
  </si>
  <si>
    <t>BRMKT_461631 BetMGM - Bet Insurance Up To $1,000 Welcome Offer - MD (MD ACQ Page)</t>
  </si>
  <si>
    <t>BRMKT_461997 BetMGM - NFL Bet Insurance Up To $1,000 Welcome Offer - Maryland (MD ACQ Page with Barry Sanders creative)</t>
  </si>
  <si>
    <t>PRT_ 395009 Ravens B10 G200 (Create MD ACQ Page)</t>
  </si>
  <si>
    <t>BTL_420811 Reactivation Autocycle Imagery Updates (Update creative for rest IDs)</t>
  </si>
  <si>
    <t>PRT_466121 Change Wording on LP and v1 Creatives from One-Year to One Month (Update Creative)</t>
  </si>
  <si>
    <t>PRODUCT_434490 W2G - CRM Campaign - Opt In to Digital Download</t>
  </si>
  <si>
    <t>BetMGM/BS</t>
  </si>
  <si>
    <t>ATL_444473_BC NJ Reactoonz Bet &amp; Get</t>
  </si>
  <si>
    <t>OC_437082_MC WV VIP Platinum and Noir Tier RND OMNI Casino Offer WV</t>
  </si>
  <si>
    <t>OC_437082_MC PA VIP Platinum and Noir Tier RND OMNI Casino Offer PA</t>
  </si>
  <si>
    <t>OC_437082_MC MI VIP Platinum and Noir Tier RND OMNI Casino Offer NJ</t>
  </si>
  <si>
    <t>OC_437082_MC MI VIP Platinum and Noir Tier RND OMNI Casino Offer MI</t>
  </si>
  <si>
    <t>OC_436644_MC MI Pearl and Gold Tier of MI OMNI Casino Offer</t>
  </si>
  <si>
    <t>GA_450866_PC NJ Game Announcement – Chicago Gold</t>
  </si>
  <si>
    <t>GA_450866_BC NJ Game Announcement – Chicago Gold</t>
  </si>
  <si>
    <t>GA_449781_MC NJ Game Announcement – John Daly Spin it and Win It</t>
  </si>
  <si>
    <t>ATL_455107_MC NJ $20k Slingo® Leaderboard</t>
  </si>
  <si>
    <t>ATL_455212_BC NJ $20k Slingo® Leaderboard</t>
  </si>
  <si>
    <t>ATL_435087_MC WV Siberian Storm Bet &amp; Get</t>
  </si>
  <si>
    <t>BINGO_446440 Borgata Bingo Thanksgiving Promo (inactives)</t>
  </si>
  <si>
    <t>BTL_417627 Cyber Monday Bonus Back Casino 25% up to $100 on net loses Borgata NJ</t>
  </si>
  <si>
    <t>BTL_417627_PC NJ – Cyber Monday Bonus Back Casino 25 up to $100 on net loses</t>
  </si>
  <si>
    <t>BTL_422182 Thanksgiving $25 Freeplay to Sports Bettors BetMGM PA</t>
  </si>
  <si>
    <t>BTL_417552_MC NJ Cyber Monday Bonus Back Casino 25% up to $100 on net loses BetMGM NJ</t>
  </si>
  <si>
    <t>BTL_417552 Cyber Monday Bonus Back Casino 25% up to $100 on net loses BetMGM WV</t>
  </si>
  <si>
    <t>BTL_417552_MC MI Cyber Monday Bonus Back Casino 25% up to $100 on net loses BetMGM MI</t>
  </si>
  <si>
    <t>ATL_455287_PC NJ Slingo® $10K Leaderboard</t>
  </si>
  <si>
    <t>ATL_450306_MC MI $20k Slingo® Leaderboard</t>
  </si>
  <si>
    <t>GA_449927_BC NJ Game Announcement – John Daly Spin it and Win It</t>
  </si>
  <si>
    <t>GA_449927_PC NJ Game Announcement – John Daly Spin it and Win It</t>
  </si>
  <si>
    <t>ATL_450163_BC PA $20k Slingo® Shared Leaderboard</t>
  </si>
  <si>
    <t>ATL_449851_MC PA $20k Slingo® Shared Leaderboard</t>
  </si>
  <si>
    <t>ATL_409425 MC WV Tech Package Sweepstakes</t>
  </si>
  <si>
    <t>BTL_418955 Thanksgiving Deposit Match (non-reusable) Core 50% up to $1000 MI, NJ, WV</t>
  </si>
  <si>
    <t>GA_450046 Game Announcement – Mega Multi Diamonds</t>
  </si>
  <si>
    <t>BTL_418955 Thanksgiving Deposit Match (non-reusable) Core 50% up to $1000</t>
  </si>
  <si>
    <t>GA_450238 Game Announcement – Mega Multi Diamonds MC</t>
  </si>
  <si>
    <t>BINGO_446867 Borgata Bingo Thanksgiving Promo (actives)</t>
  </si>
  <si>
    <t>GA_450046_BC NJ Game Announcement – Mega Multi Diamonds BC</t>
  </si>
  <si>
    <t>GA_450797 Game Announcement – Chicago Gold MC</t>
  </si>
  <si>
    <t>BTL_418955_MC MI Thanksgiving Deposit Match (non-reusable) Core 50% up to $1000 MI</t>
  </si>
  <si>
    <t>ATL_412062 BC PA Carnival Cow™ Coin Combo™ Bet &amp; Get</t>
  </si>
  <si>
    <t>Anjanette</t>
  </si>
  <si>
    <t>PS_444425 Borgata Casino - Cyber Monday Creative &amp; Offer - BC NJ, PA</t>
  </si>
  <si>
    <t>NJ, PA</t>
  </si>
  <si>
    <t>PS_444386 BetMGM Casino - Cyber Monday Creative &amp; Offer - MC / MP NJ, PA, MI, WV</t>
  </si>
  <si>
    <t>NJ, PA, MI, WV</t>
  </si>
  <si>
    <t>ATL_400058 PC NJ Turkey Flip</t>
  </si>
  <si>
    <t>PRT_466510 Ravens Updated $1000 First Bet Insurance</t>
  </si>
  <si>
    <t>PRT_461382 "RUSH" Commanders $1000 First Bet Insurance (MD ACQ Page)</t>
  </si>
  <si>
    <t>BRMKT_MS_446009 BetMGM - World Cup Bet 10 Win 200 If Any Team Scorers </t>
  </si>
  <si>
    <t>BTL_MS_442888 Churn State Reactivation</t>
  </si>
  <si>
    <t>BRMKT_446463 BetMGM - ON - World Cup 22 OGP Insurance - Soccer</t>
  </si>
  <si>
    <t>BRMKT_460306 BetMGM - World Cup Parlay Boost Token</t>
  </si>
  <si>
    <t>PRT_ 395009 Ravens B10 G200 (update creative)</t>
  </si>
  <si>
    <t>BRMKT_432469 BetMGM ON - World Cup First Goal Insurance (update creative)</t>
  </si>
  <si>
    <t>MGM EC Online to Retail (Create Rest ID)</t>
  </si>
  <si>
    <t>Bennedict</t>
  </si>
  <si>
    <t>BTL_446660 "RUSH" -BARRY SANDERS SIGNED JERSEY THANKSGIVING SWEEPSTAKES-NFL (update copy)</t>
  </si>
  <si>
    <t>ATL_460525_MC MI Christmas Cash Pots Bet &amp; Get</t>
  </si>
  <si>
    <t>PKR_389887_BC NJ Scare Cards – Borgata</t>
  </si>
  <si>
    <t>GA_457821_BC PA Game Announcement – Gold Cash Freespins BC</t>
  </si>
  <si>
    <t>GA_457754_MC PA Game Announcement – Gold Cash Freespins MC</t>
  </si>
  <si>
    <t>PS_446339 Borgata Casino – Black Friday Creative &amp; Offer</t>
  </si>
  <si>
    <t>PS_444425 Borgata Casino – Cyber Monday Creative &amp; Offer</t>
  </si>
  <si>
    <t>PS_444386 BetMGM Casino – Cyber Monday Creative &amp; Offer</t>
  </si>
  <si>
    <t>BTL_447654 Borgata Bingo Black Friday Deposit Match</t>
  </si>
  <si>
    <t>BTL_422105_MC MI – Thanksgiving $25 Freeplay to Sports Bettors</t>
  </si>
  <si>
    <t>BTL_420183 Thanksgiving Deposit Match (non-reusable) Core 50% up to $1000 Borgata NJ</t>
  </si>
  <si>
    <t>BTL_420183 Thanksgiving Deposit Match (non-reusable) Core 50% up to $1000 PC NJ</t>
  </si>
  <si>
    <t>BTL_422105_MC WV Thanksgiving $25 Freeplay to Sports Bettors BetMGM WV</t>
  </si>
  <si>
    <t>BTL_422105 Thanksgiving $25 Freeplay to Sports Bettors BetMGM NJ</t>
  </si>
  <si>
    <t>BTL_438068 Holiday Pick A Box BetMGM ON</t>
  </si>
  <si>
    <t>PS_446339 Borgata Casino - Black Friday Creative &amp; Offer - Borgata NJ and PA</t>
  </si>
  <si>
    <t>PS_446300 BetMGM Casino - Black Friday Creative &amp; Offer - BetMGM NJ, PA, WV and MI</t>
  </si>
  <si>
    <t>PKR_455997 The Return Poker Pick-A-Card (PA BetMGM)</t>
  </si>
  <si>
    <t>PKR_455856 The Return Poker Pick-A-Card (NJ Borgata)</t>
  </si>
  <si>
    <t>PKR_456069 The Return Poker Pick-A-Card (MI BetMGM)</t>
  </si>
  <si>
    <t>PKR_455927 The Return Poker Pick-A-Card (PA Borgata)</t>
  </si>
  <si>
    <t>PRT_453717 Ravens Ticket Offer (MD MPP/rest ID)</t>
  </si>
  <si>
    <t>BRMKT_MS_446009 BetMGM - World Cup Bet 10 Win 200 If Any Team Scores (ON ACQ LP)</t>
  </si>
  <si>
    <t>BTL_429362 MI OMNI BRP RND (Update Terms on LPs)</t>
  </si>
  <si>
    <t>PRT_461482 "RUSH" Commanders Ticket Offer (MD MPP/rest ID)</t>
  </si>
  <si>
    <t>BRMKT_458263 BetMGM- Ravens Completely Free Bet Drop- NFL (MD MPP/full build)</t>
  </si>
  <si>
    <t>BRMKT_465704 "RUSH" BetMGM - World Cup Bet Insurance Up To $1,000 Welcome Offer (MD ACQ Page)</t>
  </si>
  <si>
    <t>PRT_466348 ActionPro Sub Deal NY (Update copy/terms to NY page, create new rest ID)</t>
  </si>
  <si>
    <t>PRT_460498 Risk Free $1000 + $50 After Your First Bet (Update Creative/Terms, Create KS pages)</t>
  </si>
  <si>
    <t>PRT_460498 Risk Free $1000 + $50 After Your First Bet</t>
  </si>
  <si>
    <t>ATL_465054_BC NJ “RUSH” BC NJ Cash Falls™ Pirates Trove™ Bet &amp; Get</t>
  </si>
  <si>
    <t>ATL_464978_MC NJ “RUSH” MC NJ Cash Falls™ Pirates Trove™ Bet &amp; Get</t>
  </si>
  <si>
    <t>PS_446300_MC MI BetMGM Casino – Black Friday Creative &amp; Offer</t>
  </si>
  <si>
    <t>Video Banner – Wins of Nautilus WV</t>
  </si>
  <si>
    <t>VIDEO</t>
  </si>
  <si>
    <t>ATL_450671 PC NJ Black Friday Sweepstakes</t>
  </si>
  <si>
    <t>BTL_433964_BC NJ Finals Bet &amp; Get World Cup ($20/$5)</t>
  </si>
  <si>
    <t>CHR_See Change Request – 11/17 | PKR_146973 BetMGM Welcome Offer MI, NJ ,PA -MI</t>
  </si>
  <si>
    <t>BTL_434039 Finals Bet &amp; Get World Cup ($20/$5) BetMGM ON</t>
  </si>
  <si>
    <t>PRT_464092 RF $1000 + $25 After Your First Bet Landing Page (Create ACQ Pages)</t>
  </si>
  <si>
    <t>Core Update: Basketball (11/15/22)</t>
  </si>
  <si>
    <t>BRMKT_MS_445895 BETMGM - ON - 21 Days of Christmas</t>
  </si>
  <si>
    <t>PRT_ 402502 "RUSH" Sixers Trigger Promotion BetMGM PA</t>
  </si>
  <si>
    <t>PRT_ 402502 "RUSH" Sixers Trigger Promotion BetMGM NJ</t>
  </si>
  <si>
    <t>LV Package- Formula 1 Grand Prix 2023</t>
  </si>
  <si>
    <t>Yahoo Thanksgiving Offer</t>
  </si>
  <si>
    <t>ATL_440445 MC MI IGT $100k Leaderboard</t>
  </si>
  <si>
    <t>ATL_468222 BC PA “RUSH” Jingle Bells Power Reels™ Bet &amp; Get</t>
  </si>
  <si>
    <t>ATL_465129_PC NJ Cash Falls™ Pirates Trove™ Bet &amp; Get</t>
  </si>
  <si>
    <t>CHR_See Change Request – 11/18 | BTL_417627 Cyber Monday Bonus Back Casino 25% up to $100 on net loses Borgata &amp; PARTY NJ</t>
  </si>
  <si>
    <t>ATL_409350 MC NJ MI PA Tech Package Sweepstakes – MI</t>
  </si>
  <si>
    <t>ATL_460600 MC WV Wild North™ Bet &amp; Get – BetMGM WV</t>
  </si>
  <si>
    <t>ATL_409350 MC NJ Tech Package Sweepstakes</t>
  </si>
  <si>
    <t>ATL_409502 BC NJ PA Tech Package Sweepstakes – PA</t>
  </si>
  <si>
    <t>GA_465599 Game Announcement – Fire Joker – BetMGM NJ</t>
  </si>
  <si>
    <t>CHR_See Change Request – 11/18 | BTL_417552 Cyber Monday Bonus Back Casino 25% up to $100 on net loses BetMGM NJ, MI, WV</t>
  </si>
  <si>
    <t>MI, NJ, WV</t>
  </si>
  <si>
    <t>ATL_409502 BC NJ PA Tech Package Sweepstakes – NJ</t>
  </si>
  <si>
    <t>ATL_467090 MC MI Piggy Payouts™ Bank Buster Lucky Tap™ Bet &amp; Get – BetMGM MI</t>
  </si>
  <si>
    <t>ATL_409350_MC PA Tech Package Sweepstakes</t>
  </si>
  <si>
    <t>GA_465525_PC NJ Game Announcement – Fire Joker – PartyCasino NJ</t>
  </si>
  <si>
    <t>GA_465525 Game Announcement – Fire Joker – Borgata NJ</t>
  </si>
  <si>
    <t>BTL_440520 Holiday Pick A Box BetMGM WV</t>
  </si>
  <si>
    <t>BTL_440520 Holiday Pick A Box BetMGM NJ</t>
  </si>
  <si>
    <t>BTL_440520 Holiday Pick A Box BetMGM MI</t>
  </si>
  <si>
    <t>BTL_440520 Holiday Pick A Box BetMGM PA</t>
  </si>
  <si>
    <t>PRT_ 395009 Ravens B10 G200 (Update PNG)</t>
  </si>
  <si>
    <t>Affiliate MD Landing Page Update (add bet insurance terms to pages)</t>
  </si>
  <si>
    <t>BRMKT_338866 "RUSH" -BETMGM- Risk Free One Game Parlay Insurance- NFL (Update Copy on MPPs/Rest IDs)</t>
  </si>
  <si>
    <t>LV Package- Formula 1 Grand Prix 2023 (copy over mpps)</t>
  </si>
  <si>
    <t>PRODUCT_434458 W2G CRM Campaign - Once W2Gs are Available for download (overlay rest ID)</t>
  </si>
  <si>
    <t>Sports/Sports</t>
  </si>
  <si>
    <t>PS_444425_BC NJ Borgata Casino – Cyber Monday Creative &amp; Offer</t>
  </si>
  <si>
    <t>SPINS New Jersey Web Page Creation</t>
  </si>
  <si>
    <t>SPINS</t>
  </si>
  <si>
    <t>GA_466443 Game Announcement – Big Spin Bonus BC</t>
  </si>
  <si>
    <t>GA_466375 Game Announcement – Big Spin Bonus MC</t>
  </si>
  <si>
    <t>ATL_471953 MC ON “RUSH” Ice Phoenix Bet &amp; Get Spin</t>
  </si>
  <si>
    <t>ATL_468801_MC PA “RUSH” Jingle Bells Power Reels™ Bet &amp; Get</t>
  </si>
  <si>
    <t>BTL_447998 24 Hour Cashback $50 – WOF</t>
  </si>
  <si>
    <t>WC</t>
  </si>
  <si>
    <t>BTL_448819 $50 Bonus – WOF</t>
  </si>
  <si>
    <t>BTL_433689 Finals Bet &amp; Get World Cup ($20/$5) BetMGM PA</t>
  </si>
  <si>
    <t>BTL_413396 Bonus back for Jackpot and Live Dealer on Net Losses 25% to $100- BetMGM ON</t>
  </si>
  <si>
    <t>ATL_462764 BC NJ IGT $30k Leaderboard – Borgata NJ</t>
  </si>
  <si>
    <t>PKR_464381_PP NJ – Double Trouble Poker Fest</t>
  </si>
  <si>
    <t>BTL_449066_WOF NJ – 25% up to 100</t>
  </si>
  <si>
    <t>BINGO_447009_BC NJ – Borgata Bingo Cyber Monday Buy 3 Get 3</t>
  </si>
  <si>
    <t>ATL_463654_PC NJ – Cyber Monday Sweepstakes</t>
  </si>
  <si>
    <t>BTL_448948 50% up to 200 – WOF</t>
  </si>
  <si>
    <t>PKR_464320 PA Borgata Double Trouble Poker Fest</t>
  </si>
  <si>
    <t>BTL_433689 Finals Bet &amp; Get World Cup ($20/$5) BetMGM WV</t>
  </si>
  <si>
    <t>ATL_438154 MC NJ MI World Cup Slot Tournament – BetMGM MI</t>
  </si>
  <si>
    <t>BTL_448265 $10 Bonus – WOF</t>
  </si>
  <si>
    <t>BTL_448192 24 Hour Cashback $100 – WOF</t>
  </si>
  <si>
    <t>PKR_464381 NJ Borgata Double Trouble Poker Fest</t>
  </si>
  <si>
    <t>ATL_463989 MC NJ IGT $30k Leaderboard – BetMGM NJ</t>
  </si>
  <si>
    <t>BTL_448601 $25 Bonus – WOF</t>
  </si>
  <si>
    <t>BTL_447730 24 Hour Cashback $25 – WOF</t>
  </si>
  <si>
    <t>BTL_433689 Finals Bet &amp; Get World Cup ($20/$5) BetMGM NJ</t>
  </si>
  <si>
    <t>ATL_463858 PC NJ IGT $30k Leaderboard – PartyCasino NJ</t>
  </si>
  <si>
    <t>BTL_448533 $20 Bonus – WOF</t>
  </si>
  <si>
    <t>BTL_433689 Finals Bet &amp; Get World Cup ($20/$5) BetMGM MI</t>
  </si>
  <si>
    <t>ATL_438154 MC NJ MI World Cup Slot Tournament – BetMGM NJ</t>
  </si>
  <si>
    <t>PKR_455997 The Return Poker Pick-A-Card (PA BetMGM) - CHR 11/22</t>
  </si>
  <si>
    <t>PKR_455856 The Return Poker Pick-A-Card (NJ Borgata) - CHR 11/22</t>
  </si>
  <si>
    <t>PKR_456069 The Return Poker Pick-A-Card (MI BetMGM) - CHR 11/22</t>
  </si>
  <si>
    <t>PKR_455927 The Return Poker Pick-A-Card (PA Borgata) - CHR 11/22</t>
  </si>
  <si>
    <t>BTL_440645 Holiday Pick A Box Borgata PA</t>
  </si>
  <si>
    <t>BTL_440645 Holiday Pick A Box Borgata NJ</t>
  </si>
  <si>
    <t>BTL_440645 Holiday Pick A Box PartyCasino NJ</t>
  </si>
  <si>
    <t>PRT_464092 RF $1000 + $25 After Your First Bet Landing Page (Create MD ACQ Page)</t>
  </si>
  <si>
    <t>BRMKT_338866 "RUSH" -BETMGM- Risk Free One Game Parlay Insurance- NFL (Change copy/terms to $25)</t>
  </si>
  <si>
    <t>BRMKT_426906 BETMGM- Multi- Sports Missions Promotion (Working Title)- All Sports (Create MD page)</t>
  </si>
  <si>
    <t>Yahoo Thanksgiving Offer (Change Back To Bet $1 Win $100 On Any Event)</t>
  </si>
  <si>
    <t>PRT_482587 Yahoo Offer Pages - Maryland (Create MD Pages)</t>
  </si>
  <si>
    <t>RotoWire Sub Deal - FBI Update (Update Terms)</t>
  </si>
  <si>
    <t>VegasInsider Sub Deal - FBI Update</t>
  </si>
  <si>
    <t>[State Landing Page] Maryland (Update MD page)</t>
  </si>
  <si>
    <t>Affiliate MD Landing Page Update</t>
  </si>
  <si>
    <t>Barry Sanders Thanksgiving Creative Update</t>
  </si>
  <si>
    <t>Video Banner – Carnival Cow Coin Combo Borgata PA</t>
  </si>
  <si>
    <t>Video Banner – Carnival Cow Coin Combo BetMGM PA</t>
  </si>
  <si>
    <t>ATL_469606_MC PA $30k IGT SHARED Leaderboard</t>
  </si>
  <si>
    <t>ATL_400792_BC NJ Thanksgiving free Spins</t>
  </si>
  <si>
    <t>GA_471417_MC MI “RUSH” Game Announcement – Test Your Strength LuckyTap</t>
  </si>
  <si>
    <t>PKR_455785_MC NJ The Return Poker Pick-A-Card (NJ BetMGM)</t>
  </si>
  <si>
    <t>BINGO_446942_BB NJ Borgata Bingo Black Friday Buy 3 Get 3</t>
  </si>
  <si>
    <t>PKR_464442 PA BetMGM Double Trouble Poker Fest</t>
  </si>
  <si>
    <t>BTL_449252 $25 Bet and Get – WOF</t>
  </si>
  <si>
    <t>PKR_464197 NJ BetMGM Double Trouble Poker Fest</t>
  </si>
  <si>
    <t>BTL_449134 $10 Bet and Get – WOF</t>
  </si>
  <si>
    <t>PKR_464259_MC MI BetMGM Double Trouble Poker Fest</t>
  </si>
  <si>
    <t>BTL_413271 Bonus back for Table Games and Slots on Net Losses 25% to $100 BetMGM ON</t>
  </si>
  <si>
    <t>ATL_469531_BC PA $30k IGT SHARED Leaderboard</t>
  </si>
  <si>
    <t>GA_474607_MC MI Game Announcement – Diamond Cash Mighty Santa</t>
  </si>
  <si>
    <t>ATL_463654_PC NJ Cyber Monday Sweepstakes</t>
  </si>
  <si>
    <t>BTL_422020_PC NJ Thanksgiving Core Bonus Drop ($25/$50/$100)</t>
  </si>
  <si>
    <t>BTL_422020_BC NJ Thanksgiving Core Bonus Drop ($25/$50/$100)</t>
  </si>
  <si>
    <t>BTL_419858_BC NJ Thanksgiving VIP Bonus Drop ($100/$250/$500)</t>
  </si>
  <si>
    <t>BTL_467332 VIP Casino: December Bet &amp; Get MI</t>
  </si>
  <si>
    <t>BTL_417777 Bonus back for Jackpot and Live Dealer on Net Losses 25% to $100 Borgata&amp; PC NJ</t>
  </si>
  <si>
    <t>BTL_467560 VIP Casino: December Bet &amp; Get Borgata PA</t>
  </si>
  <si>
    <t>BTL_417777_PC NJ – Bonus back for Jackpot and Live Dealer on Net Losses 25% to $100</t>
  </si>
  <si>
    <t>BTL_467408 VIP Casino: December Bet &amp; Get PA</t>
  </si>
  <si>
    <t>BTL_413160 Bonus back for Jackpot and Live Dealer on Net Losses 25% to $100- BetMGM WV</t>
  </si>
  <si>
    <t>BTL_467636 VIP Casino: December Bet &amp; Get BetMGM ON</t>
  </si>
  <si>
    <t>BTL_467332 VIP Casino: December Bet &amp; Get NJ</t>
  </si>
  <si>
    <t>BTL_467484_PC NJ VIP Casino: December Bet &amp; Get NJ Party</t>
  </si>
  <si>
    <t>BTL_413160 Bonus back for Jackpot and Live Dealer on Net Losses 25% to $100- BetMGM NJ</t>
  </si>
  <si>
    <t>BTL_467332 VIP Casino: December Bet &amp; Get WV</t>
  </si>
  <si>
    <t>Kevin</t>
  </si>
  <si>
    <t>BTL_413160_MC MI Bonus back for Jackpot and Live Dealer on Net Losses 25% to $100- BetMGM MI</t>
  </si>
  <si>
    <t>BTL_467484 VIP Casino: December Bet &amp; Get Borgata NJ</t>
  </si>
  <si>
    <t>Jehrome</t>
  </si>
  <si>
    <t>BINGO_465353 Borgata Bingo - Retention - December Spin the Wheel</t>
  </si>
  <si>
    <t>PRT_457965 Broncos Bet &amp; Get Gift Cards (Create NJ/NY Test Voucher Pages)</t>
  </si>
  <si>
    <t>BRMKT_458011 BetMGM - NBA Longest Odds Contest - Win a $200 NBA Gift Card (Create NY MPP/Rest ID</t>
  </si>
  <si>
    <t>SAO Sub Deal- FBI Update (Update Terms to All Pages)</t>
  </si>
  <si>
    <t>GA_474473 Game Announcement – Terrific Tiger Coin Combo Borg</t>
  </si>
  <si>
    <t>GA_480628 Game Announcement – Mask of Amun MGM MI</t>
  </si>
  <si>
    <t>ATL_455633 MC WV Aloha! Christmas™ Bet &amp; Get</t>
  </si>
  <si>
    <t>ATL_469380 PC NJ Jingle Our Bells</t>
  </si>
  <si>
    <t>ATL_455710 MC WV Christmas Bet &amp; Get</t>
  </si>
  <si>
    <t>ATL_485562 PC NJ Squealin’ Riches™ Bet &amp; Get</t>
  </si>
  <si>
    <t>GA_474540 Game Announcement – Terrific Tiger Coin Combo MGM</t>
  </si>
  <si>
    <t>ATL_465204 PC NJ Naughty or Nice</t>
  </si>
  <si>
    <t>BTL_413396_MC ON Bonus back for Jackpot and Live Dealer on Net Losses 25% to $100</t>
  </si>
  <si>
    <t>ATL_474829_BC PA Big Spin Bonus Bet &amp; Get</t>
  </si>
  <si>
    <t>ATL_474754_MC PA Big Spin Bonus Bet &amp; Get</t>
  </si>
  <si>
    <t>ATL_438154_MC NJ MI World Cup Slot Tournament</t>
  </si>
  <si>
    <t>MI, NJ</t>
  </si>
  <si>
    <t>Video Banner – Cash Falls Pirates Trove PC NJ</t>
  </si>
  <si>
    <t>Video Banner – Cash Falls Pirates Trove Borg NJ</t>
  </si>
  <si>
    <t>Video Banner – Cash Falls Pirates Trove Bet NJ</t>
  </si>
  <si>
    <t>CHR_See Change Request – 11/28 | ATL_469531 BC PA $30k IGT SHARED Leaderboard</t>
  </si>
  <si>
    <t>BTL_414794 Bonus back for Table Games and Slots on Net Losses 25% to $100 Borgata&amp; PC NJ</t>
  </si>
  <si>
    <t>ATL_474026 MC ON Spin the Wheel (Holiday Edition)</t>
  </si>
  <si>
    <t>CHR_See Change Request – 11/28 | ATL_468222 BC PA “RUSH” Jingle Bells Power Reels™ Bet &amp; Get</t>
  </si>
  <si>
    <t>ATL_460089 MC NJ Cherrylicious™ Bet &amp; Get</t>
  </si>
  <si>
    <t>ATL_460164 BC NJ Cherrylicious™ Bet &amp; Get</t>
  </si>
  <si>
    <t>CHR_See Change Request – 11/28 | ATL_474829 BC PA Big Spin Bonus Bet &amp; Get</t>
  </si>
  <si>
    <t>CHR_See Change Request – 11/28 | ATL_469606 MC PA $30k IGT SHARED Leaderboard</t>
  </si>
  <si>
    <t>CHR_See Change Request – 11/28 | ATL_474754 MC PA Big Spin Bonus Bet &amp; Get</t>
  </si>
  <si>
    <t>BTL_417702 Bonus back for Table Games and Slots on Net Losses 25% to $100- BetMGM MI</t>
  </si>
  <si>
    <t>ATL_468801 MC PA Jingle Bells Power Reels Bet and Get</t>
  </si>
  <si>
    <t>BTL_417702 MC WV Bonus back for Table Games and Slots on Net Losses 25 to 100</t>
  </si>
  <si>
    <t>BTL_417702 Bonus back for Table Games and Slots on Net Losses 25% to $100- BetMGM NJ</t>
  </si>
  <si>
    <t>BRMKT_472228 Horse Racing Creative December 2022 (schedule carousels)</t>
  </si>
  <si>
    <t>Horse Racing Stakes Calendar Update (Update Horse Racing LP with stakes schedule)</t>
  </si>
  <si>
    <t>HorseRacing</t>
  </si>
  <si>
    <t>OC_448321 Holidays Sport/Casino Introductory BRP Bonus (ACQ Pages for NJ, PA, WV/ 2 Rest IDs)</t>
  </si>
  <si>
    <t>NJ, PA, WV</t>
  </si>
  <si>
    <t>PRT_401709 "RUSH" Knicks Trigger Promotion (Update creative/copy)</t>
  </si>
  <si>
    <t>BTL_471161 Ontario Weekly RFT Autocycle Update (update creative/copy on rest ID)</t>
  </si>
  <si>
    <t>PRT_490470 "RUSH" Nationals MD Bet $10 Get $200 (Update Nationals URL with new creative, update promo dates)</t>
  </si>
  <si>
    <t>Video Banner - Cash Falls Pirates Trove Bet NJ</t>
  </si>
  <si>
    <t>Video</t>
  </si>
  <si>
    <t>Video Banner - Cash Falls Pirates Trove Borg NJ</t>
  </si>
  <si>
    <t>Video Banner - Cash Falls Pirates Trove PC NJ</t>
  </si>
  <si>
    <t xml:space="preserve">ATL_469606 MC PA $30k IGT SHARED Leaderboard | CHR_See Change Request - 11/28 </t>
  </si>
  <si>
    <t>ATL_474829 BC PA Big Spin Bonus Bet &amp; Get | CHR_See Change Request - 11/28</t>
  </si>
  <si>
    <t>ATL_469531 BC PA $30k IGT SHARED Leaderboard | CHR_See Change Request - 11/28</t>
  </si>
  <si>
    <t xml:space="preserve">ATL_468222 BC PA "RUSH" Jingle Bells Power Reels™ Bet &amp; Get| CHR_See Change Request - 11/28 </t>
  </si>
  <si>
    <t>ATL_474754 MC PA Big Spin Bonus Bet &amp; Get | CHR_See Change Request - 11/28</t>
  </si>
  <si>
    <t>BTL_467762 Wheel of Fortune-New-B20G10-Day2</t>
  </si>
  <si>
    <t>Yza</t>
  </si>
  <si>
    <t>PS_493643 "RUSH" - Christmas Creative - MC PA - Jingle Bells Power Reels - "RUSH"</t>
  </si>
  <si>
    <t>PRT_457918 Cardinals Bet &amp;Get - Gift Cards - MS NJ, MS NY</t>
  </si>
  <si>
    <t>Core Update: NFL (11/30/22)</t>
  </si>
  <si>
    <t>BRMKT_473698 BetMGM-12 Days Of Giveaway Over Arching Ticket- All Sports except MD</t>
  </si>
  <si>
    <t>PS_493767 "RUSH" - Christmas Creative - BC NJ - Diamond Cash Mighty Santa - "RUSH"</t>
  </si>
  <si>
    <t>PRT_504420 Catena First Bet Insurance up to $1000 + $50 After First Bet Update</t>
  </si>
  <si>
    <t>PS_493600 RUSH - Christmas Creative - NJ &amp; MI - Diamond Cash Mighty Santa RUSH</t>
  </si>
  <si>
    <t>PS_493730 RUSH - Christmas Creative - WV - Aloha Christmas</t>
  </si>
  <si>
    <t>PRT_457965 Broncos Bet &amp; Get Gift Cards</t>
  </si>
  <si>
    <t>BTL_437495 Holiday Bet NFL &amp; Get Casino ($20/$5) BetMGM NJ, MI, WV PA</t>
  </si>
  <si>
    <t>BTL_467837 Wheel of Fortune-New-B20G10-Day10</t>
  </si>
  <si>
    <t>BTL_468624 Wheel of Fortune-NDP-100%DMUT$1,000+25FB</t>
  </si>
  <si>
    <t>BTL_469303 Wheel of Fortune-New-B20G10-Day5</t>
  </si>
  <si>
    <t>Ken</t>
  </si>
  <si>
    <t>BTL_443632 Holiday $25 Freeplay to Sports Bettors BetMGM NJ</t>
  </si>
  <si>
    <t>PS_493804 “RUSH”- Christmas Creative – BC PA – Jingle Bells Power Reels – “RUSH”</t>
  </si>
  <si>
    <t>PRT_413520 Bet 10 Get 200 Commanders</t>
  </si>
  <si>
    <t>BTL_443632 Holiday $25 Freeplay to Sports Bettors BetMGM PA</t>
  </si>
  <si>
    <t>BTL_437495 Holiday Bet NFL &amp; Get Casino ($20/$5) BetMGM WV</t>
  </si>
  <si>
    <t>BTL_443632 Holiday $25 Freeplay to Sports Bettors BetMGM MI</t>
  </si>
  <si>
    <t>AJ</t>
  </si>
  <si>
    <t>BTL_467912 Wheel of Fortune-New-DM50%UT100-Day4</t>
  </si>
  <si>
    <t>BTL_437495 Holiday Bet NFL &amp; Get Casino ($20/$5) BetMGM PA</t>
  </si>
  <si>
    <t>BRMKT_483020 BetMGM - ON - 12 Days of Giveaways Over Arching Ticket - MS ON</t>
  </si>
  <si>
    <t>PRT_457918 Cardinals Bet &amp;Get - Gift Cards - MS AZ</t>
  </si>
  <si>
    <t>ATL_499604 "RUSH" MC MI Bison Fury Big winner</t>
  </si>
  <si>
    <t>BTL_440946 Holiday Deposit Match Reusable VIP 50% up to $2500 MI</t>
  </si>
  <si>
    <t>BTL_440946 Holiday Deposit Match Reusable VIP 50% up to $2500 PA</t>
  </si>
  <si>
    <t>CHR_See Change Request - 11/30 - BTL_417777</t>
  </si>
  <si>
    <t>CHR_See Change Request – 11/30 – BTL_417777</t>
  </si>
  <si>
    <t>Yahoo Tokens Page – MD Request</t>
  </si>
  <si>
    <t>OTHERS</t>
  </si>
  <si>
    <t>PRT_500362 SAO Sub Deal- FBI Update</t>
  </si>
  <si>
    <t>BTL_447354 NYE Core Bonus Drop ($25/$50/$100) BetMGM ON</t>
  </si>
  <si>
    <t>BTL_440721 Holiday Bonus Drops VIP ($100/$250/$500) BetMGM WV</t>
  </si>
  <si>
    <t>BTL_440796 Holiday Bonus Drops VIP ($100/$250/$500) Borgata PA</t>
  </si>
  <si>
    <t>GA_476736 Game Announcement - BetMGM Jackpots</t>
  </si>
  <si>
    <t>BTL_441021 Holiday Deposit Match Reusable VIP 50% up to $2500 Borgata NJ</t>
  </si>
  <si>
    <t>BTL_441396 NYE Non-reusable Deposit match Core 50% up to $1K BetMGM MI</t>
  </si>
  <si>
    <t>BTL_441955 Holiday Core Bonus Drop ($25/$50/$100) BetMGM ON</t>
  </si>
  <si>
    <t>GA_477120 Game Announcement - Rich Wilde and the Tome of Madness BC</t>
  </si>
  <si>
    <t>BTL_441021 Holiday Deposit Match Reusable VIP 50% up to $2500 PartyCasino</t>
  </si>
  <si>
    <t>BTL_441880 Holiday Core Bonus Drop ($25/$50/$100) Borgata NJ</t>
  </si>
  <si>
    <t>PRT_458125 Titans Bet and Get Gift Cards - MS, NJ, NY TN</t>
  </si>
  <si>
    <t>NJ, NY ,TN</t>
  </si>
  <si>
    <t>BRMKT_473698 BetMGM-12 Days Of Giveaway Over Arching Ticket - MS MD</t>
  </si>
  <si>
    <t>PRT_501788 Athletic 3 Mo Sub Deal - FBI Update - MS MD</t>
  </si>
  <si>
    <t>BTL_441703 Holiday Core Bonus Drop ($25/$50/$100) MC NJ</t>
  </si>
  <si>
    <t>BTL_441703 Holiday Core Bonus Drop ($25/$50/$100) MC MI</t>
  </si>
  <si>
    <t>BTL_440721 Holiday Bonus Drops VIP ($100/$250/$500) MC MI</t>
  </si>
  <si>
    <t>BTL_441703 Holiday Core Bonus Drop ($25/$50/$100) PA</t>
  </si>
  <si>
    <t>BTL_441703 Holiday Core Bonus Drop ($25/$50/$100) WV</t>
  </si>
  <si>
    <t>GA_476669 Game Announcement - Fu Bao Bang LuckyTap</t>
  </si>
  <si>
    <t>BTL_440721 Holiday Bonus Drops VIP ($100/$250/$500) BetMGM PA</t>
  </si>
  <si>
    <t>CHR_See change Request - 12/1 / Build MPPs | BTL_417702</t>
  </si>
  <si>
    <t>NJ, MI, WV</t>
  </si>
  <si>
    <t>BTL_440796 Holiday Bonus Drops VIP ($100/$250/$500) Borgata NJ, Borgata PA, &amp; Party</t>
  </si>
  <si>
    <t>BTL_440721 Holiday Bonus Drops VIP ($100/$250/$500) BetMGM NJ</t>
  </si>
  <si>
    <t>BTL_440946 Holiday Deposit Match Reusable VIP 50% up to $2500 WV</t>
  </si>
  <si>
    <t>BTL_440946 Holiday Deposit Match Reusable VIP 50% up to $2500 NJ</t>
  </si>
  <si>
    <t>BTL_440871 Holiday Bonus Drops VIP ($100/$250/$500) BetMGM ON</t>
  </si>
  <si>
    <t>BTL_441396 NYE Non-reusable Deposit match Core 50% up to $1K BetMGM NJ, MI, WV, PA</t>
  </si>
  <si>
    <t>BTL_443709 Holiday $25 CASINO BONUS to Sports Bettors BetMGM ON</t>
  </si>
  <si>
    <t xml:space="preserve">CHR_See change Request - 12/1 / Build MPPs | BTL_414794 </t>
  </si>
  <si>
    <t>Casino, Casino</t>
  </si>
  <si>
    <t>Borgata, PartyCasino</t>
  </si>
  <si>
    <t>BTL_441880 Holiday Core Bonus Drop ($25/$50/$100) Party</t>
  </si>
  <si>
    <t>BTL_440796 Holiday Bonus Drops VIP ($100/$250/$500) Party</t>
  </si>
  <si>
    <t>CHR_BTL_413160 Bonus back for Jackpot and Live Dealer on Net Losses 25% to $100</t>
  </si>
  <si>
    <t>CHR_PS_493600 "RUSH" - Christmas Creative - NJ &amp; MI - Diamond Cash Mighty Santa "RUSH"</t>
  </si>
  <si>
    <t>ATL_438154 MC NJ MI World Cup Slot Tournament</t>
  </si>
  <si>
    <t>BTL_429362 MI OMNI BRP RND</t>
  </si>
  <si>
    <t>CHR_PS_493804 "RUSH"- Christmas Creative - BC PA - Jingle Bells Power Reels - "RUSH"</t>
  </si>
  <si>
    <t>CHR_ATL_460164 BC NJ Cherrylicious™ Bet &amp; Get</t>
  </si>
  <si>
    <t>GA_476853 Game Announcement - Rich Wilde and the Tome of Madness MC</t>
  </si>
  <si>
    <t>Jeh</t>
  </si>
  <si>
    <t>BTL_441021 Holiday Deposit Match Reusable VIP 50% up to $2500 Borgata PA</t>
  </si>
  <si>
    <t>BTL_441396 NYE Non-reusable Deposit match Core 50% up to $1K BetMGM WV</t>
  </si>
  <si>
    <t>BTL_441880 Holiday Core Bonus Drop ($25/$50/$100)  Borgata PA</t>
  </si>
  <si>
    <t>BTL_456464 Holiday PYOG FreeSpins on Games Borgata NJ &amp; PARTY</t>
  </si>
  <si>
    <t>GA_476435 Game Announcement - Armadillo Goes West MC</t>
  </si>
  <si>
    <t>BTL_442682 NYE Non-reusable Deposit match Core 50% up to $1K Borgata PA</t>
  </si>
  <si>
    <t>Core Update College Football 12-5-22</t>
  </si>
  <si>
    <t>Core Update: DP World Tour (11/30/22)</t>
  </si>
  <si>
    <t>BTL_442957 Holiday Non-reusable Deposit match Core 50% up to $1K NJ</t>
  </si>
  <si>
    <t>BTL_442957 Holiday Non-reusable Deposit match Core 50% up to $1K MI</t>
  </si>
  <si>
    <t>BTL_442957 Holiday Non-reusable Deposit match Core 50% up to $1K PA</t>
  </si>
  <si>
    <t>BTL_442957 Holiday Non-reusable Deposit match Core 50% up to $1K WV</t>
  </si>
  <si>
    <t>BTL_441546 NYE Bonus Drops VIP ($100/$250/$500) BetMGM NJ</t>
  </si>
  <si>
    <t>BTL_441546 NYE Bonus Drops VIP ($100/$250/$500) BetMGM WV</t>
  </si>
  <si>
    <t>GA_476552 Game Announcement - Armadillo Goes West PC</t>
  </si>
  <si>
    <t>BTL_437839 Winter Classic: Bet NHL $20 &amp; Get $5 Casino NHL BetMGM  PA</t>
  </si>
  <si>
    <t>BTL_456589 Holiday PYOG FreeSpins on Games Borgata PA</t>
  </si>
  <si>
    <t>BTL_437839 Winter Classic: Bet NHL $20 &amp; Get $5 Casino NHL BetMGM NJ, MI, WV, PA</t>
  </si>
  <si>
    <t>BTL_456664 Holiday PYOG FreeSpins on Games BetMGM WV</t>
  </si>
  <si>
    <t>BTL_441546 NYE Bonus Drops VIP ($100/$250/$500) BetMGM  MI</t>
  </si>
  <si>
    <t>BTL_441621 NYE Bonus Drops VIP ($100/$250/$500) Borgata NJ</t>
  </si>
  <si>
    <t>BTL_437915 Winter Classic: Bet NHL $20 &amp; Get $5 Casino NHL BetMGM ON</t>
  </si>
  <si>
    <t>BTL_480798 Holiday/NYE PYOG Bonus Spins on Games BetMGM ON</t>
  </si>
  <si>
    <t>BTL_441621 NYE Bonus Drops VIP ($100/$250/$500) Party</t>
  </si>
  <si>
    <t>BTL_470754 First Day of Winer Bonus Spins BetMGM ON</t>
  </si>
  <si>
    <t>BTL_441621 NYE Bonus Drops VIP ($100/$250/$500) Borgata PA</t>
  </si>
  <si>
    <t>BTL_447279 NYE Core Bonus Drop ($25/$50/$100) Borgata NJ</t>
  </si>
  <si>
    <t>PRT_485669 “RUSH” BETMGM_Action Network Deposit Match up to $1000</t>
  </si>
  <si>
    <t>PRT_499934 Rotogrinders Sub Deal- FBI Update</t>
  </si>
  <si>
    <t>Update OGP Insurance Terms</t>
  </si>
  <si>
    <t>BTL_443988 NYE Deposit Match Reusable VIP 50% up to $2500 ON</t>
  </si>
  <si>
    <t>BTL_456664 Holiday PYOG FreeSpins on Games BetMGM NJ</t>
  </si>
  <si>
    <t>BTL_456464 Holiday PYOG FreeSpins on Games PARTY</t>
  </si>
  <si>
    <t>GA_476552 Game Announcement - Armadillo Goes West BC</t>
  </si>
  <si>
    <t>GA_477120 Game Announcement - Rich Wilde and the Tome of Madness PC</t>
  </si>
  <si>
    <t>BTL_437839 Winter Classic: Bet NHL $20 &amp; Get $5 Casino NHL BetMGM MI</t>
  </si>
  <si>
    <t>BTL_447504 NYE $25 CASINO BONUS to Sports Bettors BetMGM ON</t>
  </si>
  <si>
    <t>ATL_469456 MC ON - SWEET BONANZA XMAS BET &amp; GET SPINS</t>
  </si>
  <si>
    <t>BTL_441471 NYE Non-reusable Deposit match Core 50% up to $1K BetMGM ON</t>
  </si>
  <si>
    <t>CHR_See Change Request - 12/5 | PKR_398975 Pennsylvania Poker SPINS Leaderboard - Borgata</t>
  </si>
  <si>
    <t>CHR_See Change Request - 12/5 | PKR_397634 Michigan Poker SPINS Leaderboard</t>
  </si>
  <si>
    <t>CHR_See Change Request - 12/5 | PKR_397704 Pennsylvania Poker SPINS Leaderboard - BetMGM</t>
  </si>
  <si>
    <t>CHR_See Change Request - 12/1 (game change) | ATL_460089 MC NJ Cherrylicious™ Bet &amp; Get</t>
  </si>
  <si>
    <t>BTL_447279 NYE Core Bonus Drop ($25/$50/$100) PartyCasino</t>
  </si>
  <si>
    <t>BTL_456664 Holiday PYOG FreeSpins on Games BetMGM MI</t>
  </si>
  <si>
    <t>BTL_442682 NYE Non-reusable Deposit match Core 50% up to $1K Borgata NJ</t>
  </si>
  <si>
    <t>BTL_447579 NYE Bonus Drops VIP ($100/$250/$500) BetMGM ON</t>
  </si>
  <si>
    <t>BTL_442682 NYE Non-reusable Deposit match Core 50% up to $1K PARTY</t>
  </si>
  <si>
    <t>BTL_437839 Winter Classic: Bet NHL $20 &amp; Get $5 Casino NHL BetMGM WV</t>
  </si>
  <si>
    <t>BTL_441546 NYE Bonus Drops VIP ($100/$250/$500) BetMGM PA</t>
  </si>
  <si>
    <t>BTL_456739 Holiday PYOG FreeSpins on Games BetMGM PA</t>
  </si>
  <si>
    <t>BTL_437722 Holiday Bet NFL &amp; Get Casino ($20/$5) Borgata NJ</t>
  </si>
  <si>
    <t>BTL_447279 NYE Core Bonus Drop ($25/$50/$100) BC PA</t>
  </si>
  <si>
    <t>BTL_447204 NYE Core Bonus Drop ($25/$50/$100) MC PA</t>
  </si>
  <si>
    <t>BTL_447204 NYE Core Bonus Drop ($25/$50/$100) MC WV</t>
  </si>
  <si>
    <t>BTL_443032 Holiday Non-reusable Deposit match Core 50% up to $1K Borgata NJ</t>
  </si>
  <si>
    <t>BTL_443032 Holiday Non-reusable Deposit match Core 50% up to $1K Borgata PA</t>
  </si>
  <si>
    <t>BTL_443032 Holiday Non-reusable Deposit match Core 50% up to $1K PARTY</t>
  </si>
  <si>
    <t>BTL_443107 Holiday Non-reusable Deposit match Core 50% up to $1K BetMGM ON</t>
  </si>
  <si>
    <t>BTL_447204 NYE Core Bonus Drop ($25/$50/$100) NJ</t>
  </si>
  <si>
    <t>BTL_447204 NYE Core Bonus Drop ($25/$50/$100) MI</t>
  </si>
  <si>
    <t>CHR_See Change Request - 11/17 &amp; 11/30 | ATL_397338 WOF "RUSH" Spin the Wheel of Fortune</t>
  </si>
  <si>
    <t>BTL_465818 VIP Casino Pick a Promotion BetMGM NJ</t>
  </si>
  <si>
    <t>BTL_465818 VIP Casino Pick a Promotion BetMGM MI</t>
  </si>
  <si>
    <t>BTL_465818 VIP Casino Pick a Promotion BetMGM PA</t>
  </si>
  <si>
    <t>BTL_441171 January Spin the Wheel - BetMGM Casino - MC NJ</t>
  </si>
  <si>
    <t>BTL_447429 NYE $25 Freeplay to Sports Bettors BetMGM NJ</t>
  </si>
  <si>
    <t>BTL_447429 NYE $25 Freeplay to Sports Bettors BetMGM MI</t>
  </si>
  <si>
    <t>BTL_447429 NYE $25 Freeplay to Sports Bettors BetMGM PA</t>
  </si>
  <si>
    <t>BTL_447429 NYE $25 Freeplay to Sports Bettors BetMGM WV</t>
  </si>
  <si>
    <t>BTL_441396 NYE Non-reusable Deposit match Core 50% up to $1K BetMGM PA</t>
  </si>
  <si>
    <t xml:space="preserve">BTL_441096 Holiday Deposit Match Reusable VIP 50% up to $2500 </t>
  </si>
  <si>
    <t xml:space="preserve">CHR_See Change Request - 12/6 | BTL_437839 Winter Classic: Bet NHL $20 &amp; Get $5 Casino NHL BetMGM </t>
  </si>
  <si>
    <t>MI,PA,NJ,WV</t>
  </si>
  <si>
    <t>CHR_See Change Request - 12/6 |  BTL_437915 Winter Classic Bet NHL 20 Get 5 Casino NHL BetMGM ON</t>
  </si>
  <si>
    <t>ATL_475142 PC NJ Novomatic $10k Leaderboard</t>
  </si>
  <si>
    <t>BTL_481170 First Day of Winer Free Spins Borgata PA</t>
  </si>
  <si>
    <t>BTL_ 465969 Wheel of Fortune Mid Risk of Churn (ROC) - HIGH/LOW VIP</t>
  </si>
  <si>
    <t>BTL_451087 NYE Tablegames Bet $20 &amp; Get $10 BetMGM ON</t>
  </si>
  <si>
    <t>BTL_478940 VIP Casino: Holiday Bonus Drop $100 BetMGM MI</t>
  </si>
  <si>
    <t>ATL_468876 MC MI Cash Falls™ Pirates Trove™ Bet &amp; Get</t>
  </si>
  <si>
    <t>BTL_441171 January Spin the Wheel - BetMGM Casino - MC MI</t>
  </si>
  <si>
    <t>BTL_441246 January Spin the Wheel - PC NJ</t>
  </si>
  <si>
    <t>BTL_466148 VIP Casino: Pick a Promotion - PC NJ</t>
  </si>
  <si>
    <t>BTL_441171 January Spin the Wheel - BetMGM Casino - MC WV</t>
  </si>
  <si>
    <t>BTL_441321 January Spin the Wheel - MC ON</t>
  </si>
  <si>
    <t>ATL_507088 MC MI "RUSH" Diamond Cash™ Mighty Santa Bet &amp; Get</t>
  </si>
  <si>
    <t>BTL_479447 VIP Casino: Holiday Bonus Drop $100 BetMGM WV</t>
  </si>
  <si>
    <t>BTL_479193 VIP Casino: Holiday Bonus Drop $100 BetMGM NJ</t>
  </si>
  <si>
    <t>BTL_479522 VIP Casino: Holiday Bonus Drop $100 BetMGM PA</t>
  </si>
  <si>
    <t>BTL_479090 VIP Casino: Holiday Bonus Drop $100 BetMGM ON</t>
  </si>
  <si>
    <t>BTL_479015 VIP Casino: Holiday Bonus Drop $100 Borgata PA</t>
  </si>
  <si>
    <t>BTL_467987 Wheel of Fortune-New-$10Bonus-Day7</t>
  </si>
  <si>
    <t>ATL_464120 MC MI IGT $30k Leaderboard</t>
  </si>
  <si>
    <t>PRT_497595 New BetMGM Sports – Cobranded LP with AdCommunal</t>
  </si>
  <si>
    <t>PRT_494447 Topgolf Voucher Offer Asset Updates for First Bet Insurance</t>
  </si>
  <si>
    <t>PRT_499585 FantasyPros Sub Deal- FBI Update</t>
  </si>
  <si>
    <t>PRT_499555 FantasyPros Sub Deal Extension- FBI Update</t>
  </si>
  <si>
    <t>CHR_See Change Request – 12/6 (date extension)</t>
  </si>
  <si>
    <t>BTL_466044 Wheel of Fortune Low Risk of Churn (ROC)</t>
  </si>
  <si>
    <t>BTL_465894 Wheel of Fortune High Risk of Churn (ROC) - HIGH/LOW VIP</t>
  </si>
  <si>
    <t>BTL_496727 WOF Non-reusable Deposit match Core 50% up to $200</t>
  </si>
  <si>
    <t>BTL_496545 WOF Bonus Drops 25_50_100</t>
  </si>
  <si>
    <t>CHR_See Change Request - 12/6 | ATL_474026 MC ON Spin the Wheel (Holiday Edition)</t>
  </si>
  <si>
    <t>BTL_441246 January Spin the Wheel - BC NJ</t>
  </si>
  <si>
    <t>BTL_466148 VIP Casino: Pick a Promotion - BC NJ</t>
  </si>
  <si>
    <t>PRT_ 402502 "RUSH" Sixers Trigger Promotion - MS PA</t>
  </si>
  <si>
    <t>BTL_441171 January Spin the Wheel - BetMGM Casino - MC PA</t>
  </si>
  <si>
    <t>BTL_441246 January Spin the Wheel - BC PA</t>
  </si>
  <si>
    <t>BTL_466148 VIP Casino: Pick a Promotion - BC PA</t>
  </si>
  <si>
    <t>BTL_465818 VIP Casino Pick a Promotion BetMGM WV</t>
  </si>
  <si>
    <t>ATL_473091 BC PA Mask of Amun™ Bet &amp; Get</t>
  </si>
  <si>
    <t>ATL_472916 MC PA Mask of Amun™ Bet &amp; Get​</t>
  </si>
  <si>
    <t>Round 2 - Copy &amp; Creative Update</t>
  </si>
  <si>
    <t>GA_497476 Game Announcement - Bounty Showdown MC</t>
  </si>
  <si>
    <t>GA_497643 Game Announcement - Bounty Showdown BC</t>
  </si>
  <si>
    <t>ATL_475537 PC NJ Cherrylicious™ Bet &amp; Get</t>
  </si>
  <si>
    <t>BTL_459300 NYE PYOG FreeSpins on Games Borgata PA</t>
  </si>
  <si>
    <t>ATL_482665 MC MI Novomatic $50K Leaderboard</t>
  </si>
  <si>
    <t>BTL_477454 VIP Casino: Holiday Bonus Drop $50 BetMGM NJ</t>
  </si>
  <si>
    <t>ATL_481541 MC ON Christmas Carol Megaways™ Bet &amp; Get Spins</t>
  </si>
  <si>
    <t>Create Pages for AZ, LA, WV/Input EDS &amp; Subevent IDs | PRT_MS_203609 New Gametime Voucher Offers</t>
  </si>
  <si>
    <t>AZ, WV, LA</t>
  </si>
  <si>
    <t>ATL_496854 BC NJ Advent Calendar</t>
  </si>
  <si>
    <t>BRMKT_509613 RUSH-BETMGM- NBA Full OGP Insurance- NBA</t>
  </si>
  <si>
    <t>BTL_477855 VIP Casino: Holiday Bonus Drop $50 BetMGM WV</t>
  </si>
  <si>
    <t>BRMKT_474356 BETMGM- EPL Boxing Day Parlay Boost Token-EPL</t>
  </si>
  <si>
    <t>All States (US)</t>
  </si>
  <si>
    <t>BTL_481056 First Day of Winter Free Spins BetMGM PA</t>
  </si>
  <si>
    <t>BTL_477729 VIP Casino: Holiday Bonus Drop $50 BetMGM MI</t>
  </si>
  <si>
    <t>BTL_478081 VIP Casino: Holiday Bonus Drop $50 BetMGM PA</t>
  </si>
  <si>
    <t>BTL_490352 Wheel of Fortune High Risk of Churn (ROC) - HIGH/LOW NON VIP</t>
  </si>
  <si>
    <t>BTL_459050 NYE PYOG FreeSpins on Games BetMGM PA</t>
  </si>
  <si>
    <t>BTL_478157 VIP Casino: Holiday Bonus Drop $50 BetMGM ON</t>
  </si>
  <si>
    <t>CHR_See Change Request - 12/7 | PKR_397704 Pennsylvania Poker SPINS Leaderboard - BetMGM</t>
  </si>
  <si>
    <t>PRK</t>
  </si>
  <si>
    <t>CHR_See Change Request - 12/7 | PKR_398975</t>
  </si>
  <si>
    <t>CHR_See Change Request - 12/7 | PKR_397634 Michigan Poker SPINS Leaderboard</t>
  </si>
  <si>
    <t>BTL_480153 VIP Casino: Holiday Bonus Drop $250 BetMGM ON</t>
  </si>
  <si>
    <t>ATL_486408 BC PA Advent Calendar</t>
  </si>
  <si>
    <t>PRT_ 341976 BettingPros Sub Deal Extension</t>
  </si>
  <si>
    <t>PRT_ 342408 BettingPros Sub Deal</t>
  </si>
  <si>
    <t>ATL_485371 MC PA Advent Calendar</t>
  </si>
  <si>
    <t>ATL_486643 MC WV Advent Clendar</t>
  </si>
  <si>
    <t>OC_506236 RUSH MGM Ohio Weekly Las Vegas Trip Prize Drawing</t>
  </si>
  <si>
    <t>Updating Terms and Conditions for MGM Campaign in Swimlane</t>
  </si>
  <si>
    <t>ATL_482740 MC NJ Novomatic $40k Leaderboard</t>
  </si>
  <si>
    <t>ATL_482815 BC NJ Novomatic $40k Leaderboard</t>
  </si>
  <si>
    <t>ATL_505077 PC NJ "RUSH" Bounty Showdown Bet &amp; Get</t>
  </si>
  <si>
    <t>ATL_505204 BC NJ "RUSH" Bounty Showdown Bet &amp; Get</t>
  </si>
  <si>
    <t>GA_497643 Game Announcement - Bounty Showdown PC</t>
  </si>
  <si>
    <t>PRT_ 368372 Action Pro Voucher Sub-Deal</t>
  </si>
  <si>
    <t>ATL_496992 MC NJ $3 Million progressive jackpot</t>
  </si>
  <si>
    <t>BTL_478437 VIP Casino: Holiday Bonus Drop $50 Borgata NJ &amp; Party</t>
  </si>
  <si>
    <t>BTL_479599 VIP Casino: Holiday Bonus Drop $250 BetMGM NJ</t>
  </si>
  <si>
    <t>BRMKT_489809 BetMGM- 12 Days of Giveaways Day 7 NHL Risk Free Bet - NHL</t>
  </si>
  <si>
    <t>BRMKT_492700 BetMGM - ON - 12 Days of Giveaways Day 5 - World Cup $10 Sports Reward</t>
  </si>
  <si>
    <t>PAT link updates | ATL_496854 BC NJ Advent Calendar</t>
  </si>
  <si>
    <t>BTL_481095 First Day of Winer Free Spins Borgata NJ</t>
  </si>
  <si>
    <t>ATL_497309 BC NJ $3 Million progressive jackpot</t>
  </si>
  <si>
    <t>BTL_479752 VIP Casino: Holiday Bonus Drop $250 BetMGM MI</t>
  </si>
  <si>
    <t>BTL_468474 Wheel of Fortune-Reactivated-DM100%UT200</t>
  </si>
  <si>
    <t>BTL_468549 Wheel of Fortune-Reactivated-B50G25</t>
  </si>
  <si>
    <t>BTL_479978 VIP Casino: Holiday Bonus Drop $250 Borgata PA</t>
  </si>
  <si>
    <t>BTL_481095 First Day of Winer Free Spins NJ PARTY</t>
  </si>
  <si>
    <t>BetMGM- 12 days Of Giveaways Day 7 NHL Bet Insurance Token- MS MD</t>
  </si>
  <si>
    <t>BRMKT_488805 BetMGM - ON - 12 Days of Giveaways - Day 3 - Risk Free Token up to $25 - MS ON</t>
  </si>
  <si>
    <t>BRMKT_492938 BetMGM - ON - 12 Days of Giveaways - Day 7 - NHL Bet Insurance Token - MS ON</t>
  </si>
  <si>
    <t>BTL_ 490387 Wheel of Fortune Mid Risk of Churn (ROC) - HIGH/LOW NON VIP</t>
  </si>
  <si>
    <t>BTL_479827 VIP Casino: Holiday Bonus Drop $250 BetMGM PA</t>
  </si>
  <si>
    <t>BTL_418462 Deposit Match Core (Reusable 50% up to $500) Borgata NJ</t>
  </si>
  <si>
    <t>CHR_See Change Request - 12/7 | PKR_410019 New Jersey Poker Monster Monday Tournament Borgata/Party</t>
  </si>
  <si>
    <t>Casino, Poker</t>
  </si>
  <si>
    <t>Borgata, partypoker</t>
  </si>
  <si>
    <t>BRMKT_487794 BetMGM- 12 Days Of Giveaway Day 1 Deposit Match- Allsports</t>
  </si>
  <si>
    <t>BRMKT_487908 BetMGM - ON 12 Days of Giveaways - Day 2 - NFL OGP Free Coupon - MS ON</t>
  </si>
  <si>
    <t>BRMKT_492817 BetMGM - ON - 12 Daysof Giveaways Day 6 - 25% Parlay Boost Token - MS ON</t>
  </si>
  <si>
    <t>BRMKT_492536 BetMGM - ON - 12 Days of Giveaways - Day 4 - NHL OGP Coupon - MS ON</t>
  </si>
  <si>
    <t>BRMKT_487580 BetMGM - ON - 12 Days of Giveaways - Day 1 - Bet Match - MS ON</t>
  </si>
  <si>
    <t>BRMKT_489516 BetMGM- 12 Days Of Giveaway Day 6- 25% Multi Sport Parlay Boost Token - All Sports</t>
  </si>
  <si>
    <t>BTL_479677 VIP Casino: Holiday Bonus Drop $250 BetMGM WV</t>
  </si>
  <si>
    <t>BTL_418087 Deposit Match Core (Reusable 50% up to $500) Bet MGM PA</t>
  </si>
  <si>
    <t>CHR_See Change Request - 12/7 | PKR_409714 New Jersey Poker Six Figure Sunday Tournament Borgata/Party</t>
  </si>
  <si>
    <t>Poker, Poker</t>
  </si>
  <si>
    <t>partypoker, Borgata</t>
  </si>
  <si>
    <t>CHR_See Change Request - 12/7 | PKR_409653 New Jersey Poker Six Figure Sunday Tournament</t>
  </si>
  <si>
    <t>BTL_418462 Deposit Match Core (Reusable 50% up to $500) Party Casino NJ</t>
  </si>
  <si>
    <t>ATL_465129 PC NJ Cash Falls™ Pirates Trove™ Bet &amp; Get</t>
  </si>
  <si>
    <t>ATL_505279 MC NJ "RUSH" Bounty Showdown Bet &amp; Get</t>
  </si>
  <si>
    <t>BRMKT_487580 BetMGM - ON - 12 Days of Giveaways - Day 1 - Bet Match</t>
  </si>
  <si>
    <t>ATL_506601 MC NJ 2022 Awards Carousel</t>
  </si>
  <si>
    <t>ATL_506601 MC MI 2022 Awards Carousel</t>
  </si>
  <si>
    <t>ATL_506601 MC PA 2022 Awards Carousel</t>
  </si>
  <si>
    <t>ATL_506601 MC WV 2022 Awards Carousel</t>
  </si>
  <si>
    <t>ATL_506601 BC NJ 2022 Awards Carousel</t>
  </si>
  <si>
    <t>ATL_506601 BC PA 2022 Awards Carousel</t>
  </si>
  <si>
    <t>OC_514819 MGM OH Launch- 1k DM + 8K BRP</t>
  </si>
  <si>
    <t>BRMKT_493267 BetMGM - ON 12 Days of Giveaways - Day 11 - MS ON</t>
  </si>
  <si>
    <t>BRMKT_492067 BetMGM - ON - 12 Days of Giveaways - Day 9 - NFL Live Bet Credit</t>
  </si>
  <si>
    <t>BRMKT_493433 BetMGM - ON - 12 Days of Giveaways - Day 10 - NBA OGP Coupon Drop - MS ON</t>
  </si>
  <si>
    <t>CHR_See Change Request - 12/7 PKR_410141 Pennsylvania Poker M</t>
  </si>
  <si>
    <t>CHR_See Change Request - 12/7 - PKR_410202 Pennsylvania Poker Monster Monday Tournament BetMGM</t>
  </si>
  <si>
    <t>CHR_See Change Request - 12/7 - PKR_409836 Pennsylvania Poker Six Figure Sunday Tournament Borgata</t>
  </si>
  <si>
    <t>BRMKT_493052 BetMGM ON - 12 Days of Giveaways - Day 8 - (CHANGING ALL SPORTS ONE GAME PARLAY FREE BET DROP) OGP Token Boost 20%</t>
  </si>
  <si>
    <t>OC_ 353654 MGMRI Tier Credit 2X Multiplier</t>
  </si>
  <si>
    <t>BRMKT_491370 BetMGM-12 Days Of Giveaways: Day 12 Multi-Sport Parlay Boost Token- All Sports</t>
  </si>
  <si>
    <t>BetMGM - ON - 12 Days of Giveaways - Day 12 - Multi Sport Parlay Boost</t>
  </si>
  <si>
    <t>BTL_478865 VIP Casino: Holiday Bonus Drop $50 Borgata PA</t>
  </si>
  <si>
    <t>CHR_See Change Request - 12/7 | PKR_410263 Michigan Poker Monster Monday Tournament BetMGM</t>
  </si>
  <si>
    <t>PKR_409775 Michigan Poker Six Figure Sunday Tournament | CHR_See Change Request - 12/7</t>
  </si>
  <si>
    <t>ATL_482415 MC MI Snowglobe</t>
  </si>
  <si>
    <t>CHR_See Change Request - 12/7 | PKR_410080 New Jersey Poker Monster Monday Tournament BetMGM</t>
  </si>
  <si>
    <t>CHR_See Change Request - 12/7 | PKR_409836 Pennsylvania Poker Six Figure Sunday Tournament BetMGM</t>
  </si>
  <si>
    <t>PRT_494339 WGT Voucher Asset Update – First Bet Insurance</t>
  </si>
  <si>
    <t>BTL_480288 First of the Month - 100% up to $100 + 10% Boost Token</t>
  </si>
  <si>
    <t>Core Update: Football (12/8/22) - All Sports</t>
  </si>
  <si>
    <t>ATL_480571 MC ON Christmas Spin the Wheel - ON Build</t>
  </si>
  <si>
    <t>ATL_495628 BC NJ Snowglobe</t>
  </si>
  <si>
    <t>BTL_437647 Holiday Bet NFL &amp; Get Casino ($20/$5) BetMGM ON</t>
  </si>
  <si>
    <t>ATL_486484 MC PA Slingo® Bells Bet &amp; Get</t>
  </si>
  <si>
    <t>GA_505557 Game Announcement - Squealin' Riches BC</t>
  </si>
  <si>
    <t>BTL_473242 VIP Casino: New Year New You BetMGM PA</t>
  </si>
  <si>
    <t>ATL_486565 BC PA Slingo® Bells Bet &amp; Get</t>
  </si>
  <si>
    <t>BTL_480931 First Day of Winter Free Spins BetMGM MI</t>
  </si>
  <si>
    <t>ATL_484442 MC WV Wins of Nautilus Bet &amp; Get​ - WV MGM Build</t>
  </si>
  <si>
    <t>BTL_473318 VIP Casino: New Year New You Borgata PA</t>
  </si>
  <si>
    <t>PRT_497567 New BetMGM Sports - Cobranded LP with Sharp Football Analysis - MS MD</t>
  </si>
  <si>
    <t>BTL_480696 First of the Month - 25% up to $100 + 10% Boost Token - All Sports</t>
  </si>
  <si>
    <t>ATL_495853 MC WV Snowglobe</t>
  </si>
  <si>
    <t>BTL_458975 NYE PYOG FreeSpins on Games BetMGM - WV MGM Build</t>
  </si>
  <si>
    <t>BTL_465818 VIP Casino: Pick a Promotion BetMGM MI</t>
  </si>
  <si>
    <t>ATL_482190 MC MI IGT Branded Snowglobe - MI MGM Build</t>
  </si>
  <si>
    <t>BTL_468324 Wheel of Fortune-Reactivated-DM50 UT200</t>
  </si>
  <si>
    <t>BTL_480931 First Day of Winter Free Spins BetMGM NJ</t>
  </si>
  <si>
    <t>BTL_468399 Wheel of Fortune-Reactivated-DM100%UT300</t>
  </si>
  <si>
    <t>BTL_443863 NYE Deposit Match Reusable VIP 50% up to $2500 - PartyCasino NJ</t>
  </si>
  <si>
    <t>BRMKT_474101 BETMGM- EPL Parlay Boost Token- English Premier League - All Sports</t>
  </si>
  <si>
    <t>ATL_495503 MC NJ Snowglobe</t>
  </si>
  <si>
    <t>BRMKT_501559 BETMGM-CFP Semifinals - Bet $25 Spread Parlay, Get $10 Free Bet-NCAAF - All Sports</t>
  </si>
  <si>
    <t>BTL_443863 NYE Deposit Match Reusable VIP 50% up to $2500 - Borgata PA</t>
  </si>
  <si>
    <t>BTL_473470 VIP Casino: New Year New You BetMGM MI</t>
  </si>
  <si>
    <t>BTL_478645 VIP Casino: New Year New You BetMGM ON</t>
  </si>
  <si>
    <t>PS_474995 Borgata Casino – Winter Creative</t>
  </si>
  <si>
    <t>NJ,PA</t>
  </si>
  <si>
    <t>PS_474954 BetMGM Casino – Winter Creative</t>
  </si>
  <si>
    <t>NJ,PA,WV,MI</t>
  </si>
  <si>
    <t>PRT_500254 Gametime Voucher Offer Asset Updates for First Bet Insurance</t>
  </si>
  <si>
    <t>MD,OH</t>
  </si>
  <si>
    <t>PRT_501844 Friday Beers Events Voucher Offer Asset Updates for First Bet Insurance - MS MD and MS OH</t>
  </si>
  <si>
    <t>BTL_480723 First of the Month - 50% up to $100 + 10% Boost Token - All Sports</t>
  </si>
  <si>
    <t>ATL_495703 MC PA Snowglobe</t>
  </si>
  <si>
    <t>BTL_459125 NYE PYOG FreeSpins on Games - Borgata NJ</t>
  </si>
  <si>
    <t>BTL_459125 NYE PYOG FreeSpins on Games - PartyCasino</t>
  </si>
  <si>
    <t>BTL_465818 VIP Casino: Pick a Promotion BetMGM NJ</t>
  </si>
  <si>
    <t>ATL_515794 MC MI World Cup Free Spins Giveaway</t>
  </si>
  <si>
    <t>BTL_480931 First Day of Winter Free Spins BetMGM WV</t>
  </si>
  <si>
    <t xml:space="preserve">BTL_473546 VIP Casino: New Year New You - BetMGM WV </t>
  </si>
  <si>
    <t>BTL_418012 Deposit Match Core (Reusable 50% up to $500) BetMGM WV</t>
  </si>
  <si>
    <t>BTL_418012 Deposit Match Core (Reusable 50% up to $500) - BetMGM NJ</t>
  </si>
  <si>
    <t>BTL_418012 Deposit Match Core (Reusable 50% up to $500) BetMGM MI</t>
  </si>
  <si>
    <t>BTL_443784 NYE Deposit Match Reusable VIP 50% up to $2500 NJ</t>
  </si>
  <si>
    <t>BTL_443784 NYE Deposit Match Reusable VIP 50% up to $2500 MI</t>
  </si>
  <si>
    <t>CHR_See Change Request - 12/9 (copyright) | ATL_396453 WOF "RUSH" Reload Bonus</t>
  </si>
  <si>
    <t>BTL_479370 VIP Casino: Holiday Bonus Drop $100 Borgata NJ</t>
  </si>
  <si>
    <t>CHR_See Change Request - 12/9 (copyright) | ATL_397113 WOF "RUSH" Wheel of Fortune Bet &amp; Get</t>
  </si>
  <si>
    <t>BTL_473394 VIP Casino: New Year New You BetMGM NJ</t>
  </si>
  <si>
    <t>BTL_479903 VIP Casino: Holiday Bonus Drop $250 - Borgata NJ Build</t>
  </si>
  <si>
    <t>BTL_443784 NYE Deposit Match Reusable VIP 50% up to $2500 WV</t>
  </si>
  <si>
    <t>BTL_443784 NYE Deposit Match Reusable VIP 50% up to $2500 PA</t>
  </si>
  <si>
    <t>BTL_479370 VIP Casino: Holiday Bonus Drop $100 NJ Party</t>
  </si>
  <si>
    <t>ATL_495022 MC ON Bet &amp; Get Sports Reward</t>
  </si>
  <si>
    <t>ATL_494946 MC ON English Premier League Bet &amp; Get</t>
  </si>
  <si>
    <t>BTL_473166 VIP Casino: New Year New You - Borgata NJ Build</t>
  </si>
  <si>
    <t>BTL_473166 VIP Casino: New Year New You - PartyCasino NJ Build</t>
  </si>
  <si>
    <t>ATL_480062 MC ON Icy Wilds Bet &amp; Get Spins</t>
  </si>
  <si>
    <t>BTL_418312 Deposit Match Core (Reusable 50% up to $500) Bet MGM ON</t>
  </si>
  <si>
    <t>BRMKT_510027 BETMGM- NFL Full OGP Insurance-NFL</t>
  </si>
  <si>
    <t>BTL_483246 First of the Month Borgata - 25% up to $100 + 10% Boost Token</t>
  </si>
  <si>
    <t>ATL_487103 BC NJ New Year’s Eve Free Spins Giveaway</t>
  </si>
  <si>
    <t>ATL_482540 PC NJ Under The Tree</t>
  </si>
  <si>
    <t>PRT_500281 PFF Voucher Offer Asset Updates for First Bet Insurance</t>
  </si>
  <si>
    <t>BTL_437990 Winter Classic: Bet NHL $20 &amp; Get $5 Casino NHL Borgata NJ</t>
  </si>
  <si>
    <t>BTL_479903 VIP Casino: Holiday Bonus Drop $250 PartyCasino</t>
  </si>
  <si>
    <t>BTL_450936 NYE Tablegames Bet $20 &amp; Get $10 BetMGM WV</t>
  </si>
  <si>
    <t>BTL_451012 NYE Tablegames Bet $20 &amp; Get $10 Borgata NJ</t>
  </si>
  <si>
    <t>BTL_458975 NYE PYOG FreeSpins on Games BetMGM NJ</t>
  </si>
  <si>
    <t>ATL_486951 MC PA New Years Eve Free Spins Giveaway</t>
  </si>
  <si>
    <t>BTL_451012 NYE Tablegames Bet $20 &amp; Get $10 PartyCasino</t>
  </si>
  <si>
    <t>ATL_480317 MC MI Christmas Free Spins Giveaway</t>
  </si>
  <si>
    <t>BTL_458975 NYE PYOG FreeSpins on Games BetMGM MI</t>
  </si>
  <si>
    <t>CHR_See Change Request - 12/9 (copyright) | ATL_388290 WOF "RUSH" Wheel of Fortune $2M Leaderboard</t>
  </si>
  <si>
    <t>BTL_451012 NYE Tablegames Bet $20 &amp; Get $10 Borgata PA</t>
  </si>
  <si>
    <t>BRMKT_509911 BETMGM- Generic FULL OGP Insurance - ALL Sports</t>
  </si>
  <si>
    <t>BTL_480800 First of the Month Borgata - 100% up to $100 + 10% Boost Token</t>
  </si>
  <si>
    <t>ATL_486801 MC NJ New Year’s Eve Spins Giveaway</t>
  </si>
  <si>
    <t>BRMKT_493267 BetMGM - ON 12 Days of Giveaways - Day 11</t>
  </si>
  <si>
    <t>ATL_484366 MC ON Pick a Snowman: Pick a Box</t>
  </si>
  <si>
    <t>PRT_500335 DAZN Voucher Offer Asset Updates for First Bet Insurance</t>
  </si>
  <si>
    <t>ATL_515169 MC NJ World Cup Free Spins Giveaway</t>
  </si>
  <si>
    <t>BTL_418387 Deposit Match Core (Reusable 50% up to $500) Borgata PA</t>
  </si>
  <si>
    <t>BTL_450936 NYE Tablegames Bet 20 and Get 10 BetMGM NJ</t>
  </si>
  <si>
    <t>BTL_450936 NYE Tablegames Bet $20 &amp; Get $10 BetMGM MI</t>
  </si>
  <si>
    <t>ATL_486876 MC WV New Years Eve Free Spins</t>
  </si>
  <si>
    <t>PRT_496350 New BetMGM Sports - Cobranded LP with BetQL - "First Bet Insurance" for MD - 1080x1080</t>
  </si>
  <si>
    <t>BTL_484123 First of the Month Borgata - 50% up to $100 + 10% Boost Token</t>
  </si>
  <si>
    <t>OC_514311 MGM OH Launch- 2.5k DM + 20K BRP</t>
  </si>
  <si>
    <t>ATL_487026 BC PA New Years Eve Free Spins Giveaway</t>
  </si>
  <si>
    <t>ATL_495778 BC PA Snowglobe</t>
  </si>
  <si>
    <t>PRT_500308 BWW Voucher Offer Asset Updates for First Bet Insurance</t>
  </si>
  <si>
    <t>BTL_450936 NYE Tablegames Bet $20 &amp; Get $10 BetMGM PA</t>
  </si>
  <si>
    <t>PKR_MP_180714 Ontario Hot Tables</t>
  </si>
  <si>
    <t>ATL_515919 BC NJ World Cup Free Spins Giveaway</t>
  </si>
  <si>
    <t>ATL_480496 MC NJ Christmas Free Spins Giveaway</t>
  </si>
  <si>
    <t>CHR_ATL_438154 MC NJ MI World Cup Slot Tournament</t>
  </si>
  <si>
    <t>ATL_503350 PC NJ Break in the New Year</t>
  </si>
  <si>
    <t>BINGO_504522 Borgata Bingo - Christmas $1000 Hour!</t>
  </si>
  <si>
    <t>New Work Request: CHR_See Change Request - 12/14</t>
  </si>
  <si>
    <t>CHR_See change Request - 12/12 (date extension)</t>
  </si>
  <si>
    <t>BTL_505523 AZ Bet and Get Bonus Promo Card</t>
  </si>
  <si>
    <t>BTL_506276 New-Day3-Low-LiveB10G10-ON</t>
  </si>
  <si>
    <t>BTL_506359 New-Day3-High-LiveB60G60</t>
  </si>
  <si>
    <t>PRT_514250 Bet 10 Get 200 Cross Sell Offer</t>
  </si>
  <si>
    <t>BTL_506392 New-Day3-High-LiveB60G60-ON</t>
  </si>
  <si>
    <t>BTL_506425 New-Day3-Mid-LiveB20G20-ON</t>
  </si>
  <si>
    <t>BTL_504893 New-Day3-Mid-LiveB20G20</t>
  </si>
  <si>
    <t>BTL_506203 New-Day3-Low-LiveB10G10</t>
  </si>
  <si>
    <t>Core Update: MMA (12/8/22)</t>
  </si>
  <si>
    <t>BRMKT_510147 BETMGM- NHL Full OGP Insurance-NHL</t>
  </si>
  <si>
    <t>PRT_517858 New BetMGM Sports – Cobranded LP with Golf.com – “First Bet Insurance”</t>
  </si>
  <si>
    <t>PRT_501816 Friday Beers Merch Voucher Offer Asset Updates for First Bet Insurance</t>
  </si>
  <si>
    <t>MD, OH</t>
  </si>
  <si>
    <t>BRMKT_517391 BetMGM – ON – NFL Bet &amp; Get – Patriots vs. Bills</t>
  </si>
  <si>
    <t>BRMKT_519736 "RUSH" - Complete Free Football OGP Free Bet - Football</t>
  </si>
  <si>
    <t>OC_505490 AZ Sportsbook Promo Card B&amp;G Acq</t>
  </si>
  <si>
    <t>BRMKT_474215 BetMGM- New Years Day Multi Sport Parlay Boost Token- ALL Sports</t>
  </si>
  <si>
    <t>All States, OH</t>
  </si>
  <si>
    <t>ATL_495778 BC PA Snowglobe | CHR_See change Request - 12/12 (date extension)</t>
  </si>
  <si>
    <t>ATL_500441 MC MI TBD (World Cup Slot Tournament Winner) $25k Leaderboard</t>
  </si>
  <si>
    <t>ATL_500441 MC NJ TBD (World Cup Slot Tournament Winner) $25k Leaderboard</t>
  </si>
  <si>
    <t>CHR_BTL_466148 VIP Casino: Pick a Promotion Borgata NJ, Borgata PA and PARTY</t>
  </si>
  <si>
    <t>CHR_BTL_458975 NYE PYOG FreeSpins on Games BetMGM NJ</t>
  </si>
  <si>
    <t>CHR_BTL_458975 NYE PYOG FreeSpins on Games BetMGM MI</t>
  </si>
  <si>
    <t>CHR_BTL_458975 NYE PYOG FreeSpins on Games BetMGM WV</t>
  </si>
  <si>
    <t>CHR_BTL_459300 NYE PYOG FreeSpins on Games Borgata PA</t>
  </si>
  <si>
    <t>CHR_BTL_459125 NYE PYOG FreeSpins on Games Borgata NJ</t>
  </si>
  <si>
    <t>CHR_BTL_459125 NYE PYOG FreeSpins on Games PARTYCASINO</t>
  </si>
  <si>
    <t>PKR_511375 DOUBLE UP DEPOSIT MATCH - TOURNAMENT DOLLARS- BC NJ</t>
  </si>
  <si>
    <t>PKR_511375 DOUBLE UP DEPOSIT MATCH - TOURNAMENT DOLLARS- BC PA</t>
  </si>
  <si>
    <t>PKR_511542 DOUBLE UP DEPOSIT MATCH - TOURNAMENT DOLLARS- MC NJ</t>
  </si>
  <si>
    <t>PKR_511542 DOUBLE UP DEPOSIT MATCH - TOURNAMENT DOLLARS- MC MI</t>
  </si>
  <si>
    <t>PKR_511542 DOUBLE UP DEPOSIT MATCH - TOURNAMENT DOLLARS- MC PA</t>
  </si>
  <si>
    <t>Round 4 - Copy &amp; Creative Update|ATL_438154 MC NJ MI World Cup Slot Tournament MC MI</t>
  </si>
  <si>
    <t>PKR_535362 BetMGM PKO Tournament graphic update - NJ MGM</t>
  </si>
  <si>
    <t>PKR_535362 BetMGM PKO Tournament graphic update ON Build</t>
  </si>
  <si>
    <t>ATL_503425 PC NJ Break in the New Year (New Years Day)</t>
  </si>
  <si>
    <t>PKR_535362 BetMGM PKO Tournament graphic update - PA MGM Build</t>
  </si>
  <si>
    <t>PKR_535362 BetMGM PKO Tournament graphic update Borgata PA Build</t>
  </si>
  <si>
    <t>Core Domain Update: NASCAR Cup Series - All Sports</t>
  </si>
  <si>
    <t>Remove NASCAR Core Domain Copy on USA Page  - All Sports</t>
  </si>
  <si>
    <t>Core Domain Update: NASCAR</t>
  </si>
  <si>
    <t>PS_517307 BetMGM Casino - New Years Creative/Offer - MI, NJ, PA, WV</t>
  </si>
  <si>
    <t>NJ, MI, PA, WV</t>
  </si>
  <si>
    <t>PKR_535362 BetMGM PKO Tournament graphic update MI MGM Build</t>
  </si>
  <si>
    <t>PRT_538363 Action Pro Voucher Sub Deal - OH FBI Updates - MS OH</t>
  </si>
  <si>
    <t>ATL_486722 MC MI New Years Eve Free Spins Giveaway</t>
  </si>
  <si>
    <t>PKR_535362 BetMGM PKO Tournament graphic update Borgata NJ Build</t>
  </si>
  <si>
    <t>PKR_535362 BetMGM PKO Tournament graphic update PartyCasino NJ Build</t>
  </si>
  <si>
    <t>PRT_540775 BetSperts Golf Sub Deal - OH FBI Update - MS OH</t>
  </si>
  <si>
    <t>MLIFE_56207 MS_30 Up to 20% off Room Rates at MGM Resorts Las Vegas - MS KS, MS MD, MS ON</t>
  </si>
  <si>
    <t>KS, MD, ON</t>
  </si>
  <si>
    <t>MLIFE</t>
  </si>
  <si>
    <t>Netflix Video Wish Upon a Star Borg NJ</t>
  </si>
  <si>
    <t>Netflix Video Wish Upon a Star Bet NJ</t>
  </si>
  <si>
    <t>Netflix Video Wish Upon a Star PC NJ</t>
  </si>
  <si>
    <t>BTL_441096 Holiday Deposit Match Reusable VIP 50% up to $2500 ON</t>
  </si>
  <si>
    <t>ATL_490847 MC NJ New Year’s Day Spins Giveaway</t>
  </si>
  <si>
    <t>PKR_535523 Borgata PKO Tournament graphic update PA</t>
  </si>
  <si>
    <t>ATL_491622 MC MI New Years Day Free Spins Giveaway</t>
  </si>
  <si>
    <t>ATL_491847 BC NJ New Year’s Day Free Spins Giveaway</t>
  </si>
  <si>
    <t>PKR_535523 Borgata PKO Tournament graphic update NJ</t>
  </si>
  <si>
    <t>BRMKT_476191 BetMGM - Detroit Red Wings &amp; Leafs Giveaway - MS ON</t>
  </si>
  <si>
    <t>PS_292647_Wheel of Fortune - 25th Anniversary Welcome Offer Package - WOF</t>
  </si>
  <si>
    <t>BTL_503760 January Shared Leaderboard Party Casino</t>
  </si>
  <si>
    <t>BTL_503760 January Shared Leaderboard Borgata NJ</t>
  </si>
  <si>
    <t>BRMKT_519910 BetMGM - Ohio First Bet Insurance Up To $1,000 Welcome Offer - MS OH</t>
  </si>
  <si>
    <t>PRT_512110 Reds Bet10G200 - MS OH</t>
  </si>
  <si>
    <t>BTL_507658 New-Day5-Low-5%OGPBoost - All Sports</t>
  </si>
  <si>
    <t>All states</t>
  </si>
  <si>
    <t>BTL_507625New-Day5-MID-10%OGPBoost - All Sports</t>
  </si>
  <si>
    <t>BTL_507491 New-Day5-HIGH-30%OGPBoost - All Sports</t>
  </si>
  <si>
    <t>BTL_506425 New-Day3-Mid-LiveB20G20</t>
  </si>
  <si>
    <t>BTL_507242 New-Day5-LOW-5%OGPBoost - MS ON</t>
  </si>
  <si>
    <t>BTL_507375 New-Day5-MID-10%OGPBoost - MS ON</t>
  </si>
  <si>
    <t>BTL_507458 New-Day5-HIGH-30%OGPBoost - MS ON</t>
  </si>
  <si>
    <t>BTL_506276 New-Day3-Low-LiveB10G10 - MS ON</t>
  </si>
  <si>
    <t>PS_517349 Borgata Casino - New Years Creative/Offer - BC NJ &amp; BC PA</t>
  </si>
  <si>
    <t>ATL_491772 BC PA New Years Day Free Spins Giveaway</t>
  </si>
  <si>
    <t>ATL_526883 BC NJ Jewel of the Dragon Bet &amp; Get</t>
  </si>
  <si>
    <t>CHR_See Change Request - 12/20 (winning games) | ATL_500441 MC NJ MI TBD (World Cup Slot Tournament Winner) $25k Leaderboard</t>
  </si>
  <si>
    <t>CHR_See Change Request - 12/16| BTL_473318 VIP Casino: New Year New You Borgata PA</t>
  </si>
  <si>
    <t>OC_420382 Sports Direct Mail MGM TAPPP Acquisition 2.0</t>
  </si>
  <si>
    <t>AZ, CO, IN, VA, WY</t>
  </si>
  <si>
    <t>CHR_See Change Request - 12/20 | BTL_473166 VIP Casino: New Year New You Borgata NJ &amp; PARTY</t>
  </si>
  <si>
    <t>Casino / Casino</t>
  </si>
  <si>
    <t>Borgata / PartyCasino</t>
  </si>
  <si>
    <t>NJ / PA</t>
  </si>
  <si>
    <t>BTL_503835 January Shared Leaderboard BetMGM NJ</t>
  </si>
  <si>
    <t>PKR_522344 MI BetMGM Winter Poker Championships</t>
  </si>
  <si>
    <t>BRMKT_521111 BetMGM - Ohio NFL Bet $10 Win $200 If Any Player Scores A TD - MS OH</t>
  </si>
  <si>
    <t>PRT_535819 OH FantasyPros Sub Deal Update - MS OH</t>
  </si>
  <si>
    <t>PRT_512110 Reds Bet10G200</t>
  </si>
  <si>
    <t>BTL_504045 January Leaderboard BetMGM WV</t>
  </si>
  <si>
    <t>PKR_522172 PA BetMGM Winter Poker Championships (BetMGM)</t>
  </si>
  <si>
    <t>PRT_542409 OH Language Update -- Pickswise Bet 10 Win 200 If Anyone Rushes for a Yard or More</t>
  </si>
  <si>
    <t>PRT_536252 OH FantasyPros Sub Deal Extension - MS OH</t>
  </si>
  <si>
    <t>PRT_536279 OH Rotogrinders Sub Deal Page Update - MS OH</t>
  </si>
  <si>
    <t>CHR_See Change Request - 12/16 | BTL_473470 VIP Casino: New Year New You BetMGM MI</t>
  </si>
  <si>
    <t>PKR_512744 MI BetMGM Grind Rewards</t>
  </si>
  <si>
    <t>CHR_See Change Request - 12/16 | BTL_473546 VIP Casino: New Year New You BetMGM WV</t>
  </si>
  <si>
    <t>PKR_514502 PA BetMGM Keystone Grind Rewards</t>
  </si>
  <si>
    <t>PS_531278 BetMGM NBA ON Display Assets</t>
  </si>
  <si>
    <t>ATL_524195 MC NJ Cherrylicious Affiliates</t>
  </si>
  <si>
    <t>PRT_541017 Wagertalk Sub Deal Ohio Language Update - MS OH</t>
  </si>
  <si>
    <t>CHR_See Change Request - BTL_473242 VIP Casino: New Year New You BetMGM PA</t>
  </si>
  <si>
    <t>PKR_522405 NJ BetMGM Winter Poker Championships (BetMGM)</t>
  </si>
  <si>
    <t>BRMKT_521856 BetMGM – Ohio NBA Bet $10 Win $200 If Any Player Hits A 3</t>
  </si>
  <si>
    <t>PRT_537344 OH BettingPros Sub Deal</t>
  </si>
  <si>
    <t>PS_519464 BetMGM B/W Ohio State to Score - MS OH</t>
  </si>
  <si>
    <t>BTL_504345 January Leaderboard BetMGM ON</t>
  </si>
  <si>
    <t xml:space="preserve">PKR_522283 PA BetMGM Winter Poker Championships </t>
  </si>
  <si>
    <t>Netflix Diamond Cash: Mighty Santa MI</t>
  </si>
  <si>
    <t>Netflix Mask of Amun PA</t>
  </si>
  <si>
    <t>BetMGM, Borgata</t>
  </si>
  <si>
    <t>BTL_504120 January Leaderboard BetMGM MI</t>
  </si>
  <si>
    <t>New Jersey BETMGM Hot Tables Bet NJ</t>
  </si>
  <si>
    <t>New Jersey BETMGM Hot Tables Borg NJ</t>
  </si>
  <si>
    <t>BTL_504195 January Shared Leaderboard Borgata PA</t>
  </si>
  <si>
    <t>BTL_512401 VIP Casino Direct Mail Inside - January - Tables (BetMGM NJ, MI, PA, WV)</t>
  </si>
  <si>
    <t>CHR_See Change Request - 12/16 - BTL_478645 VIP Casino: New Year New You BetMGM ON</t>
  </si>
  <si>
    <t>511777 VIP Casino Direct Mail Cover - January - Tables (BetMGM NJ, MI, PA, WV)</t>
  </si>
  <si>
    <t>ATL_527750 MC NJ New York Jets Deluxe Bet &amp; Get Free Bet</t>
  </si>
  <si>
    <t>CHR_See Change Request - 12/21 (game change)-RUSH ATL_486801 MC NJ New Year’s Eve Spins Giveaway</t>
  </si>
  <si>
    <t>ATL_519063 PC NJ Ladies Night</t>
  </si>
  <si>
    <t>PKR_513391 PA Borgata Grind Rewards</t>
  </si>
  <si>
    <t>CHR_See Change Request - 12/21 (game name)-RUSH - ATL_486484 MC PA Slingo® Bells Bet &amp; Get</t>
  </si>
  <si>
    <t>ATL_527675 WV BetMGM Jackpots® Bet &amp; Get</t>
  </si>
  <si>
    <t>BTL_512605 VIP Casino Direct Mail Inside - January - Tables (BetMGM ON)</t>
  </si>
  <si>
    <t>BTL_510904 VIP Casino Direct Mail Inside - January - Slots (BetMGM ON)</t>
  </si>
  <si>
    <t>ATL_491697 MC PA New Years Day Free Spins</t>
  </si>
  <si>
    <t>BTL_512401 VIP Casino Direct Mail Inside - January - Tables (BetMGM PA)</t>
  </si>
  <si>
    <t>BTL_512537 VIP Casino Direct Mail Inside - January - Tables (Party Casino NJ)</t>
  </si>
  <si>
    <t>ATL_519849 PC NJ Two For One Tuesday​</t>
  </si>
  <si>
    <t>BTL_512033 VIP Casino Direct Mail Cover - January - Tables (BetMGM ON)</t>
  </si>
  <si>
    <t>BRMKT_520959 BetMGM - Ohio NHL First Bet Insurance Up To $1,000 Welcome Offer</t>
  </si>
  <si>
    <t>Core Update: Soccer (12/18/22) - All Sports</t>
  </si>
  <si>
    <t>Core Update: World Cup (12/18/22) - All Sports</t>
  </si>
  <si>
    <t>OC_428583 Casino Direct Mail MGM TAPPP Acquisition 2.0</t>
  </si>
  <si>
    <t>Casino,Casino</t>
  </si>
  <si>
    <t>BetMGM,PartyCasino</t>
  </si>
  <si>
    <t>MI, NJ, PA , WV , NJ PC</t>
  </si>
  <si>
    <t>PS_292647_Wheel of Fortune - 25th Anniversary Welcome Offer Package</t>
  </si>
  <si>
    <t>ATL_522668 MC MI Buffalo Wild Wings Affiliates - BetMGM MI</t>
  </si>
  <si>
    <t>ATL_517033 PC NJ Snowglobe</t>
  </si>
  <si>
    <t>BRMKT_513722 BETMGM- Generic Multi-Sport Parlay Boost- ALL Sports</t>
  </si>
  <si>
    <t>PRT_535741 "RUSH" Athletic OH FBI + 3-month sub</t>
  </si>
  <si>
    <t>BRMKT_520227 BetMGM - Ohio NBA First Bet Insurance Up To $1,000 Welcome Offer - MS OH</t>
  </si>
  <si>
    <t>PRT_536279 OH Rotogrinders Sub Deal Page Update</t>
  </si>
  <si>
    <t>BRMKT_521659 BetMGM - Ohio NHL Bet $10 Win $200 If Any Player Scores A Goal - MS OH</t>
  </si>
  <si>
    <t>BRMKT_520843 BetMGM - Ohio NFL First Bet Insurance Up To $1,000 Welcome Offer - MS OH</t>
  </si>
  <si>
    <t>PS_517759 BetMGM Casino - 2022 Awards Creative - NJ</t>
  </si>
  <si>
    <t>PS_517759 BetMGM Casino - 2022 Awards Creative - MI</t>
  </si>
  <si>
    <t>PS_517759 BetMGM Casino - 2022 Awards Creative - PA</t>
  </si>
  <si>
    <t>PS_517759 BetMGM Casino - 2022 Awards Creative - WV</t>
  </si>
  <si>
    <t>ATL_491697 MC WV New Years Day Free Spins</t>
  </si>
  <si>
    <t>CHR_See Change Request - 12/21 (game change) ATL_487103 BC NJ New Year’s Eve Free Spins Giveaway</t>
  </si>
  <si>
    <t>PKR_531542 Ontario Grind Rewards</t>
  </si>
  <si>
    <t>PKR_512841 NJ Borgata Grind Rewards</t>
  </si>
  <si>
    <t>BTL_509887 VIP Casino Direct Mail Cover - January - Slots (Borgata NJ)</t>
  </si>
  <si>
    <t>BTL_509887 VIP Casino Direct Mail Cover - January - Slots (Borgata PA)</t>
  </si>
  <si>
    <t>BTL_512401 VIP Casino Direct Mail Inside - January - Tables (BetMGM WV)</t>
  </si>
  <si>
    <t>BTL_510836 VIP Casino Direct Mail Inside - January - Slots (Party Casino NJ)</t>
  </si>
  <si>
    <t>BTL_509711 VIP Casino Direct Mail Cover - January - Slots (BetMGM NJ)</t>
  </si>
  <si>
    <t>BTL_509711 VIP Casino Direct Mail Cover - January - Slots (BetMGM MI)</t>
  </si>
  <si>
    <t>BTL_509711 VIP Casino Direct Mail Cover - January - Slots (BetMGM PA)</t>
  </si>
  <si>
    <t>BTL_509711 VIP Casino Direct Mail Cover - January - Slots (BetMGM WV)</t>
  </si>
  <si>
    <t>CHR_See Change Request - 12/19 ATL_397188 WOF "RUSH" Cashback Frenzy</t>
  </si>
  <si>
    <t>WOF</t>
  </si>
  <si>
    <t>BRMKT_516049 BETMGM - Top 5 Insurance - Sentry Tournament of Champions - PGA</t>
  </si>
  <si>
    <t xml:space="preserve">OC_515702 MGM NFL Playoffs Sport/Casino Xsell </t>
  </si>
  <si>
    <t>CHR_See Change Request - 12/19 | ATL_397038 WOF "RUSH" 25th Anniversary Welcome Offer</t>
  </si>
  <si>
    <t>CHR_See Change Request - 12/19 (x2) | PS_294074_Wheel of Fortune - 40th Season Welcome Offer Package</t>
  </si>
  <si>
    <t>CHR_See Change Request - 12/19 | ATL_396453 WOF "RUSH" Reload Bonus</t>
  </si>
  <si>
    <t>BTL_511847 VIP Casino Direct Mail Cover - January - Tables (Borgata PA)</t>
  </si>
  <si>
    <t>BTL_510694 VIP Casino Direct Mail Inside - January - Slots (BetMGM PA)</t>
  </si>
  <si>
    <t>BTL_512401 VIP Casino Direct Mail Inside - January - Tables (BetMGM MI)</t>
  </si>
  <si>
    <t>BTL_511847 VIP Casino Direct Mail Cover - January - Tables (Borgata NJ)</t>
  </si>
  <si>
    <t>PKR_520735 NJ BetMGM Welcome Offer</t>
  </si>
  <si>
    <t>BTL_510694 VIP Casino Direct Mail Inside - January - Slots (BetMGM NJ)</t>
  </si>
  <si>
    <t>BTL_510694 VIP Casino Direct Mail Inside - January - Slots (BetMGM MI)</t>
  </si>
  <si>
    <t>ATL_527825 MC MI Detroit Lions Deluxe Bet &amp; Get Free Bet</t>
  </si>
  <si>
    <t>CHR_See Change Request - 12/21 (game name) -RUSH ATL_486565 BC PA Slingo® Bells Bet &amp; Get</t>
  </si>
  <si>
    <t>BRMKT_523879 “Rush”- Ohio Multi Sport Missions-All Sports</t>
  </si>
  <si>
    <t>BTL_504270 January Shared Leaderboard BetMGM PA</t>
  </si>
  <si>
    <t>BetMGM MI Netflix Video Cash Falls Pirate Trove</t>
  </si>
  <si>
    <t>PKR_535887 Ontario Welcome Offer</t>
  </si>
  <si>
    <t>ATL_549806 "RUSH" PC NJ Welcome Offer</t>
  </si>
  <si>
    <t>ATL_532750 MC NJ Seal the Deal</t>
  </si>
  <si>
    <t>ATL_527600 MC PA 10,000 Wonders 10K WAYS™ Bet &amp; Get - PA MGM Build</t>
  </si>
  <si>
    <t>ATL_527525 BC PA 10,000 Wonders 10K WAYS™ Bet &amp; Get - Borgata PA Build</t>
  </si>
  <si>
    <t>ATL_530643 MC ON Siberian Storm™ Bet &amp; Get Spins</t>
  </si>
  <si>
    <t>OC_ 353654 MGMRI Tier Credit 2X Multiplier - MS KS and MS ON</t>
  </si>
  <si>
    <t>KS, ON</t>
  </si>
  <si>
    <t>PRT_521327 Oddsboom Sub Deal -- FBI Update - MS MD</t>
  </si>
  <si>
    <t>BRMKT_537952 BetMGM - UCL Full OGP Insurance</t>
  </si>
  <si>
    <t>BRMKT_527399 BETMGM- Updated First Basketball Scorer Insurance- NBA - All Sports</t>
  </si>
  <si>
    <t>BRMKT_513986 BETMGM- Bet $25 Winter Classic (Min Odds -200), Get $10 - NHL</t>
  </si>
  <si>
    <t>PRT_540803 4for4 Betsperts Sub Deal - OH FBI - MS OH</t>
  </si>
  <si>
    <t>PRT_522775 BetQL Sub-Deal -- FBI Update</t>
  </si>
  <si>
    <t>PKR_522036 MI BetMGM Welcome Offer</t>
  </si>
  <si>
    <t>ATL_527183 MC MI NJ PA WV Bet &amp; Get Free Bet - NJ Build</t>
  </si>
  <si>
    <t>ATL_527183 MC MI NJ PA WV Bet &amp; Get Free Bet - WV MGM Build</t>
  </si>
  <si>
    <t>ATL_527183 MC MI NJ PA WV Bet &amp; Get Free Bet - PA MGM Build</t>
  </si>
  <si>
    <t>ATL_527183 MC MI NJ PA WV Bet &amp; Get Free Bet - MI Build</t>
  </si>
  <si>
    <t>ATL_532750 MC WV Seal the Deal</t>
  </si>
  <si>
    <t>BRMKT_526788 BETMGM- Sports To Casino- Bet $25 on sports and get 10 Freeplay on Jets Slingo-Xsell</t>
  </si>
  <si>
    <t>PRT_544373 "RUSH" Buffalo Wild Wings Sub-Deal Ohio Language Update - MS OH</t>
  </si>
  <si>
    <t>BRMKT_537488 BetMGM - EPL Full OGP Insurance</t>
  </si>
  <si>
    <t xml:space="preserve">Sports </t>
  </si>
  <si>
    <t xml:space="preserve">BetMGM </t>
  </si>
  <si>
    <t>PRT_540831 OddsJam Sub Deal - OH FBI Update - MS OH</t>
  </si>
  <si>
    <t>PR_538363 Action Pro Voucher Sub Deal - OH FBI Updates - MS OH</t>
  </si>
  <si>
    <t>ATL_536795 PC NJ Sunday Funday Spin The Wheel - PartyCasino NJ Build</t>
  </si>
  <si>
    <t>ATL_527900 MC ON NBA Bet &amp; Get - On Build</t>
  </si>
  <si>
    <t>PKR_521900 PA BetMGM Welcome Offer</t>
  </si>
  <si>
    <t>PKR_525580 NJ partypoker Welcome Offer</t>
  </si>
  <si>
    <t>ATL_527108 MC PA WV Pittsburgh Steelers Deluxe Bet &amp; Get Free Bet - PA MGM Build</t>
  </si>
  <si>
    <t>ATL_527108 MC PA WV Pittsburgh Steelers Deluxe Bet &amp; Get Free Bet - WV MGM Build</t>
  </si>
  <si>
    <t>ATL_530165 PC NJ Squealin' Riches™ Bet &amp; Get​</t>
  </si>
  <si>
    <t>PKR_521968 PA Borgata Welcome Offer</t>
  </si>
  <si>
    <t>ATL_526807 MC MI NJ Jewel of the Dragon Bet &amp; Get - NJ MGM Build</t>
  </si>
  <si>
    <t>ATL_526807 MC MI NJ Jewel of the Dragon Bet &amp; Get - MI MGM Build</t>
  </si>
  <si>
    <t>ATL_527258 PC NJ Jewel of the Dragon Bet &amp; Get​ - PartyCasino NJ Build</t>
  </si>
  <si>
    <t>PKR_522104 NJ Borgata Welcome Offer</t>
  </si>
  <si>
    <t>ATL_532750 MC MI Seal the Deal</t>
  </si>
  <si>
    <t>PKR_512977 NJ BetMGM Regulars Rewards</t>
  </si>
  <si>
    <t>PKR_542311 "RUSH" MI BetMGM New Years Knockout</t>
  </si>
  <si>
    <t>ATL_532450 MC MI Detroit Lions Big Kick LuckyTap™ Bet &amp; Get​</t>
  </si>
  <si>
    <t>PKR_525847 partypoker Loyalty program</t>
  </si>
  <si>
    <t>PKR_542174 "RUSH" NJ Borgata &amp; partypoker New Years Knockout - BP</t>
  </si>
  <si>
    <t>ATL_532900 MC NJ Play &amp; Earn</t>
  </si>
  <si>
    <t>BTL_512469 VIP Casino Direct Mail Inside - January - Tables (Borgata Casino NJ )</t>
  </si>
  <si>
    <t>PKR_522466 NJ BetMGM Winter Poker Championships (Borgata, partypoker) party NJ</t>
  </si>
  <si>
    <t>PKR_542174 "RUSH" NJ Borgata &amp; partypoker New Years Knockout</t>
  </si>
  <si>
    <t>PKR_542250 "RUSH" PA BetMGM New Years Knockout</t>
  </si>
  <si>
    <t>ATL_535964 MC ON Rich Wilde and the Book of Dead Bet &amp; Get - ON Build</t>
  </si>
  <si>
    <t>ATL_539780 BC PA Wednesday Roulette</t>
  </si>
  <si>
    <t>ATL_537541 MC PA Reload Bonus</t>
  </si>
  <si>
    <t>ATL_547500 BC NJ Reload Bonus Boost - Borgata NJ Build</t>
  </si>
  <si>
    <t>ATL_540368 MC PA Lightning Blaze™ Bet &amp; Get - PA MGM Build</t>
  </si>
  <si>
    <t>ATL_540449 MC WV Lightning Blaze™ Bet &amp; Get - WV MGM Build</t>
  </si>
  <si>
    <t>ATL_532825 MC PA Seal the Deal</t>
  </si>
  <si>
    <t>PKR_541752 "RUSH" NJ BetMGM New Years Knockout</t>
  </si>
  <si>
    <t>PKR_522466 NJ BetMGM Winter Poker Championships (Borgata)</t>
  </si>
  <si>
    <t>BTL_510768 VIP Casino Direct Mail Inside - January - Slots (Borgata NJ)</t>
  </si>
  <si>
    <t>BTL_530416 Pick a Football - BetMGM ON</t>
  </si>
  <si>
    <t>BRMKT_525664 BEMGM- Sports to Casino-Bet $25 in sports and get $10 in Casino- XSell - MS MI, NJ, PA, WV</t>
  </si>
  <si>
    <t>BRMKT_519736 "RUSH" - Complete Free Football OGP Free Bet - Football - All Sports</t>
  </si>
  <si>
    <t>RUSH Gametime Bet10Win200 + Credit Deal Ohio Language Update - MS OH &amp; MS MD</t>
  </si>
  <si>
    <t>PKR_532001 PA BetMGM Winter Wonderland Spin the Wheel - MP PA</t>
  </si>
  <si>
    <t>PS_534611 BetMGM Casino - Exclusive Game - Mask of Amun - PA</t>
  </si>
  <si>
    <t>OC_ 353654 MGMRI Tier Credit 2X Multiplier - MS KS &amp; MS ON</t>
  </si>
  <si>
    <t>BRMKT_531382 BetMGM - UFC First Bet Insurance Up to $1,000 Welcome Offer - MS OH</t>
  </si>
  <si>
    <t>BRMKT_531382 BetMGM – UFC First Bet Insurance Up to $1,000 Welcome Offer - MS MD</t>
  </si>
  <si>
    <t>PRT_543630 Gametime Credit Deal Ohio Language Update - MS OH</t>
  </si>
  <si>
    <t>PKR_531665 BetMGM NJ Winter Wonderland Spin the Wheel - MP NJ</t>
  </si>
  <si>
    <t>ATL_533050 BC NJ Wednesday Roulette</t>
  </si>
  <si>
    <t>ATL_539943 BC PA Lightning Blaze™ Bet &amp; Get - Borgata PA Build</t>
  </si>
  <si>
    <t>PKR_522283 PA BetMGM Winter Poker Championships (Borgata)</t>
  </si>
  <si>
    <t>ATL_532900 MC MI Play &amp; Earn</t>
  </si>
  <si>
    <t>BTL_510768 VIP Casino Direct Mail Inside - January - Slots (Borgata PA)</t>
  </si>
  <si>
    <t>PKR_542013 "RUSH" PA Borgata New Years Knockout</t>
  </si>
  <si>
    <t>BTL_510408 VIP Casino Direct Mail Cover - January - Slots (Party Casino NJ)</t>
  </si>
  <si>
    <t>PS_534647 Borgata Casino - Exclusive Game - Mask of Amun - PA</t>
  </si>
  <si>
    <t>PRT_540263 OH: Athletic Risk Free 1000 + 1 Year Sub - MS OH</t>
  </si>
  <si>
    <t>PRT_545341 DAZN Sub-Deal Ohio Language Update - MS OH</t>
  </si>
  <si>
    <t>BRMKT_544077 "RUSH" BetMGM-BetMGM-Ohio-CFP Championship Bet &amp; Get - Bet $25 - MS OH</t>
  </si>
  <si>
    <t>BTL_529638 Pick a Football - BetMGM PA</t>
  </si>
  <si>
    <t>PKR_532121 PA Borgata Poker Winter Wonderland Spin The Wheel - BP PA</t>
  </si>
  <si>
    <t>PS_534575 Party Poker - 2023 New Welcome Offer - PP NJ</t>
  </si>
  <si>
    <t>ATL_524298 MC PA Mask of Amun Affiliates - MC PA</t>
  </si>
  <si>
    <t>BRMKT_554065 "RUSH"BetMGM-CFP Championship Bet &amp; Get - Bet $25 on CFP Spread - All Sports</t>
  </si>
  <si>
    <t>PRT_545835 PFF B10W200 Sub-Deal Ohio Language Update</t>
  </si>
  <si>
    <t>DAZN Bet1Win100 Sub-Deal Ohio Language Update - MS OH and MS MD</t>
  </si>
  <si>
    <t>OH and MD</t>
  </si>
  <si>
    <t>PKR_532191 MI Winter Wonderland Spin The Wheel - MP MI</t>
  </si>
  <si>
    <t>BRMKT_538266 New Enhanced Casino Affiliate Offer $1000 Deposit Match + $100 On The House - MC NJ, MI, PA WV</t>
  </si>
  <si>
    <t>ATL_534157 MC ON Seal the Deal</t>
  </si>
  <si>
    <t>ATL_532975 MC PA Play &amp; Earn - PA MGM Build</t>
  </si>
  <si>
    <t>ATL_532900 MC MI NJ WV Play &amp; Earn - WV MGM Build</t>
  </si>
  <si>
    <t>ATL_537061 MC NJ Reload Bonus</t>
  </si>
  <si>
    <t>ATL_537061 MC MI Reload Bonus</t>
  </si>
  <si>
    <t>ATL_537061 MC WV Reload Bonus</t>
  </si>
  <si>
    <t>ATL_532600 MC PA Blackjack Wednesdays - PA MGM Build</t>
  </si>
  <si>
    <t>CHR_See Change Request - 12/23 ATL_526883 BC NJ Jewel of the Dragon Bet &amp; Get</t>
  </si>
  <si>
    <t>ATL_533125 BC PA Triple Play</t>
  </si>
  <si>
    <t>BTL_512469 VIP Casino Direct Mail Inside - January - Tables (Borgata Casino PA)</t>
  </si>
  <si>
    <t>ATL_528392 BC NJ Cherrylicious™ Bet &amp; Get​</t>
  </si>
  <si>
    <t>ATL_540174 BC NJ Spin and Win</t>
  </si>
  <si>
    <t>CHR_See Change Request - 12/27 | BTL_504195 January Shared Leaderboard Borgata PA</t>
  </si>
  <si>
    <t>PS_534575 Party Poker - 2023 New Welcome Offer</t>
  </si>
  <si>
    <t>ATL_524298 MC PA Mask of Amun Affiliates</t>
  </si>
  <si>
    <t>ATL_523754 MC WV Carnival Cow Coin Combo Affiliates</t>
  </si>
  <si>
    <t>ATL_523686 MC MI Detroit Lions Big Kick Affiliates</t>
  </si>
  <si>
    <t>CHR_See Change Request - 12/28 | PKR_521900 PA BetMGM Welcome Offer</t>
  </si>
  <si>
    <t>CHR_See Change Request - 12/28 | PKR_522036 MI BetMGM Welcome Offer</t>
  </si>
  <si>
    <t>CHR_See Change Request - 12/28 | PKR_520735 NJ BetMGM Welcome Offer</t>
  </si>
  <si>
    <t>ATL_533200 BC NJ Triple Play</t>
  </si>
  <si>
    <t>ATL_532525 PC NJ The Thursday Spins</t>
  </si>
  <si>
    <t>ATL_532675 MC WV Blackjack Wednesdays</t>
  </si>
  <si>
    <t>CHR_See Change Request - 12/28 - OC_436723 Sapphire Tier of MI OMNI Casino Offer</t>
  </si>
  <si>
    <t>PKR_550046 "RUSH" New Jersey Borgata</t>
  </si>
  <si>
    <t>PKR_550046 "RUSH" New Jersey Party Poker Hot Tables</t>
  </si>
  <si>
    <t>CHR_See Change Request - 12/23 | ATL_527258 PC NJ Jewel of the Dragon Bet &amp; Get​</t>
  </si>
  <si>
    <t>CHR_See Change Request - 12/19 | ATL_397263 WOF "RUSH" RSTLNE (pick a box) - WOF</t>
  </si>
  <si>
    <t>BTL_520325 VIP Casino: Pick a Prize BetMGM ON</t>
  </si>
  <si>
    <t>BTL_529312 Pick a Football - BC NJ</t>
  </si>
  <si>
    <t>PRT_540803 4for4 Betsperts Sub Deal - OH FBI</t>
  </si>
  <si>
    <t>BTL_530215 New-Day26-MID-B25G2500BRPs - All Sports</t>
  </si>
  <si>
    <t>BTL_530581 New-Day9-Low-ParlayB10G10</t>
  </si>
  <si>
    <t>BTL_529230 Pick a Football - BetMGM MI</t>
  </si>
  <si>
    <t>BTL_529312 Pick a Football - PC NJ</t>
  </si>
  <si>
    <t>BTL_520483 VIP Casino: Pick a Prize BetMGM WV</t>
  </si>
  <si>
    <t>BTL_520558 VIP Casino: Pick a Prize Borgata NJ</t>
  </si>
  <si>
    <t>BTL_507959 New-Day17-Low-10%OGPBoost</t>
  </si>
  <si>
    <t>All States (US only)</t>
  </si>
  <si>
    <t>CHR_See Change Request - 12/28 |  OC_437082 VIP Platinum and Noir Tier RND OMNI Casino Offer NJ</t>
  </si>
  <si>
    <t>CHR_See Change Request - 12/28 |  OC_437082 VIP Platinum and Noir Tier RND OMNI Casino Offer MI</t>
  </si>
  <si>
    <t>CHR_See Change Request - 12/28 |  OC_437082 VIP Platinum and Noir Tier RND OMNI Casino Offer PA</t>
  </si>
  <si>
    <t>CHR_See Change Request - 12/28 |  OC_437082 VIP Platinum and Noir Tier RND OMNI Casino Offer WV</t>
  </si>
  <si>
    <t>ATL_547606 BC PA Borgata Boost</t>
  </si>
  <si>
    <t>BTL_529230 Pick a Football - BetMGM WV</t>
  </si>
  <si>
    <t>BTL_520250 VIP Casino: Pick a Prize BetMGM MI</t>
  </si>
  <si>
    <t>BTL_520074 VIP Casino: Pick a Prize BetMGM NJ</t>
  </si>
  <si>
    <t>BTL_530248 New-Day26-LOW-B10G1000BRPs</t>
  </si>
  <si>
    <t>BTL_533402 New-Day26-High-B75G7500BRPs - MS WY</t>
  </si>
  <si>
    <t>PRT_543708 PFF Sub-Deal Ohio Language Update</t>
  </si>
  <si>
    <t>PKR_543236 "RUSH" BetMGM Ontario Poker Championships</t>
  </si>
  <si>
    <t>ATL_539094 MC NJ The King’s Ransom</t>
  </si>
  <si>
    <t>ATL_MC &amp; BC_68993 BC PA MC MI PA Seal the Deal</t>
  </si>
  <si>
    <t>PA, MI</t>
  </si>
  <si>
    <t>ATL_MC &amp; BC_69197 MC BC PA Reload Bonus</t>
  </si>
  <si>
    <t>ATL_541299 BC PA Spin and Win</t>
  </si>
  <si>
    <t>CHR_See Change Request - 12/27 | ATL_164313 MC ON Wifi Wednesdays</t>
  </si>
  <si>
    <t>CHR_See Change Request - 12/28 - OC_436644 Pearl and Gold Tier of MI OMNI Casino Offer</t>
  </si>
  <si>
    <t>Date extension | ATL_160529 BC NJ Play and Earn</t>
  </si>
  <si>
    <t>ATL_539094 MC NJ MI The King’s Ransom</t>
  </si>
  <si>
    <t>PKR_549935 "RUSH" New Jersey BETMGM Hot Tables</t>
  </si>
  <si>
    <t>BTL_520633 VIP Casino: Pick a Prize Borgata PA</t>
  </si>
  <si>
    <t>BTL_520400 VIP Casino: Pick a Prize BetMGM PA</t>
  </si>
  <si>
    <t>BTL_529230 Pick a Football - BetMGM NJ</t>
  </si>
  <si>
    <t>BTL_530340 Pick a Football - Borgata PA</t>
  </si>
  <si>
    <t>BTL_509315 ON New-Day21-HIGH-DM100%UT150</t>
  </si>
  <si>
    <t>BTL_509348 New-Day21-HIGH-DM100%UT150</t>
  </si>
  <si>
    <t>ATL_528468 MC NJ Cherrylicious™ Bet &amp; Get​</t>
  </si>
  <si>
    <t>Borgata NJ Carousel Request 2023</t>
  </si>
  <si>
    <t>ATL_551993 MC NJ MegaJackpots® Cleopatra® Big Winner</t>
  </si>
  <si>
    <t>#</t>
  </si>
  <si>
    <t>on</t>
  </si>
  <si>
    <t>Dev</t>
  </si>
  <si>
    <t>New</t>
  </si>
  <si>
    <t>Amendment</t>
  </si>
  <si>
    <t>Regular</t>
  </si>
  <si>
    <t>BC</t>
  </si>
  <si>
    <t>2023 January</t>
  </si>
  <si>
    <t>ATL_559786 “RUSH” MC NJ Welcome Offer 2023 Update</t>
  </si>
  <si>
    <t>MC</t>
  </si>
  <si>
    <t># of Tickets</t>
  </si>
  <si>
    <t>State/Label</t>
  </si>
  <si>
    <t>Others (CRM/GA)</t>
  </si>
  <si>
    <t>ATL_559862 "RUSH" MC ON Welcome Offer 2023 Update</t>
  </si>
  <si>
    <t>January 2 - 6</t>
  </si>
  <si>
    <t>BetMGM NJ</t>
  </si>
  <si>
    <t>ATL_531828 MC MI NJ WV 10k Weekend Leaderboard</t>
  </si>
  <si>
    <t>BetMGM MI</t>
  </si>
  <si>
    <t>Total</t>
  </si>
  <si>
    <t>ATL_540958 BC NJ Mystery Mondays</t>
  </si>
  <si>
    <t>BetMGM PA</t>
  </si>
  <si>
    <t>ATL_531828 MC WV 10k Weekend Leaderboard</t>
  </si>
  <si>
    <t>BetMGM WV</t>
  </si>
  <si>
    <t>BetMGM ON</t>
  </si>
  <si>
    <t>ATL_560095 "RUSH" MC MI Welcome Offer 2023 Update</t>
  </si>
  <si>
    <t>Borgata NJ</t>
  </si>
  <si>
    <t>ATL_549258 MC NJ Squealin' Riches™ Bet &amp; Get</t>
  </si>
  <si>
    <t>Borgata PA</t>
  </si>
  <si>
    <t>ATL_563867 "RUSH" Extend Global Jackpots (Lion's Share) into 2023</t>
  </si>
  <si>
    <t>PartyCasino NJ</t>
  </si>
  <si>
    <t>ATL_548733 BC NJ Squealin' Riches™ Bet &amp; Get</t>
  </si>
  <si>
    <t>Marc</t>
  </si>
  <si>
    <t>BRMKT_536008 BetMGM ON - NBA - Player Points Over</t>
  </si>
  <si>
    <t>MS</t>
  </si>
  <si>
    <t>BRMKT_546727 Horse Racing Creative January 2023</t>
  </si>
  <si>
    <t>Horse Racing</t>
  </si>
  <si>
    <t>ATL_545459 MC NJ Evolution Pick a Box - MC NJ</t>
  </si>
  <si>
    <t>ATL - Dev</t>
  </si>
  <si>
    <t>ATL_545584 BC NJ Evolution Pick a Box - BC NJ</t>
  </si>
  <si>
    <t>Weekly Ticket Count</t>
  </si>
  <si>
    <t>BTL_509074 ON New-Day13-Low-DM25%UT100</t>
  </si>
  <si>
    <t>MPPs</t>
  </si>
  <si>
    <t>ATL_539700 PC NJ Bounce Back Mondays - Pick A Box</t>
  </si>
  <si>
    <t>BTL_509157 New-Day13-Low-DM25%UT100</t>
  </si>
  <si>
    <t>January 9 - 13</t>
  </si>
  <si>
    <t>PRT_545341 DAZN Sub-Deal Ohio Language Update</t>
  </si>
  <si>
    <t>January 16 - 20</t>
  </si>
  <si>
    <t>--</t>
  </si>
  <si>
    <t>January 23 - 27</t>
  </si>
  <si>
    <t>ATL_560273 "RUSH" MC WV Welcome Offer 2023 Update</t>
  </si>
  <si>
    <t>January 30 - 31</t>
  </si>
  <si>
    <t>ATL_545742 MC ON Play &amp; Earn</t>
  </si>
  <si>
    <t>TOTAL</t>
  </si>
  <si>
    <t>ATL_535588 MC ON 8888 Rainbow Koi Bet &amp; Get Spins</t>
  </si>
  <si>
    <t>ATL_547951 PC NJ Cherrylicious™ Bet &amp; Get</t>
  </si>
  <si>
    <t>ATL_559941 "RUSH" BC NJ Welcome Offer 2023 Update</t>
  </si>
  <si>
    <t>ATL_548179 MC MI Reactoonz Bet &amp; Get</t>
  </si>
  <si>
    <t>ATL_531903 MC PA 10k Weekend Leaderboard</t>
  </si>
  <si>
    <t>Note:</t>
  </si>
  <si>
    <t>Ontario Tickets:</t>
  </si>
  <si>
    <t>Spanish Tickets:</t>
  </si>
  <si>
    <t>ATL_560016 "RUSH" BC PA Welcome Offer 2023 Update</t>
  </si>
  <si>
    <t>ATL_545002 MC ON Triple Play</t>
  </si>
  <si>
    <t>ATL_531828 MC MI 10k Weekend Leaderboard</t>
  </si>
  <si>
    <t>ATL_545127 PC NJ Happy Hour</t>
  </si>
  <si>
    <t>PS_534538 Borgata Poker – 2023 New Welcome Offer</t>
  </si>
  <si>
    <t>MP</t>
  </si>
  <si>
    <t>PRT_546103 CCL Revised Landing Page Multi-State</t>
  </si>
  <si>
    <t>ATL Casino</t>
  </si>
  <si>
    <t>PRT_542129 BetQL Sub Deal Ohio Language Update</t>
  </si>
  <si>
    <t xml:space="preserve">  </t>
  </si>
  <si>
    <t>JOB COUNT</t>
  </si>
  <si>
    <t>CHR_See Change Request 1/3 | BRMKT_ 315706 NJ Transit Promo/Retention Landing Page</t>
  </si>
  <si>
    <t>BRMKT - Dev</t>
  </si>
  <si>
    <t>ATL_546182 MC MI NJ Pick the Lucky Envelope</t>
  </si>
  <si>
    <t>CHR_See Change Reques t- 1/3 (RUSH) - BetMGM ON | PKR_543236 "RUSH" BetMGM Ontario Poker Championships</t>
  </si>
  <si>
    <t xml:space="preserve">ATL_560398 "RUSH" MC PA Welcome Offer 2023 Update </t>
  </si>
  <si>
    <t>CHR_See Change Request - 1/3 (Date change) - BetMGM NJ,MI, WV | BTL_418012 Deposit Match Core (Reusable 50% up to $500)</t>
  </si>
  <si>
    <t>Dev Tasks</t>
  </si>
  <si>
    <t>BTL_548405 MI Peal and Gold tier OMNI Slots Offer</t>
  </si>
  <si>
    <t>ATL_544955 BC NJ Pick the Lucky Envelope - BC NJ</t>
  </si>
  <si>
    <t>ATL-Dev</t>
  </si>
  <si>
    <t>RBC_568507 "RUSH" Ohio NCAAF Assets Needed</t>
  </si>
  <si>
    <t>BRMKT_544893 BETMGM- Warren Sharp NFL/Football Parlay Boost- Football</t>
  </si>
  <si>
    <t>ATL_546182 MC MI NJ Pick the Lucky Envelope - MC MI</t>
  </si>
  <si>
    <t>BTL_441171 January Spin the Wheel - BetMGM Casino NJ, MI, WV, PA</t>
  </si>
  <si>
    <t>BTL - Dev</t>
  </si>
  <si>
    <t>BRMKT_549050 "RUSH" BETMGM- Login To See Personalized Offers- All Sports</t>
  </si>
  <si>
    <t>PKR_553411 PA Borgata Happy Hour Cash Games</t>
  </si>
  <si>
    <t>BP</t>
  </si>
  <si>
    <t>ATL_549167 MC MI Playoff Payday Lock It Link Diamonds Leaderboard</t>
  </si>
  <si>
    <t>PKR_549571 New Jersey SPINS LB BetMGM</t>
  </si>
  <si>
    <t>Core Domain Update: Bundesliga</t>
  </si>
  <si>
    <t>BRMKT_551882 BetMGM - ON - Australian Open Parlay Boost - MS ON</t>
  </si>
  <si>
    <t>PRT_540263 OH: Athletic Risk Free 1000 + 1 Year Sub</t>
  </si>
  <si>
    <t>PRT - Dev</t>
  </si>
  <si>
    <t>Week 1</t>
  </si>
  <si>
    <t>BTL_518378 VIP Casino: Mystery Multiplier BetMGM WV</t>
  </si>
  <si>
    <t>Week 2</t>
  </si>
  <si>
    <t>BTL_518754 VIP Casino: Mystery Multiplier Borgata PA</t>
  </si>
  <si>
    <t>Week 3</t>
  </si>
  <si>
    <t>PKR_553344 PA BETMGM Happy Hour Cash Game</t>
  </si>
  <si>
    <t>Week 4</t>
  </si>
  <si>
    <t>PKR_553478 Michigan BETMGM Happy Hour Cash Game</t>
  </si>
  <si>
    <t>BTL_548099 MI VIP Platinum and Noir tier OMNI Slots Offer</t>
  </si>
  <si>
    <t>BTL_548482 MI Sapphire tier OMNI Slots Offer</t>
  </si>
  <si>
    <t>ATL_548972 MC NJ Playoff Payday: Lock It Link™ Diamonds Leaderboard SHARED</t>
  </si>
  <si>
    <t>BTL_518126 VIP Casino: Mystery Multiplier BetMGM NJ - MC NJ</t>
  </si>
  <si>
    <t>PRT_535484 Athletic Risk Free 1000 + 1 Year Subscription</t>
  </si>
  <si>
    <t>BRMKT_527399 BETMGM- Updated First Basketball Scorer Insurance- NBA</t>
  </si>
  <si>
    <t>Core Domain Update: Boxing</t>
  </si>
  <si>
    <t>PKR_553174 NJ BetMGM Happy Hour Cash Game</t>
  </si>
  <si>
    <t>Core Update: NBA (12/30/22)</t>
  </si>
  <si>
    <t>BTL_518579 VIP Casino: Mystery Multiplier BetMGM PA - MC PA</t>
  </si>
  <si>
    <t>BTL_518453 VIP Casino: Mystery Multiplier BetMGM MI - MC MI</t>
  </si>
  <si>
    <t>BRMKT_533568 BETMGM-Bet $20 on PGA, Get $10 Free Bet/Site Credit - All Sports</t>
  </si>
  <si>
    <t>All States (US Only)</t>
  </si>
  <si>
    <t>PRT_540291 MD: Athletic Risk Free 1000 + 1 Year Sub</t>
  </si>
  <si>
    <t>BTL_518830 VIP Casino: Mystery Multiplier BetMGM ON - MC ON</t>
  </si>
  <si>
    <t>BTL_506676 Ontario Player Classification Good Medium - Day 3 Balance - Bet $30, Get 3 $10 Sports Rewards</t>
  </si>
  <si>
    <t>BTL_506510 Ontario Player Classification Good High - Day 3 Balance - Bet $60, Get 3 $20 Sports Rewards</t>
  </si>
  <si>
    <t>ATL_557210 BC PA Light and Wonder: Pick the Lucky Envelope</t>
  </si>
  <si>
    <t>PKR_553241 NJ Borgata Happy Hour Cash Game</t>
  </si>
  <si>
    <t>ATL_549495 MC MI Playoff Payday: Cash Falls™ Pirates Trove™ Leaderboard</t>
  </si>
  <si>
    <t>ATL_556608 BC PA Playoff Payday SHARED Leaderboard: Carnival Cow™ Coin Combo™</t>
  </si>
  <si>
    <t>BTL_554275 VIP Promotions: 2023 Big Game Viewing Leaderboard (23LBVP01) - BetMGM ON</t>
  </si>
  <si>
    <t>ATL_548820 PC NJ Playoff Payday: Lock It Link™ Diamonds Leaderboard SHARED</t>
  </si>
  <si>
    <t>BTL_552060 VIP Promotions: 2023 Big Game Viewing Party (23LBVP01) - LB (MC PA Shared)</t>
  </si>
  <si>
    <t>ATL_547800 BC NJ Regal Riches Bet &amp; Get</t>
  </si>
  <si>
    <t>ATL_555318 PC NJ $10K Cherrylicious™ Weekend Leaderboard</t>
  </si>
  <si>
    <t>BTL_552695 VIP Casino: 2023 Big Game Viewing Party (23LBVP01) - (BC PA Shared)</t>
  </si>
  <si>
    <t>BTL_496009 NHL Allstar Weekend $5 Freeplay BetMGM PA</t>
  </si>
  <si>
    <t>ATL_548897 BC NJ Playoff Payday: Lock It Link™ Diamonds Leaderboard SHARED</t>
  </si>
  <si>
    <t>GA_558170 Game Announcement - 10,000 Wonders 10K Ways PA MGM</t>
  </si>
  <si>
    <t>BTL_551808 VIP Promotions: 2023 Big Game Viewing Party (23LBVP01) - LB (SHARED)</t>
  </si>
  <si>
    <t>ATL_557038 MC NJ Playoff Payday: Jewel of the Dragon SHARED Leaderboard</t>
  </si>
  <si>
    <t>PS_550894 BetMGM Casino - Exclusive Game - BWW - MI</t>
  </si>
  <si>
    <t>PS - Dev</t>
  </si>
  <si>
    <t>BRMKT_545175 BetMGM- Top 5 Insurance - Farmer's Insurance Open-PGA</t>
  </si>
  <si>
    <t>ATL_547876 MC MI NJ Regal Riches Bet &amp; Get - BetMGM NJ</t>
  </si>
  <si>
    <t>BTL_554200 VIP Promotions: 2023 Big Game Viewing Party (23LBVP01) - LB (WV - BetMGM)</t>
  </si>
  <si>
    <t>ATL_557116 MC PA BetMGM Slingo XXXtreme Bet &amp; Get</t>
  </si>
  <si>
    <t>BRMKT_565407 "RUSH" BetMGM- Ohio-Football Bet Insurance Token- NFL</t>
  </si>
  <si>
    <t>PS_551202 BetMGM Casino - Exclusive Game - Fire Joker - NJ</t>
  </si>
  <si>
    <t>PS_551730 Borgata Casino - Exclusive Game - Fire Joker</t>
  </si>
  <si>
    <t>BMGM PO Reg to LV Q1 Sports</t>
  </si>
  <si>
    <t>BMGM PO Reg to LV Q1 iCasino</t>
  </si>
  <si>
    <t>BTL_506759 Player Classification Good High - Day 3 Balance - Bet $60, Get 3 $20 Free Bets</t>
  </si>
  <si>
    <t>BTL_506543 Ontario Player Classification Good Low - Day 3 Balance - Bet $15, Get 3 $5 Sports Rewards</t>
  </si>
  <si>
    <t>ATL_556433 MC PA Playoff Payday SHARED Leaderboard: Carnival Cow™ Coin Combo™</t>
  </si>
  <si>
    <t>ATL_538303 MC ON King of Dragons Bet &amp; Get</t>
  </si>
  <si>
    <t>ATL_547876 MC MI NJ Regal Riches Bet &amp; Get - BetMGM MI</t>
  </si>
  <si>
    <t>BRMKT_537175 BetMGM – ON – NBA – Casino X-Sell</t>
  </si>
  <si>
    <t>PS_557907 BetMGM Blockbuster NFL Bet/Get</t>
  </si>
  <si>
    <t>IL, LA, KS, MD, OH</t>
  </si>
  <si>
    <t>PRT_423073 Affiliated Sports Fans Voucher Assets &amp; Copy Deck</t>
  </si>
  <si>
    <t>PRT_550670 CRM Get a 1-Year Subscription to The Athletic + a $10 Free Bet when you Bet $50 on The NFL Playoffs</t>
  </si>
  <si>
    <t>PS_569191 "RUSH" BetMGM Bet/Get NFL Playoffs - BetMGM IL, LA, KS, MD and OH</t>
  </si>
  <si>
    <t>ATL_557287 MC PA Light and Wonder: Pick the Lucky Envelope</t>
  </si>
  <si>
    <t>BRMKT_515735 BETMGM- Updated Top 5 PGA Insurance- Golf</t>
  </si>
  <si>
    <t>BKMKT_526493 BetMGM Sports- Sports to Casino- Bet $25 in sports and get $10 in casino- X-sell</t>
  </si>
  <si>
    <t>ATL_556688 PC NJ Playoff Payday: Jewel of the Dragon SHARED Leaderboard</t>
  </si>
  <si>
    <t>ATL_556913 BC NJ Playoff Payday: Jewel of the Dragon SHARED Leaderboard</t>
  </si>
  <si>
    <t>ATL_554006 MC NJ Playoff Payday: Cash Falls™ Pirates Trove™ SHARED Leaderboard - NJ</t>
  </si>
  <si>
    <t>ATL_554131 BC NJ Playoff Payday: Cash Falls™ Pirates Trove™ SHARED Leaderboard - BC NJ</t>
  </si>
  <si>
    <t>ATL_554356 PC NJ Playoff Payday: Cash Falls™ Pirates Trove™ SHARED Leaderboard</t>
  </si>
  <si>
    <t>ATL_554628 MC PA Playoff Payday SHARED Leaderboard: Terrific Tiger™ Coin Combo™</t>
  </si>
  <si>
    <t>ATL_554503 BC PA Playoff Payday SHARED Leaderboard: Terrific Tiger™ Coin Combo™</t>
  </si>
  <si>
    <t>BTL_552938 VIP Promotions: 2023 Big Game Viewing Party (23LBVP01) - LB (MI - BetMGM)</t>
  </si>
  <si>
    <t>BTL_553099 VIP Casino: 2023 Big Game Viewing Party (23LBVP01) - LB (NJ Shared - PartyCasino)</t>
  </si>
  <si>
    <t>BTL_545664 MI Grand Detroit Spin the Wheel</t>
  </si>
  <si>
    <t>BRMKT_546442 BetMGM-Ohio-Top 5 Insurance Farmer's Insurance Open-PGA</t>
  </si>
  <si>
    <t>BTL_536719 VIP Promotions: 2023 Big Game Coin Flip (23CFBG02) - BetMGM ON</t>
  </si>
  <si>
    <t>BTL_553021 VIP Casino: 2023 Big Game Viewing Party</t>
  </si>
  <si>
    <t>MC WV Cloud Corsairs Bet &amp; Get</t>
  </si>
  <si>
    <t>BRMKT_564864 "RUSH" BetMGM- OHIO-NHL Bet Insurance Token-NHL</t>
  </si>
  <si>
    <t>BRMKT_565030 "RUSH" BetMGM-Ohio-NBA Bet Insurance Token-NBA</t>
  </si>
  <si>
    <t>BRMKT_ 555596 BETMGM-Make a $50 Bet on AFC/NFC Championship, Get a $10 Live Free Bet (Min Odds -150)-NFL</t>
  </si>
  <si>
    <t>PKR_549690 New Jersey Spins Leaderboard Borgata/Party - BJ</t>
  </si>
  <si>
    <t>PKR_549690 New Jersey Spins Leaderboard PartyCasino</t>
  </si>
  <si>
    <t>ATL_561191 MC WV Chicken Fox 5x Skillstar Bet &amp; Get​ - MC WV</t>
  </si>
  <si>
    <t>BTL_483490 Superbowl Core Bonus Drop ($25/$50/$100) Borgata PA</t>
  </si>
  <si>
    <t>GA_557705 Game Announcement - Jewel of the Dragon - SGDigital NJ MGM - MC NJ</t>
  </si>
  <si>
    <t>BTL_483290 Superbowl Core Bonus Drop ($25/$50/$100) BetMGM PA - MC PA</t>
  </si>
  <si>
    <t>GA_557772 Game Announcement - Jewel of the Dragon Red Phoenix - BC NJ</t>
  </si>
  <si>
    <t>GA_557772 Game Announcement - Jewel of the Dragon Red Phoenix - PC NJ</t>
  </si>
  <si>
    <t>CHR_See Change Request - 1/6 (shared promo language) - BP NJ</t>
  </si>
  <si>
    <t>CHR_See Change Request – 1/19 (dates)</t>
  </si>
  <si>
    <t>ATL_561650 BC NJ Welcome Offer Updated Design 2023</t>
  </si>
  <si>
    <t>ATL_561717 BC PA Welcome Offer Updated Design 2023</t>
  </si>
  <si>
    <t>CHR_See Change Request – 1/6 (shared language)</t>
  </si>
  <si>
    <t>BINGO_568164 Borgata Bingo – Retention – January</t>
  </si>
  <si>
    <t>CHR_See Change Request - 1/5 (MI) - ATL_532900 MC MI NJ WV Play &amp; Earn</t>
  </si>
  <si>
    <t>ATL_557441 BC PA Borgata Slingo XXXtreme Bet Get</t>
  </si>
  <si>
    <t>PRODUCT_502900 Visa 10% Deposit match up to 10 dollars Promotion</t>
  </si>
  <si>
    <t>BRMKT_546584 BetMGM ON - NFL Playoffs 25,000 Vegas Giveaway</t>
  </si>
  <si>
    <t>BTL_506792 Player Classification Good Medium - Day 3 Balance - Bet $30, Get 3 $10 Free Bets</t>
  </si>
  <si>
    <t>OC_555058 MGM Ohio Grand Prize Las Vegas Trip Drawing</t>
  </si>
  <si>
    <t>RAF Pages End Date Update</t>
  </si>
  <si>
    <t>RAF</t>
  </si>
  <si>
    <t>MC, MS</t>
  </si>
  <si>
    <t>BTL_483640 Superbowl VIP Bonus Drop ($100/$250/$500) BetMGM ON</t>
  </si>
  <si>
    <t>BTL_468955 February Bonus Drops $50 (x1) - Tier 1 BetMGM NJ</t>
  </si>
  <si>
    <t>BTL_482940 Superbowl Core Bonus Drop ($25/$50/$100) BetMGM NJ</t>
  </si>
  <si>
    <t>BTL_482940 Superbowl Core Bonus Drop ($25/$50/$100) BetMGM MI</t>
  </si>
  <si>
    <t>CHR_See Change Request – 1/10 (date extension)</t>
  </si>
  <si>
    <t>CHR_See Change Request – 1/9</t>
  </si>
  <si>
    <t>BTL_482940 Superbowl Core Bonus Drop ($25/$50/$100) BetMGM WV</t>
  </si>
  <si>
    <t>ATL_549343 MC MI Playoff Payday Jewel of the Dragon Leaderboard</t>
  </si>
  <si>
    <t>ATL_561267 PC NJ Slingo® Golden Envelope Bet &amp; Get</t>
  </si>
  <si>
    <t>BTL_495934 NHL Allstar Weekend $5 Freeplay - BetMGM NJ</t>
  </si>
  <si>
    <t>BTL_495934 NHL Allstar Weekend $5 Freeplay BetMGM WV</t>
  </si>
  <si>
    <t>ATL_558020 BC PA Hypernova Megaways™ Bet &amp; Get</t>
  </si>
  <si>
    <t>BTL_495934 NHL Allstar Weekend $5 Freeplay BetMGM MI</t>
  </si>
  <si>
    <t>BTL_495495 NHL Allstar Weekend $5 CASINO BONUS BetMGM ON</t>
  </si>
  <si>
    <t>ATL_557845 MC PA Hypernova Megaways™ Bet &amp; Get</t>
  </si>
  <si>
    <t>BRMKT_543961 BetMGM - Chiefs Bet $50 Get A $50 Gift Card</t>
  </si>
  <si>
    <t>BMGM Inclusion for LV SE MB Mandalay Millions #1</t>
  </si>
  <si>
    <t>NJ, MI, PA, ON, WV</t>
  </si>
  <si>
    <t>ATL_560979 MC MI NJ WV Play Day Cashback - NJ</t>
  </si>
  <si>
    <t>Core Update: Boxing (12/30/22)</t>
  </si>
  <si>
    <t>BMGM Inclusion for LV SE MGMRI $400K Bloom ST (LX)</t>
  </si>
  <si>
    <t>MI, NJ, ON, PA, WV</t>
  </si>
  <si>
    <t>ATL_560979 MC MI NJ WV Play Day Cashback - MI</t>
  </si>
  <si>
    <t>ATL_560979 MC MI NJ WV Play Day Cashback - WV</t>
  </si>
  <si>
    <t>BMGM Inclusion for LV SE MGMRI $400K Bloom ST (LX) Rest ID only</t>
  </si>
  <si>
    <t>BTL_489408 Superbowl Deposit Match Reusable VIP 50% up to $2500 BETMGM NJ</t>
  </si>
  <si>
    <t>BTL_489408 Superbowl Deposit Match Reusable VIP 50% up to $2500 BETMGM MI</t>
  </si>
  <si>
    <t>BTL_489408 Superbowl Deposit Match Reusable VIP 50% up to $2500 BETMGM WV</t>
  </si>
  <si>
    <t>BTL_484517 Superbowl Non-reusable Deposit match Core 50% up to $500 - MC MI</t>
  </si>
  <si>
    <t>BTL_484517 Superbowl Non-reusable Deposit match Core 50% up to $500 - MC NJ</t>
  </si>
  <si>
    <t>BTL_484671 Superbowl Non-reusable Deposit match Core 50% up to $500 - BC NJ</t>
  </si>
  <si>
    <t>BTL_484517 Superbowl Non-reusable Deposit match Core 50% up to $500 - MC WV</t>
  </si>
  <si>
    <t>BTL_484671 Superbowl Non-reusable Deposit match Core 50% up to $500 - PC NJ</t>
  </si>
  <si>
    <t>BTL_489683 Superbowl Deposit Match Reusable VIP 50% up to $2500 BetMGM PA</t>
  </si>
  <si>
    <t>BTL_489758 Superbowl Deposit Match Reusable VIP 50% up to $2500 BETMGM ON</t>
  </si>
  <si>
    <t>BTL_489961 Superbowl Deposit Match Reusable VIP 50% up to $2500 Borgata NJ</t>
  </si>
  <si>
    <t>BTL_489886 Superbowl Deposit Match Reusable VIP 50% up to $2500 Borgata PA</t>
  </si>
  <si>
    <t>Core Update: College Football (1/10/23)</t>
  </si>
  <si>
    <t>BTL_564560 VIP Casino: 2023 Lunar New Year Pick a Prize (23PAPLN01) - BetMGM NJ</t>
  </si>
  <si>
    <t>ATL_559101 MC PA Playoff Payday SHARED Leaderboard: Quick Hit Ultra Pays™ Wolf Mountain™</t>
  </si>
  <si>
    <t>CHR_See Change Request - 1/11 - PKR_522405 NJ BetMGM Winter Poker Championships (BetMGM)</t>
  </si>
  <si>
    <t>CHR_See Change Request - 1/11 - PKR_522172 PA BetMGM Winter Poker Championships (BetMGM)</t>
  </si>
  <si>
    <t>PS_556044 PartyCasino NJ - $50 Bonus on Starburst</t>
  </si>
  <si>
    <t>PS_556203 PartyCasino NJ - 100 Free Spins on Starburst</t>
  </si>
  <si>
    <t>ATL_557516 MC WV $10k Chinese New Year Leaderboard</t>
  </si>
  <si>
    <t>CHR_See Change Request - 1/11 (addit. size) - ATL_560979 MC MI NJ WV Play Day Cashback</t>
  </si>
  <si>
    <t>CHR_See Change Request - 1/11 - PKR_522283 PA BetMGM Winter Poker Championships (Borgata)</t>
  </si>
  <si>
    <t>ATL_560854 MC NJ Slingo® Golden Envelope Bet &amp; Get</t>
  </si>
  <si>
    <t>ATL_561066 BC NJ Slingo® Golden Envelope Bet &amp; Get</t>
  </si>
  <si>
    <t>ATL_559226 BC PA Playoff Payday SHARED Leaderboard: Quick Hit Ultra Pays™ Wolf Mountain™</t>
  </si>
  <si>
    <t>CHR_See Change Request - 1/11 - PKR_522466 NJ BetMGM Winter Poker Championships (Borgata, partypoker)</t>
  </si>
  <si>
    <t>BP, PP</t>
  </si>
  <si>
    <t>CHR_See Change Request - 1/11 - PKR_522344 MI BetMGM Winter Poker Championships</t>
  </si>
  <si>
    <t>BMGM Inclusion for MGM 2x Tier Credit Multiplier - Add OH</t>
  </si>
  <si>
    <t>Core Update: NFL (1/9/23)</t>
  </si>
  <si>
    <t>BTL_564255 VIP Casino: 2023 Lunar New Year Pick a Prize (23PAPLN01) - BetMGM ON</t>
  </si>
  <si>
    <t>ATL_524125 MC NJ Space Invaders Affiliates Motion</t>
  </si>
  <si>
    <t>ATL_524005 MC MI Buffalo Wild Wings Affiliates Motion</t>
  </si>
  <si>
    <t>ATL_523821 MC WV Jumanji Affiliates Motion</t>
  </si>
  <si>
    <t>ATL_523938 MC PA Deal or No Deal Slingo Affiliates Motion</t>
  </si>
  <si>
    <t>BMGM Inclusion for LV SE AR $350K Keep on Spinnin'</t>
  </si>
  <si>
    <t>MC, MS, BC, BS</t>
  </si>
  <si>
    <t>NJ, MI, ON, PA, WV</t>
  </si>
  <si>
    <t>BTL_564483 VIP Casino: 2023 Lunar New Year Pick a Prize (23PAPLN01) - Borgata NJ</t>
  </si>
  <si>
    <t>BTL_506975 Player Classification Good Low - Day 3 Balance - Bet $15, Get 3 $5 Free Bets</t>
  </si>
  <si>
    <t>CHR_See Change Request - 1/10 - BTL_483490 Superbowl Core Bonus Drop ($25/$50/$100) Borgata PA</t>
  </si>
  <si>
    <t>Core Update Football (1/11/23)</t>
  </si>
  <si>
    <t>All States (US), ON</t>
  </si>
  <si>
    <t>CHR_See Change Request - 1/11 (addit. size) - ATL_561267 PC NJ Slingo® Golden Envelope Bet &amp; Get</t>
  </si>
  <si>
    <t>BTL_490755 Superbowl $25 Freeplay to Sports Bettors BetMGM PA</t>
  </si>
  <si>
    <t>MLIFE_56207 MS_30 Up to 20% off Room Rates at MGM Resorts Las Vegas</t>
  </si>
  <si>
    <t>BTL_571188 February Bonus Drops $50 (1x5) Tier 2 BetMGM NJ</t>
  </si>
  <si>
    <t>ATL_561862 MC PA Play Days</t>
  </si>
  <si>
    <t>ATL_561345 PC NJ CNY Bonus Drop</t>
  </si>
  <si>
    <t>BTL_483115 Superbowl Core Bonus Drop ($25/$50/$100) BetMGM ON</t>
  </si>
  <si>
    <t>BTL_484592 Superbowl Non-reusable Deposit match Core 50% up to $500 BetMGM ON</t>
  </si>
  <si>
    <t>BTL_490680 Superbowl $25 CASINO BONUS to Sports Bettors BetMGM ON</t>
  </si>
  <si>
    <t>ATL_562112 MC ON Play Days</t>
  </si>
  <si>
    <t>CHR_See Change Request - 1/10 - BTL_483290 Superbowl Core Bonus Drop ($25/$50/$100) BetMGM PA</t>
  </si>
  <si>
    <t>BTL_484748 Superbowl Non-reusable Deposit match Core 50% up to $500 Borgata PA</t>
  </si>
  <si>
    <t>BTL_485907 Superbowl Non-reusable Deposit match Core 50% up to $500 BetMGM PA</t>
  </si>
  <si>
    <t>CHR_See Change Request - 1/13 (end promo) - BTL_466148 VIP Casino: Pick a Promotion Borgata NJ, Borgata PA and PARTY</t>
  </si>
  <si>
    <t>BC,PC</t>
  </si>
  <si>
    <t>CHR_See Change Request - 1/13 (end promo) - BTL_465818 VIP Casino: Pick a Promotion BetMGM NJ, MI, WV, PA</t>
  </si>
  <si>
    <t>NJ,MI,WV,PA</t>
  </si>
  <si>
    <t>PS_311602_BetMGM New Jamie RF1000s</t>
  </si>
  <si>
    <t>All States US Only</t>
  </si>
  <si>
    <t>BRMKT_ 375704 BetMGM – NBA Risk Free $1,000</t>
  </si>
  <si>
    <t>BTL_483715 Superbowl VIP Bonus Drop ($100/$250/$500) BetMGM PA</t>
  </si>
  <si>
    <t>BTL_501026 NBA Allstar Weekend $5 Freeplay BetMGM PA</t>
  </si>
  <si>
    <t>BTL_483790 Superbowl VIP Bonus Drop ($100/$250/$500) Borgata PA</t>
  </si>
  <si>
    <t>BTL_483565 Superbowl VIP Bonus Drop ($100/$250/$500) BetMGM WV</t>
  </si>
  <si>
    <t>BRMKT_ 320829 BetMGM - EPL Bet 10 Win 200 If Any Player Scores A Goal</t>
  </si>
  <si>
    <t>BTL_535657 VIP Promotions: 2023 Big Game Coin Flip (23CFBG02) - BetMGM MI</t>
  </si>
  <si>
    <t>BTL_483565 Superbowl VIP Bonus Drop ($100/$250/$500) BetMGM NJ</t>
  </si>
  <si>
    <t>BTL_500951 NBA Allstar Weekend $5 Freeplay BetMGM NJ</t>
  </si>
  <si>
    <t>BTL_483565 Superbowl VIP Bonus Drop ($100/$250/$500) BetMGM MI</t>
  </si>
  <si>
    <t>BTL_490503 Superbowl $25 Freeplay to Sports Bettors BetMGM NJ</t>
  </si>
  <si>
    <t>BTL_490503 Superbowl $25 Freeplay to Sports Bettors BetMGM MI</t>
  </si>
  <si>
    <t>BTL_490503 Superbowl $25 Freeplay to Sports Bettors BetMGM WV</t>
  </si>
  <si>
    <t>BTL_500951 NBA Allstar Weekend $5 Freeplay BetMGM MI</t>
  </si>
  <si>
    <t>BTL_500951 NBA Allstar Weekend $5 Freeplay BetMGM WV</t>
  </si>
  <si>
    <t>ATL_561425 MC ON CNY $5 Bonus</t>
  </si>
  <si>
    <t>BTL_535657 VIP Promotions: 2023 Big Game Coin Flip (23CFBG02) - BetMGM NJ</t>
  </si>
  <si>
    <t>BRMKT_MS_ 298276 BetMGM- Generic Tennis Parlay Boost Token- Tennis</t>
  </si>
  <si>
    <t>BTL_535657 VIP Promotions: 2023 Big Game Coin Flip (23CFBG02) - BetMGM WV</t>
  </si>
  <si>
    <t>PRT_ 384986 Sixers RF $1000 - BetMGM PA and NJ</t>
  </si>
  <si>
    <t>BRMKT_462818 "RUSH" NBA Bet Insurance Token- Maryland- NBA</t>
  </si>
  <si>
    <t>BRMKT_419707 BETMGM- Ariel Helwani Fight Night Promo Refresh-</t>
  </si>
  <si>
    <t>BRMKT_ 320768 BetMGM - UCL Bet $10 Win $200 If Any Player Scores A Goal</t>
  </si>
  <si>
    <t>BRMKT_ 355811 BetMGM - NHL Bet 10 Win 200 If Either Team Scores A Goal</t>
  </si>
  <si>
    <t>BRMKT_464747 "RUSH" BetMGM-NFL Bet Insurance Token- Maryland-NFL</t>
  </si>
  <si>
    <t>BRMKT-Dev</t>
  </si>
  <si>
    <t>ATL_558882 PC NJ Playoff Payday: Featured Games SHARED leaderboard</t>
  </si>
  <si>
    <t>ATL_561787 MC MI Almighty Buffalo Megaways™ Jackpot Royale™ Bet &amp; Get</t>
  </si>
  <si>
    <t>ATL_558732 MC NJ Playoff Payday: Featured Games SHARED leaderboard</t>
  </si>
  <si>
    <t>ATL_558807 BC NJ Playoff Payday: Featured Games SHARED leaderboard</t>
  </si>
  <si>
    <t>IL, LA, OH, KS, MD</t>
  </si>
  <si>
    <t>PRT_ 395009 Ravens B10 G200</t>
  </si>
  <si>
    <t>BRMKT_ 315706 NJ Transit Promo/Retention Landing Page</t>
  </si>
  <si>
    <t>ATL_558959 MC MI Playoff Payday: Featured Games Leaderboard</t>
  </si>
  <si>
    <t>BTL_581595 "RUSH" Updated Sports RND Creative/Copy</t>
  </si>
  <si>
    <t>Bill Burr ACQ LP</t>
  </si>
  <si>
    <t>PRT_538363 Action Pro Voucher Sub Deal - OH FBI Updates</t>
  </si>
  <si>
    <t>ATL_571792 MC PA Playoff Payday SHARED Leaderboard: Featured Games</t>
  </si>
  <si>
    <t>ATL_565600 MC ON Goldfish Fortunes Bet &amp; Get</t>
  </si>
  <si>
    <t>CHR_See Change Request - 1/13 - BTL_490503 Superbowl $25 Freeplay to Sports Bettors BetMGM NJ, MI, WV</t>
  </si>
  <si>
    <t>ATL_565745 BC PA Cash Falls™ Pirates Trove™​ Bet &amp; Get</t>
  </si>
  <si>
    <t>ATL_565870 MC PA Cash Falls™ Pirates Trove™​ Bet &amp; Get</t>
  </si>
  <si>
    <t>ATL_563076 BC NJ Rise and Grind​</t>
  </si>
  <si>
    <t>CHR_See Change Request - 1/13 - BTL_490680 Superbowl $25 CASINO BONUS to Sports Bettors BetMGM ON</t>
  </si>
  <si>
    <t>ATL_565945 PC NJ Regal Riches Bet &amp; Get​</t>
  </si>
  <si>
    <t>BTL_508735 Player Classification Good High - Day 13 Balance - Bet $180, Get 3 $60 Free Bets</t>
  </si>
  <si>
    <t>BRMKT_329116 BETMGM- NBA Parlay Boost Token- NBA</t>
  </si>
  <si>
    <t>BRMKT_ 311761 BETMGM- Generic Parlay Boost Token- ALL SPORTS</t>
  </si>
  <si>
    <t>BTL_536644 VIP Promotions: 2023 Big Game Coin Flip (23CFBG02) - BetMGM PA</t>
  </si>
  <si>
    <t>BTL_512262 ROC (95% - 100%) - 2 x $25 OGP Free Bet</t>
  </si>
  <si>
    <t>BRKMT</t>
  </si>
  <si>
    <t>BRMKT_463203 "RUSH" NHL Bet Insurance Token- Maryland NHL</t>
  </si>
  <si>
    <t>RotoWire Sub Deal - FBI Update</t>
  </si>
  <si>
    <t>Others - Dev</t>
  </si>
  <si>
    <t>PRT_499905 TeamRankings Subscription LP- FBI Update</t>
  </si>
  <si>
    <t>PRT_546066 Yahoo Co-Branded FBI $1000 Ohio Language Update</t>
  </si>
  <si>
    <t xml:space="preserve">BTL_508520 Player Classification Good Medium - Day 8 No Balance - Deposit Match 50% </t>
  </si>
  <si>
    <t>PRT_544373 "RUSH" Buffalo Wild Wings Sub-Deal Ohio Language Update</t>
  </si>
  <si>
    <t>ATL_571869 BC PA Playoff Payday SHARED Leaderboard: Featured Games</t>
  </si>
  <si>
    <t>Audit Changes - 1/17 | PKR_330702 40 Hand Dash - LOW</t>
  </si>
  <si>
    <t>Audit Changes - 1/17 | PKR_330773 40 Hand Dash - HIGH</t>
  </si>
  <si>
    <t>CHR_See Change Request - 1/17 | ATL_90219 BB NJ Bingo Bucks</t>
  </si>
  <si>
    <t>BB</t>
  </si>
  <si>
    <t>BTL_483865 Superbowl VIP Bonus Drop ($100/$250/$500) PARTY NJ</t>
  </si>
  <si>
    <t>ATL_562547 BC PA Rise and Grind​</t>
  </si>
  <si>
    <t>Netflix Video Banner - Astro Cat Deluxe PA</t>
  </si>
  <si>
    <t>BRMKT_ 321062 BETMGM- NHL 2022/23 Parlay Boost Token- NHL</t>
  </si>
  <si>
    <t>BTL_508006 Ontario Player Classification Good High - Day 8 Balance - Bet $120, Get 3 $40 Sports Rewards</t>
  </si>
  <si>
    <t>PRT_543890 Topgolf Sub-Deal Ohio Language Update</t>
  </si>
  <si>
    <t>BRMKT_MS_445667 BetMGM- College Basketball Parlay Boost Token-NCAAB</t>
  </si>
  <si>
    <t xml:space="preserve">All states </t>
  </si>
  <si>
    <t>BRMKT_463320 EPL Bet Insurance Token-Soccer</t>
  </si>
  <si>
    <t>BTL_508039 Ontario Player Classification Good Medium - Day 8 Balance - Bet $60, Get 3 $20 Sports Rewards</t>
  </si>
  <si>
    <t>BTL_483865 Superbowl VIP Bonus Drop ($100/$250/$500) Borgata NJ</t>
  </si>
  <si>
    <t>ATL_570685 PC NJ ​ Asian Fortunes™ Bet &amp; Get​</t>
  </si>
  <si>
    <t>Core Domain Update: Champions League</t>
  </si>
  <si>
    <t>BRMKT_474101 BETMGM- EPL Parlay Boost Token- English Premier League</t>
  </si>
  <si>
    <t>BTL_508238 Ontario Player Classification Good Low - Day 8 Balance - Bet $30, Get 3 $10 Sports Rewards</t>
  </si>
  <si>
    <t>DAZN Bet1Win100 Sub-Deal Ohio Language Update</t>
  </si>
  <si>
    <t>PRT_543630 Gametime Credit Deal Ohio Language Update</t>
  </si>
  <si>
    <t>ATL_560772 MC MI Pick a Heart</t>
  </si>
  <si>
    <t>BRMKT_MS_259621 BetMGM - Bet 10 Win 200 If Any Fighter Lands A Punch - Generic Boxing / UFC</t>
  </si>
  <si>
    <t>BTL_508205 Ontario Player Classification Good Low - Day 8 Balance - Bet $30, Get 3 $10 Sports Rewards</t>
  </si>
  <si>
    <t>PRT_501844 Friday Beers Events Voucher Offer Asset Updates for First Bet Insurance</t>
  </si>
  <si>
    <t>CHR 1/17 | ATL_559101 MC PA Playoff Payday SHARED Leaderboard - MC PA</t>
  </si>
  <si>
    <t>CHR 1/17 | ATL_554503 BC PA Playoff Payday SHARED Leaderboard: Terrific Tiger™ Coin Combo™</t>
  </si>
  <si>
    <t xml:space="preserve">CHR 1/17 | ATL_554131 BC NJ Playoff Payday: Cash Falls™ Pirates Trove™ SHARED Leaderboard </t>
  </si>
  <si>
    <t>CHR 1/17 | ATL_549495 MC MI Playoff Payday: Cash Falls™ Pirates Trove™ Leaderboard</t>
  </si>
  <si>
    <t>CHR 1/17 | ATL_554356 PC NJ Playoff Payday: Cash Falls™ Pirates Trove™ SHARED Leaderboard</t>
  </si>
  <si>
    <t>CHR 1/17 | ATL_554006 MC NJ Playoff Payday: Cash Falls™ Pirates Trove™ SHARED Leaderboard</t>
  </si>
  <si>
    <t>CHR 1/17 | ATL_557116 MC PA BetMGM Slingo XXXtreme Bet &amp; Get</t>
  </si>
  <si>
    <t>WV MGM CHR 1/10 Creative Swap | BTL_482940 Superbowl Core Bonus Drop ($25/$50/$100) BetMGM WV</t>
  </si>
  <si>
    <t>WV MGM CHR 1/10 Creative Swap | BTL_482940 Superbowl Core Bonus Drop ($25/$50/$100) BetMGM NJ</t>
  </si>
  <si>
    <t>NJ MGM CHR 1/10 Creative Swap | BTL_482940 Superbowl Core Bonus Drop ($25/$50/$100) BetMGM MI</t>
  </si>
  <si>
    <t>CHR_See Change Request - 1/17 | ATL_554628 MC PA Playoff Payday SHARED Leaderboard: Terrific Tiger™ Coin Combo™</t>
  </si>
  <si>
    <t>CHR_ See Change Request - 1/17 | ATL_533125 BC PA Triple Play</t>
  </si>
  <si>
    <t>CHR_See Change Request - 1/18 (RUSH) | ATL_422885 PC NJ PartyCasino Blackjack Pro Bet &amp; Get</t>
  </si>
  <si>
    <t>ATL_566320 MC WV Table Games Bet &amp; Get</t>
  </si>
  <si>
    <t>BTL_501101 NBA Allstar Weekend $5 CASINO BONUS BetMGM ON</t>
  </si>
  <si>
    <t>BTL_483415 Superbowl Core Bonus Drop ($25/$50/$100) Borgata NJ</t>
  </si>
  <si>
    <t>BTL_483415 Superbowl Core Bonus Drop ($25/$50/$100) NJ Party</t>
  </si>
  <si>
    <t>CHR_See Change Request - 1/17 - ATL_549343 MC MI Playoff Payday: Jewel of the Dragon Leaderboard</t>
  </si>
  <si>
    <t>BTL_508901 Player Classification Good Low - Day 13 Balance - Bet $60, Get 3 $20 Free Bets</t>
  </si>
  <si>
    <t>ATL_566451 PC NJ The Wheel of Love (Spin the Wheel)</t>
  </si>
  <si>
    <t>PRT_574183 Stokastic Sub-Deal Multi-State Update</t>
  </si>
  <si>
    <t>PRT_ 321917 Update Betsperts Golf Sub-Deal Landing Page</t>
  </si>
  <si>
    <t>BRMKT_MS_ 287020 BetMGM - NFL Bet 10 Win 200 If Any Team Scores A TD</t>
  </si>
  <si>
    <t>BTL_576373 New-Day26-HIGH-B60G3X20</t>
  </si>
  <si>
    <t>PRT_536252 OH FantasyPros Sub Deal Extension</t>
  </si>
  <si>
    <t>PRT_MS_293295 Update Design Assets with Bonus Code "4FOR4"</t>
  </si>
  <si>
    <t>PRT_541971 OH BettingPros Sub Deal Extension</t>
  </si>
  <si>
    <t>BTL_509100 Player Classification Good Low- Day 13 No Balance - Deposit Match 25% up to $200</t>
  </si>
  <si>
    <t>PRT_535819 OH FantasyPros Sub Deal Update</t>
  </si>
  <si>
    <t>PRT_MS_199778 Inside The Hall Sub-Deal</t>
  </si>
  <si>
    <t>PRT_523233 OddsJam Sub Deal -- FBI Update</t>
  </si>
  <si>
    <t>BTL_576962 New-Day26-MID-B30G3X10</t>
  </si>
  <si>
    <t>PRT_521327 Oddsboom Sub Deal -- FBI Update</t>
  </si>
  <si>
    <t>BRMKT_ 311705 BetMGM- Updated Jamie Foxx Risk Free 1000- All Sports</t>
  </si>
  <si>
    <t>PRT_190941 Pittsburgh Hockey Now Subscription Deal</t>
  </si>
  <si>
    <t>PA, NJ, VA</t>
  </si>
  <si>
    <t>BTL_528163 Superbowl Leaderboard - PC NJ</t>
  </si>
  <si>
    <t>BTL_528163 Superbowl Leaderboard - BC NJ</t>
  </si>
  <si>
    <t>ATL_567329 BC NJ Asian Fortunes™ Bet &amp; Get​</t>
  </si>
  <si>
    <t>CHR_See Change Request - 1/19 (icon update) | PS_343989 BetMGM Casino - Branded NHL Assets</t>
  </si>
  <si>
    <t>ATL_567937 PC NJ Spin City</t>
  </si>
  <si>
    <t>ATL_567682 MC PA The Big Game 57: Pre Game Promo</t>
  </si>
  <si>
    <t>ATL_567404 MC NJ Asian Fortunes™ Bet &amp; Get</t>
  </si>
  <si>
    <t>CHR - PS_517759 BetMGM Casino - 2022 Awards Creative</t>
  </si>
  <si>
    <t>NJ, WV, MI, PA</t>
  </si>
  <si>
    <t>BRMKT_573617 BETMGM-Bet $50 Live on Big Game, Get $5 Casino FreePlay- Sports to Casino</t>
  </si>
  <si>
    <t>BTL_536382 VIP Promotions: 2023 Big Game Coin Flip (23CFBG02) - Borgata NJ</t>
  </si>
  <si>
    <t>PRT_273994 Action Network MLB Offer</t>
  </si>
  <si>
    <t>PS_569454 "RUSH" BetMGM Casino - The Big Game Offer</t>
  </si>
  <si>
    <t>ATL_566762 MC WV Pick a Heart</t>
  </si>
  <si>
    <t>PRT_464092 RF $1000 + $25 After Your First Bet Landing Page</t>
  </si>
  <si>
    <t>PRT_ 392894 Action Network Bet $10, Win $200 if the NCAA Team you Bet Scores 1+ Point</t>
  </si>
  <si>
    <t>BMGM Inclusion for The Slam VIP Experience Packages</t>
  </si>
  <si>
    <t>ATL_566602 BC NJ Pick a Box Slingo®</t>
  </si>
  <si>
    <t>MS, BC, BS</t>
  </si>
  <si>
    <t>ATL_566526 MC NJ Pick a Box Slingo®</t>
  </si>
  <si>
    <t>PRT_ 392990 Action Network Bet $10, Win $200 if the NBA Team you Bet Scores 1+ Point</t>
  </si>
  <si>
    <t>CHR_See Change Request - 1/17 | ATL_556688 PC NJ Playoff Payday: Jewel of the Dragon SHARED Leaderboard</t>
  </si>
  <si>
    <t>BTL_536463 VIP Promotions: 2023 Big Game Coin Flip (23CFBG02) – Borgata PA</t>
  </si>
  <si>
    <t>BTL-DEV</t>
  </si>
  <si>
    <t>PS_570795 “RUSH” Borgata Casino – Valentine’s Day Creative – BC PA</t>
  </si>
  <si>
    <t>PS-DEV</t>
  </si>
  <si>
    <t>CHR_See Change Request - 1/17 - ATL_571869 BC PA Playoff Payday SHARED Leaderboard: Featured Games</t>
  </si>
  <si>
    <t>CHR_See Change Request - 1/20 - ATL_567404 MC NJ Asian Fortunes™ Bet &amp; Get</t>
  </si>
  <si>
    <t xml:space="preserve">MC </t>
  </si>
  <si>
    <t>ATL_572638 MC NJ The Big Game 57: Halftime Wagers Free Spins</t>
  </si>
  <si>
    <t>GA_577467 Game Announcement - Almighty Buffalo Megaways Jackpot Royale</t>
  </si>
  <si>
    <t>CHR_See Change Request - 1/17 ATL_571792 MC PA Playoff Payday SHARED Leaderboard: Featured Games</t>
  </si>
  <si>
    <t>BTL_528864 Superbowl Leaderboard - BetMGM WV</t>
  </si>
  <si>
    <t>ATL_566678 MC MI Slingo® $10k Weekend Leaderboard 2/3</t>
  </si>
  <si>
    <t>GA_577400 Game Announcement - Astro Cat Deluxe</t>
  </si>
  <si>
    <t>ATL_567857 MC MI NJ WV The Big Game 57: Pre Game Promo</t>
  </si>
  <si>
    <t>BTL_528739 Superbowl Leaderboard - Shared BetMGM NJ</t>
  </si>
  <si>
    <t>RUSH Gametime Bet10Win200 + Credit Deal Ohio Language Update</t>
  </si>
  <si>
    <t>ATL_576450 MC ON Pick a heart</t>
  </si>
  <si>
    <t>PS_569772 "RUSH" Borgata Casino - The Big Game Offer</t>
  </si>
  <si>
    <t>Action Network Bet $10 Win $200 +1 Yard Offer</t>
  </si>
  <si>
    <t>ATL_571945 MC MI The Big Game 57 Halftime Wagers Free Spins</t>
  </si>
  <si>
    <t>ATL_567857 MC MI NJ WV The Big Game 57 Pre Game Promo NJ</t>
  </si>
  <si>
    <t xml:space="preserve">BTL_528940 Superbowl Leaderboard - BetMGM MI  </t>
  </si>
  <si>
    <t>ATL_561987 PC NJ Ground Hogs Day (Coin Flip)</t>
  </si>
  <si>
    <t>PRT_MS_ 304789 Sidelines Custom Sportsbook LP</t>
  </si>
  <si>
    <t>PRT_274960 Action Network Bet $10 Win $200 on Any Sport</t>
  </si>
  <si>
    <t>BRMKT_558617 "RUSH" Sports Bet $50 Get $100 Offers MI/MS/NJ - Promo Team</t>
  </si>
  <si>
    <t>MI, MS, NJ</t>
  </si>
  <si>
    <t>PRT_MS_160734 Nationals RF $1000 Assets</t>
  </si>
  <si>
    <t>DC, MD, VA</t>
  </si>
  <si>
    <t>PRT_144037 BetQL Custom LP Update</t>
  </si>
  <si>
    <t>PRT_594654 "RUSH" Propshop First Bet Offer Update</t>
  </si>
  <si>
    <t>CHR_See Change Request - 1/17 - ATL_559226 BC PA Playoff Payday SHARED Leaderboard: Quick Hit Ultra Pays™ Wolf Mountain™</t>
  </si>
  <si>
    <t>ATL_591250 "RUSH" MC MI MGM Grand Millions Big Winner</t>
  </si>
  <si>
    <t>ATL_577787 "RUSH" MC NJ $2.8 Million Big Winner</t>
  </si>
  <si>
    <t>ATL_566120 MC PA Green Machine Deluxe Bet &amp; Get</t>
  </si>
  <si>
    <t>ATL_566245 BC PA Green Machine Deluxe Bet &amp; Get</t>
  </si>
  <si>
    <t>ATL_569493 MC MI Goldfish Feeding Time™ Bet &amp; Get</t>
  </si>
  <si>
    <t>MGM Grand Detroit Online to Retail 2023 Q1</t>
  </si>
  <si>
    <t>ATL_567254 MC WV ​88 Coins Bet &amp; Get</t>
  </si>
  <si>
    <t>CHR - ATL_545127 PC NJ Happy Hour</t>
  </si>
  <si>
    <t>CHR - ATL_567329 BC NJ Asian Fortunes™ Bet &amp; Get​</t>
  </si>
  <si>
    <t>PRT_MS_231230 Establish The Run General Sub-Deal</t>
  </si>
  <si>
    <t>PRT_374357 Rangers Trigger Promotion</t>
  </si>
  <si>
    <t>NJ,NY</t>
  </si>
  <si>
    <t>BRMKT_458011 BetMGM - NBA Longest Odds Contest - Win a $200 NBA Gift Card</t>
  </si>
  <si>
    <t>CHR - ATL_165249 MC ON Live Dealer Leaderboard</t>
  </si>
  <si>
    <t>PRT_401709 "RUSH" Knicks Trigger Promotion</t>
  </si>
  <si>
    <t>ATL_579814 PC NJ Be Our Valentine</t>
  </si>
  <si>
    <t>ATL_572863 MC NJ Valentine’s Day Free Spins</t>
  </si>
  <si>
    <t>BTL_543021 Deposit Match 100% up to $10 BetMGM NJ</t>
  </si>
  <si>
    <t>BTL_543021 Deposit Match 100% up to $10 BetMGM WV</t>
  </si>
  <si>
    <t>BTL_543021 Deposit Match 100% up to $10 BetMGM MI</t>
  </si>
  <si>
    <t>BTL_585454 "RUSH" BetMGM Superbowl Bet Casino &amp; Get Sports Bonus - MC PA</t>
  </si>
  <si>
    <t>BTL_585454 "RUSH" BetMGM Superbowl Bet Casino &amp; Get Sports Bonus - MC MI</t>
  </si>
  <si>
    <t>BTL_585454 "RUSH" BetMGM Superbowl Bet Casino &amp; Get Sports Bonus - MC WV</t>
  </si>
  <si>
    <t>BTL_585454 "RUSH" BetMGM Superbowl Bet Casino &amp; Get Sports Bonus - MC NJ</t>
  </si>
  <si>
    <t>BTL_542946 Deposit Match 100% up to $10 BetMGM PA</t>
  </si>
  <si>
    <t>ATL_579153 MC ON Reactoonz Bet &amp; Get</t>
  </si>
  <si>
    <t>GA_582647 Game Announcement - 88 Coins BC NJ</t>
  </si>
  <si>
    <t>GA_582647 Game Announcement - 88 Coins PC NJ</t>
  </si>
  <si>
    <t>GA_582523 Game Announcement - 88 Coins MC NJ</t>
  </si>
  <si>
    <t>CHR_See Change Request - 1/24 - ATL_547800 BC NJ Regal Riches Bet &amp; Get</t>
  </si>
  <si>
    <t>Video Banner - Cash Falls Pirates Trove</t>
  </si>
  <si>
    <t>ATL_586117 MC PA Valentine’s Day Free Spins Giveaway</t>
  </si>
  <si>
    <t>ATL_572938 BC NJ Valentine’s Day Free Spins Giveaway</t>
  </si>
  <si>
    <t>ATL_573013 MC MI Valentine’s Day Free Spins Giveaway</t>
  </si>
  <si>
    <t>BTL_542387 Deposit Match 100% up to $10 Borgata PA</t>
  </si>
  <si>
    <t>ATL_585946 MC WV Valentine’s Day Free Spins Giveaway</t>
  </si>
  <si>
    <t>ATL_580657 MC ON Diamond Strike™ Bet &amp; Get</t>
  </si>
  <si>
    <t>ATL_579390 MC ON The Big Game 57: Pre Game Promo (xsell)</t>
  </si>
  <si>
    <t>ATL_573213 MC WV Pittsburgh Steelers Blackjack Bet &amp; Get Free Bet</t>
  </si>
  <si>
    <t>ATL_580145 MC ON The Big Game 57: Halftime Wagers Bonus Spins</t>
  </si>
  <si>
    <t>ATL_586188 BC PA Valentine’s Day Free Spins Giveaway</t>
  </si>
  <si>
    <t>BTL_542871 Deposit Match 100% up to $10 Borgata NJ</t>
  </si>
  <si>
    <t>PRT_ 402502 "RUSH" Sixers Trigger Promotion</t>
  </si>
  <si>
    <t>ATL_578393 MC PA Pick a Heart</t>
  </si>
  <si>
    <t>BTL_542871 Deposit Match 100% up to $10 NJ Party</t>
  </si>
  <si>
    <t>SAO Sub Deal- FBI Update</t>
  </si>
  <si>
    <t>IA, IL, KS, LA, NJ, OH, TN and WY</t>
  </si>
  <si>
    <t>BTL_577250 "RUSH" MGM NFL Playoffs DM + BRP Bonuses</t>
  </si>
  <si>
    <t>AZ, CO, DC, IA, IL, IN, KS, LA, MD, NY, OH, TN, VA, WY</t>
  </si>
  <si>
    <t>BRMKT_ 600414 "RUSH" BetMGM - Chiefs Full OGP Insurance Token Drop - NFL</t>
  </si>
  <si>
    <t>BRMKT_558502 "RUSH" Sports &amp; Casino Betting Hero Offer MI - Promo Team</t>
  </si>
  <si>
    <t xml:space="preserve">BRMKT - Dev </t>
  </si>
  <si>
    <t>BRMKT_558502 "RUSH" Sports &amp; Casino Betting Hero Offer NJ - Promo Team</t>
  </si>
  <si>
    <t>ATL_567607 MC MI Slingo® $10k Weekend Leaderboard 2/10</t>
  </si>
  <si>
    <t>ATL_573088 MC PA Pittsburgh Steelers Blackjack Bet &amp; Get Free Bet</t>
  </si>
  <si>
    <t>BTL_543152 Deposit Match 100% up to $10 BetMGM ON</t>
  </si>
  <si>
    <t>PKR_575551 Double Dates - Borgata NJ</t>
  </si>
  <si>
    <t>PKR_575600 Double Dates - BetMGM NJ</t>
  </si>
  <si>
    <t>PKR_575600 Double Dates - BetMGM PA</t>
  </si>
  <si>
    <t>PKR_575600 Double Dates - BetMGM MI</t>
  </si>
  <si>
    <t>PKR_575551 Double Dates - Borgata PA</t>
  </si>
  <si>
    <t>BTL_555240 VIP Casino: 2023 Valentine's Day Sweepstake (23SSVD02) Shared PC NJ</t>
  </si>
  <si>
    <t>BTL_509017 Player Classification Good Medium- Day 13 No Balance - Deposit Match 50% up to $200</t>
  </si>
  <si>
    <t>BTL_446577 Player Classification Good Low- Day 3 No Balance - Deposit Match 25% up to $100</t>
  </si>
  <si>
    <t>BTL_554822 VIP Casino: 2023 Valentine's Day Sweepstake (23SSVD02) Borgata NJ</t>
  </si>
  <si>
    <t>PKR_584390 BetMGM Superbowl Poker Bonus</t>
  </si>
  <si>
    <t>BTL_552620 VIP Casino: 2023 Valentine's Day Sweepstake (23SSVD02) BetMGM NJ - SHARED</t>
  </si>
  <si>
    <t>CHR_See Change Request - 1/25 - PKR_549571 New Jersey SPINS LB BetMGM</t>
  </si>
  <si>
    <t>BTL_508387 Player Classification Good High- Day 8 No Balance - Deposit Match 100% up to $225</t>
  </si>
  <si>
    <t>BTL_446610 Player Classification Good Mid- Day 3 No Balance - Deposit Match 50% up to $100</t>
  </si>
  <si>
    <t>ATL_578514 BC PA Pick a Heart</t>
  </si>
  <si>
    <t>BTL_508934 Player Classification Good High- Day 13 No Balance - Deposit Match 100% up to $300</t>
  </si>
  <si>
    <t>BTL_508603 Player Classification Good Low- Day 8 No Balance - Deposit Match 25% up to $150</t>
  </si>
  <si>
    <t>BTL_446643 Player Classification Good High- Day 3 No Balance - Deposit Match 100% up to $150</t>
  </si>
  <si>
    <t>IA, IL, KS, LA, NJ, OH, TN, WY</t>
  </si>
  <si>
    <t>BTL_508520 Player Classification Good Medium - Day 8 No Balance - Deposit Match 50% up to $150</t>
  </si>
  <si>
    <t>BRMKT_573288 BETMGM- Bet $100 Live on Sports, Get $10 Live Dealer- Sports x Casino - BetMGM NJ</t>
  </si>
  <si>
    <t>MS, MC</t>
  </si>
  <si>
    <t>BRMKT_573288 BETMGM- Bet $100 Live on Sports, Get $10 Live Dealer- Sports x Casino - BetMGM MI</t>
  </si>
  <si>
    <t>BRMKT_573288 BETMGM- Bet $100 Live on Sports, Get $10 Live Dealer- Sports x Casino - BetMGM PA</t>
  </si>
  <si>
    <t>BRMKT_573288 BETMGM- Bet $100 Live on Sports, Get $10 Live Dealer- Sports x Casino - BetMGM WV</t>
  </si>
  <si>
    <t>BTL_552478 VIP Casino: 2023 Valentine's Day Sweepstake (23SSVD02) BetMGM PA - SHARED</t>
  </si>
  <si>
    <t>CHR_See change Request - 1/26 - PKR_397704 Pennsylvania Poker SPINS Leaderboard - BetMGM</t>
  </si>
  <si>
    <t>BTL_585525 Borgata Superbowl Bet Casino &amp; Get Sports Bonus</t>
  </si>
  <si>
    <t>BTL_555161 VIP Casino: 2023 Valentine's Day Sweepstake (23SSVD02) Borgata PA</t>
  </si>
  <si>
    <t>PKR_584503 Borgata Superbowl Poker Bonus</t>
  </si>
  <si>
    <t>BTL_552137 VIP Casino: 2023 Valentine's Day Sweepstake (23SSVD02) BetMGM MI</t>
  </si>
  <si>
    <t>BTL_529017 Superbowl Leaderboard - Shared BetMGM PA</t>
  </si>
  <si>
    <t>BTL_529392 Superbowl Leaderboard - Shared Borgata PA</t>
  </si>
  <si>
    <t>PKR_585101 ON Superbowl Poker Bonus</t>
  </si>
  <si>
    <t>PKR_372795 Ontario SPINS Leaderboard - CHR</t>
  </si>
  <si>
    <t>BTL_523003 Groundhog Day PYOG FreeSpins Borgata NJ</t>
  </si>
  <si>
    <t>PKR_525580 NJ partypoker Welcome Offer - CHR</t>
  </si>
  <si>
    <t>CHR - BTL_490352 Wheel of Fortune High Risk of Churn (ROC) - HIGH/LOW NON VIP</t>
  </si>
  <si>
    <t>CHR - BTL_468399 Wheel of Fortune-Reactivated-DM100%UT300</t>
  </si>
  <si>
    <t>CHR - BTL_468324 Wheel of Fortune-Reactivated-DM50%UT200</t>
  </si>
  <si>
    <t>CHR -  1/25 BC NJ - BTL_523003 Groundhog Day PYOG FreeSpins Borgata NJ</t>
  </si>
  <si>
    <t>CHR_See Updates/Updated Artwork - 1/26 BTL_448533 $20 Bonus - WOF</t>
  </si>
  <si>
    <t>CHR_See Updates/Updated Artwork - 1/26 BTL_448192 24 Hour Cashback $100 - WOF</t>
  </si>
  <si>
    <t>CHR - BTL_496727 WOF Non-reusable Deposit match Core 50% up to $200</t>
  </si>
  <si>
    <t>CHR - BTL_468474 Wheel of Fortune-Reactivated-DM100%UT200</t>
  </si>
  <si>
    <t>CHR - BTL_467762 Wheel of Fortune-New-B20G10-Day2</t>
  </si>
  <si>
    <t>BTL_523003 Groundhog Day PYOG FreeSpins PARTY</t>
  </si>
  <si>
    <t>BTL_529517 Superbowl Leaderboard - BetMGM ON</t>
  </si>
  <si>
    <t>BTL_449134 $10 Bet and Get - WOF</t>
  </si>
  <si>
    <t>Bogata PA Netflix Video Cash Falls Pirate Trove</t>
  </si>
  <si>
    <t>Other</t>
  </si>
  <si>
    <t>ATL_586453 MC PA The Big Game 57 (Post Game): Bet &amp; Get Free Spins</t>
  </si>
  <si>
    <t>BTL_468197 Wheel of Fortune-NDP-200%DMUT$200</t>
  </si>
  <si>
    <t>Update copy/term | BRMKT_MS_256668 BETMGMSPORTS - UCL First Goal Insurance - Champions League Soccer</t>
  </si>
  <si>
    <t>BRMKT_579973 BetMGM ON - SuperBowl Prop Bet Challenge</t>
  </si>
  <si>
    <t>BTL_578066 BORGATA SUPERBOWL LOW TIER BET $20 SPORTS, GET $10 CASINO BONUS</t>
  </si>
  <si>
    <t>BTL_578033 BORGATA SUPERBOWL HIGH TIER BET $50 SPORTS, GET $25 CASINO BONUS</t>
  </si>
  <si>
    <t>CHR_See Updates/Updated Artwork - 1/26 | ATL_397263 WOF "RUSH" RSTLNE (pick a box)</t>
  </si>
  <si>
    <t>CHR_See Change Request - 1/26 (game addition) Borgata NJ | BTL_518754 VIP Casino: Mystery Multiplier Borgata PA</t>
  </si>
  <si>
    <t>MC MS BC</t>
  </si>
  <si>
    <t>PRT_594367 "RUSH" Bookies.com Co-Branded LP Language Update</t>
  </si>
  <si>
    <t>BRMKT_584043 BetMGM ON - Super Bowl 57 - Bet $25 Get 5 Live Sports Reward</t>
  </si>
  <si>
    <t>BTL_578000 BORGATA SUPERBOWL MEDIUM TIER BET $20 SPORTS, GET $10 CASINO BONUS</t>
  </si>
  <si>
    <t>MGM Borgata Online to Retail 2023 Q1</t>
  </si>
  <si>
    <t>MS, MC, BS, BC</t>
  </si>
  <si>
    <t>BTL_MS_ 293372 Birthday AND Anniversary BetMGM Rewards: Inbox and Overlays needed</t>
  </si>
  <si>
    <t>BTL_518579 VIP Casino: Mystery Multiplier BetMGM PA</t>
  </si>
  <si>
    <t>BTL_522528 Groundhog Day PYOG FreeSpins BetMGM MI</t>
  </si>
  <si>
    <t>BTL_447998 24 Hour Cashback $50 - WOF</t>
  </si>
  <si>
    <t>CHR_See Updates/Updated Artwork - 1/26 BTL_449252 $25 Bet and Get - WOF</t>
  </si>
  <si>
    <t>PKR_575551 Double Dates - Borgata PKR_575551 Double Dates - Borgata</t>
  </si>
  <si>
    <t>CHR_See Change Request - 1/26 PA Borg PKR_575551 Double Dates - Borgata</t>
  </si>
  <si>
    <t>CHR - BTL_469303 Wheel of Fortune-New-B20G10-Day5</t>
  </si>
  <si>
    <t>CHR - BTL_467987 Wheel of Fortune-New-$10Bonus-Day7</t>
  </si>
  <si>
    <t>CHR - BTL_467912 Wheel of Fortune-New-DM50%UT100-Day4</t>
  </si>
  <si>
    <t>BTL_522528 Groundhog Day PYOG FreeSpins BetMGM NJ</t>
  </si>
  <si>
    <t>CHR_See Change Request 1/25 NJ BTL_522528 Groundhog Day PYOG FreeSpins BetMGM NJ</t>
  </si>
  <si>
    <t>PKR_398975 Pennsylvania Poker SPINS Leaderboard - Borgata _ CHR</t>
  </si>
  <si>
    <t>CHR_See Change Request - 1/26 Party PKR_550046 "RUSH" New Jersey Borgata/Party Poker Hot Tables</t>
  </si>
  <si>
    <t>BP/PP</t>
  </si>
  <si>
    <t>CHR - BTL_ 490387 Wheel of Fortune Mid Risk of Churn (ROC) - HIGH/LOW NON VIP</t>
  </si>
  <si>
    <t>CHR - BTL_465894 Wheel of Fortune High Risk of Churn (ROC) - HIGH/LOW VIP</t>
  </si>
  <si>
    <t>CHR - BTL_466044 Wheel of Fortune Low Risk of Churn (ROC)</t>
  </si>
  <si>
    <t>CHR_See Updates/Updated Artwork - 1/26 BTL_448601 $25 Bonus - WOF</t>
  </si>
  <si>
    <t>BTL_522528 Groundhog Day PYOG FreeSpins BetMGM WV</t>
  </si>
  <si>
    <t>PKR_549690 New Jersey Spins Leaderboard Borgata/Party - CHR</t>
  </si>
  <si>
    <t>CHR - BTL_ 465969 Wheel of Fortune Mid Risk of Churn (ROC) - HIGH/LOW VIP</t>
  </si>
  <si>
    <t>CHR - BTL_467837 Wheel of Fortune-New-B20G10-Day10</t>
  </si>
  <si>
    <t>CHR - BTL_468549 Wheel of Fortune-Reactivated-B50G25</t>
  </si>
  <si>
    <t>CHR_See Updates/Updated Artwork - 1/26 BTL_448265 $10 Bonus - WOF</t>
  </si>
  <si>
    <t>CHR_See Updates/Updated Artwork - 1/26 BTL_448819 $50 Bonus - WOF</t>
  </si>
  <si>
    <t>PKR_549935 "RUSH" New Jersey BETMGM Hot Tables - CHR</t>
  </si>
  <si>
    <t>CHR_See Change Request - 1/26 PA</t>
  </si>
  <si>
    <t>CHR_See Change Request - 1/26 MI</t>
  </si>
  <si>
    <t>CHR_See Change Request - 1/26 NJ</t>
  </si>
  <si>
    <t>CHR_See Change Request - 1/25 - PKR_553174 NJ BetMGM Happy Hour Cash Game</t>
  </si>
  <si>
    <t>CHR_See Change Request – 1/27 – PKR_584390 BetMGM Superbowl Poker Bonus</t>
  </si>
  <si>
    <t>BTL_552402 VIP Casino: 2023 Valentine's Day Sweepstake (23SSVD02) BetMGM WV</t>
  </si>
  <si>
    <t>CHR_See Change Request - 1/25 | PKR_553411 PA Borgata Happy Hour Cash Games</t>
  </si>
  <si>
    <t>CHR_See Change Request - 1/27 | PKR_585101 ON Superbowl Poker Bonus</t>
  </si>
  <si>
    <t>BTL_523078 Groundhog Day PYOG FreeSpins Borgata PA</t>
  </si>
  <si>
    <t>CHR_See Change Request - 1/25 PKR_553478 Michigan BETMGM Happy Hour Cash Game</t>
  </si>
  <si>
    <t>BTL_585774 BetMGM ON Superbowl Bet Casino &amp; Get Sports Bonus</t>
  </si>
  <si>
    <t>BTL_522853 Groundhog PYOG FreeSpins BetMGM PA</t>
  </si>
  <si>
    <t>BRMKT_565755 BETMGM- Ohio-UCL Bet Insurance Token- Soccer</t>
  </si>
  <si>
    <t>BTL_577285 BETMGM SUPERBOWL HIGH TIER BET $50 SPORTS, GET $25 CASINO BONUS</t>
  </si>
  <si>
    <t>BRMKT_592355 "RUSH" BetMGM - Bet $20 On Tournament Winner For WM Open, Get $10 Bonus Bet To Use On Any Sport - PGA</t>
  </si>
  <si>
    <t>All States (US) (except NY)</t>
  </si>
  <si>
    <t>Change Step 3 | BRMKT_ 320829 BetMGM - EPL Bet 10 Win 200 If Any Player Scores A Goal</t>
  </si>
  <si>
    <t>BTL_552300 VIP Casino: 2023 Valentine's Day Sweepstake (23SSVD02) BetMGM ON</t>
  </si>
  <si>
    <t>BTL_591604 VIP Casino Direct Mail - February - Slots (BetMGM MI,WV) - MI</t>
  </si>
  <si>
    <t>BTL_591604 VIP Casino Direct Mail - February - Slots (BetMGM MI,WV) - WV</t>
  </si>
  <si>
    <t>PKR_553241 NJ Borgata Happy Hour Cash Game - CHR</t>
  </si>
  <si>
    <t>BTL_578182 BETMGM SUPERBOWL MEDIUM TIER BET $20 SPORTS, GET $10 CASINO BONUS</t>
  </si>
  <si>
    <t>BRMKT_339305 "RUSH" KG Certified (offline activation) - Risk-Free OGP - Promo, LP Creative Swap</t>
  </si>
  <si>
    <t>BTL_578099 BETMGM SUPERBOWL LOW TIER BET $20 SPORTS, GET $10 CASINO BONUS</t>
  </si>
  <si>
    <t>BRMKT_588215 BETMGM- – Bet $50 on College Basketball, Get $10 Bonus Bet to use on any sport-CBB</t>
  </si>
  <si>
    <t>ATL_587610 MC PA The Big Game 57: Halftime Wagers Free Spins</t>
  </si>
  <si>
    <t>ATL_585383 BC PA ​​Chicago Gold ​Bet &amp; Get​</t>
  </si>
  <si>
    <t>ATL_585162 MC PA ​Chicago Gold Bet &amp; Get​</t>
  </si>
  <si>
    <t>ATL_569697 MC NJ New York Jets Blackjack Bet &amp; Get Free Bet</t>
  </si>
  <si>
    <t>PKR_553344 PA BETMGM Happy Hour Cash Game - CHR</t>
  </si>
  <si>
    <t>ATL_567482 PC NJ Party Bowl 20K Leaderboard</t>
  </si>
  <si>
    <t>ATL_569622 MC MI Detroit Lions Blackjack Bet &amp; Get Free Bet</t>
  </si>
  <si>
    <t>CHR_See Change Request - 1/30 (poker carousel) | PKR_553478 Michigan BETMGM Happy Hour Cash Game</t>
  </si>
  <si>
    <t>BTL_522928 Groundhog Day PYOG FreeSpins BetMGM ON</t>
  </si>
  <si>
    <t>ATL_587189 MC WV The Big Game 57: Halftime Wagers Free Spins</t>
  </si>
  <si>
    <t>MC ON The Big Game 57 (Post Game) : Bet &amp; Get Bonus Spins</t>
  </si>
  <si>
    <t>BRMKT_578748 BetMGM-Bet $100 Live on Sports (min odds -300), get $10 Bonus Bet- BETMGM</t>
  </si>
  <si>
    <t>CHR_See Change Request - 1/30 (start date) | ATL_578514 BC PA Pick a Heart</t>
  </si>
  <si>
    <t>CHR_See Change Request - 1/30 (start date) | ATL_560772 MC MI Pick a Heart</t>
  </si>
  <si>
    <t>Core Update: Homepage (1/10/23)</t>
  </si>
  <si>
    <t>PRT_MS_278303 Decade of Black and Gold</t>
  </si>
  <si>
    <t>PA, WV</t>
  </si>
  <si>
    <t>PS_588482 BetMGM Poker - PA Daily C-Note Tournament Offer</t>
  </si>
  <si>
    <t>PRT_ 326092 Chiefs RF $1000</t>
  </si>
  <si>
    <t>Horse Racing Stakes Calendar Update</t>
  </si>
  <si>
    <t>Horseracing</t>
  </si>
  <si>
    <t>BRMKT_ 604117 "RUSH" Horse Racing Creative February 2023</t>
  </si>
  <si>
    <t>OC_592469 Big Game Creative- MGM Sport/Casino Xsell</t>
  </si>
  <si>
    <t>MS,MC</t>
  </si>
  <si>
    <t>Core Update: NFL (1/30/23)</t>
  </si>
  <si>
    <t>Borgata NJ Promohub update</t>
  </si>
  <si>
    <t>Borgata PA Promohub update</t>
  </si>
  <si>
    <t>BetMGM PA Promohub update</t>
  </si>
  <si>
    <t>BetMGM NJ Promohub request</t>
  </si>
  <si>
    <t>PKR_599732 PA BetMGM Big Shots Series</t>
  </si>
  <si>
    <t>ATL_597079 MC WV MGM Riches 5X Sapphire Bet &amp; Get​</t>
  </si>
  <si>
    <t>ATL_595126 MC MI NJ WV The Big Game 57: Bonus Back - MI</t>
  </si>
  <si>
    <t>CHR 1/31 (Update PAB Assets) | ATL_578514 BC PA Pick a Heart</t>
  </si>
  <si>
    <t>Improve game mechanics - remove game name in the heart icon/picks</t>
  </si>
  <si>
    <t>CHR 1/31 (Update PAB Assets) | ATL_578393 MC PA Pick a Heart</t>
  </si>
  <si>
    <t>Update URL</t>
  </si>
  <si>
    <t>BRMKT_616452 "RUSH" - College Basketball Bet Insurance Token- NCAAB</t>
  </si>
  <si>
    <t>CHR_See Change Request - 1/31 (PAB assets) | ATL_566762 MC WV Pick a Heart</t>
  </si>
  <si>
    <t>PS_593820 BetMGM Casino - 2022 Jackpot Winners - ON</t>
  </si>
  <si>
    <t>ATL_583889 MC ON The Big Game 57: Halftime Wagers</t>
  </si>
  <si>
    <t>PKR_599792 PA Borgata Big Shots Series</t>
  </si>
  <si>
    <t>ATL_580391 MC MI Chicago Gold Bet &amp; Get</t>
  </si>
  <si>
    <t>ATL_595126 MC MI NJ WV The Big Game 57: Bonus Back - WV</t>
  </si>
  <si>
    <t>CHR_See Change Request - 1/31 (PAB assets) l ATL_560772 MC MI Pick a Heart</t>
  </si>
  <si>
    <t>BRMKT_568715 Cincinatti Reds Spring Training Landing Page</t>
  </si>
  <si>
    <t>PKR_599670 MI BetMGM Big Shots Series</t>
  </si>
  <si>
    <t>CHR_See Change Request - 1/32 BTL_585454 "RUSH" BetMGM Superbowl Bet Casino &amp; Get Sports Bonus</t>
  </si>
  <si>
    <t>Missing Sitecore PAT copy provided</t>
  </si>
  <si>
    <t>ATL_606727 MC WV Goldfish Feeding Time!™ Treasure Bet &amp; Get</t>
  </si>
  <si>
    <t>PKR_599547 NJ BetMGM Big Shots Series</t>
  </si>
  <si>
    <t>CHR_See Change Request - 1/30 | PKR_584390 BetMGM Superbowl Poker Bonus</t>
  </si>
  <si>
    <t>Incorrect assigned CHR (not needed)</t>
  </si>
  <si>
    <t>ATL_595126 MC MI NJ WV The Big Game 57: Bonus Back - NJ</t>
  </si>
  <si>
    <t>BRMKT_588825 BETMGM- Sports to Casino Missions- Cross Sell - MI</t>
  </si>
  <si>
    <t>BRMKT_588825 BETMGM- Sports to Casino Missions- Cross Sell - NJ</t>
  </si>
  <si>
    <t>BRMKT_588825 BETMGM- Sports to Casino Missions- Cross Sell - PA</t>
  </si>
  <si>
    <t>BRMKT_588825 BETMGM- Sports to Casino Missions- Cross Sell - WV</t>
  </si>
  <si>
    <t>PS_611338 "RUSH" BetMGM Chiefs Bet Get 100 SB Promo</t>
  </si>
  <si>
    <t>CHR_See Change Request - 1/31 (PAB assets) | ATL_576450 MC ON Pick a heart</t>
  </si>
  <si>
    <t>CHR_See Change Request - 1/30 - ATL_597079 MC WV MGM Riches 5X Sapphire Bet &amp; Get​</t>
  </si>
  <si>
    <t>End date/due date changes</t>
  </si>
  <si>
    <t>ATL_596453 MC ON Valentine’s Day Bonus Spins</t>
  </si>
  <si>
    <t>ATL_597222 BC NJ Wheel of Fortune Power Wedges Bet &amp; Get​</t>
  </si>
  <si>
    <t>ATL_596762 BC PA ​​Rolling in Gold™ ​Bet &amp; Get​</t>
  </si>
  <si>
    <t>BRMKT_541827 BetMGM - Super Bowl Prop Bet Challenge Free To Play Game</t>
  </si>
  <si>
    <t>ATL_596691 MC PA ​Rolling in Gold™ Bet &amp; Get</t>
  </si>
  <si>
    <t>CHR_See Updates/Updated Artwork - 1/26 ATL_397038 WOF "RUSH" 25th Anniversary Welcome Offer</t>
  </si>
  <si>
    <t>Changes in creatives</t>
  </si>
  <si>
    <t>CHR_See Updates/Updated Artwork - 1/26 BTL_490352 Wheel of Fortune High Risk of Churn (ROC) - HIGH/LOW NON VIP</t>
  </si>
  <si>
    <t>BRMKT_582800 BetMGM- Bet $25 On the BIG GAME, Get a $5 Live Bonus Bet- NFL</t>
  </si>
  <si>
    <t>BRMKT_ 339051 "RUSH" BETMGM - Sport - ON - Free One Game Parlay Bet for NFL * Change to OGP*</t>
  </si>
  <si>
    <t>Changes in dates</t>
  </si>
  <si>
    <t>ATL_584311 MC MI NJ PA WV The Big Game 57: Halftime Wagers Xsell _ WV</t>
  </si>
  <si>
    <t>PS_ 598306 Borgata Sports Basketball Welcome Offer</t>
  </si>
  <si>
    <t>BRMKT_526251 BetMGM-Sports to Casino- Bet $25 in sports and get $10 in Pittsburgh Steelers Roulette-X-sell - PA</t>
  </si>
  <si>
    <t>BRMKT_526251 BetMGM-Sports to Casino- Bet $25 in sports and get $10 in Pittsburgh Steelers Roulette-X-sell - WV</t>
  </si>
  <si>
    <t>BRMKT_ 606806 "RUSH" - BETMGM- BIG Game OGP Insurance-NFL</t>
  </si>
  <si>
    <t>BRMKT_583229 BetMGM- The Big Game First Bet Insurance $1000- NFL</t>
  </si>
  <si>
    <t>BRMKT_588330 BETMGM-Bet $25 on NBA, Get $10 Bonus Bet to use on any sport-NBA</t>
  </si>
  <si>
    <t>Update with new copy/terms</t>
  </si>
  <si>
    <t>ATL_581157 PC NJ The Wheel of Fire (Spin the Wheel) - PC NJ</t>
  </si>
  <si>
    <t>CHR_See Updates/Updated Artwork - 1/26 BTL_469303 Wheel of Fortune-New-B20G10-Day5</t>
  </si>
  <si>
    <t>CHR_See Updates/Updated Artwork - 1/26 BTL_447998 24 Hour Cashback $50 - WOF</t>
  </si>
  <si>
    <t>BTL_591911 VIP Casino Direct Mail - February - Tables (BetMGM ON)</t>
  </si>
  <si>
    <t>CHR_See Change Request - 1/30 (poker carousel) PKR_549571 New Jersey SPINS LB BetMGM</t>
  </si>
  <si>
    <t>Added ticket in the carousel image</t>
  </si>
  <si>
    <t>ATL_580514 MC WV $10k Valentine’s Day Leaderboard</t>
  </si>
  <si>
    <t>ATL_584311 MC MI NJ PA WV The Big Game 57: Halftime Wagers Xsell MI</t>
  </si>
  <si>
    <t>CHR_See Updates/Updated Artwork - 1/26 BTL_465894 Wheel of Fortune High Risk of Churn (ROC) - HIGH/LOW</t>
  </si>
  <si>
    <t>CHR_See Updates/Updated Artwork - 1/26 BTL_467837 Wheel of Fortune-New-B20G10-Day10</t>
  </si>
  <si>
    <t xml:space="preserve">CHR_See Updates/Updated Artwork - 1/26 BTL_448819 $50 Bonus - WOF </t>
  </si>
  <si>
    <t>ATL_585703 MC ON The Big Game 57 Pre Game OGP Promo</t>
  </si>
  <si>
    <t>BTL_591832 VIP Casino Direct Mail - February - Tables (BetMGM NJ)</t>
  </si>
  <si>
    <t>ATL_584311 MC MI NJ PA WV The Big Game 57: Halftime Wagers Xsell</t>
  </si>
  <si>
    <t>CHR_See Updates/Updated Artwork - 1/26 BTL_466044 Wheel of Fortune Low Risk of Churn (ROC)</t>
  </si>
  <si>
    <t>CHR_See Updates/Updated Artwork - 1/26 BTL_449134 $10 Bet and Get - WOF</t>
  </si>
  <si>
    <t>CHR_See Updates/Updated Artwork - 1/26 | BTL_468197 Wheel of Fortune-NDP-200%DMUT$200</t>
  </si>
  <si>
    <t>CHR_See Updates/Updated Artwork - 1/26 BTL_496727 WOF Non-reusable Deposit match Core 50% up to $200</t>
  </si>
  <si>
    <t>CHR_See Updates/Updated Artwork - 1/26 ATL_397338 WOF "RUSH" Spin the Wheel of Fortune</t>
  </si>
  <si>
    <t>BTL_591832 VIP Casino Direct Mail - February - Tables ,MI</t>
  </si>
  <si>
    <t>BTL_591832 VIP Casino Direct Mail - February - Tables (BetMGM WV)</t>
  </si>
  <si>
    <t>ATL_584311 MC MI NJ PA WV The Big Game 57: Halftime Wagers Xsell - PA</t>
  </si>
  <si>
    <t>CHR_See Change Request - 2/2 (RUSH) | PKR_584503 Borgata Superbowl Poker Bonus</t>
  </si>
  <si>
    <t>Added missing PAT sizes</t>
  </si>
  <si>
    <t>GA_450866 Game Announcement - Chicago Gold BC/PC - PA Borgata</t>
  </si>
  <si>
    <t>ATL_595202 MC WV President’s Day Bonus Drop</t>
  </si>
  <si>
    <t>ATL_595273 MC PA President’s Day Bonus Drop</t>
  </si>
  <si>
    <t>ATL_595344 BC PA President’s Day Bonus Drop</t>
  </si>
  <si>
    <t>BRMKT_582256 “RUSH” BETMGM-100% Deposit Match up to $500 + a $25 Bonus Bet After You Place Your First Bet</t>
  </si>
  <si>
    <t>BetMGM Rewards Page</t>
  </si>
  <si>
    <t>ATL_583550 MC MI The Big Game 57: $57k Leaderboard</t>
  </si>
  <si>
    <t>ATL_583550 MC NJ The Big Game 57: $57k Leaderboard</t>
  </si>
  <si>
    <t>BTL_591756 VIP Casino Direct Mail - February - Slots (Borgata NJ,PA)</t>
  </si>
  <si>
    <t>BTL_591756 VIP Casino Direct Mail - February - Slots (Borgata NJ,PA) - PA</t>
  </si>
  <si>
    <t>BTL_591680 VIP Casino Direct Mail - February - Slots (BetMGM ON)</t>
  </si>
  <si>
    <t>GA_601919 Game Announcement - Teddy's Tavern BJ/PJ PartyCasino NJ Build</t>
  </si>
  <si>
    <t>GA_601919 Game Announcement - Teddy's Tavern BJ/PJ</t>
  </si>
  <si>
    <t>ATL_596524 MC NJ MI PA WV MGM Grand Millions Bet and Get Refresh</t>
  </si>
  <si>
    <t>BRMKT_582915 BetMGM- Bet 10 Win 100 If Either Team Scores A TD In The BIG GAME- NFL</t>
  </si>
  <si>
    <t>PS_593314 BetMGM Poker - New Player Pair Welcome Offer - MC MI, NJ PA</t>
  </si>
  <si>
    <t>Update MAI trackers</t>
  </si>
  <si>
    <t>BRMKT_573288 BETMGM- Bet $100 Live on Sports, Get $10 Live Dealer- Sports x Casino</t>
  </si>
  <si>
    <t>NJ/WV/PA/MI</t>
  </si>
  <si>
    <t>Update terms</t>
  </si>
  <si>
    <t>Update creatives</t>
  </si>
  <si>
    <t>BTL_615686 "RUSH" The Big Game RND Campaign - Acquisition/CRM</t>
  </si>
  <si>
    <t>PRT_618235 "RUSH" BetOhio.com cobranded landing page</t>
  </si>
  <si>
    <t>PRT_618203 "RUSH" BetMaryland.com Cobranded Landing Page</t>
  </si>
  <si>
    <t>PRT_620422 "RUSH" ON Sportsbook Welcome Offer Affiliate LP</t>
  </si>
  <si>
    <t>BRMKT_464530 BETMGM- UCL Bet Insurance Token- Soccer- Maryland</t>
  </si>
  <si>
    <t>Duplication to other states</t>
  </si>
  <si>
    <t>BRMKT_584663 BetMGM - ON - Super Bowl LVll - First Bet Offer</t>
  </si>
  <si>
    <t>Update base URL (voucher pages)</t>
  </si>
  <si>
    <t>ATL_601500 BC NJ President’s Day Bonus Drop</t>
  </si>
  <si>
    <t>CHR ATL_595273 MC PA President’s Day Bonus Drop</t>
  </si>
  <si>
    <t>Update game name</t>
  </si>
  <si>
    <t>CHR_See Change Request - 2/2 | ATL_595202 MC WV President’s Day Bonus Drop CHR</t>
  </si>
  <si>
    <t>ATL_583633 MC ON The Big Game 57: $57k Leaderboard</t>
  </si>
  <si>
    <t>GA_601852 Game Announcement - Teddy's Tavern MJ</t>
  </si>
  <si>
    <t>ATL_597151 MC MI NJ Wheel of Fortune Power Wedges Bet &amp; Get​</t>
  </si>
  <si>
    <t>ATL_596524 MC NJ MI PA WV MGM Grand Millions Bet and Get Refresh - NJ</t>
  </si>
  <si>
    <t>BTL_592064 VIP Casino Direct Mail - February - Tables (Borgata NJ)</t>
  </si>
  <si>
    <t>BTL_592143 VIP Casino Direct Mail - February - Tables (Borgata PA)</t>
  </si>
  <si>
    <t>BTL_591987 VIP Casino Direct Mail - February - Tables (BetMGM PA)</t>
  </si>
  <si>
    <t>PKR_599607 NJ Borgata Big Shots Series</t>
  </si>
  <si>
    <t>ATL_596524 MC NJ MI PA WV MGM Grand Millions Bet and Get Refresh - MI</t>
  </si>
  <si>
    <t>BTL_591123 VIP Casino Direct Mail - February - Slots (BetMGM NJ)</t>
  </si>
  <si>
    <t>BTL_591123 VIP Casino Direct Mail - February - Slots (BetMGM PA)</t>
  </si>
  <si>
    <t>PKR_608253 Cash Back Grind - NJ Borgata</t>
  </si>
  <si>
    <t>ATL_583550 MC PA The Big Game 57: $57k Leaderboard</t>
  </si>
  <si>
    <t>ATL_583550 MC WV The Big Game 57: $57k Leaderboard</t>
  </si>
  <si>
    <t>GA_450797 Game Announcement - Chicago Gold MC PA</t>
  </si>
  <si>
    <t>GA_450797 Game Announcement - Chicago Gold MC MI</t>
  </si>
  <si>
    <t>PS_588444 BetMGM Poker - New Players Play Free Welcome Offer</t>
  </si>
  <si>
    <t>MI/NJ/PA</t>
  </si>
  <si>
    <t>CHR_See Change Request - 1/27 | OC_514311 MGM OH Launch- 2.5k DM + 20K BRP</t>
  </si>
  <si>
    <t>ATL_603081 MC WV 25k Jackpot Leaderboard</t>
  </si>
  <si>
    <t>ATL_ 603675 BC PA SHARED $50k Jackpot Leaderboard</t>
  </si>
  <si>
    <t>ATL_ 603554 MC PA SHARED $50k Jackpot Leaderboard</t>
  </si>
  <si>
    <t>CHR_See Change Request -2/3 "RUSH" ATL_569493 MC MI Goldfish Feeding Time™ Bet &amp; Get</t>
  </si>
  <si>
    <t>ATL_602222 PC NJ ​ Wheel of Fortune Power Wedges Bet &amp; Get​</t>
  </si>
  <si>
    <t>CHR_See Change Request - 1/30 (poker carousel) PKR_549935 "RUSH" New Jersey BETMGM Hot Table</t>
  </si>
  <si>
    <t>Update prizes</t>
  </si>
  <si>
    <t>ATL_585082 MC MI NJ PA WV The Big Game 57 Pre Game OGP Promo - NJ</t>
  </si>
  <si>
    <t>ATL_585082 MC MI NJ PA WV The Big Game 57 Pre Game OGP Promo - MI</t>
  </si>
  <si>
    <t>CHR_See Change Request - 2/3 PKR_550046 "RUSH" New Jersey Borgata/Party Poker Hot Tables</t>
  </si>
  <si>
    <t>Borgata/PartyPoker</t>
  </si>
  <si>
    <t>PKR_608316 PA Borgata Cash Back Grind</t>
  </si>
  <si>
    <t>ATL_585082 MC MI NJ PA WV The Big Game 57 Pre Game OGP Promo - WV</t>
  </si>
  <si>
    <t>ATL_581722 MC MI 2/17 Slingo® $10k Weekend Leaderboard</t>
  </si>
  <si>
    <t>PKR_608011 Cash Back Grind - NJ BetMGM</t>
  </si>
  <si>
    <t>ATL_585082 MC MI NJ PA WV The Big Game 57 Pre Game OGP Promo - PA</t>
  </si>
  <si>
    <t>PKR_608190 PA BetMGM Cash Back Grind</t>
  </si>
  <si>
    <t>ATL_602051 MC WV ​MGM Riches Triple Ruby Bet &amp; Get</t>
  </si>
  <si>
    <t>PKR_608124 Cash Back Grind - MI BetMGM</t>
  </si>
  <si>
    <t>ATL_605949 MC ON $25K Leaderboard</t>
  </si>
  <si>
    <t>BMGM Inclusion for LV SE BCH $300K Winnin' in the Rain ST</t>
  </si>
  <si>
    <t>PKR_597554 BetMGM MI Sweetheart STW</t>
  </si>
  <si>
    <t>BRMKT_ 399424 BetMGM - ON - NHL OGP Insurance</t>
  </si>
  <si>
    <t>BRMKT_537175 BetMGM - ON - NBA - Casino X-Sell</t>
  </si>
  <si>
    <t>PKR_597489 Borgata PA Sweetheart STW</t>
  </si>
  <si>
    <t>PKR_597425 BetMGM PA Sweetheart STW</t>
  </si>
  <si>
    <t>BetMGM ON - NBA OGP Insurance</t>
  </si>
  <si>
    <t>Update ACQ Background BRMKT_583229 BetMGM- The Big Game First Bet Insurance $1000- NFL</t>
  </si>
  <si>
    <t>Update ACQ background</t>
  </si>
  <si>
    <t>BRMKT_573503 BETMGM- Bet $50 on NBA, get $5 FreePlay- Sports to Casino - MI</t>
  </si>
  <si>
    <t>BRMKT_573503 BETMGM- Bet $50 on NBA, get $5 FreePlay- Sports to Casino - NJ</t>
  </si>
  <si>
    <t>BRMKT_573503 BETMGM- Bet $50 on NBA, get $5 FreePlay- Sports to Casino - PA</t>
  </si>
  <si>
    <t>BRMKT_573503 BETMGM- Bet $50 on NBA, get $5 FreePlay- Sports to Casino - WV</t>
  </si>
  <si>
    <t>PKR_597296 BetMGM NJ Sweetheart STW</t>
  </si>
  <si>
    <t>BRMKT_525984 BETMGM- Sports to Casino- Bet $25 in sports and get $10 in NY Jets Roulette- X-sell</t>
  </si>
  <si>
    <t>PKR_597361 Borgata NJ Sweetheart STW</t>
  </si>
  <si>
    <t>BRMKT_584188 BetMGM ON - Super Bowl 57 - Bet OGP 50 get $10 Bet Credit</t>
  </si>
  <si>
    <t>PS_610252 BetMGM Casino - Updated Awards Creative - BetMGM NJ</t>
  </si>
  <si>
    <t>PS_610252 BetMGM Casino - Updated Awards Creative - BetMGM MI</t>
  </si>
  <si>
    <t>PS_610252 BetMGM Casino - Updated Awards Creative - BetMGM PA</t>
  </si>
  <si>
    <t>PS_610252 BetMGM Casino - Updated Awards Creative - BetMGM WV</t>
  </si>
  <si>
    <t>ATL_596908 BC NJ Teddy's Tavern Bet &amp; Get</t>
  </si>
  <si>
    <t>ATL_596908 MC NJ Teddy's Tavern Bet &amp; Get</t>
  </si>
  <si>
    <t>Copy Over To All States/Request Vanity BRMKT_541827 BetMGM - Super Bowl Prop Bet Challenge Free To Play Game</t>
  </si>
  <si>
    <t>PKR_600810 $10 Poker Cash Game Bonus (MGM)</t>
  </si>
  <si>
    <t>PKR_600810 $10 Poker Cash Game Bonus (MGM) - MI</t>
  </si>
  <si>
    <t>PKR_600810 $10 Poker Cash Game Bonus (MGM) - PA</t>
  </si>
  <si>
    <t>PKR_600697 $25 Poker Cash Game Bonus (Borgata)- PA</t>
  </si>
  <si>
    <t>PKR_600697 $25 Poker Cash Game Bonus (Borgata)- NJ</t>
  </si>
  <si>
    <t>ATL_595450 MC ON $5 Family Day Bonus</t>
  </si>
  <si>
    <t>ATL_601329 MC MI NJ President’s Day Bonus Drop</t>
  </si>
  <si>
    <t>MC MI $50k Jackpot Leaderboard</t>
  </si>
  <si>
    <t>PKR_600873 $10 Poker Cash Game (Borgata)</t>
  </si>
  <si>
    <t>PKR_600384 $25 Poker Cash Game Bonus (MGM) - NJ</t>
  </si>
  <si>
    <t>PKR_600384 $25 Poker Cash Game Bonus (MGM) - MI</t>
  </si>
  <si>
    <t>BRMKT_613521 "RUSH" BETMGM-Bet $20 on Genesis Invitational, Get $10 Bonus Bet Each Day-PGA</t>
  </si>
  <si>
    <t>PRT_577336 "RUSH" Sixers Rivalry Week</t>
  </si>
  <si>
    <t>NJ/PA</t>
  </si>
  <si>
    <t>BTL_ 393949 Reactivation Autocycle Refresh - $25 Free Bet, Day 10</t>
  </si>
  <si>
    <t>PRT_ 598019 Red Sox Pre Reg Creative</t>
  </si>
  <si>
    <t>MA</t>
  </si>
  <si>
    <t>Update Terms/PRT_423073 Affiliated Sports Fans Voucher Assets &amp; Copy Deck</t>
  </si>
  <si>
    <t>BRMKT_586019 BetMGM - ON - Super Bowl LVll - Bet 10 Get 100 if either team scores a Touchdown</t>
  </si>
  <si>
    <t>BTL_ 393862 Reactivation Autocycle Refresh - $15 Free Bet, Day 5</t>
  </si>
  <si>
    <t>PRT_616853 "RUSH" BetKansas.com cobranded landing page</t>
  </si>
  <si>
    <t>ATL_597006 PC NJ Teddy's Tavern Bet &amp; Get</t>
  </si>
  <si>
    <t>JM</t>
  </si>
  <si>
    <t>Update Copy/Terms/BRMKT_MS_ 259651 BETMGMSPORTS - UCL One Game Parlay and Same Game Parlay Insurance</t>
  </si>
  <si>
    <t>Copy/terms update</t>
  </si>
  <si>
    <t>BRMKT_584432 BetMGM - ON - Super Bowl LVll - Multi Sport Parlay Boost</t>
  </si>
  <si>
    <t>ATL_609227 MC NJ Spin the Wheel (NetEnt)</t>
  </si>
  <si>
    <t>ATL_609298 BC NJ Spin the Wheel (NetEnt)</t>
  </si>
  <si>
    <t>BTL_620649 "RUSH" VIP Casino Direct Mail - February - Tables (Party NJ)</t>
  </si>
  <si>
    <t>BTL_621750 "RUSH" VIP Casino Direct Mail - February - Slots (Party NJ)</t>
  </si>
  <si>
    <t>PKR_600384 $25 Poker Cash Game Bonus (MGM) - PA</t>
  </si>
  <si>
    <t>ATL_614619 MC NJ SHARED 50k Jackpot Leaderboard</t>
  </si>
  <si>
    <t>ATL_614690 BC NJ SHARED 50k Jackpot Leaderboard</t>
  </si>
  <si>
    <t>Core Update: NFL Draft (1/30/23)</t>
  </si>
  <si>
    <t>BTL_384958 Reactivation Autocycle Refresh - $10 Free Bet Day 14</t>
  </si>
  <si>
    <t>PRT_ 600742 Red Sox First Bet Welcome Offer</t>
  </si>
  <si>
    <t>OC_592975 March Madness Direct Mail Acq</t>
  </si>
  <si>
    <t>BRMKT_571494 BETMGM-Nascar Daytona 500 Top 3 Insurance- Nascar</t>
  </si>
  <si>
    <t>OC_593358 TAPPP March Madness Direct Mail Acq</t>
  </si>
  <si>
    <t>PRT_618081 "RUSH" Rotowire.com cobranded landing page</t>
  </si>
  <si>
    <t>BRMKT_571010 BETMGM- Updated 2023 Nascar Generic Top 3 Insurance- Nascar</t>
  </si>
  <si>
    <t>Duplication to all states</t>
  </si>
  <si>
    <t>Core Update: College Basketball (2/2/23)</t>
  </si>
  <si>
    <t>Copy Over To All States (No NY/MS) - PRT_618081 "RUSH" Rotowire.com cobranded landing page</t>
  </si>
  <si>
    <t>PRT_ 600970 Astros First Bet Welcome Offer</t>
  </si>
  <si>
    <t>LA</t>
  </si>
  <si>
    <t>Core Update: Live Betting (2/1/23)</t>
  </si>
  <si>
    <t>ATL_608684 MC MI Spin the Wheel</t>
  </si>
  <si>
    <t>ATL_609017 MC PA Spin the Wheel</t>
  </si>
  <si>
    <t>OC_592975 March Madness Direct Mail ACQ</t>
  </si>
  <si>
    <t>Date change and copy updates</t>
  </si>
  <si>
    <t>Copy/terms updates</t>
  </si>
  <si>
    <t>ATL_608860 MC NJ Spin the Wheel</t>
  </si>
  <si>
    <t>BTL_490680 Superbowl $25 CASINO BONUS to Sports Bettors BetMGM ON - CHR_ 2/8</t>
  </si>
  <si>
    <t>Changes in Creatives</t>
  </si>
  <si>
    <t>ATL_583633 MC ON The Big Game 57: $57k Leaderboard - CHR_See Change Request - 2/7 &amp; 2/8</t>
  </si>
  <si>
    <t>ATL_583889 MC ON The Big Game 57: Halftime Wagers - CHR_See Change Request - 2/8</t>
  </si>
  <si>
    <t>BTL_484592 Superbowl Non-reusable Deposit match Core 50% up to $500 BetMGM ON - CHR_ 2/8</t>
  </si>
  <si>
    <t>BTL_489758 Superbowl Deposit Match Reusable VIP 50% up to $2500 BETMGM ON - CHR_2/8</t>
  </si>
  <si>
    <t>PKR_608316 PA Borgata Cash Back Grind - CHR</t>
  </si>
  <si>
    <t>Cash Back to cashback</t>
  </si>
  <si>
    <t>ATL_585703 MC ON The Big Game 57 Pre Game OGP Promo - CHR_See Change Request - 2/7 &amp; 2/8</t>
  </si>
  <si>
    <t>ATL_581157 PC NJ The Wheel of Fire (Spin the Wheel) - CHR_See Change Request - 2/8</t>
  </si>
  <si>
    <t>Changes in Creative</t>
  </si>
  <si>
    <t>ATL_608941 MC WV Spin the Wheel</t>
  </si>
  <si>
    <t>CHR_ 2/8 | BTL_483640 Superbowl VIP Bonus Drop ($100/$250/$500) BetMGM ON</t>
  </si>
  <si>
    <t>CHR_2/8 | BTL_483115 Superbowl Core Bonus Drop ($25/$50/$100) BetMGM ON</t>
  </si>
  <si>
    <t>Update Creatives</t>
  </si>
  <si>
    <t>CHR_See Change Request - 2/8 (dates) BTL_548405 MI Peal and Gold tier OMNI Slots Offer</t>
  </si>
  <si>
    <t>Date Extension</t>
  </si>
  <si>
    <t>BTL_614762 Bet &amp; Get Bonus Spins ON</t>
  </si>
  <si>
    <t>CHR_See Change Request - 2/8 (dates) BTL_548482 MI Sapphire tier OMNI Slots Offer</t>
  </si>
  <si>
    <t>CHR_See Change Request - 2/9 (game change) ATL_545742 MC ON Play &amp; Earn</t>
  </si>
  <si>
    <t>Change game name</t>
  </si>
  <si>
    <t>Mock Up Casino Carousel | BRMKT_584188 BetMGM ON - Super Bowl 57 - Bet OGP 50 get $10 Bet Credit</t>
  </si>
  <si>
    <t>CHR_See Change Request - 2/8 (date extension) PKR_397634 Michigan Poker SPINS Leaderboard</t>
  </si>
  <si>
    <t>CHR_See Change Request - 2/8 (date extension) PKR_398975 Pennsylvania Poker SPINS Leaderboard - Borgata</t>
  </si>
  <si>
    <t>CHR_See Change Request - 2/8 (date extension) PKR_549690 New Jersey Spins Leaderboard Borgata/Party</t>
  </si>
  <si>
    <t>CHR_See Change Request - 2/8 (date extension) PKR_553174 NJ BetMGM Happy Hour Cash Game</t>
  </si>
  <si>
    <t>CHR_See Change Request - 2/8 (date extension) PKR_549571 New Jersey SPINS LB BetMGM</t>
  </si>
  <si>
    <t>CHR_See Change Request - 2/8 (date extension) PKR_553344 PA BETMGM Happy Hour Cash Game</t>
  </si>
  <si>
    <t>CHR_See Change Request - 2/8 (date extension) PKR_553241 NJ Borgata Happy Hour Cash Game</t>
  </si>
  <si>
    <t>CHR_See Change Request - 2/8 (date extension) PKR_553478 Michigan BETMGM Happy Hour Cash Game</t>
  </si>
  <si>
    <t>CHR_See Change Request - 2/8 (date extension) PKR_553411 PA Borgata Happy Hour Cash Games</t>
  </si>
  <si>
    <t>CHR_See Change Request - 2/8 (dates) BTL_548099 MI VIP Platinum and Noir tier OMNI Slots Offer</t>
  </si>
  <si>
    <t>BTL_604645 VIP Casino: 2023 St. Patrick's Day Play &amp; Earn (23PESP03) - BetMGM WV</t>
  </si>
  <si>
    <t>CHR_See Change Request - 2/7 ATL_389955 WOF "RUSH" Vanna White Sweepstakes</t>
  </si>
  <si>
    <t xml:space="preserve">BTL_602369 VIP Casino: 2023 St. Patrick's Day Play &amp; Earn (23PESP03) - BetMGM NJ </t>
  </si>
  <si>
    <t>CHR_See Change Request - 2/9 (game change) - ATL_534157 MC ON Seal the Deal</t>
  </si>
  <si>
    <t>Game change</t>
  </si>
  <si>
    <t>BTL_603454 VIP Casino: 2023 St. Patrick's Day Play &amp; Earn (23PESP03) - BetMGM PA</t>
  </si>
  <si>
    <t>BTL_606084 VIP Casino: 2023 St. Patrick's Day Play &amp; Earn (23PESP03)</t>
  </si>
  <si>
    <t>ATL_617442 MC PA $25K Weekend Leaderboard</t>
  </si>
  <si>
    <t>ATL_617815 MC WV $10k Weekend Leaderboard (updates)</t>
  </si>
  <si>
    <t>Update Terms/Copy BRMKT_MS_256668 BETMGMSPORTS - UCL First Goal Insurance - Champions League Soccer</t>
  </si>
  <si>
    <t>Updater terms and copy</t>
  </si>
  <si>
    <t>See Kevin's Updates BRMKT_588825 BETMGM- Sports to Casino Missions- Cross Sell</t>
  </si>
  <si>
    <t>MI., NJ, PA, WV</t>
  </si>
  <si>
    <t>PS_593703 BetMGM Casino - 2022 Jackpot Winners - WV</t>
  </si>
  <si>
    <t>PS_593502 BetMGM Casino - 2022 Jackpot Winners - MI</t>
  </si>
  <si>
    <t>Update Creative BRMKT_584043 BetMGM ON - Super Bowl 57 - Bet $25 Get 5 Live Sports Reward</t>
  </si>
  <si>
    <t>PS_593636 BetMGM Casino - 2022 Jackpot Winners - NJ</t>
  </si>
  <si>
    <t>PS_593569 BetMGM Casino - 2022 Jackpot Winners - PA</t>
  </si>
  <si>
    <t>BetMGM - Big Game OGP Insurance Token</t>
  </si>
  <si>
    <t>BRMKT_ 609646 BETMGM-"50% MLS Parlay Boost- MLS</t>
  </si>
  <si>
    <t>Update Creative BRMKT_579973 BetMGM ON - SuperBowl Prop Bet Challenge</t>
  </si>
  <si>
    <t>Final Scheduling/Casino Carousel | BRMKT_579973 BetMGM ON - SuperBowl Prop Bet Challenge</t>
  </si>
  <si>
    <t>Set Up Carousel | BRMKT_584043 BetMGM ON - Super Bowl 57 - Bet $25 Get 5 Live Sports Reward</t>
  </si>
  <si>
    <t>ATL_621925 PC NJ "RUSH" Jewel of the Dragon™ Valley of the Tiger™ Bet &amp; Get​</t>
  </si>
  <si>
    <t>ATL_597765 BC PA Roaring Reels Bet &amp; Get​</t>
  </si>
  <si>
    <t>ATL_580216 MC MI 2/24 Slingo® $10k Weekend Leaderboard</t>
  </si>
  <si>
    <t>ATL_621580 "RUSH" MC WV "RUSH" Shamrock® Bet &amp; Get​</t>
  </si>
  <si>
    <t>BTL_602442 VIP Casino: 2023 St. Patrick's Day Play &amp; Earn (23PESP03) Coin Flip - MC NJ</t>
  </si>
  <si>
    <t>BTL_551768 Reactivation Spin the Wheel - BetMGM ON</t>
  </si>
  <si>
    <t xml:space="preserve">BTL </t>
  </si>
  <si>
    <t>Core Update: NASCAR Xfinity Series (2/2/23)</t>
  </si>
  <si>
    <t>Core Update: MLS (2/1/23)</t>
  </si>
  <si>
    <t>BTL_550157 Reactivation Spin the Wheel - BetMGM PA</t>
  </si>
  <si>
    <t>BTL_602613 VIP Casino: 2023 St. Patrick's Day Play &amp; Earn (23PESP03) Spin the Wheel - MC NJ</t>
  </si>
  <si>
    <t>BTL_606159 VIP Casino: 2023 St. Patrick's Day Play &amp; Earn (23PESP03) Coin Flip - MC MI</t>
  </si>
  <si>
    <t>PRT_466348 ActionPro Sub Deal NY</t>
  </si>
  <si>
    <t>BetMGM ON NBA LP Update</t>
  </si>
  <si>
    <t>Terms/copy update</t>
  </si>
  <si>
    <t>BTL_550636 Reactivation Spin the Wheel - Borgata PA</t>
  </si>
  <si>
    <t>BTL_606230 VIP Casino: 2023 St. Patrick's Day Play &amp; Earn (23PESP03) Spin the Wheel - MC MI</t>
  </si>
  <si>
    <t>BRMKT_586850 BetMGM - ON - Multi Sport Missions - All Sports</t>
  </si>
  <si>
    <t>BRMKT_ 406492 BetMGM - Basketball Parlay Insurance</t>
  </si>
  <si>
    <t>ATL_597694 MC PA Roaring Reels Bet &amp; Get</t>
  </si>
  <si>
    <t>BTL_604263 VIP Casino: 2023 St. Patrick’s Day Play &amp; Earn (23PESP03) Coin Flip</t>
  </si>
  <si>
    <t>ADV_625558 KG Certified (offline activation) - OGP - LP Creative Swap</t>
  </si>
  <si>
    <t>ADV_574751 NJ Transit Promo/Retention Landing Page  - NBA OGP</t>
  </si>
  <si>
    <t>MGM Rewards Marquee Set Up</t>
  </si>
  <si>
    <t>BTL_603627 VIP Casino: 2023 St. Patrick’s Day Play &amp; Earn (23PESP03) Coin Flip</t>
  </si>
  <si>
    <t>CHR_See Change Request - 2/13 (date extension) | ATL_606727 MC WV Goldfish Feeding Time!™ Treasure Bet &amp; Get</t>
  </si>
  <si>
    <t>Date extension</t>
  </si>
  <si>
    <t>ATL_617563 MC NJ MI $25K Weekend Leaderboard - MI</t>
  </si>
  <si>
    <t>CHR_See Change Request - 2/13 | BTL_496727 WOF Non-reusable Deposit match Core 50% up to $200</t>
  </si>
  <si>
    <t>No changes | All good with our build since the request here was only inbox, overlay, toaster and it doesn't indicate promo dates in TCs</t>
  </si>
  <si>
    <t>ATL_617563 MC NJ MI $25K Weekend Leaderboard - NJ</t>
  </si>
  <si>
    <t>ATL_650717 "RUSH" MC WV MGM Grand Millions back up</t>
  </si>
  <si>
    <t>ATL_622099 MC ON $25k Weekend Leaderboard</t>
  </si>
  <si>
    <t>CHR_See Change Request - 2/8 | PKR_608190 PA BetMGM Cash Back Grind</t>
  </si>
  <si>
    <t>Updated the image</t>
  </si>
  <si>
    <t>CHR_See Change Request - 2/13 | BTL_496545 WOF Bonus Drops 25_50_100</t>
  </si>
  <si>
    <t>No changes</t>
  </si>
  <si>
    <t>BTL_614271 Churn Lifecycle Bet Insurance Tokens - SASW</t>
  </si>
  <si>
    <t>MD, OH, WY</t>
  </si>
  <si>
    <t>PRT_632663 "RUSH" PGA TOUR $1000 Bonus Bet Credit</t>
  </si>
  <si>
    <t>OC_600351 March Matchups Tiered MGM Reactivation</t>
  </si>
  <si>
    <t>ATL_ 604561 MC ON Spin the wheel</t>
  </si>
  <si>
    <t>BTL_609655 NBA Bet Insurance Token $5, $10, and $30 Tier Imagery Updates - BORG</t>
  </si>
  <si>
    <t>BRMKT_617859 BETMGM- Bet $17 on The PLAYERS, Get $17 Free Bet if Hole in 1 on Hole 17- PGA</t>
  </si>
  <si>
    <t>CHR_See Change Request - 2/10 (Update Creative) | PRT_ 598019 Red Sox Pre Reg Creative</t>
  </si>
  <si>
    <t>Updated creative</t>
  </si>
  <si>
    <t>BTL_603748 VIP Casino: 2023 St. Patrick's Day Play &amp; Earn (23PESP03) Spin the Wheel - MC WV</t>
  </si>
  <si>
    <t>BetMGM ON NBA LP Update Creative</t>
  </si>
  <si>
    <t>BTL_609564 NBA Bet Insurance Token $5, $10, and $30 Tier Imagery Updates</t>
  </si>
  <si>
    <t>BTL_604700 VIP Casino: 2023 St. Patrick's Day Play &amp; Earn (23PESP03) Spin the Wheel - MC PA</t>
  </si>
  <si>
    <t>CHR_See Change Request - 2/14 | PKR_608316 PA Borgata Cash Back Grind</t>
  </si>
  <si>
    <t>CHR_See Change Request - 2/7 &amp; 2/8 | PKR_608011 Cash Back Grind - NJ BetMGM</t>
  </si>
  <si>
    <t>CHR_See Change Request - 2/7 &amp; 2/8 | PKR_608253 Cash Back Grind - NJ Borgata</t>
  </si>
  <si>
    <t>CHR_See Change Request - 2/7 &amp; 2/8 | PKR_608124 Cash Back Grind - MI BetMGM</t>
  </si>
  <si>
    <t>BTL_487654 March Matchups Non-reusable Deposit match Core 50% - NJ</t>
  </si>
  <si>
    <t>BTL_516757 First Day of Spring Free Spins BetMGM WV</t>
  </si>
  <si>
    <t>BTL_516757 First Day of Spring Free Spins BetMGM MI</t>
  </si>
  <si>
    <t>ATL_637862 "RUSH" MC MI MGM Grand Millions Big Winner $588,795</t>
  </si>
  <si>
    <t>ATL_518985 MC NJ Spin to Win Acquisition</t>
  </si>
  <si>
    <t>Netflix Video – Wheel of Fortune Power Wedges – MI BET MGM</t>
  </si>
  <si>
    <t>Netflix Video – Wheel of Fortune Power Wedges – NJ BET MGM</t>
  </si>
  <si>
    <t xml:space="preserve">Casino </t>
  </si>
  <si>
    <t>ATL_615261 MC WV St. Patrick’s Day Bonus Drop</t>
  </si>
  <si>
    <t>BTL_517126 First Day of Spring Free Spins BetMGM ON</t>
  </si>
  <si>
    <t>ATL_615524 BC PA St. Patrick’s Day Bonus Drop</t>
  </si>
  <si>
    <t>ATL_615453 MC MI St. Patrick’s Day Bonus Drop</t>
  </si>
  <si>
    <t>BTL_487654 March Matchups Non-reusable Deposit match Core 50% - MI</t>
  </si>
  <si>
    <t xml:space="preserve">CHR_See Change Request - 2/10 (design change) | ATL_534157 MC ON Seal the Deal </t>
  </si>
  <si>
    <t>BTL_498590 March Matchups Core Bonus Drop ($25/$50/$100) BetMGM Mi</t>
  </si>
  <si>
    <t>BTL_550373 Reactivation Spin the Wheel - BetMGM NJ</t>
  </si>
  <si>
    <t>BTL_614955 Churn Lifecycle Bet and Get - SASW</t>
  </si>
  <si>
    <t>PRT_631392 Reds Bet10G200</t>
  </si>
  <si>
    <t>BTL_550762 Reactivation Spin the Wheel - Borgata NJ</t>
  </si>
  <si>
    <t>BTL_550762 Reactivation Spin the Wheel - PartyCasino</t>
  </si>
  <si>
    <t>BTL_487654 March Matchups Non-reusable Deposit match Core 50%</t>
  </si>
  <si>
    <t>CHR_See Change Request - 2/14|PKR_535887 Ontario Welcome Offer</t>
  </si>
  <si>
    <t>Updated the content</t>
  </si>
  <si>
    <t>BTL_498590 March Matchups Core Bonus Drop ($25/$50/$100) BetMGM WV</t>
  </si>
  <si>
    <t>BTL_498590 March Matchups Core Bonus Drop ($25/$50/$100) BetMGM NJ</t>
  </si>
  <si>
    <t>BTL_500876 March Matchups Core Bonus Drop ($25/$50/$100) BetMGM PA</t>
  </si>
  <si>
    <t>BTL_609524 NHL Bet Insurance Token $5, $10, and $30 Tier Imagery Updates - BORG</t>
  </si>
  <si>
    <t>PKR_617650 The Luck of BetMGM Spin The Wheel PA</t>
  </si>
  <si>
    <t>BTL_550373 Reactivation Spin the Wheel - BetMGM MI</t>
  </si>
  <si>
    <t>PKR_599090 The Luck of BetMGM Spin the Wheel NJ</t>
  </si>
  <si>
    <t>CHR_See Change Request - 2/14 PKR_531542 Ontario Grind Rewards</t>
  </si>
  <si>
    <t>BTL_516757 First Day of Spring Free Spins BetMGM NJ</t>
  </si>
  <si>
    <t>ATL_615382 MC PA St. Patrick’s Day Bonus Drop</t>
  </si>
  <si>
    <t>BTL_487985 March Matchups Non-reusable Deposit match Core 50% up to $500 BetMGM PA</t>
  </si>
  <si>
    <t>BTL_488716 March Matchups Non-reusable Deposit match Core 50% up to $500 BetMGM ON</t>
  </si>
  <si>
    <t>OC_ 609829 Golden Nights in Vegas Drawing- MGM Reactivation</t>
  </si>
  <si>
    <t>BTL_609371 NHL Bet Insurance Token $5, $10, and $30 Tier Imagery Updates</t>
  </si>
  <si>
    <t>BTL_550373 Reactivation Spin the Wheel - BetMGM WV</t>
  </si>
  <si>
    <t>PKR_598399 The Luck of BetMGM Spin The Wheel MI</t>
  </si>
  <si>
    <t>PKR_599607 NJ Borgata &amp; partypoker Big Shots Series - NJ PP</t>
  </si>
  <si>
    <t>Borgata/PartyCasino</t>
  </si>
  <si>
    <t>Netflix Video - Wheel of Fortune Power Wedges - Party Casino NJ</t>
  </si>
  <si>
    <t>Netflix Video - Wheel of Fortune Power Wedges - NJ Borgata</t>
  </si>
  <si>
    <t>Netflix Video- Rolling in Gold - PA Borgata</t>
  </si>
  <si>
    <t>CHR_See Updates/Updated Artwork - 1/26 ATL_396453 WOF "RUSH" Reload Bonus</t>
  </si>
  <si>
    <t>Updated Creative and Copy</t>
  </si>
  <si>
    <t>CHR_See Updates/Updated Artwork - 1/26 ATL_397188 WOF "RUSH" Cashback Frenzy</t>
  </si>
  <si>
    <t>PKR_626125 $10 Tournament Dollar Drop (Borgata) - PA</t>
  </si>
  <si>
    <t>PKR_626125 $10 Tournament Dollar Drop (Borgata) - NJ</t>
  </si>
  <si>
    <t>CHR_See Change Request - 2/15 PKR_608253 Cash Back Grind - NJ Borgata</t>
  </si>
  <si>
    <t>Change URL and Reverted assets</t>
  </si>
  <si>
    <t>CHR_See Change Request - 2/15 PKR_608190 PA BetMGM Cash Back Grind</t>
  </si>
  <si>
    <t>Reverted assets</t>
  </si>
  <si>
    <t>ATL_602293 MC ON Lock 'o the Irish Bet &amp; Get</t>
  </si>
  <si>
    <t>CHR_See Change Request - 2/15 PKR_608011 Cash Back Grind - NJ BetMGM</t>
  </si>
  <si>
    <t>ATL_628726 MC NJ MI ​Jewel of the Dragon™ Valley of the Tiger™ Bet &amp; Get​</t>
  </si>
  <si>
    <t>CHR_See Change Request - 2/15 PKR_608124 Cash Back Grind - MI BetMGM</t>
  </si>
  <si>
    <t>CHR_See Change Request - 2/15 PKR_608316 PA Borgata Cash Back Grind</t>
  </si>
  <si>
    <t>PKR_626062 $10 Tournament Dollar Drop - NJ</t>
  </si>
  <si>
    <t>PKR_626062 $10 Tournament Dollar Drop - PA</t>
  </si>
  <si>
    <t>PKR_626062 $10 Tournament Dollar Drop - MI</t>
  </si>
  <si>
    <t>BTL_494606 March Matchups $25 CASINO BONUS to Sports Bettors BetMGM ON</t>
  </si>
  <si>
    <t>ATL_628827 BC NJ ​Jewel of the Dragon™ Valley of the Tiger™ Bet &amp; Get​</t>
  </si>
  <si>
    <t>Core Update: Football (2/14/23)</t>
  </si>
  <si>
    <t>BRMKT_614841 BETMGM- Bet $20 on a Golfer to Top 10 at the Arnold Palmer Invitational, Get $10 Bonus Bet- PGA</t>
  </si>
  <si>
    <t>BTL_606301 VIP Casino: 2023 St. Patrick's Day Play &amp; Earn (23PESP03) Pick a Box - MC MI</t>
  </si>
  <si>
    <t>CHR_See Change Request - 2/15 (x2) ATL_391119 WOF "RUSH" Wild Card Wednesdays (Pick A Box)</t>
  </si>
  <si>
    <t>Core Update NFL (21423)</t>
  </si>
  <si>
    <t>BRMKT_619274 BetMGM - ON - $10 OGP Token - NBA</t>
  </si>
  <si>
    <t>CHR_See Change Request - 2/15 (x2) ATL_397338 WOF "RUSH" Spin the Wheel of Fortune</t>
  </si>
  <si>
    <t>CHR_See Change Request - 2/15 (x2) ATL_397263 WOF "RUSH" RSTLNE (pick a box)</t>
  </si>
  <si>
    <t xml:space="preserve">ATL </t>
  </si>
  <si>
    <t>BTL_603819 VIP Casino: 2023 St. Patrick's Day Play &amp; Earn (23PESP03) Pick a Box - MV WV</t>
  </si>
  <si>
    <t>BTL_604821 VIP Casino: 2023 St. Patrick's Day Play &amp; Earn (23PESP03) Pick a Box - MC PA</t>
  </si>
  <si>
    <t>BRMKT_615655 "RUSH" BetMGM - ON - KG - Podcast Entry - Bet &amp; Get</t>
  </si>
  <si>
    <t>Core Update: Craftsman Truck Series (2/6/23)</t>
  </si>
  <si>
    <t>PKR_598514 The Luck of Borgata Spin The Wheel PA</t>
  </si>
  <si>
    <t>Core Update: NFL Draft (2/14/23)</t>
  </si>
  <si>
    <t>All Up AQ LP Revamp</t>
  </si>
  <si>
    <t>BTL_602734 VIP Casino: 2023 St. Patrick's Day Play &amp; Earn (23PESP03) Pick a Box - MC NJ</t>
  </si>
  <si>
    <t>PKR_599307 The Luck of Borgata Spin The Wheel NJ</t>
  </si>
  <si>
    <t>BRMKT_586850 BetMGM – ON – Multi Sport Missions – All Sports</t>
  </si>
  <si>
    <t>BTL_516521 First Day of Spring Free Spins Borgata NJ</t>
  </si>
  <si>
    <t>BTL_516521 First Day of Spring Free Spins PartyCasino</t>
  </si>
  <si>
    <t>BTL_498917 Match Matchups Core Bonus Drop ($25/$50/$100) BetMGM ON</t>
  </si>
  <si>
    <t>CHR_See Updates Section - 2/16 | PKR_608190 PA BetMGM Cash Back Grind</t>
  </si>
  <si>
    <t>CHR_See Updates Section - 2/16 | PKR_608253 Cash Back Grind - NJ Borgata</t>
  </si>
  <si>
    <t>BTL_488640 March Matchups Non-reusable Deposit match Core 50% up to $500</t>
  </si>
  <si>
    <t>CHR_See Update Section- 2/16 | PKR_608316 PA Borgata Cash Back Grind</t>
  </si>
  <si>
    <t>CHR_See Updates Section - 2/16 | PKR_608011 Cash Back Grind - NJ BetMGM</t>
  </si>
  <si>
    <t>CHR_See Updates Section - 2/16 | PKR_608124 Cash Back Grind - MI BetMGM</t>
  </si>
  <si>
    <t>CHR_See Change Request - 2/15 (2x) ATL_397038 WOF "RUSH" 25th Anniversary Welcome Offer</t>
  </si>
  <si>
    <t>CHR_See Change Request - 2/15 (x2) ATL_397113 WOF "RUSH" Wheel of Fortune Bet &amp; Get</t>
  </si>
  <si>
    <t>BRMKT_650850 "RUSH" UCL Parlay Boost Token- UCL</t>
  </si>
  <si>
    <t>BTL_606372 VIP Casino: 2023 St. Patrick's Day Play &amp; Earn (23PESP03) Spin the Wheel</t>
  </si>
  <si>
    <t>BTL_620502 VIP Casino Monthly Host Surveys (BetMGM ON)</t>
  </si>
  <si>
    <t>BTL_486085 VIP Casino Refer a Freind - (BetMGM NJ/PA/WV/MI)</t>
  </si>
  <si>
    <t>Core Update: Australian Open (2/2/23)</t>
  </si>
  <si>
    <t>PRT_614400 TeamRankings Voucher Flow</t>
  </si>
  <si>
    <t>BTL_602855 VIP Casino: 2023 St. Patrick's Day Play &amp; Earn (23PESP03) Spin the Wheel - MC NJ</t>
  </si>
  <si>
    <t>Core Update: PGA Championship (2/2/23)</t>
  </si>
  <si>
    <t>BTL_613738 Churn Lifecycle Deposit Matches - SASW</t>
  </si>
  <si>
    <t>BTL_604892 VIP Casino: 2023 St. Patrick's Day Play &amp; Earn (23PESP03) Spin the Wheel - MC PA</t>
  </si>
  <si>
    <t>BTL_620280 VIP Casino Monthly Host Surveys (BetMGM)</t>
  </si>
  <si>
    <t>BTL_494056 March Matchups $25 Freeplay to Sports Bettors BetMGM NJ, MI, WV</t>
  </si>
  <si>
    <t>BTL_494056 March Matchups $25 Freeplay to Sports Bettors BetMGM NJ, MI, WV - MI</t>
  </si>
  <si>
    <t>BTL_494056 March Matchups $25 Freeplay to Sports Bettors BetMGM NJ, MI, WV - WV</t>
  </si>
  <si>
    <t>BTL_516957 First Day of Spring Free Spins Borgata PA</t>
  </si>
  <si>
    <t>CHR_See Change Request - 2/16 | BTL_591123 VIP Casino Direct Mail - February - Slots (BetMGM NJ,PA)</t>
  </si>
  <si>
    <t>ATL_615881 MC MI ​High Seas Jackpots™ Bet &amp; Get​</t>
  </si>
  <si>
    <t>BTL_516832 First Day of Spring Free Spins BetMGM PA</t>
  </si>
  <si>
    <t>PKR_531542 Ontario Grind Rewards CHR_See Change Request - 1/30 (poker carousel)</t>
  </si>
  <si>
    <t>BTL_488791 March Matchups VIP Bonus Drop ($100/$250/$500) BetMGM MI, NJ,WV - NJ</t>
  </si>
  <si>
    <t>BTL_497731 March Matchup Deposit Match Reusable VIP 50% up to $2500 BETMGM WV</t>
  </si>
  <si>
    <t>ATL_621457 MC NJ ​Diamond Tales™: The Ugly Duckling Bet &amp; Get</t>
  </si>
  <si>
    <t>BTL_488791 March Matchups VIP Bonus Drop ($100/$250/$500) BetMGM MI, NJ,WV - MI</t>
  </si>
  <si>
    <t>BTL_497731 March Matchup Deposit Match Reusable VIP 50% up to $2500 BETMGM NJ</t>
  </si>
  <si>
    <t>BTL_488791 March Matchups VIP Bonus Drop ($100/$250/$500) BetMGM MI, NJ,WV - WV</t>
  </si>
  <si>
    <t>CHR_See Change Request - 2/16 - BTL_591604 VIP Casino Direct Mail - February - Slots (BetMGM MI,WV)</t>
  </si>
  <si>
    <t>MI, WV</t>
  </si>
  <si>
    <t>BTL_489016 March Matchups VIP Bonus Drop ($100/$250/$500) BetMGM PA</t>
  </si>
  <si>
    <t>BTL_497731 March Matchup Deposit Match Reusable VIP 50% up to $2500 BETMGM MI, NJ, WV - WV</t>
  </si>
  <si>
    <t>BTL_602926 VIP Casino: 2023 St. Patrick's Day Play &amp; Earn (23PESP03) Claw Machine - MC NJ</t>
  </si>
  <si>
    <t>PRT_631297 Reds First Bet Offer $1000 in Bonus Bets</t>
  </si>
  <si>
    <t>PRT_619600 Enhanced Affiliate- First Bet Offer up to $1100</t>
  </si>
  <si>
    <t>BTL_604963 VIP Casino: 2023 St. Patrick's Day Play &amp; Earn (23PESP03) Claw Machine– Reward 5 - BetMGM PA</t>
  </si>
  <si>
    <t>Update OC_ 609829 Golden Nights in Vegas Drawing- MGM Reactivation</t>
  </si>
  <si>
    <t>BTL_604021 VIP Casino: 2023 St. Patrick's Day Play &amp; Earn (23PESP03) Claw Machine – Reward 5 - BetMGM WV</t>
  </si>
  <si>
    <t>BTL_606443 VIP Casino: 2023 St. Patrick's Day Play &amp; Earn (23PESP03) Claw Machine– Reward 5 - BetMGM MI</t>
  </si>
  <si>
    <t>MGMRI $400K Palm Springs Paradise ST</t>
  </si>
  <si>
    <t>ATL_642211 MC WV St Patrick’s Day $20k Leaderboard - BetMGM WV</t>
  </si>
  <si>
    <t>PKR_520735 NJ BetMGM Welcome Offer - CHR_See Change Request - 1/30 (poker carousel)</t>
  </si>
  <si>
    <t>Updated Carousel background</t>
  </si>
  <si>
    <t>BTL_620280 VIP Casino Monthly Host Surveys (BetMGM) - BetMGM PA</t>
  </si>
  <si>
    <t>BTL_498335 March Matchups Deposit Match Reusable VIP 50% up to $2500 BETMGM ON</t>
  </si>
  <si>
    <t>ATL_638830 "RUSH" MC WV Cash Falls™ Pirates Trove™ Bet &amp; Get - BetMGM WV</t>
  </si>
  <si>
    <t>BRMKT_639927 BETMGM- Massachusetts Login Welcome Offer-</t>
  </si>
  <si>
    <t>BTL_620280 VIP Casino Monthly Host Surveys (BetMGM) - BetMGM WV</t>
  </si>
  <si>
    <t>BTL_498185 March Matchups Deposit Match Reusable VIP 50% up to $2500 - BetMGM PA</t>
  </si>
  <si>
    <t>PKR_512977 NJ BetMGM Regulars Rewards - CHR_See Change Request - 1/30 (poker carousel)</t>
  </si>
  <si>
    <t>Add ticker on top of carousel img</t>
  </si>
  <si>
    <t>BTL_620280 VIP Casino Monthly Host Surveys (BetMGM) - BetMGM NJ</t>
  </si>
  <si>
    <t>BTL_498841 March Matchups Core Bonus Drop ($25/$50/$100) - Borgata PA</t>
  </si>
  <si>
    <t>BTL_494531 March Matchups $25 Freeplay to Sports Bettors - BetMGM PA</t>
  </si>
  <si>
    <t>ATL_638901 PC NJ ​ Gold Blitz™ Bet &amp; Get - PartyCasino NJ</t>
  </si>
  <si>
    <t>ATL_621650 BC NJ ​Diamond Tales™: The Ugly Duckling Bet &amp; Get​ - Borgata NJ</t>
  </si>
  <si>
    <t>BTL_498260 March Matchups Deposit Match Reusable VIP 50% up to $2500 - Borgata PA</t>
  </si>
  <si>
    <t>BTL_639959 BETMGM- Bet $25, Get $10 Bonus Bet on NBA- NBA</t>
  </si>
  <si>
    <t>PRT_630635 Yahoo Updated Bet &amp; Win Creative</t>
  </si>
  <si>
    <t>Fill Out PAT Sitecore Links | OC_ 609829 Golden Nights in Vegas Drawing- MGM Reactivation</t>
  </si>
  <si>
    <t>New Work Request: Fill in PAT Sitecore Links | OC_600351 March Matchups Tiered MGM Reactivation</t>
  </si>
  <si>
    <t>CHR_See Change Request - 2/17 | ATL_536795 PC NJ Sunday Funday - Spin The Wheel</t>
  </si>
  <si>
    <t>Netflix Video MGM Riches Videos BetMGM NJ</t>
  </si>
  <si>
    <t>Netflix Video MGM Riches Videos BetMGM MI</t>
  </si>
  <si>
    <t>Netflix Video MGM Riches Videos BetMGM PA</t>
  </si>
  <si>
    <t>ATL_641941 BC PA Goldstruck Blasts! Bet &amp; Get​ EXCLUSIVE</t>
  </si>
  <si>
    <t>BTL_651904 "RUSH" Promotional Language Change - NY Onboarding - Day 14</t>
  </si>
  <si>
    <t>CHR_See Change Request - 2/17 | ATL_391119 WOF "RUSH" Wild Card Wednesdays (Pick A Box)</t>
  </si>
  <si>
    <t>BTL_652050 "RUSH" Promotional Language Change - NY Onboarding - Day 7</t>
  </si>
  <si>
    <t>BTL_603950 VIP Casino: 2023 St. Patrick's Day Play &amp; Earn (23PESP03) Spin the Wheel - MC WV</t>
  </si>
  <si>
    <t>PRT_615051 OddsShopper Premium Voucher Sub-Deal</t>
  </si>
  <si>
    <t>BTL_644177 Update to Redesign Assets for Bonus/Free Spins (BetMGM Casino) - Update Rest IDs with New Creative</t>
  </si>
  <si>
    <t>Updated creative and rest ID</t>
  </si>
  <si>
    <t>CHR_See Change Request - 2/15 | BTL_509381 New-Day21-Low-DM100%UT25</t>
  </si>
  <si>
    <t>BTL_488716 March Matchups Non-reusable Deposit match Core 50% up to $500 - CHR_See Change Request - 2/21</t>
  </si>
  <si>
    <t>updated rest ID</t>
  </si>
  <si>
    <t>ATL_397038 WOF "RUSH" 25th Anniversary Welcome Offer - CHR_See Change Request - 2/17</t>
  </si>
  <si>
    <t>updated TCs</t>
  </si>
  <si>
    <t>BTL_630017 VIP Casino Direct Mail - March - Slots - BetMGM MI</t>
  </si>
  <si>
    <t>ATL_642062 BC PA Wolf Legend™ Megaways™ Bet &amp; Get​ - Borgata PA</t>
  </si>
  <si>
    <t>BTL_509543 New-Day21-MID-DM100%UT50 - CHR_See Change Request - 2/15</t>
  </si>
  <si>
    <t>updated creatives and copy</t>
  </si>
  <si>
    <t>ATL_642133 MC PA Wolf Legend™ Megaways™ Bet &amp; Get​ - BetMGM PA</t>
  </si>
  <si>
    <t>ATL_641870 MC PA Goldstruck Blasts! Bet &amp; Get​ EXCLUSIVE - BetMGM PA</t>
  </si>
  <si>
    <t>BTL_629938 VIP Casino Direct Mail - March - Slots - BetMGM PA</t>
  </si>
  <si>
    <t>BTL_630497 VIP Casino Direct Mail - March - Slots - PartyCasino NJ</t>
  </si>
  <si>
    <t xml:space="preserve">ATL_396453 WOF "RUSH" Reload Bonus </t>
  </si>
  <si>
    <t>update copy</t>
  </si>
  <si>
    <t>BTL_487654 March Matchups Non-reusable Deposit match Core 50% up to $500 - CHR_See Change Request - 2/21</t>
  </si>
  <si>
    <t>NJ,MI,WV</t>
  </si>
  <si>
    <t>BTL_498765 March Matchups Core Bonus Drop ($25/$50/$100) - PartyCasino NJ</t>
  </si>
  <si>
    <t>BTL_487985 March Matchups Non-reusable Deposit match Core 50% up to $500 - CHR_See Change Request - 2/21</t>
  </si>
  <si>
    <t>update copy-terms</t>
  </si>
  <si>
    <t>ATL_644838 MC ON Jin Ji Bao Xi Endless Treasure Bet &amp; Get - BetMGM ON</t>
  </si>
  <si>
    <t>BTL_630093 VIP Casino Direct Mail - March - Slots - BetMGM WV</t>
  </si>
  <si>
    <t>BTL_629712 VIP Casino Direct Mail - March - Slots - BetMGM NJ</t>
  </si>
  <si>
    <t>ATL_651165 MC ON Mystery Bonus Updates - BetMGM ON</t>
  </si>
  <si>
    <t>BTL_489292 March Matchups VIP Bonus Drop ($100/$250/$500) BetMGM ON</t>
  </si>
  <si>
    <t>BTL_498765 March Matchups Core Bonus Drop ($25/$50/$100) - Borgata NJ</t>
  </si>
  <si>
    <t>Terms Update</t>
  </si>
  <si>
    <t>PKR_643379 "RUSH" NJ BetMGM Bounty Blitz Weekend</t>
  </si>
  <si>
    <t>BTL_488414 March Matchups Non-reusable Deposit match Core 50% up to $500 Borgata NJ</t>
  </si>
  <si>
    <t>BTL_488414 March Matchups Non-reusable Deposit match Core 50% up to $500 PARTY NJ</t>
  </si>
  <si>
    <t>BTL_630169 VIP Casino Direct Mail - March - Slots - Borgata NJ</t>
  </si>
  <si>
    <t>BTL_489216 March Matchups VIP Bonus Drop ($100/$250/$500) - Borgata PA</t>
  </si>
  <si>
    <t>Netflix Video MGM Riches Videos Borg PA</t>
  </si>
  <si>
    <t>Netflix Video MGM Riches Videos Borg NJ</t>
  </si>
  <si>
    <t>Netflix Video MGM Riches Videos Party Casino NJ</t>
  </si>
  <si>
    <t>BTL_630371 VIP Casino Direct Mail - March - Slots (Borgata PA)</t>
  </si>
  <si>
    <t>CHR_See Updates/Updated Artwork - 1/26 | BTL_447730 24 Hour Cashback $25 - WOF</t>
  </si>
  <si>
    <t>Updated Creative</t>
  </si>
  <si>
    <t>CHR_See Updates/Updated Artwork - 1/26 | BTL_468624 Wheel of Fortune-NDP-100%DMUT$1,000+25FB</t>
  </si>
  <si>
    <t>CHR_See Change Request - 2/17 | ATL_397263 WOF "RUSH" RSTLNE (pick a box)</t>
  </si>
  <si>
    <t>Updated Creative and copy</t>
  </si>
  <si>
    <t>CHR_See Change Request - 2/17 | ATL_397338 WOF "RUSH" Spin the Wheel of Fortune</t>
  </si>
  <si>
    <t>CHR_See Updates/Updated Artwork - 2/22 | BTL_449252 $25 Bet and Get - WOF</t>
  </si>
  <si>
    <t>BetMGM and Borgata PA February Content update</t>
  </si>
  <si>
    <t>February BetMGM &amp; Borgata NJ content update</t>
  </si>
  <si>
    <t>ATL_614690 BC NJ SHARED 50k Jackpot Leaderboard CHR_See Change Request - 2/22</t>
  </si>
  <si>
    <t>ATL_651090 MC ON Triple Play Updates</t>
  </si>
  <si>
    <t>CHR_See Change Request - 1/30 (poker carousel)</t>
  </si>
  <si>
    <t>Update carousel image</t>
  </si>
  <si>
    <t>ATL_614619 MC NJ SHARED 50k Jackpot Leaderboard CHR_See Change Request - 2/22</t>
  </si>
  <si>
    <t>removed live dealer on the T&amp;C</t>
  </si>
  <si>
    <t>BRMKT_640539 BETMGM- CASINO - Bet $50 on NCAAB Cumulative, Get $5 FreePlay- NCAAB</t>
  </si>
  <si>
    <t>BRMKT_641129 BETMGM-Bet $50 on NCAAB, Get $10 Live Bonus Bet on NCAAB- MarchMatchups</t>
  </si>
  <si>
    <t>PS_647724 BetMGM Casino - March Game Launches - NJ</t>
  </si>
  <si>
    <t>BRMKT_641049 BETMGM- Bet $50 on NCAAB, Get $15 Live Bonus Bet on NCAAB- MarchMatchups</t>
  </si>
  <si>
    <t>CHR: Creative Change | PRT_631297 Reds First Bet Offer $1000 in Bonus Bets</t>
  </si>
  <si>
    <t>PKR_643719 "RUSH" NJ Borgata &amp; partypoker Bounty Blitz Weekend - Borgata NJ</t>
  </si>
  <si>
    <t>ATL_617053 PC NJ ​ Diamond Tales™: The Ugly Duckling Bet &amp; Get</t>
  </si>
  <si>
    <t>BTL_641728 VIP Casino: 2023 Paymode Deposit Match (23DMPM02) - BetMGM PA</t>
  </si>
  <si>
    <t>BTL_498110 March Matchups Deposit Match Reusable VIP 50% up to $2500 Borgata NJ</t>
  </si>
  <si>
    <t>ATL_668535 "RUSH" BC NJ MGM Riches Triple Ruby, MGM Riches 5X Sapphire</t>
  </si>
  <si>
    <t>PKR_634886 Poker Deposit Match A/B Test BetMGM MI</t>
  </si>
  <si>
    <t>PKR_626276 PA Borgata Daily Tournaments (Update)</t>
  </si>
  <si>
    <t>BTL_649980 VIP Casino Direct Mail - March - Tables BetMGM NJ</t>
  </si>
  <si>
    <t>BTL_641657 VIP Casino: 2023 Paymode Deposit Match (23DMPM02) - BetMGM MI</t>
  </si>
  <si>
    <t>BTL_489091 March Matchups VIP Bonus Drop ($100/$250/$500) NJ PC</t>
  </si>
  <si>
    <t>PKR_627887 NJ Borgata Daily Tournaments (Update)</t>
  </si>
  <si>
    <t>ATL_668397 "RUSH" MC MI MGM Riches Triple Ruby, MGM Riches 5X Sapphire</t>
  </si>
  <si>
    <t>PKR_634886 Poker Deposit Match A/B Test BetMGM PA</t>
  </si>
  <si>
    <t>BTL_649980 VIP Casino Direct Mail - March - Tables BetMGM PA</t>
  </si>
  <si>
    <t>PRT_643452 MLB Bet $10 Get $100</t>
  </si>
  <si>
    <t>ATL_668397 "RUSH" MC PA MGM Riches Triple Ruby, MGM Riches 5X Sapphire</t>
  </si>
  <si>
    <t>PKR_627634 MI BetMGM Daily Tournaments (Update)</t>
  </si>
  <si>
    <t>ATL_613450 BC PA Coin Flip - BC PA</t>
  </si>
  <si>
    <t>BTL_498110 March Matchups Deposit Match Reusable VIP 50% up to $2500 PC NJ</t>
  </si>
  <si>
    <t>BTL_641799 VIP Casino: 2023 Paymode Deposit Match (23DMPM02) - Borgata PA</t>
  </si>
  <si>
    <t>PKR_643599 "RUSH" PA BetMGM Bounty Blitz Weekend</t>
  </si>
  <si>
    <t>CHR_See Change Request - 2/22</t>
  </si>
  <si>
    <t>BTL_640135 VIP Casino: 2023 Paymode Deposit Match (23DMPM02) - BetMGM NJ</t>
  </si>
  <si>
    <t>BTL_489091 March Matchups VIP Bonus Drop ($100/$250/$500) Borgata NJ</t>
  </si>
  <si>
    <t>PKR_627887 NJ PartyPoker Daily Tournaments (Update)</t>
  </si>
  <si>
    <t>ATL_668397 "RUSH" MC NJ MGM Riches Triple Ruby, MGM Riches 5X Sapphire</t>
  </si>
  <si>
    <t>PKR_634886 Poker Deposit Match A/B Test BetMGM NJ</t>
  </si>
  <si>
    <t>BTL_649980 VIP Casino Direct Mail - March - Tables BetMGM MI</t>
  </si>
  <si>
    <t>PKR_627574 NJ BetMGM Daily Tournaments (Update)</t>
  </si>
  <si>
    <t>ATL_668359 "RUSH" PC NJ MGM Riches Triple Ruby, MGM Riches 5X Sapphire</t>
  </si>
  <si>
    <t>CHR_See Change Request - 2/22 - PKR_643539 "RUSH" MI BetMGM Bounty Blitz Weekend</t>
  </si>
  <si>
    <t>update poker tile and table</t>
  </si>
  <si>
    <t>PKR_643539 "RUSH" MI BetMGM Bounty Blitz Weekend - BetMGM MI</t>
  </si>
  <si>
    <t>updated carousel with the ticker at the bottom</t>
  </si>
  <si>
    <t>BTL_633153 VIP Casino Direct Mail - March - Tables (BetMGM ON)</t>
  </si>
  <si>
    <t>PKR_627700 PA BetMGM Daily Tournaments (Update)</t>
  </si>
  <si>
    <t>BTL_619943 VIP Casino Monthly Host Surveys Borgata NJ</t>
  </si>
  <si>
    <t>BTL_619943 VIP Casino Monthly Host Surveys PC NJ</t>
  </si>
  <si>
    <t>PKR_634999 Poker Deposit Match A/B Test (Borgata PA)</t>
  </si>
  <si>
    <t>PKR_634999 Poker Deposit Match A/B Test (Borgata NJ)</t>
  </si>
  <si>
    <t>BTL_633279 VIP Casino Direct Mail - March - Tables (Party NJ)</t>
  </si>
  <si>
    <t>ATL_668535 "RUSH" BC NJ PA MGM Riches Triple Ruby, MGM Riches 5X Sapphire</t>
  </si>
  <si>
    <t>BTL_619943 VIP Casino Monthly Host Surveys Borgata PA</t>
  </si>
  <si>
    <t>Copy Over To All States (No NY, DC, MS) | PRT_619600 Enhanced Affiliate- First Bet Offer up to $1100</t>
  </si>
  <si>
    <t>BRMKT_639895 BETMGM-Bet $25 on NHL, Get $10 Bonus Bet on NHL- NHL</t>
  </si>
  <si>
    <t>ATL_611176 PC NJ Luck of the Irish (Coin Flip)</t>
  </si>
  <si>
    <t>BTL_619338 BORG NJ March Madness Pick-A-Box Sports to Casino X-Sell</t>
  </si>
  <si>
    <t>BTL_606514 VIP Casino: 2023 St. Patrick's Day Play &amp; Earn (23PESP03) Pick a Box– Reward 6 - MC MI</t>
  </si>
  <si>
    <t>BTL_618765 March Madness Pick-A-Box Sports to Casino X-Sell - MC PA</t>
  </si>
  <si>
    <t>PRT_639059 Knicks Ticket Sweepstakes</t>
  </si>
  <si>
    <t>ATL_611447 BC NJ Coin Flip - BC NJ</t>
  </si>
  <si>
    <t>BTL_604192 VIP Casino: 2023 St. Patrick's Day Play &amp; Earn (23PESP03) Pick a Box – Reward 6 - MC WV</t>
  </si>
  <si>
    <t>BTL_618765 March Madness Pick-A-Box Sports to Casino X-Sell - MC MI</t>
  </si>
  <si>
    <t>BTL_618765 March Madness Pick-A-Box Sports to Casino X-Sell - MC NJ</t>
  </si>
  <si>
    <t>BRMKT_609865 BETMGM-Bet $50 on NCAA Tournament Winner, Get $20 Bonus Bet if Team Makes Final 4- NCAAB</t>
  </si>
  <si>
    <t>BTL_609161 Baseball Bet Insurance Token $5, $10, and $30 Tier Imagery Updates - BORG</t>
  </si>
  <si>
    <t>BTL_605034 VIP Casino: 2023 St. Patrick's Day Play &amp; Earn (23PESP03) Pick a Box– Reward 6 - MC PA</t>
  </si>
  <si>
    <t>ATL_ 603896 PC NJ Happy St. Patrick's Day (Coin Flip) - PC NJ</t>
  </si>
  <si>
    <t>BTL_618888 ON March Madness Pick-A-Box Sports to Casino X-Sell</t>
  </si>
  <si>
    <t>BTL_618765 March Madness Pick-A-Box Sports to Casino X-Sell - MC WV</t>
  </si>
  <si>
    <t>PS_645376 BetMGM Casino - March Matchups Creative/Offer - MC MI</t>
  </si>
  <si>
    <t>PS_645376 BetMGM Casino - March Matchups Creative/Offer - MC NJ</t>
  </si>
  <si>
    <t>PS_645376 BetMGM Casino - March Matchups Creative/Offer - MC PA</t>
  </si>
  <si>
    <t>PS_645376 BetMGM Casino - March Matchups Creative/Offer - MC WV</t>
  </si>
  <si>
    <t>PS_646491 BetMGM Casino – St. Patrick’s Day Creative/Offer – NJ</t>
  </si>
  <si>
    <t>PS_647597 BetMGM Casino - St. Patrick's Day Creative/Offer - WV</t>
  </si>
  <si>
    <t>PS_647560 Borgata Casino – St Patricks Day CreativeOffer – PA</t>
  </si>
  <si>
    <t>PS_647473 BetMGM Casino - St. Patrick's Day Creative/Offer - MI</t>
  </si>
  <si>
    <t>PS_651457 BetMGM Poker - NJ - Daily C-Note Tournament Offer - MP NJ</t>
  </si>
  <si>
    <t>PS_651493 BetMGM Poker - MI - Daily C-Note Tournament Offer -MP MI</t>
  </si>
  <si>
    <t>CHR_See Change Request - 2/24 - BTL_618765 March Madness Pick-A-Box Sports to Casino X-Sell</t>
  </si>
  <si>
    <t>NJ, MI, WV, PA</t>
  </si>
  <si>
    <t>CHR_See Change Request - 2/24 - BTL_619338 BORG NJ March Madness Pick-A-Box Sports to Casino X-Sell</t>
  </si>
  <si>
    <t>CHR_See Change Request - 2/24 - BTL_618888 ON March Madness Pick-A-Box Sports to Casino X-Sell</t>
  </si>
  <si>
    <t>Updated copy</t>
  </si>
  <si>
    <t>BTL_605752 VIP Casino: 2023 St. Patrick's Day Pot of Gold (23SGSP03) - Borgata NJ</t>
  </si>
  <si>
    <t>BRMKT_640508 BetMGM-MarchMatchups Bet Insurance Token- March Matchups</t>
  </si>
  <si>
    <t>PS_647684 BetMGM Casino - St. Patrick's Day Creative/Offer - PA</t>
  </si>
  <si>
    <t>BRMKT_639863 BETMGM- Bet $50 on EPL, Get $10 Bonus Bet (Min Odds -300)</t>
  </si>
  <si>
    <t>update content</t>
  </si>
  <si>
    <t>PRT_668142 "RUSH" Grizzlies Ticket Sweepstakes</t>
  </si>
  <si>
    <t>BRMKT_638140 "RUSH" BETMGM-Bet $50 on NBA Cumulative Wagers, Get $5 FreePlay for NBA Gold- Sell</t>
  </si>
  <si>
    <t>BTL_635999 VIP Casino: 2023 March Madness Tip Off Coin Flip (23CFMM03) - Borgata NJ</t>
  </si>
  <si>
    <t>BRMKT_665394 "RUSH" -BETMGM- College Basketball ODDS Boost Token- NCAAB</t>
  </si>
  <si>
    <t>BTL_609190 Baseball Bet Insurance Token $5, $10, and $30 Tier Imagery Updates</t>
  </si>
  <si>
    <t>BTL_ 609617 RND Autocycle Assets</t>
  </si>
  <si>
    <t>PS_646576 Borgata Casino - St. Patrick's Day Creative/Offer - NJ</t>
  </si>
  <si>
    <t>BTL_608380 VIP Casino: 2023 St. Patrick's Day Pot of Gold (23SGSP03) - BetMGM ON</t>
  </si>
  <si>
    <t>CHR_See Change Request - 2/22 | PKR_643379 "RUSH" NJ BetMGM Bounty Blitz Weekend</t>
  </si>
  <si>
    <t>Add Poker Tiles and revert carousel</t>
  </si>
  <si>
    <t>CHR_See Change Request - 2/27 - ATL_609017 MC PA Spin the Wheel</t>
  </si>
  <si>
    <t>Removed the Lucky Irish Charms</t>
  </si>
  <si>
    <t>ATL_644909 MC NJ ​Gold Blitz™ Bet &amp; Get</t>
  </si>
  <si>
    <t>ATL_644717 MC ON St. Patrick’s Day Bonus Spins</t>
  </si>
  <si>
    <t>ATL_645080 BC NJ ​Gold Blitz™ Bet &amp; Get​</t>
  </si>
  <si>
    <t>BTL_633001 VIP Casino Direct Mail - March - Tables (Borgata PA)</t>
  </si>
  <si>
    <t>PRT_672739 CCl Landing Pages- Princess Cruise Line</t>
  </si>
  <si>
    <t>BRMKT_641159 BETMGM- MarchMatchups Parlay Boost Token - MarchMatchups</t>
  </si>
  <si>
    <t>Copy to states</t>
  </si>
  <si>
    <t>BRMKT_669159 Horse Racing Creative March 2023</t>
  </si>
  <si>
    <t>ATL_649501 MC ON St. Patrick’s Day $25K Leaderboard</t>
  </si>
  <si>
    <t>BTL_633001 VIP Casino Direct Mail - March - Tables (Borgata NJ,PA)</t>
  </si>
  <si>
    <t>OC_655229 "RUSH" MM First Bet BRP Offer Acq</t>
  </si>
  <si>
    <t>CHR_See Change Request - 2/27 (Update Creative/Terms) | OC_593358 TAPPP March Madness Direct Mail Acq</t>
  </si>
  <si>
    <t>BTL_635928 VIP Casino: 2023 March Madness Tip Off Coin Flip (23CFMM03) - BetMGM NJ</t>
  </si>
  <si>
    <t>BRMKT_628963 BetMGM - March Matchups $10 Million Perfect Bracket Challenge Free To Play</t>
  </si>
  <si>
    <t>PS_647870 BetMGM Casino - March Game Launches - WV</t>
  </si>
  <si>
    <t>PS_647907 Borgata Casino - March Game Launches - PA</t>
  </si>
  <si>
    <t>PS_647796 BetMGM Casino - March Game Launches - PA</t>
  </si>
  <si>
    <t>BTL_636220 VIP Casino: 2023 March Madness Tip Off Coin Flip (23CFMM03) - BetMGM WV</t>
  </si>
  <si>
    <t>BTL_636412 VIP Casino: 2023 March Madness Tip Off Coin Flip (23CFMM03) - BetMGM PA</t>
  </si>
  <si>
    <t>BTL_636483 VIP Casino: 2023 March Madness Tip Off Coin Flip (23CFMM03) - BetMGM ON</t>
  </si>
  <si>
    <t>BTL_636341 VIP Casino: 2023 March Madness Tip Off Coin Flip (23CFMM03) - BetMGM MI</t>
  </si>
  <si>
    <t>CHR_See Change Request - 3/1 "RUSH" - ATL_ 604561 MC ON Spin the wheel</t>
  </si>
  <si>
    <t>ATL_643253 MC MI NJ March Matchups Slot Bracket Challenge - NJ</t>
  </si>
  <si>
    <t>ATL_643253 MC MI NJ March Matchups Slot Bracket Challenge - MI</t>
  </si>
  <si>
    <t>BTL_657858 Borgata Poker CRM RND Offer Borgata NJ</t>
  </si>
  <si>
    <t>BRMKT_641019 BETMGM- $25 on the first four March Matchup games- NCAAB</t>
  </si>
  <si>
    <t>BTL_657799 BetMGM Poker CRM RND Offer BetMGM NJ</t>
  </si>
  <si>
    <t xml:space="preserve">CHR_See Change Request - 2/27 | BTL_605034 VIP Casino: 2023 St. Patrick's Day Play &amp; Earn (23PESP03) Pick a Box– Reward 6 </t>
  </si>
  <si>
    <t>Game assets updated to have 8 pots of gold</t>
  </si>
  <si>
    <t>CHR_See Change Request - 2/22 Create KG MA LP | BRMKT_ 311705 BetMGM- Updated Jamie Foxx Risk Free 1000- All Sports</t>
  </si>
  <si>
    <t>Create MA LP - (Update with Kevin Garnett creative)</t>
  </si>
  <si>
    <t>CHR_See Change Request - 2/27 | BTL_602997 VIP Casino: 2023 St. Patrick's Day Play &amp; Earn (23PESP03) Pick a Box– Reward 6</t>
  </si>
  <si>
    <t>BTL_657799 BetMGM Poker CRM RND Offer BetMGM MI</t>
  </si>
  <si>
    <t>BTL_657967 Party Poker CRM RND Offer</t>
  </si>
  <si>
    <t>BTL_633077 VIP Casino Direct Mail - March - Tables (BetMGM WV)</t>
  </si>
  <si>
    <t>BTL_657799 BetMGM Poker CRM RND Offer BetMGM PA</t>
  </si>
  <si>
    <t>ATL_647517 BC PA Pick a Flower</t>
  </si>
  <si>
    <t>CHR_See Change Request - 2/27 | BTL_606514 VIP Casino: 2023 St. Patrick's Day Play &amp; Earn (23PESP03) Pick a Box– Reward</t>
  </si>
  <si>
    <t>Game assets updated</t>
  </si>
  <si>
    <t>BTL_604192 VIP Casino: 2023 St. Patrick's Day Play &amp; Earn (23PESP03) Pick a Box – Reward 6 | CHR_See Change Request - 2/27</t>
  </si>
  <si>
    <t>BTL_660926 VIP Casino: 2023 March Matchup: Shining Star Borgata PA (23SWMM03)</t>
  </si>
  <si>
    <t>BTL_605873 VIP Casino: 2023 St. Patrick's Day Pot of Gold (23SGSP03) - Borgata PA</t>
  </si>
  <si>
    <t>PS_647760 Borgata Casino - March Game Launch - NJ</t>
  </si>
  <si>
    <t>PS_647833 BetMGM Casino - March Game Launches - MI</t>
  </si>
  <si>
    <t>ATL_662970 MC MI ​Cornelius Bet &amp; Get​ EXCLUSIVE</t>
  </si>
  <si>
    <t xml:space="preserve">	ATL_650661 PC NJ 10K Leaderboard: Diamond Tales™: The Ugly Duckling</t>
  </si>
  <si>
    <t>ATL_623587 MC MI The Goonies Jackpot Royale™ Bet &amp; Get</t>
  </si>
  <si>
    <t>BTL_657967 Party Poker CRM RND Offer Borgata PA</t>
  </si>
  <si>
    <t>ATL_647402 BC NJ Pick a Flower</t>
  </si>
  <si>
    <t>BTL_624141 Retention Deposit Match 50% up to $200 Borgata NJ</t>
  </si>
  <si>
    <t>ATL_675558 "RUSH" MC PA College Basketball XSell</t>
  </si>
  <si>
    <t>BTL_624141 Retention Deposit Match 50% up to $200 PC NJ</t>
  </si>
  <si>
    <t>ATL_675558 "RUSH" MC WV College Basketball XSell</t>
  </si>
  <si>
    <t>BTL_624221 Retention Deposit Match 50% up to $200 Borgata PA</t>
  </si>
  <si>
    <t>pa</t>
  </si>
  <si>
    <t>ATL_663409 MC WV ​Cornelius Bet &amp; Get EXCLUSIVE</t>
  </si>
  <si>
    <t>BTL_623896 Retention Deposit Match 50% up to $200 BetMGM NJ</t>
  </si>
  <si>
    <t>Core Update: MLB (2/23/23)</t>
  </si>
  <si>
    <t>ATL_675558 "RUSH" MC MI College Basketball XSell</t>
  </si>
  <si>
    <t>BTL_644082 Retention Flip a Coin - NJ PC</t>
  </si>
  <si>
    <t>BTL_643998 Retention Flip a Coin BC PA</t>
  </si>
  <si>
    <t>CHR_See Change Request - 3/1 (Update Creative) | OC_655229 "RUSH" MM First Bet BRP Offer Acq</t>
  </si>
  <si>
    <t>Updated Creatives</t>
  </si>
  <si>
    <t>Core Update: Golf (2/23/23)</t>
  </si>
  <si>
    <t>Netflix Style Video - Slingo Golden Envelope Borgata NJ</t>
  </si>
  <si>
    <t>Change URL</t>
  </si>
  <si>
    <t>CHR_See Change Request - 2/27 | ATL_397338 WOF "RUSH" Spin the Wheel of Fortune</t>
  </si>
  <si>
    <t>WOF - Engagement Promos</t>
  </si>
  <si>
    <t>Netflix Style Video - Slingo Golden Envelope Bet MGM NJ</t>
  </si>
  <si>
    <t>Netflix Video- Jewel of the Dragon Valley of the Tiger MI</t>
  </si>
  <si>
    <t>BRMKT_665568 "RUSH" BetMGM- March Matchups Odds Boost Token- March Matchups</t>
  </si>
  <si>
    <t>Core Update: F1 (2/23/23)</t>
  </si>
  <si>
    <t>MI, PA, WV</t>
  </si>
  <si>
    <t>CHR_See Change Request - 2/27 (Update Creative/Terms) | PRT_ 600742 Red Sox First Bet Welcome Offer</t>
  </si>
  <si>
    <t>Updated Creatives and Promo Start Date</t>
  </si>
  <si>
    <t>BTL_644082 Retention Flip a Coin - BC NJ</t>
  </si>
  <si>
    <t>Netflix Style Video - Slingo Golden Envelope Party NJ</t>
  </si>
  <si>
    <t>ATL_675558 "RUSH" MC NJ College Basketball XSell</t>
  </si>
  <si>
    <t>BTL_624017 Retention Deposit Match 50% up to $200 BetMGM PA</t>
  </si>
  <si>
    <t>BTL_623896 Retention Deposit Match 50% up to $200 BetMGM WV</t>
  </si>
  <si>
    <t>CHR_See Change Request - 3/1 - PS_292620_Wheel of Fortune - General Creative</t>
  </si>
  <si>
    <t>CHR_See Change Request - 3/1 - PS_292647_Wheel of Fortune - 25th Anniversary Welcome Offer Package</t>
  </si>
  <si>
    <t>update LP image</t>
  </si>
  <si>
    <t>NY, NJ</t>
  </si>
  <si>
    <t>update terms</t>
  </si>
  <si>
    <t>BTL_664734 BOGO Buy-In - $20 Tournament Dollars (BetMGM Poker) - MI</t>
  </si>
  <si>
    <t>BTL_664734 BOGO Buy-In - $20 Tournament Dollars (BetMGM Poker) - PA</t>
  </si>
  <si>
    <t>BTL_664734 BOGO Buy-In - $20 Tournament Dollars (BetMGM Poker) - NJ</t>
  </si>
  <si>
    <t>ATL_662779 BC PA ​MGM Grand Millions™ Bet &amp; Get​</t>
  </si>
  <si>
    <t>BTL_664545 BOGO Buy-In - $5 Tournament Dollars (Borgata Poker) - BC PA</t>
  </si>
  <si>
    <t>BTL_664773 BOGO Buy-In - $20 Tournament Dollars (Borgata Poker) - BC PA</t>
  </si>
  <si>
    <t>BTL_664545 BOGO Buy-In - $5 Tournament Dollars (Borgata Poker) - BC NJ</t>
  </si>
  <si>
    <t>BTL_664773 Copy of BOGO Buy-In - $20 Tournament Dollars (Borgata Poker) - BC NJ</t>
  </si>
  <si>
    <t>BTL_643785 Retention Flip a Coin BetMGM NJ</t>
  </si>
  <si>
    <t>CHR_See Change Request - 3/2 Borg NJ BTL_657858 Borgata Poker CRM RND Offer</t>
  </si>
  <si>
    <t>CHR_See Change Request - 3/2 Borg PA BTL_657858 Borgata Poker CRM RND Offer</t>
  </si>
  <si>
    <t>CHR_See Change Request - 3/2 BTL_657967 Party Poker CRM RND Offer</t>
  </si>
  <si>
    <t>BTL_657799 BetMGM Poker CRM RND Offer CHR_See Change Request - 3/2 MI</t>
  </si>
  <si>
    <t>BTL_657799 BetMGM Poker CRM RND Offer CHR_See Change Request - 3/2 NJ</t>
  </si>
  <si>
    <t>CHR_See Change Request - 3/2 PA BTL_657799 BetMGM Poker CRM RND Offer</t>
  </si>
  <si>
    <t>ATL_674116 MC WV "RUSH" Atlantis Megaways™ Bet &amp; Get​ EXCLUSIVE</t>
  </si>
  <si>
    <t>ATL_662537 MC WV ​MGM Grand Millions™ Bet &amp; Get​</t>
  </si>
  <si>
    <t>ATL_662708 MC PA ​MGM Grand Millions™ Bet &amp; Get​</t>
  </si>
  <si>
    <t>BTL_643927 Retention Flip a Coin BetMGM ON</t>
  </si>
  <si>
    <t>PRT_663396 "RUSH" PGA TOUR 1000 Bonus Bet Credit - CANADA</t>
  </si>
  <si>
    <t>BTL_664734 BOGO Buy-In - $20 Tournament Dollars NJ</t>
  </si>
  <si>
    <t>BETMGMPoker</t>
  </si>
  <si>
    <t>BTL_664506 BOGO Buy-In - $5 Tournament Dollars MI</t>
  </si>
  <si>
    <t>BTL_664506 BOGO Buy-In - $5 Tournament Dollars PA</t>
  </si>
  <si>
    <t>ATL_615739 BC NJ St. Patrick’s Day Free Spins</t>
  </si>
  <si>
    <t>ATL_615618 MC NJ St. Patrick’s Day Free Spins</t>
  </si>
  <si>
    <t>Copy to states | OC_655229 "RUSH" MM First Bet BRP Offer Acq</t>
  </si>
  <si>
    <t>PRT_672708 CCL Landing Pages- Holland America Line</t>
  </si>
  <si>
    <t>Core Update: Tennis (2/23/23)</t>
  </si>
  <si>
    <t>BTL_643785 Retention Flip a Coin BetMGM WV</t>
  </si>
  <si>
    <t>BTL_643856 Retention Flip a Coin BetMGM PA</t>
  </si>
  <si>
    <t>BTL_673884 "RUSH" March Madness RND Campaign - Acquisition/CRM</t>
  </si>
  <si>
    <t>BTL_676581 "RUSH" College Basketball Market Restrictions (Borgata)</t>
  </si>
  <si>
    <t>PS_660808 BetMGM Purdue March Matchups B10G100</t>
  </si>
  <si>
    <t>BRMKT_636967 BetMGM - ON - $10 Mil Perfect Bracket Challenge</t>
  </si>
  <si>
    <t>CHR_See Change Request - 3/3 | PS_294074_Wheel of Fortune - 40th Season Welcome Offer Package</t>
  </si>
  <si>
    <t>BTL_643785 Retention Flip a Coin BetMGM MI</t>
  </si>
  <si>
    <t>CHR_See Change Request 3-3 - Additional Sizes - BTL_618888 ON March Madness Pick-A-Box Sports to Casino X-Sell</t>
  </si>
  <si>
    <t>Add additional sizes for creatives</t>
  </si>
  <si>
    <t>CHR_See Change Request - 3/3 - BTL_618765 March Madness Pick-A-Box Sports to Casino X-Sell</t>
  </si>
  <si>
    <t>Changed Galacticos game to Gonzo's Quest game</t>
  </si>
  <si>
    <t>CHR_See Change Request 3-3 - Additional Sizes - BTL_618765 March Madness Pick-A-Box Sports to Casino X-Sell</t>
  </si>
  <si>
    <t>ATL_643253 MC MI NJ March Matchups Slot Bracket Challenge - BetMGM NJ</t>
  </si>
  <si>
    <t>ATL_643253 MC MI NJ March Matchups Slot Bracket Challenge - BetMGM MI</t>
  </si>
  <si>
    <t>PKR_637567 NJ Borgata &amp; partypoker Sit &amp; Go Update</t>
  </si>
  <si>
    <t>PKR_637173 NJ BetMGM Sit &amp; Go Update</t>
  </si>
  <si>
    <t>PKR_637506 PA Borgata Sit &amp; Go Update</t>
  </si>
  <si>
    <t>ATL_611568 PC NJ Jokes on Us (Coin Flip)</t>
  </si>
  <si>
    <t>Copy to all states</t>
  </si>
  <si>
    <t>PKR_637445 PA BetMGM Sit &amp; Go Update</t>
  </si>
  <si>
    <t>BTL_603454 VIP Casino: 2023 St. Patrick's Day Play &amp; Earn (23PESP03) - BetMGM PA CHR_See Change Request 3/6</t>
  </si>
  <si>
    <t>updated tcs</t>
  </si>
  <si>
    <t>PKR_637384 MI BetMGM Sit &amp; Go Update</t>
  </si>
  <si>
    <t>PKR_637567 NJ partypoker Sit &amp; Go Update</t>
  </si>
  <si>
    <t>BTL_602369 VIP Casino: 2023 St. Patrick's Day Play &amp; Earn (23PESP03) - BetMGM NJ CHR_See Change Request 3/6</t>
  </si>
  <si>
    <t>PRT_636725 Bet 10 Get 200 Red Sox</t>
  </si>
  <si>
    <t>Core Update: PGA Tour (2/23/23)</t>
  </si>
  <si>
    <t>BTL_676140 "RUSH" College Basketball Market Restrictions (BetMGM)</t>
  </si>
  <si>
    <t>PS_660999 BetMGM AZ March Matchups B10G100</t>
  </si>
  <si>
    <t>CHR - OC_655229 "RUSH" MM First Bet BRP Offer Acq</t>
  </si>
  <si>
    <t>BRMKT_633859 BETMGM-Cumulative OGP Bet &amp; Get - Bet $100 (Min Odds +300), Get $20 Free Bet (Weekly redemption)- MLB</t>
  </si>
  <si>
    <t>PS_659983 BetMGM KS March Matchups B10G100</t>
  </si>
  <si>
    <t>BRMKT_662870 BetMGM - ON - March Match Ups - Bet $25 First Four - Get 10</t>
  </si>
  <si>
    <t>ATL_666850 MC PA ​Prometheus Titan of Fire Bet &amp; Get​</t>
  </si>
  <si>
    <t>ATL_659867 MC ON Bankin' Bacon™ Bet &amp; Get</t>
  </si>
  <si>
    <t>ATL_666890 BC PA ​Prometheus Titan of Fire Bet &amp; Get​</t>
  </si>
  <si>
    <t>Create MAI Journey - PRT_636725 Bet 10 Get 200 Red Sox</t>
  </si>
  <si>
    <t>Copy Over To All States - BRMKT_633859 BETMGM-Cumulative OGP Bet &amp; Get - Bet $100 (Min Odds +300), Get $20 Free Bet (Weekly redemption)- MLB</t>
  </si>
  <si>
    <t>ATL_658138 PC NJ Starburst™ Bet &amp; Get</t>
  </si>
  <si>
    <t>GA_669936 Game Announcement - NBA Gold BC - NJ Build</t>
  </si>
  <si>
    <t>GA_669901 Game Announcement - NBA Gold MC - NJ Build</t>
  </si>
  <si>
    <t>GA_670422 Game Announcement - Cash Falls Huo Zhu BC</t>
  </si>
  <si>
    <t>ATL_397338 WOF "RUSH" Spin the Wheel of Fortune - CHR_See Change Request - 2/27 (T&amp;C portion)</t>
  </si>
  <si>
    <t>CHR_See Change Request 3/6 (Additional Sizes) ATL_662537 MC WV ​MGM Grand Millions™ Bet &amp; Get​</t>
  </si>
  <si>
    <t>upload images</t>
  </si>
  <si>
    <t>CHR_See Change Request - 3/6 ATL_662779 BC PA ​MGM Grand Millions™ Bet &amp; Get​</t>
  </si>
  <si>
    <t>BetMGM PA Poker SFS Copy Change March Specifics</t>
  </si>
  <si>
    <t>update contents</t>
  </si>
  <si>
    <t>BTL_657384 Retention Bet &amp; Get: Borgata NJ &amp; PARTY</t>
  </si>
  <si>
    <t>CHR_See Change Request - 3/6 RBC_618729 RG awareness month Banners on website</t>
  </si>
  <si>
    <t>BTL_636341 VIP Casino: 2023 March Madness Tip Off Coin Flip (23CFMM03) - BetMGM MI - CHR_See Change Requests 3/7</t>
  </si>
  <si>
    <t>updated contents</t>
  </si>
  <si>
    <t>CHR | BetMGM NJ Poker SFS Copy Change March Specifics</t>
  </si>
  <si>
    <t>BTL_486085 VIP Casino Refer a Freind - BetMGM WV</t>
  </si>
  <si>
    <t>PKR_678559 "RUSH" Ontario BetMGM Grand Prix KO Tournament Series</t>
  </si>
  <si>
    <t>CHR | Borgata NJ Poker SFS Copy Change March Specifics</t>
  </si>
  <si>
    <t>updated content &amp; TCs</t>
  </si>
  <si>
    <t>BTL_657313 Retention Bet &amp; Get: BetMGM WV</t>
  </si>
  <si>
    <t>CHR_See Change Request 3/6 BTL_604645 VIP Casino: 2023 St. Patrick's Day Play &amp; Earn (23PESP03) - BetMGM WV</t>
  </si>
  <si>
    <t>CHR - BetMGM MI Poker SFS Copy Change March Specifics</t>
  </si>
  <si>
    <t>CHR - Borgata PA Poker SFS Copy Change March Specifics</t>
  </si>
  <si>
    <t>BTL_657313 Retention Bet &amp; Get: BetMGM MI</t>
  </si>
  <si>
    <t>PS_660774 BetMGM UVA March Matchups B10G100</t>
  </si>
  <si>
    <t>BRMKT_641189 BETMGM- NCAAB Parlay Bet Insurance Token - (Max Stake $25, 4+ Legs, Minimum Odds +400)- MarchMatchups</t>
  </si>
  <si>
    <t>CHR Update Terms/Copy Over To All States | BRMKT_628963 BetMGM - March Matchups $10 Million Perfect Bracket Challenge Free To Play</t>
  </si>
  <si>
    <t>Update TCs</t>
  </si>
  <si>
    <t>Copy Over All States | PRT_615051 OddsShopper Premium Voucher Sub-Deal</t>
  </si>
  <si>
    <t>Add EDS IDs and Copy to all states</t>
  </si>
  <si>
    <t>CHR_See Change Requests 3/7 | BTL_636220 VIP Casino: 2023 March Madness Tip Off Coin Flip (23CFMM03) - BetMGM WV</t>
  </si>
  <si>
    <t>Updated promo period</t>
  </si>
  <si>
    <t>CHR_See Change Request 3/6BTL_606084 VIP Casino: 2023 St. Patrick's Day Play &amp; Earn (23PESP03) - BetMGM MI</t>
  </si>
  <si>
    <t>PS_660842 BetMGM TN March Matchups B10G100</t>
  </si>
  <si>
    <t>BRMKT_638185 BetMGM - March Matchups Bet $10 Get $100 Instantly</t>
  </si>
  <si>
    <t>CHR 3/3 (Build MPP for NJ&amp;PA/Rest ID) | PRT_577336 RUSH Sixers Rivalry Week</t>
  </si>
  <si>
    <t>Create MPP and Rest ID for PA and NJ state.</t>
  </si>
  <si>
    <t>BRMKT_667971 NHL Regular Season ODDS BOOST TOKEN-NHL</t>
  </si>
  <si>
    <t>Add EDS IDs to All States</t>
  </si>
  <si>
    <t>CHR - BTL_603748 VIP Casino: 2023 St. Patrick's Day Play &amp; Earn (23PESP03) Spin the Wheel – Reward 2 | CHR_See Change Request 3/6</t>
  </si>
  <si>
    <t>Copy Update</t>
  </si>
  <si>
    <t>BTL_681356 "RUSH" New-Day 3-Overbonused-Live Betting</t>
  </si>
  <si>
    <t>BRMKT_668053 BETMGM- NBA Regular Season ODDS Boost Token- NBA</t>
  </si>
  <si>
    <t>BRMKT_625605 BetMGM - March Matchups First Bet Offer $1,000 (Paid in Bonus Bets)</t>
  </si>
  <si>
    <t>BTL_486085 VIP Casino Refer a Freind - BetMGM NJ</t>
  </si>
  <si>
    <t>BTL_657384 Retention Bet &amp; Get: Borgata NJ</t>
  </si>
  <si>
    <t>ATL_669836 Lion's Share St. Patrick's Day Weekend (MC NJ)</t>
  </si>
  <si>
    <t>CHR_See Change Requests 3/7 - BTL_636412 VIP Casino: 2023 March Madness Tip Off Coin Flip (23CFMM03) - BetMGM PA</t>
  </si>
  <si>
    <t>CHR_See Change Requests 3/7 - BTL_636483 VIP Casino: 2023 March Madness Tip Off Coin Flip (23CFMM03) - BetMGM ON</t>
  </si>
  <si>
    <t>ATL_648809 MC WV NetEnt Spin the Wheel</t>
  </si>
  <si>
    <t>CHR_See Change Requests 3/7 - BTL_635999 VIP Casino: 2023 March Madness Tip Off Coin Flip (23CFMM03) - Borgata NJ</t>
  </si>
  <si>
    <t>Add dates</t>
  </si>
  <si>
    <t>CHR_See Change Requests 3/7 - BTL_635928 VIP Casino: 2023 March Madness Tip Off Coin Flip (23CFMM03) - BetMGM NJ</t>
  </si>
  <si>
    <t>BTL_628120 April Fools Pick a Card BetMGM PA</t>
  </si>
  <si>
    <t>BTL_628191 April Fools Pick a Card BetMGM ON</t>
  </si>
  <si>
    <t>ATL_686643 MC ON "RUSH" College Basketball Xsell</t>
  </si>
  <si>
    <t>CHR_See Change Request - 3/8 ATL_397113 WOF "RUSH" Wheel of Fortune Bet &amp; Get</t>
  </si>
  <si>
    <t>updated date in the contents</t>
  </si>
  <si>
    <t>GA_672979 Game Announcement - Almighty Buffalo Megaways BC</t>
  </si>
  <si>
    <t>GA_672844 Game Announcement - Almighty Buffalo Megaways MC</t>
  </si>
  <si>
    <t>BTL_659017 Retention Bet &amp; Get: Borgata PA</t>
  </si>
  <si>
    <t>BTL_624342 Retention Deposit Match 50% up to $200 BetMGM ON</t>
  </si>
  <si>
    <t>ATL_648271 MC NJ ​MGM Grand Millions™ Bet &amp; Get​</t>
  </si>
  <si>
    <t>BTL_627999 April Fools Pick a Card BetMGM MI</t>
  </si>
  <si>
    <t>BTL_618765 March Madness Pick-A-Box Sports to Casino X-Sell | CHR See Change Request 3/8 MI MGM</t>
  </si>
  <si>
    <t>BTL_659092 Retention Bet &amp; Get: BetMGM ON</t>
  </si>
  <si>
    <t>Copy to states | PRT_672708 CCL Landing Pages- Holland America Line</t>
  </si>
  <si>
    <t>Change URL and Copy to states | PRT_672739 CCl Landing Pages- Princess Cruise Line</t>
  </si>
  <si>
    <t>Change URL and copy to all states</t>
  </si>
  <si>
    <t>CHR_See Change Request 3/6 | BTL_602613 VIP Casino: 2023 St. Patrick's Day Play &amp; Earn (23PESP03) Spin the Wheel – Reward 2</t>
  </si>
  <si>
    <t>Update creatives and copy</t>
  </si>
  <si>
    <t>Copy Over To All States | BRMKT_609865 BETMGM-Bet $50 on NCAA Tournament Winner, Get $20 Bonus Bet if Team</t>
  </si>
  <si>
    <t>Copy to all States</t>
  </si>
  <si>
    <t>BTL_627999 April Fools Pick a Card BetMGM NJ</t>
  </si>
  <si>
    <t>CHR - BRMKT_640508 BetMGM-MarchMatchups Bet Insurance Token- March Matchups</t>
  </si>
  <si>
    <t>CHR - BRMKT_625605 BetMGM - March Matchups First Bet Offer $1,000 (Paid in Bonus Bets)</t>
  </si>
  <si>
    <t>CHR - BTL_604700 VIP Casino: 2023 St. Patrick's Day Play &amp; Earn (23PESP03) Spin the Wheel– Reward 2 | CHR_See Change Request 3/6</t>
  </si>
  <si>
    <t>Update Copy</t>
  </si>
  <si>
    <t>BTL_628262 April Fools Pick a Card Borgata PA</t>
  </si>
  <si>
    <t>CHR_See Change Request 3/6 | BTL_606230 VIP Casino: 2023 St. Patrick's Day Play &amp; Earn (23PESP03) Spin the Wheel– Reward 2</t>
  </si>
  <si>
    <t>BTL_627999 April Fools Pick a Card BetMGM WV</t>
  </si>
  <si>
    <t>CHR See Change Request 3/8 WV | MGM BTL_618765 March Madness Pick-A-Box Sports to Casino X-Sell</t>
  </si>
  <si>
    <t>Update Terms</t>
  </si>
  <si>
    <t>CHR See Change Request 3/8 PA MGM | BTL_618765 March Madness Pick-A-Box Sports to Casino X-Sell</t>
  </si>
  <si>
    <t>ATL_682055 MC NJ "RUSH" SHARED NBA Gold Sweepstakes</t>
  </si>
  <si>
    <t>BTL_659163 Retention Bet &amp; Get: BetMGM PA</t>
  </si>
  <si>
    <t>ATL_682098 BC NJ "RUSH" SHARED NBA Gold Sweepstakes</t>
  </si>
  <si>
    <t>ATL_609088 PC NJ Spring Fever (Spin the Wheel)</t>
  </si>
  <si>
    <t>Copy To All States (No DC, NY, MS) - BRMKT_625605 BetMGM - March Matchups First Bet Offer $1,000 (Paid in Bonus Bets)</t>
  </si>
  <si>
    <t>CHR_ See "Rush" Change Request 3/9 - ATL_649501 MC ON St. Patrick’s Day $25K Leaderboard</t>
  </si>
  <si>
    <t>CHR See Change Request 3/8 NJ MGM - BTL_618765 March Madness Pick-A-Box Sports to Casino X-Sell</t>
  </si>
  <si>
    <t>GA_669787 Game Announcement - Cash Falls Huo Zhu MC</t>
  </si>
  <si>
    <t>GA_669936 Game Announcement - NBA Gold BC/PC</t>
  </si>
  <si>
    <t>GA_670422 Game Announcement - Cash Falls Huo Zhu BC/PC</t>
  </si>
  <si>
    <t>CHR_See Change Request - 3/8 MGM WV | RBC_618729 RG awareness month Banners on website</t>
  </si>
  <si>
    <t>Change carousels</t>
  </si>
  <si>
    <t>CHR BTL_659092 Retention Bet &amp; Get: BetMGM ON</t>
  </si>
  <si>
    <t>update EDS</t>
  </si>
  <si>
    <t>CHR_See Change Request 3/8 NJ MGM BTL_657313 Retention Bet &amp; Get: BetMGM NJ</t>
  </si>
  <si>
    <t>BRMKT_638415 BetMGM - March Matchups Bet $10 Get $200 Instantly</t>
  </si>
  <si>
    <t>ATL_670525 MC MI $5K BetMGM Blackjack Xchange Leaderboard</t>
  </si>
  <si>
    <t>CHR_See Change Request - 3/8 MGM MI RBC_618729 RG awareness month Banners on website</t>
  </si>
  <si>
    <t>RBC_618729 RG awareness month Banners on website CHR_See Change Request - 3/8 Borgata PA</t>
  </si>
  <si>
    <t>CHR_See Change Request - 3/8 MGM PA RBC_618729 RG awareness month Banners on website</t>
  </si>
  <si>
    <t>change carousel</t>
  </si>
  <si>
    <t>RBC_618729 RG awareness month Banners on website CHR_See Change Request - 3/8 PartyCasino NJ</t>
  </si>
  <si>
    <t>CHR BTL_659017 Retention Bet &amp; Get: Borgata PA</t>
  </si>
  <si>
    <t>BTL_657313 Retention Bet &amp; Get: BetMGM NJ/MI/WV CHR_See Change Request 3/8 MI MGM</t>
  </si>
  <si>
    <t>BRMKT_632220 BETMGM- MLB 1 Leg OGP Insurance- MLB</t>
  </si>
  <si>
    <t>ATL_682239 MC NJ "RUSH" SHARED NetEnt $20k Leaderboard</t>
  </si>
  <si>
    <t>RBC_618729 RG awareness month Banners on website CHR_See Change Request - 3/8 MGM ON</t>
  </si>
  <si>
    <t>update carousel</t>
  </si>
  <si>
    <t>RBC_618729 RG awareness month Banners on website CHR_See Change Request - 3/8 Borgata NJ</t>
  </si>
  <si>
    <t>updated RG banner</t>
  </si>
  <si>
    <t>CHR_See Change Request 3/8 WV MGM BTL_657313 Retention Bet &amp; Get: BetMGM NJ/MI/WV</t>
  </si>
  <si>
    <t>update EDS, Rest ID, removed Carousel, MPP, toaster</t>
  </si>
  <si>
    <t>BRMKT_632329 BetMGM- 1 Leg MLB Same Game Parlay- MLB</t>
  </si>
  <si>
    <t>PRT_650893 Phillies Trigger Promotion</t>
  </si>
  <si>
    <t>BRMKT_633529 BETMGM- No Run First Inning Fridays (NRFI) 2023- MLB</t>
  </si>
  <si>
    <t>PRT_644776 Astros Trigger Promotion - 2023</t>
  </si>
  <si>
    <t>Update Creative | BRMKT_641159 BETMGM- MarchMatchups Parlay Boost Token - MarchMatchups</t>
  </si>
  <si>
    <t>Copy Over To All States - BTL_673884 "RUSH" March Madness RND Campaign - Acquisition/CRM</t>
  </si>
  <si>
    <t>PRT_645478 Red Sox Trigger Promotion -2023</t>
  </si>
  <si>
    <t>BRMKT_633889 BetMGM- Bet $25 on MLB OGP Get 10 Bonus Bet-MLB</t>
  </si>
  <si>
    <t>Netflix Video Cornelius – Netent MI</t>
  </si>
  <si>
    <t>Netflix Video Cornelius – Netent NJ</t>
  </si>
  <si>
    <t>CHR_See Change Request 3/9 BTL_659163 Retention Bet &amp; Get: BetMGM PA</t>
  </si>
  <si>
    <t>upload sizes and update copy</t>
  </si>
  <si>
    <t>CHR_See Change Request - 3/8 Borgata NJ BTL_657384 Retention Bet &amp; Get: Borgata NJ &amp; PARTY</t>
  </si>
  <si>
    <t>ATL_668611 PC NJ Sunday Funday Updates</t>
  </si>
  <si>
    <t>ATL_649380 MC PA DGC Spin the Wheel</t>
  </si>
  <si>
    <t>Copy Over To All States Set Up MAI Journey - BRMKT_638415 BetMGM - March Matchups Bet $10 Get $200 Instantly</t>
  </si>
  <si>
    <t>ATL_648200 BC NJ ​MGM Grand Millions™ Bet &amp; Get​</t>
  </si>
  <si>
    <t>Update PA Spins page</t>
  </si>
  <si>
    <t>$2M progressive jackpot carousel - MGM NJ</t>
  </si>
  <si>
    <t>$2M progressive jackpot carousel - Borgata NJ</t>
  </si>
  <si>
    <t>$2M progressive jackpot carousel - PartyCasino NJ</t>
  </si>
  <si>
    <t>BTL_628554 April Fools Pick a Card NJ Borgata</t>
  </si>
  <si>
    <t>ATL_681920 MC PA "RUSH" SHARED NetEnt $20k Leaderboard</t>
  </si>
  <si>
    <t>BTL_679449 CASIA Additional Sizes - MGM NJ Build</t>
  </si>
  <si>
    <t>PRT_645703 Reds Trigger Promotion - 2023</t>
  </si>
  <si>
    <t>ATL_682328 BC NJ "RUSH" SHARED NetEnt $20k Leaderboard</t>
  </si>
  <si>
    <t>BTL_679449 CASIA Additional Sizes</t>
  </si>
  <si>
    <t>BTL_671509 VIP Casino: 2023 March Madness Tip Off Coin Flip (23CFMM03) - Borgata PA</t>
  </si>
  <si>
    <t>BRMKT_632786 BETMGM- New MLB OGP Boost- MLB</t>
  </si>
  <si>
    <t>LV SE Concert Series - Zac Brown Band</t>
  </si>
  <si>
    <t>BTL_688997 "RUSH" MA Pre-Reg Follow Up - Used $200 FB No Deposit</t>
  </si>
  <si>
    <t>BRMKT_632437 MLB- Full Same Game Parlay Insurance- MLB</t>
  </si>
  <si>
    <t>BTL_688819 "RUSH" MA Pre-Reg Follow Up - Not Used $200 FB</t>
  </si>
  <si>
    <t>PRT_651534 Nationals Trigger Promotion</t>
  </si>
  <si>
    <t>BRMKT_665629 BetMGM - ON - March Matchups - Bet on any game and recieve NBA, NHL &amp; Tennis Parlay Boost Token</t>
  </si>
  <si>
    <t>BTL_628554 April Fools Pick a Card NJ PC</t>
  </si>
  <si>
    <t>ATL_682410 BC PA "RUSH" SHARED NetEnt $20k Leaderboard</t>
  </si>
  <si>
    <t>ATL_682517 MC MI "RUSH" NetEnt $20k Leaderboard</t>
  </si>
  <si>
    <t>BTL_679449 CASIA Additional Sizes BetMGM PA</t>
  </si>
  <si>
    <t>BTL_679449 CASIA Additional Sizes BetMGM WV</t>
  </si>
  <si>
    <t>CHR See "RUSH" Change Request 3/12 WV MGM - BTL_618765 March Madness Pick-A-Box Sports to Casino X-Sell</t>
  </si>
  <si>
    <t>Add Static Tile</t>
  </si>
  <si>
    <t>CHR See "RUSH" Change Request 3/12 PA MGM - BTL_618765 March Madness Pick-A-Box Sports to Casino X-Sell</t>
  </si>
  <si>
    <t>ATL_648392 MC MI ​MGM Grand Millions™ Bet &amp; Get</t>
  </si>
  <si>
    <t xml:space="preserve">ATL_397338 WOF "RUSH" Spin the Wheel of Fortune - CHR_See Change Request - 3/10 </t>
  </si>
  <si>
    <t>BTL_618888 ON March Madness Pick-A-Box Sports to Casino X-Sell - CHR_See "RUSH" Change Request 3/12</t>
  </si>
  <si>
    <t>BTL_618765 March Madness Pick-A-Box Sports to Casino X-Sell - CHR See "RUSH" Change Request 3/12 NJ MGM</t>
  </si>
  <si>
    <t>BTL_618765 March Madness Pick-A-Box Sports to Casino X-Sell - CHR See "RUSH" Change Request 3/12 MI MGM</t>
  </si>
  <si>
    <t>CHR_See Updates Section - 3/13 (poker carousel) PKR_520735 NJ BetMGM Welcome Offer</t>
  </si>
  <si>
    <t>CHR_See Updates Section - 3/13 (poker carousel) PKR_553174 NJ BetMGM Happy Hour Cash Game</t>
  </si>
  <si>
    <t>CHR_See Updates Section - 3/13 (poker carousel) PKR_643379 "RUSH" NJ BetMGM Bounty Blitz Weekend</t>
  </si>
  <si>
    <t>CHR_See Updates Section - 3/13 (poker carousel) PKR_522036 MI BetMGM Welcome Offer</t>
  </si>
  <si>
    <t>PKR_617650 The Luck of BetMGM Spin The Wheel PA | CHR_See Updates Section - 3/13 (poker carousel)</t>
  </si>
  <si>
    <t>BTL_676400 BORG BET $10 IN SPORTS, GET 50 FREE SPINS</t>
  </si>
  <si>
    <t>PKR_598399 The Luck of BetMGM Spin The Wheel MI | CHR_See Updates Section - 3/13 (poker carousel)</t>
  </si>
  <si>
    <t>CHR PKR_397634 Michigan Poker SPINS Leaderboard</t>
  </si>
  <si>
    <t>CHR_See Updates Section - 3/13 (poker carousel) PKR_553344 PA BETMGM Happy Hour Cash Game</t>
  </si>
  <si>
    <t>CHR_See Updates Section - 3/13 (poker carousel) PKR_521900 PA BetMGM Welcome Offer</t>
  </si>
  <si>
    <t>update creative &amp; carousel</t>
  </si>
  <si>
    <t>CHR_See Updates Section - 3/13 (poker carousel) PKR_553478 Michigan BETMGM Happy Hour Cash Game</t>
  </si>
  <si>
    <t>CHR_See Updates Section - 3/13 (poker carousel) PKR_643539 "RUSH" MI BetMGM Bounty Blitz Weekend</t>
  </si>
  <si>
    <t>BTL_685406 "RUSH" MARCH MADNESS: BET $5 ON SPORTS, GET 25 BONUS SPINS ON STARBURST</t>
  </si>
  <si>
    <t>Mi, NJ, PA, WV</t>
  </si>
  <si>
    <t>PS_669119 BetMGM Jamie Baseball FBO</t>
  </si>
  <si>
    <t>BRMKT_634469 BETMGM- MLB SGP Bet $25 Get $10 Bonus Bet- MLB</t>
  </si>
  <si>
    <t>Core Update: College Basketball (3/10/23)</t>
  </si>
  <si>
    <t>BRMKT_632968 BETMGM- MLB Parlay Boost Token- MLB</t>
  </si>
  <si>
    <t>PRT_673533 CRM Get a 1-Year Subscription to The Athletic when you Bet $50 on March Matchups</t>
  </si>
  <si>
    <t>BTL_661619 "RUSH" New-Day13-High-DM50%UT200</t>
  </si>
  <si>
    <t>PRT_674456 "RUSH" Sixers Premium Sweepstakes</t>
  </si>
  <si>
    <t>PRT_672881 The Athletic Bet 10 Win 200 + 1 Year Subscription</t>
  </si>
  <si>
    <t>ATL_649324 MC ON Spin the Wild Wheel (SPIN THE WHEEL)</t>
  </si>
  <si>
    <t>BRMKT_666019 BetMGM - March Matchups Bet Insurance Token - ON</t>
  </si>
  <si>
    <t>CHR_See Updates Section - 3/13 (poker carousel) PKR_643599 "RUSH" PA BetMGM Bounty Blitz Weekend</t>
  </si>
  <si>
    <t>PKR_599090 The Luck of BetMGM Spin the Wheel NJ | CHR_See Updates Section - 3/13 (poker carousel)</t>
  </si>
  <si>
    <t>update poker carousel</t>
  </si>
  <si>
    <t>PRT_645745 Tigers Trigger Promotion - 2023</t>
  </si>
  <si>
    <t>BTL_682644 "RUSH" March Matchups- Loyalty Streak</t>
  </si>
  <si>
    <t>BTL_667793 Retention PYOP Borgata PA</t>
  </si>
  <si>
    <t>BTL_667522 Retention PYOP BetMGM MJ</t>
  </si>
  <si>
    <t>ATL_647277 MC MI Spin the Wheel (SG Branded)</t>
  </si>
  <si>
    <t>ATL_684395 "RUSH" MC MI MGM Grand Millions Big Winner $525,567.50</t>
  </si>
  <si>
    <t>BTL_667754 Retention PYOP BetMGM PA</t>
  </si>
  <si>
    <t>PS_645662 BetMGM Casino - Spring Creative/Offer - MC PA</t>
  </si>
  <si>
    <t>PS_645853 Borgata Casino - Spring Creative/Offer - BC NJ</t>
  </si>
  <si>
    <t>BTL_685442 "RUSH" ON MARCH MADNESS: BET $5 ON SPORTS, GET 25 BONUS SPINS ON STARBURST</t>
  </si>
  <si>
    <t>BTL_681739 "RUSH" New-Day 15-Overbonused-Loyalty</t>
  </si>
  <si>
    <t>BTL_667522 Retention PYOP BetMGM Mi</t>
  </si>
  <si>
    <t>BTL_667522 Retention PYOP BetMGM MJ/MI/WV</t>
  </si>
  <si>
    <t>PS_645853 Borgata Casino - Spring Creative/Offer - BC PA</t>
  </si>
  <si>
    <t>PS_645662 BetMGM Casino - Spring Creative/Offer - MC WV</t>
  </si>
  <si>
    <t>BTL_682031 New-Day 45-Overbonused-Loyalty2</t>
  </si>
  <si>
    <t>ATL_647277 MC NJ Spin the Wheel (SG Branded)</t>
  </si>
  <si>
    <t>PS_645662 BetMGM Casino - Spring Creative/Offer - MC MI</t>
  </si>
  <si>
    <t>MB Mandalay Millions #2</t>
  </si>
  <si>
    <t>CHR_See Change Request - 3/14 | ATL_ 604561 MC ON Spin the wheel</t>
  </si>
  <si>
    <t>PS_645662 BetMGM Casino - Spring Creative/Offer - MC NJ</t>
  </si>
  <si>
    <t>PKR_678119 Weekday Warrior (BetMGM Poker) - NJ</t>
  </si>
  <si>
    <t>PKR_678119 Weekday Warrior (BetMGM Poker) - PA</t>
  </si>
  <si>
    <t>PKR_678119 Weekday Warrior (BetMGM Poker) - MI</t>
  </si>
  <si>
    <t>BTL_681977 New-Day 9-Overbonused-Parlay</t>
  </si>
  <si>
    <t>BTL_681704 "RUSH" New-Day 12-Overbonused-Promo Hub</t>
  </si>
  <si>
    <t>CHR - BTL_429362 MI OMNI BRP RND</t>
  </si>
  <si>
    <t>Promo date extend</t>
  </si>
  <si>
    <t>Update Creative | PRT_674456 "RUSH" Sixers Premium Sweepstakes</t>
  </si>
  <si>
    <t>BTL_681653 "RUSH" New-Day 30-Overbonused-Perpetual Room Offer</t>
  </si>
  <si>
    <t>Update Rest ID with creative and copy CHR 3.15 | BTL_676400 BORG BET $10 IN SPORTS, GET 50 FREE SPINS</t>
  </si>
  <si>
    <t>Update Creative and Copy</t>
  </si>
  <si>
    <t>BTL_667832 Retention PYOP Borgata NJ</t>
  </si>
  <si>
    <t>BTL_667832 Retention PYOP Party Casino</t>
  </si>
  <si>
    <t>BRMKT_637048 BETMGM- MLB SGP Boost Token- MLB</t>
  </si>
  <si>
    <t>BTL_686251 VIP Casino Promotion- 2023 Q2 Mystery Multiplier -BetMGM ON (23SWMM04)</t>
  </si>
  <si>
    <t>BTL_667715 Retention PYOP BetMGM ON</t>
  </si>
  <si>
    <t>ATL_656870 MC ON Capital Gains Bet &amp; Get</t>
  </si>
  <si>
    <t>Jores</t>
  </si>
  <si>
    <t>BTL_631912 Core Earth Day Reusable Depo Match 50% up to $500 BetMGM ON</t>
  </si>
  <si>
    <t>BTL_686295 VIP Casino Promotion- 2023 Q2 Mystery Multiplier -Borgata NJ (23SWMM04)</t>
  </si>
  <si>
    <t>BTL_686210 VIP Casino Promotion- 2023 Q2 Mystery Multiplier -BetMGM PA (23SWMM04)</t>
  </si>
  <si>
    <t>OC_691412 "RUSH" MLB First Bet BRP Offer Acq</t>
  </si>
  <si>
    <t>BTL_686037 VIP Casino Promotion- 2023 Q2 Mystery Multiplier -BetMGM MI (23SWMM04)</t>
  </si>
  <si>
    <t>BTL_646103 Spring Leaderboard BetMGM MI</t>
  </si>
  <si>
    <t>BTL_682004 New-Day 5-Overbonused-OGP</t>
  </si>
  <si>
    <t>BTL_686119 VIP Casino Promotion- 2023 Q2 Mystery Multiplier -BetMGM NJ (23SWMM04)</t>
  </si>
  <si>
    <t>BTL_686334 VIP Casino Promotion- 2023 Q2 Mystery Multiplier -Borgata PA (23SWMM04)</t>
  </si>
  <si>
    <t>BTL_686076 VIP Casino Promotion- 2023 Q2 Mystery Multiplier -BetMGM WV (23SWMM04)</t>
  </si>
  <si>
    <t>Update PA spins page | Spins page update &amp; Content update for PA</t>
  </si>
  <si>
    <t>Unpublish old, update new</t>
  </si>
  <si>
    <t>BTL_645959 Spring Leaderboard BetMGM WV</t>
  </si>
  <si>
    <t>CHR_See Change Request - 3/17 (game swap) - ATL_647402 BC NJ Pick a Flower</t>
  </si>
  <si>
    <t>Update copy</t>
  </si>
  <si>
    <t>Video Banner - Call of the Wild</t>
  </si>
  <si>
    <t>Update Creative - BRMKT_632220 BETMGM- MLB 1 Leg OGP Insurance- MLB</t>
  </si>
  <si>
    <t>Update Creative - BRMKT_637048 BETMGM- MLB SGP Boost Token- MLB</t>
  </si>
  <si>
    <t>BRMKT_632543 BetMGM- FULL MLB OGP- MLB | Sports Build (NJ MPP/Rest ID)</t>
  </si>
  <si>
    <t>BRMKT_635807 BETMGM- Opening Day Offer Bet $25 on MLB, Get $10 MLB Bonus Bet (Min Odds -200) - MLB</t>
  </si>
  <si>
    <t>ATL_678164 MC PA Play and Earn Update</t>
  </si>
  <si>
    <t>ATL_678030 MC WV Play and Earn Updates</t>
  </si>
  <si>
    <t>ATL_676970 MC NJ MI Seal the Deal Updates</t>
  </si>
  <si>
    <t>BTL_645036 Spring Shared Leaderboard BetMGM NJ</t>
  </si>
  <si>
    <t>BRMKT_633889 BetMGM- Bet $25 on MLB OGP Get 10 Bonus Bet-MLB | Update Creative</t>
  </si>
  <si>
    <t>Update Creative</t>
  </si>
  <si>
    <t>PRT_643452 MLB Bet $10 Get $100 | Update Creative and Add MA Page</t>
  </si>
  <si>
    <t>Update Creative and add MA page</t>
  </si>
  <si>
    <t>Update Creative | BRMKT_634469 BETMGM- MLB SGP Bet $25 Get $10 Bonus Bet- MLB</t>
  </si>
  <si>
    <t>Update Creative | BRMKT_632786 BETMGM- New MLB OGP Boost- MLB</t>
  </si>
  <si>
    <t>BTL_676320 BET $10 IN SPORTS, GET 50 FREE SPINS</t>
  </si>
  <si>
    <t>Update Creative | BRMKT_632968 BETMGM- MLB Parlay Boost Token- MLB</t>
  </si>
  <si>
    <t>ATL_699728 WOF RUSH Spin the Wheel of Fortune post launch</t>
  </si>
  <si>
    <t>Create Borgata version | LV SE Concert Series - Zac Brown Band.</t>
  </si>
  <si>
    <t>Create Borgata version</t>
  </si>
  <si>
    <t>BRMKT_635777 BETMGM- Overarching Bet $50 on World Series Future</t>
  </si>
  <si>
    <t>ATL_676970 MC NJ Seal the Deal Updates</t>
  </si>
  <si>
    <t>BTL_646320 Spring Shared Leaderboard Borgata NJ</t>
  </si>
  <si>
    <t>BTL_646320 Spring Shared Leaderboard PC NJ</t>
  </si>
  <si>
    <t>BTL_646249 Spring Shared Leaderboard BetMGM PA</t>
  </si>
  <si>
    <t>BTL_646032 Spring Leaderboard BetMGM ON</t>
  </si>
  <si>
    <t>BTL_646178 Spring Shared Leaderboard Borgata PA</t>
  </si>
  <si>
    <t>CHR_See Change Request - 3/20 (remove game) ATL_682517 MC MI "RUSH" NetEnt $20k Leaderboard</t>
  </si>
  <si>
    <t>ATL_697033 BC NJ Progressive Jackpot Creative</t>
  </si>
  <si>
    <t>ATL_677459 MC PA Seal the Deal Updates</t>
  </si>
  <si>
    <t>ATL_677602 MC WV Seal the Deal Updates</t>
  </si>
  <si>
    <t>Update Creatives | PRT_703115 Nationals Creative Update</t>
  </si>
  <si>
    <t>MD, VA</t>
  </si>
  <si>
    <t>CHR_See Change request - 3/13 update creative | BRMKT_458011 BetMGM - NBA Longest Odds Contest - Win a $200 NBA Gift Card</t>
  </si>
  <si>
    <t>PKR_682931 90 Foot Sprint - MGM NJ</t>
  </si>
  <si>
    <t>Change Step 3 - PRT_643452 MLB Bet $10 Get $100</t>
  </si>
  <si>
    <t>Change Step 3</t>
  </si>
  <si>
    <t>BTL_701158 "RUSH" Round 3 &amp; 4 March Matchups Loyalty Streak</t>
  </si>
  <si>
    <t>ATL_687949 BC NJ April Fool’s Bonus Drop</t>
  </si>
  <si>
    <t>CHR_See Change Request - 3/17 (story sizes) ATL_687949 BC NJ April Fool’s Bonus Drop</t>
  </si>
  <si>
    <t>Upload CHR creatives</t>
  </si>
  <si>
    <t>BetMGM - WBC Bet Insurance Token</t>
  </si>
  <si>
    <t>Final EDS/Copy Over Pages | PRT_672881 The Athletic Bet 10 Win 200 + 1 Year Subscription</t>
  </si>
  <si>
    <t>Copy Over Pages and Update Final EDS</t>
  </si>
  <si>
    <t>PKR_682931 90 Foot Sprint - MGM MI</t>
  </si>
  <si>
    <t>PKR_682931 90 Foot Sprint - MGM PA</t>
  </si>
  <si>
    <t>BTL_636412 VIP Casino: 2023 March Madness Tip Off Coin Flip  - Update promotion period dates</t>
  </si>
  <si>
    <t>PS_698906 Wheel of Fortune Casino - Spin the Wheel Promo - RUSH</t>
  </si>
  <si>
    <t>BRMKT_669364 BETMGM- MLB ODDS BOOST TOKEN- MLB</t>
  </si>
  <si>
    <t>BRMKT_669146 BETMGM- Call Your Shot Wednesdays - Bet $25 on Player to Hit HR, Get $10 MLB Bonus Bet- MLB</t>
  </si>
  <si>
    <t>Copy Over To All States (No NY, MS, DC) | OC_691412 "RUSH" MLB First Bet BRP Offer Acq</t>
  </si>
  <si>
    <t>BTL_681319 VIP Casino Promotion - 2023 Q2 Pick A Prize- Borgata NJ (23MPGE04)</t>
  </si>
  <si>
    <t>BTL_680991 VIP Casino Promotion - 2023 Q2 Pick A Prize- BetMGM PA (23MPGE04)</t>
  </si>
  <si>
    <t>BTL_670633 VIP Casino: 2023 Cherry Blossom Spin the Wheel BetMGM MI (23SWCB04)</t>
  </si>
  <si>
    <t>BTL_670708 VIP Casino: 2023 Cherry Blossom Spin the Wheel BetMGM WV (23SWCB04)</t>
  </si>
  <si>
    <t>ATL_677938 MC NJ MI Play and Earn Updates - NJ</t>
  </si>
  <si>
    <t>ATL_687871 MC MI April Fool’s Bonus Drop</t>
  </si>
  <si>
    <t>BTL_680108 GAMING REMINDER FOR SPORTS PLAYERS - NJ</t>
  </si>
  <si>
    <t>ATL_687832 MC NJ April Fool’s Bonus Drop</t>
  </si>
  <si>
    <t>BTL_631720 Core Earth Day Reusable Depo Match 50% up to $500 BetMGM WV</t>
  </si>
  <si>
    <t>BTL_680108 GAMING REMINDER FOR SPORTS PLAYERS - ON</t>
  </si>
  <si>
    <t>ATL_677938 MC MI Play and Earn Updates</t>
  </si>
  <si>
    <t>BTL_631983 Core Earth Day Reusable Depo Match 50% up to $500 Borgata NJ</t>
  </si>
  <si>
    <t>BTL_680108 GAMING REMINDER FOR SPORTS PLAYERS - MI</t>
  </si>
  <si>
    <t>BTL_632054 Core Earth Day Reusable Depo Match 50% up to $500 Borgata PA</t>
  </si>
  <si>
    <t>BTL_631720 Core Earth Day Reusable Depo Match 50% up to $500 BetMGM /MI/</t>
  </si>
  <si>
    <t>BTL_631720 Core Earth Day Reusable Depo Match 50% up to $500 BetMGM NJ</t>
  </si>
  <si>
    <t>BTL_680108 GAMING REMINDER FOR SPORTS PLAYERS - WV</t>
  </si>
  <si>
    <t>Copy to All States | LV SE Concert Series - Zac Brown Band</t>
  </si>
  <si>
    <t>BTL_676243 ON- BET $10 IN SPORTS, GET 50 BONUS SPINS</t>
  </si>
  <si>
    <t>BRMKT_694612 "RUSH" BETMGM- Bet $50 on NCAAB Championship, Get $15 NBA Bonus Bet - NCAAB</t>
  </si>
  <si>
    <t>BTL_681080 VIP Casino Promotion - 2023 Q2 Pick A Prize- Borgata PA (23MPGE04)</t>
  </si>
  <si>
    <t>BTL_680952 VIP Casino Promotion - 2023 Q2 Pick A Prize- BetMGM WV (23MPGE04)</t>
  </si>
  <si>
    <t>BTL_672150 VIP Casino: 2023 Cherry Blossom Spin the Wheel BetMGM NJ (23SWCB04)</t>
  </si>
  <si>
    <t>BTL_679763 VIP Casino Promotion - 2023 Q2 Pick A Prize- BetMGM MI (23MPGE04)</t>
  </si>
  <si>
    <t>ATL_677641 BC NJ Rise and Grind Updates</t>
  </si>
  <si>
    <t>ATL_677681 BC PA Rise and Grind Updates</t>
  </si>
  <si>
    <t>CHR_See Change Request - 3/17 (story sizes) ATL_648200 BC NJ ​MGM Grand Millions™ Bet &amp; Get​</t>
  </si>
  <si>
    <t>Upload Story images; fixed the link as well</t>
  </si>
  <si>
    <t>ATL_687910 BC PA April Fool’s Bonus Drop</t>
  </si>
  <si>
    <t>BTL_680108 GAMING REMINDER FOR SPORTS PLAYERS - PA</t>
  </si>
  <si>
    <t>BTL_631841 Core Earth Day Reusable Depo Match 50% up to $500 BetMGM PA</t>
  </si>
  <si>
    <t>BTL_670795 VIP Casino: 2023 Cherry Blossom Spin the Wheel BetMGM PA (23SWCB04)</t>
  </si>
  <si>
    <t>BTL_670069 VIP Casino: 2023 Cherry Blossom Spin the Wheel Borgata PA (23SWCB04)</t>
  </si>
  <si>
    <t>BTL_681250 VIP Casino Promotion – 2023 Q2 Pick A Prize- BetMGM ON (23MPGE04)</t>
  </si>
  <si>
    <t>BTL_670936 VIP Casino: 2023 Cherry Blossom Spin the Wheel Borgata NJ (23SWCB04)</t>
  </si>
  <si>
    <t>BTL_680750 VIP Casino Promotion - 2023 Q2 Pick A Prize- BetMGM NJ (23MPGE04)</t>
  </si>
  <si>
    <t>BTL_670747 VIP Casino: 2023 Cherry Blossom Spin the Wheel BetMGM ON (23SWCB04)</t>
  </si>
  <si>
    <t>OC_691178 "RUSH" MGM Rewards Card Retail Sports Acq</t>
  </si>
  <si>
    <t>Update Creative | BRMKT_MS_256668 BETMGMSPORTS - UCL First Goal Insurance - Champions League Soccer</t>
  </si>
  <si>
    <t>BRMKT_651714 BetMGM - MLB First Bet Offer $1,000</t>
  </si>
  <si>
    <t>Update promotion period dates - BTL_635928 VIP Casino: 2023 March Madness Tip Off Coin Flip (23CFMM03) - BetMGM NJ</t>
  </si>
  <si>
    <t>Update promotional date</t>
  </si>
  <si>
    <t>Update promotion period dates - BTL_636341 VIP Casino: 2023 March Madness Tip Off Coin Flip (23CFMM03) - BetMGM MI</t>
  </si>
  <si>
    <t>Update promotion period dates - BTL_636220 VIP Casino: 2023 March Madness Tip Off Coin Flip (23CFMM03) - BetMGM WV</t>
  </si>
  <si>
    <t>Change EDS ID and Promo Dates | BRMKT_641049 BETMGM- Bet $50 on NCAAB, Get $15 Live Bonus Bet on NCAAB- MarchMatchups</t>
  </si>
  <si>
    <t>Change EDS ID and Promo Dates</t>
  </si>
  <si>
    <t>BRMKT_651634 BetMGM - MLB Bet $10 Get $100 Instantly</t>
  </si>
  <si>
    <t>BRMKT_651604 BetMGM - MLB Bet $10 Get $200 Instantly</t>
  </si>
  <si>
    <t>BRMKT_632741 BETMGM- MLB Bet Insurance Token (2023)- MLB</t>
  </si>
  <si>
    <t>BTL_ 674905 VIP Casino: 2023 Golden Egg Hunt - BetMGM MI (23MPGE04)</t>
  </si>
  <si>
    <t>BTL_674945 VIP Casino: 2023 Golden Egg Hunt - BetMGM PA (23MPGE04)</t>
  </si>
  <si>
    <t>BTL_675166 VIP Casino: 2023 Golden Egg Hunt - Borgata NJ (23MPGE04)</t>
  </si>
  <si>
    <t>BTL_687565 RUSH Updated Casino Onboarding Creative Assets - BetMGM PA</t>
  </si>
  <si>
    <t>BTL_687565 RUSH Updated Casino Onboarding Creative Assets CHR_See Change Request - 3/21</t>
  </si>
  <si>
    <t>Made a components for Inbox and Toaster</t>
  </si>
  <si>
    <t>MGM PA  Re-publish Carousel, add promo hub tile &amp; add tracker | ATL_668397 "RUSH" MC NJ MI PA MGM Riches Triple Ruby, MGM Riches 5X Sapphire On Property &amp; Online</t>
  </si>
  <si>
    <t>Re-publish Carousel, add promo hub tile</t>
  </si>
  <si>
    <t>ATL_687791 MC PA April Fool’s Bonus Drop</t>
  </si>
  <si>
    <t>BTL_679117 VIP Casino - Q2'23 Downgraded to CS Informative Letters (Generic BetMGM) - NJ</t>
  </si>
  <si>
    <t>BTL_679117 VIP Casino - Q2'23 Downgraded to CS Informative Letters (Generic BetMGM) - MI</t>
  </si>
  <si>
    <t>Borgata NJ Re-publish Carousel, add promo hub tile &amp; add tracker</t>
  </si>
  <si>
    <t>ATL_681417 MC NJ MI WV Play Days Bonus Back Updates - WV</t>
  </si>
  <si>
    <t>Copy Over Pages/Final EDS | PRT_673533 CRM Get a 1-Year Subscription to The Athletic when you Bet $50 on March Matchups</t>
  </si>
  <si>
    <t>Copy to all states and Input EDS IDs</t>
  </si>
  <si>
    <t>BRMKT_645573 BETMGM- MLB FULL Parlay Insurance up to $25- MLB</t>
  </si>
  <si>
    <t>BRMKT_700841 "RUSH" Houston AstrosBet $25 on MLB, Get $10 MLB Bonus Bet- MLB</t>
  </si>
  <si>
    <t>Copy Over To All States | BRMKT_633529 BETMGM- No Run First Inning Fridays (NRFI) 2023- MLB</t>
  </si>
  <si>
    <t>BRMKT_699593 "RUSH" BETMGM- Reds Opening Day Offer Bet $25 on Reds, Get $10 MLB Bonus Bet (Min Odds -200)- MLB</t>
  </si>
  <si>
    <t>BRMKT_710949 "SUPER RUSH" Multi-Sport Bet Insurance (Max Stake $25, Min Odds -200)-ALL SPORTS</t>
  </si>
  <si>
    <t>BTL_ 674905 VIP Casino: 2023 Golden Egg Hunt - BetMGM NJ (23MPGE04)</t>
  </si>
  <si>
    <t>BTL_675085 VIP Casino: 2023 Golden Egg Hunt - BetMGM ON (23MPGE04)</t>
  </si>
  <si>
    <t>update dates</t>
  </si>
  <si>
    <t>ATL_681417 MC NJ MI WV Play Days Bonus Back Updates - MI</t>
  </si>
  <si>
    <t>ATL_687750 MC WV April Fool’s Bonus Drop</t>
  </si>
  <si>
    <t>CHR_See Change Request - 3/22 PKR_608124 Cash Back Grind - MI BetMGM</t>
  </si>
  <si>
    <t>update disclaimer and dates</t>
  </si>
  <si>
    <t>MGM MI Re-publish Carousel, add promo hub tile &amp; add tracker</t>
  </si>
  <si>
    <t>ATL_681417 MC NJ MI WV Play Days Bonus Back Updates</t>
  </si>
  <si>
    <t>CHR_See Change Request - 3/22 PKR_608253 Cash Back Grind - NJ Borgata</t>
  </si>
  <si>
    <t>update dates and disclaimer</t>
  </si>
  <si>
    <t>MGM NJ Re-publish Carousel, add promo hub tile &amp; add tracker</t>
  </si>
  <si>
    <t>BTL_674554 VIP Casino: 2023 Golden Egg Hunt (Mini Egg Hunt) - BetMGM NJ (23MPGE04) - STW</t>
  </si>
  <si>
    <t>BTL_674554 VIP Casino: 2023 Golden Egg Hunt (Mini Egg Hunt) - BetMGM NJ (23MPGE04) - MGM NJ build pat link 1</t>
  </si>
  <si>
    <t>BTL_674554 VIP Casino: 2023 Golden Egg Hunt (Mini Egg Hunt) - BetMGM NJ (23MPGE04) - MGM NJ build pat link 2</t>
  </si>
  <si>
    <t>BTL_674554 VIP Casino: 2023 Golden Egg Hunt (Mini Egg Hunt) - BetMGM NJ (23MPGE04) - MGM NJ build pat link 3</t>
  </si>
  <si>
    <t>BTL_674554 VIP Casino: 2023 Golden Egg Hunt (Mini Egg Hunt) - BetMGM NJ (23MPGE04) - MGM NJ build pat link 4</t>
  </si>
  <si>
    <t>BTL_674554 VIP Casino: 2023 Golden Egg Hunt (Mini Egg Hunt) - BetMGM NJ (23MPGE04) - MGM NJ build pat link 5</t>
  </si>
  <si>
    <t>BTL_674554 VIP Casino: 2023 Golden Egg Hunt (Mini Egg Hunt) - BetMGM NJ (23MPGE04) - MGM NJ build pat link 6</t>
  </si>
  <si>
    <t>ATL_697070 MC WV Borgata 777 Respin Bet &amp; Get</t>
  </si>
  <si>
    <t>CHR_See Change Request - 3/22 BTL_679449 CASIA Additional Sizes</t>
  </si>
  <si>
    <t>Borgata PA Re-publish Carousel, add promo hub tile &amp; add tracker</t>
  </si>
  <si>
    <t>BRMKT_709710 "RUSH" Bet $25 on UFC 288 Get $10 Ariel Fight Night Bonus- MMA</t>
  </si>
  <si>
    <t>BRMKT_700781 "RUSH" Phillies Themed BET $25 ON ANY MLB® OPENING DAY GAME H2: GET A $10 BONUS BET-MLB</t>
  </si>
  <si>
    <t>Copy To All States | BRMKT_632220 BETMGM- MLB 1 Leg OGP Insurance- MLB</t>
  </si>
  <si>
    <t>Copy to All States</t>
  </si>
  <si>
    <t>BRMKT_700247 "RUSH" Washington Opening day offer Bet $25 on MLB, Get $10 MLB Bonus Bet (Min Odds -200)- MLB</t>
  </si>
  <si>
    <t>BRMKT_700811 "RUSH" Rush-BETMGM- Boston Red Sox Opening Day Offer Bet $25 on Red Sox, Get $10 MLB Bonus Bet (Min Odds -200)- MLB</t>
  </si>
  <si>
    <t>BTL_675126 VIP Casino: 2023 Golden Egg Hunt - Borgata PA (23MPGE04)</t>
  </si>
  <si>
    <t>BTL_ 674905 VIP Casino: 2023 Golden Egg Hunt - BetMGM WV (23MPGE04)</t>
  </si>
  <si>
    <t>BTL_675696 VIP Casino: 2023 Golden Egg Hunt (Mini Egg Hunt) - Borgata PA (23MPGE04) - Borg PA Build STW</t>
  </si>
  <si>
    <t>BTL_675696 VIP Casino: 2023 Golden Egg Hunt (Mini Egg Hunt) - Borgata PA (23MPGE04) - Borg Build pat link 1</t>
  </si>
  <si>
    <t>BTL_675696 VIP Casino: 2023 Golden Egg Hunt (Mini Egg Hunt) - Borgata PA (23MPGE04) - Borg Build pat link 2</t>
  </si>
  <si>
    <t>BTL_675696 VIP Casino: 2023 Golden Egg Hunt (Mini Egg Hunt) - Borgata PA (23MPGE04) - Borg Build pat link 3</t>
  </si>
  <si>
    <t>BTL_675696 VIP Casino: 2023 Golden Egg Hunt (Mini Egg Hunt) - Borgata PA (23MPGE04) - Borg Build pat link 4</t>
  </si>
  <si>
    <t>BTL_675696 VIP Casino: 2023 Golden Egg Hunt (Mini Egg Hunt) - Borgata PA (23MPGE04) - Borg Build pat link 5</t>
  </si>
  <si>
    <t>BTL_675696 VIP Casino: 2023 Golden Egg Hunt (Mini Egg Hunt) - Borgata PA (23MPGE04) - Borg Build pat link 6</t>
  </si>
  <si>
    <t>BTL_675935 VIP Casino: 2023 Golden Egg Hunt (Mega Egg Hunt) - Borgata PA (23MPGE04) - Borg PA Build STW</t>
  </si>
  <si>
    <t>BTL_675935 VIP Casino: 2023 Golden Egg Hunt (Mega Egg Hunt) - Borgata PA (23MPGE04) - Borg PA Build Mission 1 PAT Link</t>
  </si>
  <si>
    <t>BTL_675935 VIP Casino: 2023 Golden Egg Hunt (Mega Egg Hunt) - Borgata PA (23MPGE04) - Borg PA Build Mission 2 PAT Link</t>
  </si>
  <si>
    <t>BTL_675935 VIP Casino: 2023 Golden Egg Hunt (Mega Egg Hunt) - Borgata PA (23MPGE04) - Borg PA Build Mission 3 PAT Link</t>
  </si>
  <si>
    <t>BTL_675935 VIP Casino: 2023 Golden Egg Hunt (Mega Egg Hunt) - Borgata PA (23MPGE04) - Borg PA Build Mission 4 PAT Link</t>
  </si>
  <si>
    <t>BTL_675935 VIP Casino: 2023 Golden Egg Hunt (Mega Egg Hunt) - Borgata PA (23MPGE04) - Borg PA Build Mission 5 PAT Link</t>
  </si>
  <si>
    <t>BTL_675935 VIP Casino: 2023 Golden Egg Hunt (Mega Egg Hunt) - Borgata PA (23MPGE04) - Borg PA Build Mission 6 PAT Link</t>
  </si>
  <si>
    <t>BTL_675650 VIP Casino: 2023 Golden Egg Hunt (Mini Egg Hunt) - Borgata NJ (23MPGE04) - Borgata NJ STW Build</t>
  </si>
  <si>
    <t>BTL_675650 VIP Casino: 2023 Golden Egg Hunt (Mini Egg Hunt) - Borgata NJ (23MPGE04) - Borgata Mission 1 PAT link Build</t>
  </si>
  <si>
    <t>BTL_675650 VIP Casino: 2023 Golden Egg Hunt (Mini Egg Hunt) - Borgata NJ (23MPGE04) - Borgata Mission 2 PAT link Build</t>
  </si>
  <si>
    <t>BTL_675650 VIP Casino: 2023 Golden Egg Hunt (Mini Egg Hunt) - Borgata NJ (23MPGE04) - Borgata Mission 3 PAT link Build</t>
  </si>
  <si>
    <t>BTL_675650 VIP Casino: 2023 Golden Egg Hunt (Mini Egg Hunt) - Borgata NJ (23MPGE04) - Borgata Mission 4 PAT link Build</t>
  </si>
  <si>
    <t>BTL_675650 VIP Casino: 2023 Golden Egg Hunt (Mini Egg Hunt) - Borgata NJ (23MPGE04) - Borgata Mission 5 PAT link Build</t>
  </si>
  <si>
    <t>BTL_675650 VIP Casino: 2023 Golden Egg Hunt (Mini Egg Hunt) - Borgata NJ (23MPGE04) - Borgata Mission 6 PAT link Build</t>
  </si>
  <si>
    <t>CHR_See Change Request - 3/23 (round 3 dates) - ATL_643253 MC MI NJ March Matchups Slot Bracket Challenge</t>
  </si>
  <si>
    <t>BTL_676031 VIP Casino: 2023 Golden Egg Hunt (Mega Egg Hunt) - Borgata NJ (23MPGE04) - STW</t>
  </si>
  <si>
    <t>BTL_676031 VIP Casino: 2023 Golden Egg Hunt (Mega Egg Hunt) - Borgata NJ (23MPGE04) - Mission 1</t>
  </si>
  <si>
    <t>BTL_676031 VIP Casino: 2023 Golden Egg Hunt (Mega Egg Hunt) - Borgata NJ (23MPGE04) - Mission 2</t>
  </si>
  <si>
    <t>BTL_676031 VIP Casino: 2023 Golden Egg Hunt (Mega Egg Hunt) - Borgata NJ (23MPGE04) - Mission 3</t>
  </si>
  <si>
    <t>BTL_676031 VIP Casino: 2023 Golden Egg Hunt (Mega Egg Hunt) - Borgata NJ (23MPGE04) - Mission 4</t>
  </si>
  <si>
    <t>BTL_676031 VIP Casino: 2023 Golden Egg Hunt (Mega Egg Hunt) - Borgata NJ (23MPGE04) - Mission 5</t>
  </si>
  <si>
    <t>BTL_676031 VIP Casino: 2023 Golden Egg Hunt (Mega Egg Hunt) - Borgata NJ (23MPGE04) - Mission 6</t>
  </si>
  <si>
    <t>BRMKT_665529 BetMGM ON - Multi Sport - FBOD Bet Insurance</t>
  </si>
  <si>
    <t>BRMKT_701100 "RUSH" Pittsburg Pirates Bet $25 on MLB, Get $10 MLB Bonus Bet - MLB</t>
  </si>
  <si>
    <t>Update Creative | PRT_681385 "RUSH" Catena First Bet Offer $1000 + $50 on First Bet Creative Update</t>
  </si>
  <si>
    <t>BTL_675839 VIP Casino: 2023 Golden Egg Hunt (Mega Egg Hunt) - BetMGM ON (23MPGE04) - STW</t>
  </si>
  <si>
    <t>BTL_675839 VIP Casino: 2023 Golden Egg Hunt (Mega Egg Hunt) - BetMGM ON (23MPGE04) - Missions 1</t>
  </si>
  <si>
    <t>BTL_675839 VIP Casino: 2023 Golden Egg Hunt (Mega Egg Hunt) - BetMGM ON (23MPGE04) - Missions 2</t>
  </si>
  <si>
    <t>BTL_675839 VIP Casino: 2023 Golden Egg Hunt (Mega Egg Hunt) - BetMGM ON (23MPGE04) - Missions 3</t>
  </si>
  <si>
    <t>BTL_675839 VIP Casino: 2023 Golden Egg Hunt (Mega Egg Hunt) - BetMGM ON (23MPGE04) - Missions 4</t>
  </si>
  <si>
    <t>BTL_675839 VIP Casino: 2023 Golden Egg Hunt (Mega Egg Hunt) - BetMGM ON (23MPGE04) - Missions 5</t>
  </si>
  <si>
    <t>BTL_675839 VIP Casino: 2023 Golden Egg Hunt (Mega Egg Hunt) - BetMGM ON (23MPGE04) - Missions 6</t>
  </si>
  <si>
    <t>CHR_See Change Request - 3/23 (date extension) Borgata NJ | PKR_549690 New Jersey Spins Leaderboard Borgata NJ</t>
  </si>
  <si>
    <t>Update promotional dates</t>
  </si>
  <si>
    <t>CHR_See Change Request - 3/23 (date extension) | PKR_553344 PA BETMGM Happy Hour Cash Game</t>
  </si>
  <si>
    <t>Update Copy PA PKR Six Figure Sunday BetMGM PA Poker SFS Copy Change April Specifics</t>
  </si>
  <si>
    <t>Update MPP content and TnCs</t>
  </si>
  <si>
    <t>ATL_694797 BC PA Spin and Win Updates</t>
  </si>
  <si>
    <t>ATL_689868 MC ON The Dog House Megaways™ Bet &amp; Get</t>
  </si>
  <si>
    <t>CHR_See Change Request - 3/23 (date extension) PartyPoker | PKR_549690 New Jersey Spins Leaderboard partypoker</t>
  </si>
  <si>
    <t>CHR_See Change Request - 3/23 (date extension) | PKR_372795 Ontario SPINS Leaderboard</t>
  </si>
  <si>
    <t>PKR_701500 "RUSH" Poker March Match-Up Test A BetMGM MI</t>
  </si>
  <si>
    <t>PKR_701500 "RUSH" Poker March Match-Up Test A BetMGM  NJ</t>
  </si>
  <si>
    <t>PKR_701402 "RUSH" Poker March Match-Up Test A (Borgata)</t>
  </si>
  <si>
    <t>Update Copy MI PKR Six Figure Sunday BetMGM MI Poker SFS Copy Change April Specifics</t>
  </si>
  <si>
    <t>CHR_See Change Request - 3/23 (date extension) PKR_549571 New Jersey SPINS LB BetMGM</t>
  </si>
  <si>
    <t>CHR_See Change Request - 3/23 (date extension) PKR_553174 NJ BetMGM Happy Hour Cash Game</t>
  </si>
  <si>
    <t>ATL_685795 PC NJ NHL Blackjack Bet &amp; Get EXCLUSIVE</t>
  </si>
  <si>
    <t>Borgata PA Poker SFS Copy Change April Specifics Update Copy Borgata PA PKR Six Figure Sunday</t>
  </si>
  <si>
    <t>CHR_See Change Request - 3/23 (date extension) PKR_398975 Pennsylvania Poker SPINS Leaderboard - Borgata</t>
  </si>
  <si>
    <t>updated promotional dates</t>
  </si>
  <si>
    <t>CHR_See Change Request - 3/23 (date extension) PKR_553478 Michigan BETMGM Happy Hour Cash Game</t>
  </si>
  <si>
    <t>ATL_686916 MC PA Capital Gains Bet &amp; Get</t>
  </si>
  <si>
    <t>BetMGM NJ Poker SFS Copy Change April Specifics Update Copy NJ PKR Six Figure Sunday</t>
  </si>
  <si>
    <t>updated copy</t>
  </si>
  <si>
    <t>GA_695784 Game Announcement - Cash Falls Island Bounty MC MI</t>
  </si>
  <si>
    <t>GA_695784 Game Announcement - Cash Falls Island Bounty MC NJ</t>
  </si>
  <si>
    <t>CHR_See Change Request - 3/23 (date extension) PKR_553411 PA Borgata Happy Hour Cash Games</t>
  </si>
  <si>
    <t>CHR_See Change Request - 3/23 (date extension) PKR_397704 Pennsylvania Poker SPINS Leaderboard - BetMGM</t>
  </si>
  <si>
    <t>ATL_697251 BC PA Triple Play Updates</t>
  </si>
  <si>
    <t>BRMKT_703664 "RUSH" BetMGM - MLB Bet $25 Get Entered To Win Boston Red Sox Tickets</t>
  </si>
  <si>
    <t>Copy Over To All States | BRMKT_635777 BETMGM- Overarching Bet $50 on World Series Future, Get $20 MLB Bonus Bet-MLB</t>
  </si>
  <si>
    <t>Copy Over to All States</t>
  </si>
  <si>
    <t>Copy Over To All States | BRMKT_632968 BETMGM- MLB Parlay Boost Token- MLB</t>
  </si>
  <si>
    <t>Copy Over To All States | BRMKT_633889 BetMGM- Bet $25 on MLB OGP Get 10 Bonus Bet-MLB</t>
  </si>
  <si>
    <t>BTL_683506 VIP Casino: 2023 Golden Egg Hunt (Mega Egg Hunt) - BetMGM MI (23MPGE04) - STW</t>
  </si>
  <si>
    <t>BTL_683506 VIP Casino: 2023 Golden Egg Hunt (Mega Egg Hunt) - BetMGM MI (23MPGE04) - PAB - MGM MI Build Mission 1 pat link</t>
  </si>
  <si>
    <t>BTL_683506 VIP Casino: 2023 Golden Egg Hunt (Mega Egg Hunt) - BetMGM MI (23MPGE04) - PAB - MGM MI Build Mission 2 pat link</t>
  </si>
  <si>
    <t>BTL_683506 VIP Casino: 2023 Golden Egg Hunt (Mega Egg Hunt) - BetMGM MI (23MPGE04) - PAB - MGM MI Build Mission 3 pat link</t>
  </si>
  <si>
    <t>BTL_683506 VIP Casino: 2023 Golden Egg Hunt (Mega Egg Hunt) - BetMGM MI (23MPGE04) - PAB - MGM MI Build Mission 4 pat link</t>
  </si>
  <si>
    <t>BTL_683506 VIP Casino: 2023 Golden Egg Hunt (Mega Egg Hunt) - BetMGM MI (23MPGE04) - PAB - MGM MI Build Mission 5 pat link</t>
  </si>
  <si>
    <t>BTL_683506 VIP Casino: 2023 Golden Egg Hunt (Mega Egg Hunt) - BetMGM MI (23MPGE04) - PAB - MGM MI Build Mission 6 pat link</t>
  </si>
  <si>
    <t>ATL_694758 BC NJ Spin and Win Updates</t>
  </si>
  <si>
    <t>Borgata NJ Poker SFS Copy Change April Specifics Update Copy Borgata NJ PKR Six Figure Sunday</t>
  </si>
  <si>
    <t>update PROMOTIONAL DETAILS, HOW TO PARTICIPATE, AND TERMS AND CONDITIONS.</t>
  </si>
  <si>
    <t>ATL_689057 BC NJ Wednesday Roulette​ Updates</t>
  </si>
  <si>
    <t>BTL_674092 VIP Casino: 2023 Golden Egg Hunt (Mega Egg Hunt) - BetMGM PA (23MPGE04) - STW</t>
  </si>
  <si>
    <t>BTL_674092 VIP Casino: 2023 Golden Egg Hunt (Mega Egg Hunt) - BetMGM PA (23MPGE04) - Mission 1</t>
  </si>
  <si>
    <t>BTL_674092 VIP Casino: 2023 Golden Egg Hunt (Mega Egg Hunt) - BetMGM PA (23MPGE04) - Mission 2</t>
  </si>
  <si>
    <t>BTL_674092 VIP Casino: 2023 Golden Egg Hunt (Mega Egg Hunt) - BetMGM PA (23MPGE04) - Mission 3</t>
  </si>
  <si>
    <t>BTL_674092 VIP Casino: 2023 Golden Egg Hunt (Mega Egg Hunt) - BetMGM PA (23MPGE04) - Mission 4</t>
  </si>
  <si>
    <t>BTL_674092 VIP Casino: 2023 Golden Egg Hunt (Mega Egg Hunt) - BetMGM PA (23MPGE04) - Mission 5</t>
  </si>
  <si>
    <t>BTL_674092 VIP Casino: 2023 Golden Egg Hunt (Mega Egg Hunt) - BetMGM PA (23MPGE04) - Mission 6</t>
  </si>
  <si>
    <t>BRMKT_682145 BetMGM - Bet $50 on NBA Get A $50 NBA Store Giftcard</t>
  </si>
  <si>
    <t>Copy Over To All States | BRMKT_632543 BetMGM- FULL MLB OGP- MLB</t>
  </si>
  <si>
    <t>Copy Over To All States</t>
  </si>
  <si>
    <t>BRMKT_700217 "RUSH" Tigers Bet $25 on MLB, Get $10 MLB Bonus Bet-MLB</t>
  </si>
  <si>
    <t>BTL_680203 VIP Casino: 2023 Golden Egg Hunt (Mega Egg Hunt) - BetMGM NJ (23MPGE04) - STW</t>
  </si>
  <si>
    <t>BTL_680203 VIP Casino: 2023 Golden Egg Hunt (Mega Egg Hunt) - BetMGM NJ (23MPGE04) - Mission 1</t>
  </si>
  <si>
    <t>BTL_680203 VIP Casino: 2023 Golden Egg Hunt (Mega Egg Hunt) - BetMGM NJ (23MPGE04) - Mission 2</t>
  </si>
  <si>
    <t>BTL_680203 VIP Casino: 2023 Golden Egg Hunt (Mega Egg Hunt) - BetMGM NJ (23MPGE04) - Mission 3</t>
  </si>
  <si>
    <t>BTL_680203 VIP Casino: 2023 Golden Egg Hunt (Mega Egg Hunt) - BetMGM NJ (23MPGE04) - Mission 4</t>
  </si>
  <si>
    <t>BTL_680203 VIP Casino: 2023 Golden Egg Hunt (Mega Egg Hunt) - BetMGM NJ (23MPGE04) - Mission 5</t>
  </si>
  <si>
    <t>BTL_680203 VIP Casino: 2023 Golden Egg Hunt (Mega Egg Hunt) - BetMGM NJ (23MPGE04) - Mission 6</t>
  </si>
  <si>
    <t>BTL_675412 VIP Casino: 2023 Golden Egg Hunt (Mini Egg Hunt) - BetMGM PA (23MPGE04) - STW</t>
  </si>
  <si>
    <t>BTL_675412 VIP Casino: 2023 Golden Egg Hunt (Mini Egg Hunt) - BetMGM PA (23MPGE04) | MGM Build Mission 1 pat</t>
  </si>
  <si>
    <t>BTL_675412 VIP Casino: 2023 Golden Egg Hunt (Mini Egg Hunt) - BetMGM PA (23MPGE04) | MGM Build Mission 2 pat</t>
  </si>
  <si>
    <t>BTL_675412 VIP Casino: 2023 Golden Egg Hunt (Mini Egg Hunt) - BetMGM PA (23MPGE04) | MGM Build Mission 3 pat</t>
  </si>
  <si>
    <t>BTL_675412 VIP Casino: 2023 Golden Egg Hunt (Mini Egg Hunt) - BetMGM PA (23MPGE04) | MGM Build Mission 4 pat</t>
  </si>
  <si>
    <t>BTL_675412 VIP Casino: 2023 Golden Egg Hunt (Mini Egg Hunt) - BetMGM PA (23MPGE04) | MGM Build Mission 5 pat</t>
  </si>
  <si>
    <t>BTL_675412 VIP Casino: 2023 Golden Egg Hunt (Mini Egg Hunt) - BetMGM PA (23MPGE04) | MGM Build Mission 6 pat</t>
  </si>
  <si>
    <t>Video Banner - Gold Blitz - BetMGM NJ</t>
  </si>
  <si>
    <t>Video Banner - Gold Blitz - Borgata NJ</t>
  </si>
  <si>
    <t>Video Banner - Gold Blitz - PartyCasino NJ</t>
  </si>
  <si>
    <t>Video Banner - Cash Falls Huo Zhu BetMGM MI</t>
  </si>
  <si>
    <t>Copy Over To All States - BRMKT_651714 BetMGM - MLB First Bet Offer $1,000</t>
  </si>
  <si>
    <t>BTL_680143 BORG GAMING REMINDER FOR SPORTS PLAYERS</t>
  </si>
  <si>
    <t>BTL_675028 VIP Casino: 2023 Golden Egg Hunt (Mini Egg Hunt) - BetMGM ON (23MPGE04) - STW</t>
  </si>
  <si>
    <t>BTL_675028 VIP Casino: 2023 Golden Egg Hunt (Mini Egg Hunt) - BetMGM ON (23MPGE04) - MGM ON Build Mission 1 pat link</t>
  </si>
  <si>
    <t>BTL_675028 VIP Casino: 2023 Golden Egg Hunt (Mini Egg Hunt) - BetMGM ON (23MPGE04) - MGM ON Build Mission 2 pat link</t>
  </si>
  <si>
    <t>BTL_675028 VIP Casino: 2023 Golden Egg Hunt (Mini Egg Hunt) - BetMGM ON (23MPGE04) - MGM ON Build Mission 3 pat link</t>
  </si>
  <si>
    <t>BTL_675028 VIP Casino: 2023 Golden Egg Hunt (Mini Egg Hunt) - BetMGM ON (23MPGE04) - MGM ON Build Mission 4 pat link</t>
  </si>
  <si>
    <t>BTL_675028 VIP Casino: 2023 Golden Egg Hunt (Mini Egg Hunt) - BetMGM ON (23MPGE04) - MGM ON Build Mission 5 pat link</t>
  </si>
  <si>
    <t>BTL_675028 VIP Casino: 2023 Golden Egg Hunt (Mini Egg Hunt) - BetMGM ON (23MPGE04) - MGM ON Build Mission 6 pat link</t>
  </si>
  <si>
    <t>CHR_See Change Request - 3/23 (ODR Sizes) ATL_537541 MC PA Reload Bonus</t>
  </si>
  <si>
    <t>Upload ODR Images</t>
  </si>
  <si>
    <t>PKR_703188 "RUSH" Poker March Match-Up Test B (Borgata)</t>
  </si>
  <si>
    <t>BTL_680714 BORG UPDATED CREATIVE FOR FREE SPIN FRIDAYS - NJ</t>
  </si>
  <si>
    <t>BTL_680714 BORG UPDATED CREATIVE FOR FREE SPIN FRIDAYS - PA</t>
  </si>
  <si>
    <t xml:space="preserve">BTL_623309 VIP Earth Day Reusable Depo Match 50% up to $1000 Borgata NJ </t>
  </si>
  <si>
    <t>BTL_623309 VIP Earth Day Reusable Depo Match 50% up to $1000 Borgata NJ &amp; PARTY</t>
  </si>
  <si>
    <t>CHR_See Update Section - 3/23 (poker carousel) PKR_397704 Pennsylvania Poker SPINS Leaderboard - BetMGM</t>
  </si>
  <si>
    <t>CHR_See Change Request - 3/23 (ODR Sizes) ATL_617815 MC WV $10k Weekend Leaderboard (updates)</t>
  </si>
  <si>
    <t>CHR_See Change Request - 3/23 (ODR Sizes) ATL_617442 MC PA $25K Weekend Leaderboard</t>
  </si>
  <si>
    <t>BTL_680628 UPDATED CREATIVE FOR FREE SPIN FRIDAYS - MI</t>
  </si>
  <si>
    <t>BTL_680628 UPDATED CREATIVE FOR FREE SPIN FRIDAYS - NJ</t>
  </si>
  <si>
    <t>BTL_680628 UPDATED CREATIVE FOR FREE SPIN FRIDAYS - WV</t>
  </si>
  <si>
    <t>BTL_680628 UPDATED CREATIVE FOR FREE SPIN FRIDAYS - PA</t>
  </si>
  <si>
    <t>ATL_689586 Lion's Share - Egg-stra Jackpots Weekend (MC NJ)</t>
  </si>
  <si>
    <t>ATL_696648 MC NJ Progressive Jackpot Creative</t>
  </si>
  <si>
    <t>CHR_See Change Request - 3/23 (ODR Sizes) ATL_537061 MC MI NJ WV Reload Bonus</t>
  </si>
  <si>
    <t>CHR_See Updates Section - 3/23 (poker carousel) PKR_372795 Ontario SPINS Leaderboard</t>
  </si>
  <si>
    <t>Update Carousel image</t>
  </si>
  <si>
    <t>PKR_701500 "RUSH" Poker March Match-Up Test A</t>
  </si>
  <si>
    <t>PRT_672580 "RUSH" Updating Puerto Rico Landing Page</t>
  </si>
  <si>
    <t>PR</t>
  </si>
  <si>
    <t>Update landing page</t>
  </si>
  <si>
    <t>CHR_See Change Request - 3/23 (ODR Sizes) ATL_617563 MC NJ MI $25K Weekend Leaderboard</t>
  </si>
  <si>
    <t>update creatives</t>
  </si>
  <si>
    <t>ATL_689543 Lion's Share - Final March Matchups (MC NJ)</t>
  </si>
  <si>
    <t>ATL_695610 PC NJ Two For One Tuesday Updates</t>
  </si>
  <si>
    <t>BTL_697749 New-Day 1-Overbonused-Casino Welcome - NJ</t>
  </si>
  <si>
    <t>BTL_697749 New-Day 1-Overbonused-Casino Welcome - PA</t>
  </si>
  <si>
    <t>BTL_697749 New-Day 1-Overbonused-Casino Welcome - WV</t>
  </si>
  <si>
    <t>BTL_697749 New-Day 1-Overbonused-Casino Welcome - MI</t>
  </si>
  <si>
    <t>ATL_689500 Lion's Share - King of Spring (MC NJ)</t>
  </si>
  <si>
    <t>ATL_697169 MC PA Blackjack Wednesdays​ Updates</t>
  </si>
  <si>
    <t>ATL_697113 MC MI BetMGM Gold Bet &amp; Get EXCLUSIVE</t>
  </si>
  <si>
    <t>PKR_703150 "RUSH" Poker March Match-Up Test B - MI</t>
  </si>
  <si>
    <t>PKR_703150 "RUSH" Poker March Match-Up Test B - PA</t>
  </si>
  <si>
    <t>PKR_703150 "RUSH" Poker March Match-Up Test B - NJ</t>
  </si>
  <si>
    <t>BRMKT_681566 BetMGM ON - MLB First 10 Bets Matched</t>
  </si>
  <si>
    <t>Core Update: College Basketball (3/21/23)</t>
  </si>
  <si>
    <t>Update core domain</t>
  </si>
  <si>
    <t>ATL_692019 MC ON April Fools’ Day $5 Bonus</t>
  </si>
  <si>
    <t>ATL_685474 BC PA Capital Gains Bet &amp; Get</t>
  </si>
  <si>
    <t>PKR_698943 Detroit Tigers Takeover Poker Promo</t>
  </si>
  <si>
    <t>BRMKT_690983 BetMGM - ON - NRFI Fridays</t>
  </si>
  <si>
    <t>Copy Over To All States | BRMKT_651634 BetMGM - MLB Bet $10 Get $100 Instantly</t>
  </si>
  <si>
    <t>Copy Over To All States | BRMKT_651604 BetMGM - MLB Bet $10 Get $200 Instantly</t>
  </si>
  <si>
    <t>Copy Over To All States and create a MAI journey for the states that have trackers.</t>
  </si>
  <si>
    <t>Updating Creative on Yahoo Landing Page</t>
  </si>
  <si>
    <t>Update creative</t>
  </si>
  <si>
    <t>BRMKT_691446 BetMGM - ON - Our Gift to You - ONE YEAR ANNIVERSARY</t>
  </si>
  <si>
    <t>BTL_683551 VIP Casino: 2023 Golden Egg Hunt (Mega Egg Hunt) - BetMGM WV (23MPGE04) - STW</t>
  </si>
  <si>
    <t>BTL_683551 VIP Casino: 2023 Golden Egg Hunt (Mega Egg Hunt) - BetMGM WV (23MPGE04) - Mission 1</t>
  </si>
  <si>
    <t>BTL_683551 VIP Casino: 2023 Golden Egg Hunt (Mega Egg Hunt) - BetMGM WV (23MPGE04) - Mission 2</t>
  </si>
  <si>
    <t>BTL_683551 VIP Casino: 2023 Golden Egg Hunt (Mega Egg Hunt) - BetMGM WV (23MPGE04) - Mission 3</t>
  </si>
  <si>
    <t>BTL_683551 VIP Casino: 2023 Golden Egg Hunt (Mega Egg Hunt) - BetMGM WV (23MPGE04) - Mission 4</t>
  </si>
  <si>
    <t>BTL_683551 VIP Casino: 2023 Golden Egg Hunt (Mega Egg Hunt) - BetMGM WV (23MPGE04) - Mission 5</t>
  </si>
  <si>
    <t>BTL_683551 VIP Casino: 2023 Golden Egg Hunt (Mega Egg Hunt) - BetMGM WV (23MPGE04) - Mission 6</t>
  </si>
  <si>
    <t>BTL_683400 VIP Casino: 2023 Golden Egg Hunt (Mini Egg Hunt) - BetMGM MI (23MPGE04) - STW</t>
  </si>
  <si>
    <t>BTL_683400 VIP Casino: 2023 Golden Egg Hunt (Mini Egg Hunt) - BetMGM MI (23MPGE04) - Mission 1</t>
  </si>
  <si>
    <t>BTL_683400 VIP Casino: 2023 Golden Egg Hunt (Mini Egg Hunt) - BetMGM MI (23MPGE04) - Mission 2</t>
  </si>
  <si>
    <t>BTL_683400 VIP Casino: 2023 Golden Egg Hunt (Mini Egg Hunt) - BetMGM MI (23MPGE04) - Mission 3</t>
  </si>
  <si>
    <t>BTL_683400 VIP Casino: 2023 Golden Egg Hunt (Mini Egg Hunt) - BetMGM MI (23MPGE04) - Mission 4</t>
  </si>
  <si>
    <t>BTL_683400 VIP Casino: 2023 Golden Egg Hunt (Mini Egg Hunt) - BetMGM MI (23MPGE04) - Mission 5</t>
  </si>
  <si>
    <t>BTL_683400 VIP Casino: 2023 Golden Egg Hunt (Mini Egg Hunt) - BetMGM MI (23MPGE04) - Mission 6</t>
  </si>
  <si>
    <t>ATL_699728 WOF "RUSH" Spin the Wheel of Fortune (post launch) | CHR_See Change Request - 3/22</t>
  </si>
  <si>
    <t>PS_699539 BetMGM Casino - Monopoly Live - ON</t>
  </si>
  <si>
    <t>PS_699624 BetMGM Casino - Crazy Time - ON</t>
  </si>
  <si>
    <t>PS_699035 Wheel of Fortune Casino - Deposit $10 &amp; Get $50 Bonus Dollars</t>
  </si>
  <si>
    <t>PKR_668759 Borgata PA Spring Fling STW</t>
  </si>
  <si>
    <t>PKR_668465 BetMGM MI Spring Fling STW</t>
  </si>
  <si>
    <t>PKR_699071 "Philadelphia Phillies Pitch Perfect Poker Promo" » NJ MGM Build</t>
  </si>
  <si>
    <t>PKR_699071 "Philadelphia Phillies Pitch Perfect Poker Promo" » PA MGM Build</t>
  </si>
  <si>
    <t>ATL_681417 MC NJ MI WV Play Days Bonus Back Updates » CHR_See Change Request - 3/27 MGM NJ</t>
  </si>
  <si>
    <t>ATL_681417 MC NJ MI WV Play Days Bonus Back Updates » CHR_See Change Request - 3/27 MGM WV</t>
  </si>
  <si>
    <t>ATL_681417 MC NJ MI WV Play Days Bonus Back Updates » MGM MI Build</t>
  </si>
  <si>
    <t>ATL_691201 BC PA Mystery Mondays Updates</t>
  </si>
  <si>
    <t>ATL_699139 PC NJ The Thursday Spins (Updated)</t>
  </si>
  <si>
    <t>PKR_697563 NJ (BetMGM) Borgata &amp; BetMGM Present Almighty Million</t>
  </si>
  <si>
    <t>Core Update: Baseball (3/22/23)</t>
  </si>
  <si>
    <t>Core update</t>
  </si>
  <si>
    <t>Core Update: The Masters (3/21/23)</t>
  </si>
  <si>
    <t>Core Update: Formula One World Championships (3/21/23)</t>
  </si>
  <si>
    <t>Core Domain Copy Removed</t>
  </si>
  <si>
    <t>ATL_656941 PC NJ Crack an Egg</t>
  </si>
  <si>
    <t>ATL_691574 BC NJ Mystery Mondays Updates</t>
  </si>
  <si>
    <t>CHR_See Change Request - 3/24 NJ/MI/WV/PA | BTL_679449 CASIA Additional Sizes</t>
  </si>
  <si>
    <t>NJ MI WV PA</t>
  </si>
  <si>
    <t>Update Creative | BRMKT_651604 BetMGM - MLB Bet $10 Get $200 Instantly</t>
  </si>
  <si>
    <t>Update Creative (LP and MAI Journeys)</t>
  </si>
  <si>
    <t>Update Rest ID creative | BRMKT_632741 BETMGM- MLB Bet Insurance Token (2023)- MLB</t>
  </si>
  <si>
    <t>Core Update: MLB (3/22/23)</t>
  </si>
  <si>
    <t>PKR_669233 BetMGM NJ Spring Fling STW</t>
  </si>
  <si>
    <t>ATL_691385 PC NJ Bounce Back Mondays Updates</t>
  </si>
  <si>
    <t>ATL_697211 MC WV Blackjack Wednesdays​ Updates</t>
  </si>
  <si>
    <t>BTL_624592 VIP Earth Day Reusable Depo Match 50% up to $1000 BetMGM NJ</t>
  </si>
  <si>
    <t>BTL_624592 VIP Earth Day Reusable Depo Match 50% up to $1000 BetMGM MI</t>
  </si>
  <si>
    <t>BTL_624592 VIP Earth Day Reusable Depo Match 50% up to $1000 BetMGM WV</t>
  </si>
  <si>
    <t>BTL_702130 New-Day 25-Casino- New Games - PA</t>
  </si>
  <si>
    <t>PKR_697599 PA (BetMGM) Borgata &amp; BetMGM Present Almighty Million</t>
  </si>
  <si>
    <t>ATL_691741 BC PA Wednesday Roulette​ Updates</t>
  </si>
  <si>
    <t>BTL_702130 New-Day 25-Casino- New Games NJ</t>
  </si>
  <si>
    <t>MGM Rewards Tier Accelerator</t>
  </si>
  <si>
    <t>Core Update: Tennis Grand Slam Tournaments (3/22/23)</t>
  </si>
  <si>
    <t>Remove copy from core</t>
  </si>
  <si>
    <t>PKR_668799 Borgata NJ Spring Fling STW</t>
  </si>
  <si>
    <t>Core Update: Formula 1 (3/21/23)</t>
  </si>
  <si>
    <t>Core Update</t>
  </si>
  <si>
    <t>Core Update: Aussie Rules (3/21/23)</t>
  </si>
  <si>
    <t>ATL_700057 MC ON Play &amp; Earn Updates</t>
  </si>
  <si>
    <t>ATL_700378 PC NJ Ladies Night (April 23 updates)</t>
  </si>
  <si>
    <t>BTL_702130 New-Day 25-Casino- New Games - MI</t>
  </si>
  <si>
    <t>BTL_702130 New-Day 25-Casino- New Games WV</t>
  </si>
  <si>
    <t>CHR_See Change Request - 2/23 &amp; 3/22 PKR_608011 Cash Back Grind - NJ BetMGM</t>
  </si>
  <si>
    <t>Dates and 1 Creative update</t>
  </si>
  <si>
    <t>ATL_677720 MC NJ Winning Game March Matchups $25k Leaderboard</t>
  </si>
  <si>
    <t>BTL_695872 Core Earth Day Reusable Depo Match 50% up to $500 WoF</t>
  </si>
  <si>
    <t>BTL_625030 VIP Earth Day Reusable Depo Match 50% up to $1000 Borgata PA</t>
  </si>
  <si>
    <t>PKR_697635 PA (Borgata) Borgata &amp; BetMGM Present Almighty Million</t>
  </si>
  <si>
    <t>PKR_700014 MI BetMGM Borgata &amp; BetMGM Present Almighty Million</t>
  </si>
  <si>
    <t>ATL_677759 MC MI Winning Game March Matchups $25k Leaderboard » MGM MI Build</t>
  </si>
  <si>
    <t>BTL_636412 VIP Casino: 2023 March Madness Tip Off Coin Flip (23CFMM03) - BetMGM PA - CHR_See Change Request - 3/28 (eligible reward games) "RUSH"</t>
  </si>
  <si>
    <t>BTL_636483 VIP Casino: 2023 March Madness Tip Off Coin Flip (23CFMM03) - BetMGM ON - CHR_See Change Request - 3/28 (eligible reward games) "RUSH" - BELLAGIO FOUNTAINS OF FORTUNE</t>
  </si>
  <si>
    <t>BTL_671509 VIP Casino: 2023 March Madness Tip Off Coin Flip (23CFMM03) - Borgata PA - CHR_See Change Request - 3/28 (x2) (eligible reward games) "RUSH" - BELLAGIO FOUNTAINS OF FORTUNE</t>
  </si>
  <si>
    <t>ATL_691702 MC NJ ​Borgata Strike Bet &amp; Get​ EXCLUSIVE</t>
  </si>
  <si>
    <t>ATL_691613 BC NJ ​Borgata Strike Bet &amp; Get​ EXCLUSIVE</t>
  </si>
  <si>
    <t>PKR_669091 BetMGM PA Spring Fling STW</t>
  </si>
  <si>
    <t>CHR_See Change Request - 3/28 (eligible reward games) "RUSH" - BTL_635928 VIP Casino: 2023 March Madness Tip Off Coin Flip (23CFMM03) - BetMGM NJ</t>
  </si>
  <si>
    <t>CHR_See Change Request - 3/28 (eligible reward games) "RUSH" - BTL_635999 VIP Casino: 2023 March Madness Tip Off Coin Flip (23CFMM03) - Borgata NJ</t>
  </si>
  <si>
    <t>CHR_See Change Request - 3/28 (eligible reward games) "RUSH" - BTL_636341 VIP Casino: 2023 March Madness Tip Off Coin Flip (23CFMM03) - BetMGM MI</t>
  </si>
  <si>
    <t>PS_699504 BetMGM Casino - Deal or No Deal - ON</t>
  </si>
  <si>
    <t>PS_699780 BetMGM Casino - TED - ON</t>
  </si>
  <si>
    <t>CHR_See Change Request - 3/28 (eligible reward games) "RUSH" - BTL_636220 VIP Casino: 2023 March Madness Tip Off Coin Flip (23CFMM03) - BetMGM WV</t>
  </si>
  <si>
    <t>BTL_701855 New-Day 12-Casino-Promo Hub - WV</t>
  </si>
  <si>
    <t>BTL_701855 New-Day 12-Casino-Promo Hub - PA</t>
  </si>
  <si>
    <t>BTL_701855 New-Day 12-Casino-Promo Hub - NJ</t>
  </si>
  <si>
    <t>BTL_701855 New-Day 12-Casino-Promo Hub - MI</t>
  </si>
  <si>
    <t>ATL_691930 MC MI NJ PA WV Golf Masters xsell - NJ</t>
  </si>
  <si>
    <t>ATL_691930 MC MI NJ PA WV Golf Masters xsell - PA</t>
  </si>
  <si>
    <t>PKR_681822 PA BetMGM Spring Poker Championship (Borgata)</t>
  </si>
  <si>
    <t>BTL_701892 New-Day 18-Casino- Jackpot Slots - NJ</t>
  </si>
  <si>
    <t>BTL_701892 New-Day 18-Casino- Jackpot Slots - MI</t>
  </si>
  <si>
    <t>BTL_701892 New-Day 18-Casino- Jackpot Slots - PA</t>
  </si>
  <si>
    <t>BTL_701892 New-Day 18-Casino- Jackpot Slots - WV</t>
  </si>
  <si>
    <t>PKR_681858 NJ BetMGM Spring Poker Championship (Borgata, party)</t>
  </si>
  <si>
    <t>PKR_681610 PA BetMGM Spring Poker Championship (BetMGM)</t>
  </si>
  <si>
    <t>ATL_693224 MC ON Golf Masters Xsell</t>
  </si>
  <si>
    <t>PKR_709975 "RUSH" NJ Party Poker Welcome Offer Update</t>
  </si>
  <si>
    <t>ATL_692097 MC PA Carnival Cow™ Coin Combo™ Bet &amp; Get</t>
  </si>
  <si>
    <t>Update Creative Again | BRMKT_634469 BETMGM- MLB SGP Bet $25 Get $10 Bonus Bet- MLB</t>
  </si>
  <si>
    <t>BTL_675854 SPORTS REMINDER FOR GAMING PLAYERS</t>
  </si>
  <si>
    <t>BTL_701130 "RUSH" New-Day 1-Overbonused-Welcome</t>
  </si>
  <si>
    <t>PS_693463 Party Casino - 100 Free Spins on Sign Up</t>
  </si>
  <si>
    <t>CHR_See Change Request - 3/27 (game change) ATL_687949 BC NJ April Fool’s Bonus Drop</t>
  </si>
  <si>
    <t>Change game in the contents</t>
  </si>
  <si>
    <t>CHR_See Change Request - 3/27 PKR_608011 Cash Back Grind - NJ BetMGM</t>
  </si>
  <si>
    <t>Upload creative</t>
  </si>
  <si>
    <t>PKR_681649 NJ BetMGM Spring Poker Championship (BetMGM)</t>
  </si>
  <si>
    <t>PKR_700102 NJ (Borgata &amp; party) Borgata &amp; BetMGM Present Almighty Million - PC</t>
  </si>
  <si>
    <t>PKR_700102 NJ (Borgata &amp; party) Borgata &amp; BetMGM Present Almighty Million - borg</t>
  </si>
  <si>
    <t>PKR_608190 PA BetMGM Cash Back Grind CHR_See Change Request - 3/27</t>
  </si>
  <si>
    <t>PS_699182 Wheel of Fortune Casino - Welcome Offer New Copy</t>
  </si>
  <si>
    <t>BRMKT_684708 BetMGM ON - Generic Bet Insurance Token</t>
  </si>
  <si>
    <t>BRMKT_688587 ON - MLB Parlay Boost Token</t>
  </si>
  <si>
    <t>Update rest ID with new copy/creative | BTL_681704 "RUSH" New-Day 12-Overbonused-Promo Hub</t>
  </si>
  <si>
    <t>Update Copy and Creatives</t>
  </si>
  <si>
    <t>PRT_691110 PlayStudios Co Branded Casino Page - MGM PA</t>
  </si>
  <si>
    <t>PRT_691110 PlayStudios Co Branded Casino Page - MGM NJ</t>
  </si>
  <si>
    <t>PRT_691110 PlayStudios Co Branded Casino Page - MGM MI</t>
  </si>
  <si>
    <t>OC_697883 MGM MA Tiered Launch- 1k/2.5k DM + 8k/20k BRP</t>
  </si>
  <si>
    <t>Update Creative | BRMKT_651634 BetMGM - MLB Bet $10 Get $100 Instantly</t>
  </si>
  <si>
    <t>PRT_691110 PlayStudios Co Branded Casino Page</t>
  </si>
  <si>
    <t>ATL_708388 "RUSH" WOF MegaJackpots® Wheel of Fortune® On Air Bet &amp; Get</t>
  </si>
  <si>
    <t>PKR_681858 NJ BetMGM Spring Poker Championship ( party)</t>
  </si>
  <si>
    <t>ATL_700150 PC NJ Happy Hour Updates</t>
  </si>
  <si>
    <t>ATL_692058 BC PA Carnival Cow™ Coin Combo™ Bet &amp; Get</t>
  </si>
  <si>
    <t>BRMKT_712577 Horse Racing Creative April 2023</t>
  </si>
  <si>
    <t>ATL_691930 MC MI NJ PA WV Golf Masters xsell - MI</t>
  </si>
  <si>
    <t>ATL_691930 MC MI NJ PA WV Golf Masters xsell - WV</t>
  </si>
  <si>
    <t>GA_695649 Game Announcement - Cash Falls Island Bounty PC</t>
  </si>
  <si>
    <t>GA_695649 Game Announcement - Cash Falls Island Bounty BC</t>
  </si>
  <si>
    <t>PKR_681787 MI BetMGM Spring Poker Championship (BetMGM)</t>
  </si>
  <si>
    <t>BTL_624813 VIP Earth Day Reusable Depo Match 50% up to $1000 BetMGM PA</t>
  </si>
  <si>
    <t>ATL_693702 MC MI BetMGM Jackpots® Bet &amp; Get​ EXCLUSIVE</t>
  </si>
  <si>
    <t>ATL_693742 PC NJ ​Borgata Strike Bet &amp; Get​ EXCLUSIVE</t>
  </si>
  <si>
    <t>ATL_696356 MC MI Buffalo Wild Wings Bet &amp; Get​</t>
  </si>
  <si>
    <t>ATL_700417 MC ON Da Vinci Diamonds Bet &amp; Get</t>
  </si>
  <si>
    <t>ATL_689701 MC MI MLB Ticket Sweepstakes MI</t>
  </si>
  <si>
    <t>ATL_689957 BC NJ Triple Play Updates</t>
  </si>
  <si>
    <t>MGM Hello Spring Campaign</t>
  </si>
  <si>
    <t>Create MAI journeys | BRMKT_638415 BetMGM - March Matchups Bet $10 Get $200 Instantly</t>
  </si>
  <si>
    <t>Create New MAI for Final Four and Championship Game</t>
  </si>
  <si>
    <t>ATL_692214 MC ON The Goonies™ Return Bet &amp; Get</t>
  </si>
  <si>
    <t>ATL_700189 MC WV ​White Rabbit Bet &amp; Get</t>
  </si>
  <si>
    <t>ATL_692136 MC NJ NHL Blackjack Bet &amp; Get EXCLUSIVE</t>
  </si>
  <si>
    <t>ATL_689740 MC NJ MLB Ticket Sweepstakes</t>
  </si>
  <si>
    <t>PRT_630437 Tigers First Bet Offer $1000 in Bonus Bet</t>
  </si>
  <si>
    <t>MGM LV HDE Maroon 5</t>
  </si>
  <si>
    <t>BTL_676110 BORG SPORTS REMINDER FOR GAMING PLAYERS</t>
  </si>
  <si>
    <t>ATL_692175 BC NJ NHL Blackjack Bet &amp; Get EXCLUSIVE</t>
  </si>
  <si>
    <t>ATL_693881 MC WV ​BetMGM Jackpots® Bet &amp; Get​ EXCLUSIVE</t>
  </si>
  <si>
    <t>Update Creative | BRMKT_632741 BETMGM- MLB Bet Insurance Token (2023)- MLB</t>
  </si>
  <si>
    <t>MGM Home Improvement</t>
  </si>
  <si>
    <t>Update Creative | BRMKT_703550 "RUSH" BetMGM - MLB Bet $25 Get Entered To Win Washington Nationals Tickets</t>
  </si>
  <si>
    <t>DC</t>
  </si>
  <si>
    <t>Update Creative, I have also fixed the issues in the Terms</t>
  </si>
  <si>
    <t>PS_721350 "RUSH" KG NBA 3-Point Copy Change</t>
  </si>
  <si>
    <t>IL</t>
  </si>
  <si>
    <t>PS_699300 Party Casino - Get $50 Bonus Dollars &amp; 50 Free Spins</t>
  </si>
  <si>
    <t>ATL_711950 MC NJ MI PA WV "RUSH" SHARED Light &amp; Wonder Spring Cha-Ching Promotion - NJ</t>
  </si>
  <si>
    <t>ATL_711950 MC NJ MI PA WV "RUSH" SHARED Light &amp; Wonder Spring Cha-Ching Promotion - MI</t>
  </si>
  <si>
    <t>PKR_710736 BetMGM Poker Championship at ARIA (MI BetMGM)</t>
  </si>
  <si>
    <t>ATL_712028 PC NJ "RUSH" SHARED Light &amp; Wonder Spring Cha-Ching Promotion</t>
  </si>
  <si>
    <t>CHR_See Change Request - 3/29 PKR_608124 Cash Back Grind - MI BetMGM</t>
  </si>
  <si>
    <t>Upload creative and update the Rest ID</t>
  </si>
  <si>
    <t>ATL_711950 MC NJ MI PA WV "RUSH" SHARED Light &amp; Wonder Spring Cha-Ching Promotion - WV</t>
  </si>
  <si>
    <t>BTL_642688 Cinco de Mayo Core Bonus Drop ($25/$50/$100) BetMGM WV</t>
  </si>
  <si>
    <t>PKR_710771 BetMGM Poker Championship at ARIA (PA BetMGM)</t>
  </si>
  <si>
    <t>CHR_See Change Request - 3/29PKR_608190 PA BetMGM Cash Back Grind</t>
  </si>
  <si>
    <t>update RestID</t>
  </si>
  <si>
    <t>CHR_See Change Request - 3/29 PKR_608011 Cash Back Grind</t>
  </si>
  <si>
    <t>Update Rest ID</t>
  </si>
  <si>
    <t>PRODUCT_721790 "RUSH" Party Label - EOY Statement Campaign</t>
  </si>
  <si>
    <t>BTL_642688 Cinco de Mayo Core Bonus Drop ($25/$50/$100) BetMGM NJ</t>
  </si>
  <si>
    <t>BTL_642688 Cinco de Mayo Core Bonus Drop ($25/$50/$100) BetMGM MI</t>
  </si>
  <si>
    <t>BRMKT_693372 BETMGM- NBA Playoff SGP 1 Leg- NBA</t>
  </si>
  <si>
    <t>BTL_675351 EDS Multi-Reward - Bet &amp; Get and Deposit Match</t>
  </si>
  <si>
    <t>CHR_See Change Request - 3/30 | OC_697883 MGM MA Tiered Launch- 1k/2.5k DM + 8k/20k BRP</t>
  </si>
  <si>
    <t>PS_690452 BetMGM Poker - Welcome Offer - Darren Creative</t>
  </si>
  <si>
    <t>ATL_711950 MC NJ MI PA WV "RUSH" SHARED Light &amp; Wonder Spring Cha-Ching Promotion - PA</t>
  </si>
  <si>
    <t>PKR_710887 BetMGM Poker Championship at ARIA (NJ Borgata &amp; partypoker)</t>
  </si>
  <si>
    <t>ATL_711989 BC NJ PA "RUSH" SHARED Light &amp; Wonder Spring Cha-Ching Promotion - NJ</t>
  </si>
  <si>
    <t>ATL_711989 BC NJ PA "RUSH" SHARED Light &amp; Wonder Spring Cha-Ching Promotion - PA</t>
  </si>
  <si>
    <t>PKR_710701 BetMGM Poker Championship at ARIA (NJ BetMGM)</t>
  </si>
  <si>
    <t>PKR_710852 BetMGM Poker Championship at ARIA (PA Borgata)</t>
  </si>
  <si>
    <t>PS_690452 BetMGM Poker - Welcome Offer - Darren Creative - MGM NJ</t>
  </si>
  <si>
    <t>PS_690452 BetMGM Poker - Welcome Offer - Darren Creative - MGM PA</t>
  </si>
  <si>
    <t>BRMKT_691531 BetMGM - MLB Bet $25 Get Entered To Win Cincinnati Reds Club Tickets</t>
  </si>
  <si>
    <t>BRMKT_702767 "RUSH" BetMGM - MLB Bet $25 Get Entered To Win Detroit Tigers Tickets</t>
  </si>
  <si>
    <t>CHR_See Change Request - 3/30 ATL_561862 MC PA Play Days</t>
  </si>
  <si>
    <t>BTL_642980 Cinco de Mayo Core Bonus Drop ($25/$50/$100) BetMGM PA</t>
  </si>
  <si>
    <t>BTL_624886 VIP Earth Day Reusable Depo Match 50% up to $1000 BetMGM ON</t>
  </si>
  <si>
    <t>PKR_710887 BetMGM Poker Championship at ARIA (NJ partypoker)</t>
  </si>
  <si>
    <t>PS_699182 Wheel of Fortune Casino - Welcome Offer New Copy | CHR_See Change Request - 3/30</t>
  </si>
  <si>
    <t>CHR_Team Lead Approval - 3/30 - BRMKT_684743 BetMGM - MLB - 10,000 Weekly Giveaway</t>
  </si>
  <si>
    <t>Upload additional sizes</t>
  </si>
  <si>
    <t>MGM LV ENT AGT Super Stars Live</t>
  </si>
  <si>
    <t>MGM LV ENT Mad Apple Campaign</t>
  </si>
  <si>
    <t>BTL_644177 Update to Redesign Assets for Bonus/Free Spins (BetMGM Casino) - Update Rest IDs with promotional language creative</t>
  </si>
  <si>
    <t>update creative</t>
  </si>
  <si>
    <t>BTL_710503 BetMGM ON INTRO TO CASINO</t>
  </si>
  <si>
    <t>BTL_710538 BORG INTRO TO CASINO</t>
  </si>
  <si>
    <t>BTL_642688 Cinco de Mayo Core Bonus Drop BetMGM ON</t>
  </si>
  <si>
    <t>PKR_695436 Poker Weekly Balance Reminder MGM MI</t>
  </si>
  <si>
    <t>PKR_695436 Poker Weekly Balance Reminder MGM NJ</t>
  </si>
  <si>
    <t>BTL_710056 VIP Earth Day Reusable Depo Match 50% up to $1000 WoF</t>
  </si>
  <si>
    <t>BTL_643051 Cinco de Mayo Core Bonus Drop ($25/$50/$100) Borgata PA</t>
  </si>
  <si>
    <t>PKR_695573 Poker Weekly Balance Reminder (Borgata) - Borgata PA Build</t>
  </si>
  <si>
    <t>PKR_695573 Poker Weekly Balance Reminder (Borgata)</t>
  </si>
  <si>
    <t>BRMKT_667656 BETMGM- NHL Playoff Bet Insurance - NHL</t>
  </si>
  <si>
    <t>BRMKT_665599 BETMGM- NBA Parlay Boost Token- NBA Playoffs</t>
  </si>
  <si>
    <t>MGM National Harbor Online to Retail 2023Q2</t>
  </si>
  <si>
    <t>BTL_710468 BetMGM INTRO TO CASINO - MC WV</t>
  </si>
  <si>
    <t>BTL_690946 VIP Casino - Jackpot Winners MC MI</t>
  </si>
  <si>
    <t>PKR_703055 Ontario BetMGM Poker Powerfest Series - MP ON</t>
  </si>
  <si>
    <t>PKR_695436 Poker Weekly Balance Reminder - MP PA</t>
  </si>
  <si>
    <t>PKR_695436 Poker Weekly Balance Reminder - MP ON</t>
  </si>
  <si>
    <t>ATL_692136 MC NJ NHL Blackjack Bet &amp; Get EXCLUSIVE | CHR_See Change Request - 3/30</t>
  </si>
  <si>
    <t>BTL_643122 Cinco de Mayo Core Bonus Drop ($25/$50/$100) Borgata NJ</t>
  </si>
  <si>
    <t>BTL_643122 Cinco de Mayo Core Bonus Drop ($25/$50/$100) Party NJ</t>
  </si>
  <si>
    <t>PKR_409775 Michigan Poker Six Figure Sunday Tournament | CHR_See Change request - 3/31 unpub content</t>
  </si>
  <si>
    <t>CHR_See Change request - 3/31 unpub content - PKR_409653 New Jersey Poker Six Figure Sunday Tournament</t>
  </si>
  <si>
    <t>CHR_See Change request - 3/31 unpub content - PKR_409836 Pennsylvania Poker Six Figure Sunday Tournament Borgata</t>
  </si>
  <si>
    <t>CHR_See Change Request - 3/31 | ATL_656941 PC NJ Crack an Egg</t>
  </si>
  <si>
    <t>Update LP Creatives</t>
  </si>
  <si>
    <t>CHR_See Change Request - 3/31 | PS_699182 Wheel of Fortune Casino - Welcome Offer New Copy</t>
  </si>
  <si>
    <t>CHR_Unpublish all content 4/3 | PKR_514502 PA BetMGM Keystone Grind Rewards</t>
  </si>
  <si>
    <t>Unpublish SC components</t>
  </si>
  <si>
    <t>CHR_See Change Request 4/3 | PKR_512841 NJ Borgata Grind Rewards</t>
  </si>
  <si>
    <t>CHR_See Change Request 4/3 | PKR_512744 MI BetMGM Grind Rewards</t>
  </si>
  <si>
    <t>CHR_See Change Request 4/3 | PKR_513391 PA Borgata Grind Rewards</t>
  </si>
  <si>
    <t>BTL_710468 BetMGM INTRO TO CASINO - BetMGM PA</t>
  </si>
  <si>
    <t>BTL_710468 BetMGM INTRO TO CASINO - BetMGM NJ</t>
  </si>
  <si>
    <t>BTL_710468 BetMGM INTRO TO CASINO - BetMGM MI</t>
  </si>
  <si>
    <t>BRMKT_668815 BetMGM - NBA Playoffs Bet $10 Get $200 Instantly</t>
  </si>
  <si>
    <t>BRMKT_668849 BetMGM - NBA Playoffs Bet $10 Get $100 Instantly</t>
  </si>
  <si>
    <t>PKR_409714 New Jersey Poker Six Figure Sunday Tournament Borgata/Party</t>
  </si>
  <si>
    <t>BMGM PO Reg to LV Q2 iCasino</t>
  </si>
  <si>
    <t>BTL_720451 "RUSH" Loss Cycle 50% up to $200 Deposit Match</t>
  </si>
  <si>
    <t>Core Update: NFL (3/30/23)</t>
  </si>
  <si>
    <t>BTL_690946 VIP Casino - Jackpot Winners MC PA</t>
  </si>
  <si>
    <t>BTL_698117 VIP Casino - Jackpot Winners (Borgata)</t>
  </si>
  <si>
    <t>BMGM PO Reg to LV Q2 Sports</t>
  </si>
  <si>
    <t>BTL_690946 VIP Casino - Jackpot Winners MC WV</t>
  </si>
  <si>
    <t>Core Update: ATP (3/29/23)</t>
  </si>
  <si>
    <t>Core Update: WTA (3/29/23)</t>
  </si>
  <si>
    <t>ATL_701708 BC PA Double Jackpot Gems™ Bet &amp; Get​</t>
  </si>
  <si>
    <t>CHR_See Change Request - 4/2 - ATL_689586 Lion's Share - Egg-stra Jackpots Weekend (MC NJ)</t>
  </si>
  <si>
    <t>updated tnc in Rest ID</t>
  </si>
  <si>
    <t>ATL_711064 PC NJ DGC Exclusive $25k Leaderboard</t>
  </si>
  <si>
    <t>BTL_699104 VIP Casino - Jackpot Winners (Party) - PartyCasino</t>
  </si>
  <si>
    <t>BTL_696044 VIP Cinco de Mayo Reusable Depo Match 50% up to $1000 WOF</t>
  </si>
  <si>
    <t>PS_705836 BetMGM Casino - 200 Bonus Spins on Starburst - Refresh - PA</t>
  </si>
  <si>
    <t>PS_705836 BetMGM Casino - 200 Bonus Spins on Starburst - Refresh - NJ</t>
  </si>
  <si>
    <t>PS_705836 BetMGM Casino - 200 Bonus Spins on Starburst - Refresh - MI</t>
  </si>
  <si>
    <t>PS_705836 BetMGM Casino - 200 Bonus Spins on Starburst - Refresh - WV</t>
  </si>
  <si>
    <t>CHR_See Change Request - 4/3 (winning game) | ATL_677759 MC MI Winning Game March Matchups $25k Leaderboard</t>
  </si>
  <si>
    <t>Winning game is Cash Eruption.</t>
  </si>
  <si>
    <t>ATL_701195 MC PA Double Jackpot Gems™ Bet &amp; Get​</t>
  </si>
  <si>
    <t>ATL_677720 MC NJ Winning Game March Matchups $25k Leaderboard - CHR_See Change Request - 4/3 (winning game)</t>
  </si>
  <si>
    <t>Add game throughout the build.</t>
  </si>
  <si>
    <t>PRT_714528 Sharplink Casino Co-Branded LP Language Update - MC PA</t>
  </si>
  <si>
    <t>ATL_715686 PC NJ 10,000 Wonders 10k Ways Big Winner</t>
  </si>
  <si>
    <t>BTL_698117 VIP Casino - Jackpot Winners Borgata PA</t>
  </si>
  <si>
    <t>MGM ON Testing &amp; Scheduling | ATL_692214 MC ON The Goonies™ Return Bet &amp; Get</t>
  </si>
  <si>
    <t>MGM WV Testing &amp; Scheduling | ATL_697211 MC WV Blackjack Wednesdays​ Updates</t>
  </si>
  <si>
    <t>CHR 3/9 add target filter ON | ATL_651165 MC ON Mystery Bonus Updates</t>
  </si>
  <si>
    <t>MGM ON Testing &amp; Scheduling | BTL_675085 VIP Casino: 2023 Golden Egg Hunt - BetMGM ON (23MPGE04)</t>
  </si>
  <si>
    <t>Partypoker NJ Testing &amp; Scheduling | PKR_700102 NJ (Borgata &amp; party) Borgata &amp; BetMGM Present Almighty Million</t>
  </si>
  <si>
    <t>BORG NJ Testing &amp; Scheduling | PKR_700102 NJ (Borgata &amp; party) Borgata &amp; BetMGM Present Almighty Million</t>
  </si>
  <si>
    <t>ATL_710385 Borgata Bucks - Spring Edition (BC NJ) | CHR_See Change Request - 4/2</t>
  </si>
  <si>
    <t>BRMKT_666742 BETMGM- NBA Playoffs Odds Boost Token- NBA Playoffs</t>
  </si>
  <si>
    <t>CHR_See change request - Unpublish all content PA/NJ | PKR_699071 "Philadelphia Phillies Pitch Perfect Poker Promo"</t>
  </si>
  <si>
    <t>unpublished the carousel, tournament page and client overlay</t>
  </si>
  <si>
    <t>ATL_713900 "RUSH" MC MI MGM Grand Millions Big Winner $452,925.22</t>
  </si>
  <si>
    <t>copy to all states</t>
  </si>
  <si>
    <t>PRT_714967 Moonshot Casino Co-Branded LP Language Update - MI</t>
  </si>
  <si>
    <t>PRT_714967 Moonshot Casino Co-Branded LP Language Update - PA</t>
  </si>
  <si>
    <t>PRT_714967 Moonshot Casino Co-Branded LP Language Update - WV</t>
  </si>
  <si>
    <t>BRMKT_702448 BETMGM-Pittsburg Pirates FULL MLB Same Game Parlay Insurance- MLB</t>
  </si>
  <si>
    <t>BRMKT_666712 BETMGM- NBA PLAYOFFS NBA® Playoff Bet Insurance Token- NBA</t>
  </si>
  <si>
    <t>ATL_713179 MC PA ​BetMGM Gold Bet &amp; Get​ EXCLUSIVE</t>
  </si>
  <si>
    <t>PRT_714528 Sharplink Casino Co-Branded LP Language Update - MI</t>
  </si>
  <si>
    <t>PRT_714528 Sharplink Casino Co-Branded LP Language Update - PA</t>
  </si>
  <si>
    <t>PRT_714528 Sharplink Casino Co-Branded LP Language Update - WV</t>
  </si>
  <si>
    <t>ATL_705089 BC NJ SHARED Exclusive DGC $25K Leaderboard</t>
  </si>
  <si>
    <t>ATL_701708 BC PA Double Jackpot Gems™ Bet &amp; Get​ | CHR_See Change Request - 4/4</t>
  </si>
  <si>
    <t>updated TnCs</t>
  </si>
  <si>
    <t>CHR_See change request - Unpublish all content - PKR_698943 Detroit Tigers Takeover Poker Promo</t>
  </si>
  <si>
    <t>ATL_705050 PC NJ $5k Pop Up Leaderboard</t>
  </si>
  <si>
    <t>ATL_710972 WOF Wheel of Fortune® Triple Extreme Spin Bet &amp; Get</t>
  </si>
  <si>
    <t>PARTYCASINO Testing &amp; Scheduling | ATL_693742 PC NJ ​Borgata Strike Bet &amp; Get​ EXCLUSIVE</t>
  </si>
  <si>
    <t>MGM ON Testing &amp; Scheduling | ATL_693224 MC ON Golf Masters Xsell</t>
  </si>
  <si>
    <t>MGM WV Testing &amp; Scheduling | ATL_691930 MC WV Golf Masters xsell</t>
  </si>
  <si>
    <t>PRT_715285 Casino Watch Casino Co-Branded Language Update BetMGM MI</t>
  </si>
  <si>
    <t>PRT_715285 Casino Watch Casino Co-Branded Language Update BetMGM NJ</t>
  </si>
  <si>
    <t>PRT_715285 Casino Watch Casino Co-Branded Language Update BetMGM PA</t>
  </si>
  <si>
    <t>PRT_715285 Casino Watch Casino Co-Branded Language Update BetMGM WV</t>
  </si>
  <si>
    <t>ATL_709802 MC PA $10k 76ers Leaderboard</t>
  </si>
  <si>
    <t>ATL_713468 BC PA ​BetMGM Gold Bet &amp; Get​ EXCLUSIVE</t>
  </si>
  <si>
    <t>ATL_720219 BC NJ Borgata 777 Respin Bet &amp; Get</t>
  </si>
  <si>
    <t>ATL_719872 MC NJ Borgata 777 Respin Bet &amp; Get</t>
  </si>
  <si>
    <t>ATL_711140 MC MI NHL Blackjack Bet &amp; Get​ EXCLUSIVE</t>
  </si>
  <si>
    <t>OC_723117 "RUSH" NHL/NBA Playoffs First Bet BRP Offer Creative/Copy Change</t>
  </si>
  <si>
    <t>Change URL and update creatives</t>
  </si>
  <si>
    <t>ATL_708627 MC PA Earth Day Bonus Drop</t>
  </si>
  <si>
    <t>ATL_721103 MC MI $50k Jackpot Leaderboard</t>
  </si>
  <si>
    <t>ATL_721828 MC WV $25k Jackpot Leaderboard - BetMGM WV</t>
  </si>
  <si>
    <t>ATL_715508 PC NJ Party Favor Wednesdays - PartyCasino NJ</t>
  </si>
  <si>
    <t>BRMKT_668883 "RUSH" BetMGM - NBA Playoffs First Bet Offer $1,000</t>
  </si>
  <si>
    <t>BTL_715431 BORG HAPPY HOUR REMINDER - BC NJ</t>
  </si>
  <si>
    <t>ATL_721600 MC NJ SHARED $50k Jackpot Leaderboard</t>
  </si>
  <si>
    <t>ATL_720113 MC ON Buffalo King Megaways™ Bet &amp; Get</t>
  </si>
  <si>
    <t>ATL_721967 MC ON $25k Leaderboard (April 2023) - BetMGM ON</t>
  </si>
  <si>
    <t>ATL_709050 MC MI Earth Day Bonus Spins Giveaway - BetMGM MI</t>
  </si>
  <si>
    <t>CHR_See Change request - 3/31 unpub content | PKR_409897 Pennsylvania Poker Six Figure Sunday Tournament BetMGM</t>
  </si>
  <si>
    <t>Unpublished contents</t>
  </si>
  <si>
    <t>BTL_715050 BetMGM HAPPY HOUR REMINDER - MC MI</t>
  </si>
  <si>
    <t>BTL_715050 BetMGM HAPPY HOUR REMINDER - MC NJ</t>
  </si>
  <si>
    <t>BTL_715050 BetMGM HAPPY HOUR REMINDER - MC PA</t>
  </si>
  <si>
    <t>BTL_715050 BetMGM HAPPY HOUR REMINDER - MC WV</t>
  </si>
  <si>
    <t>ATL_721639 BC NJ SHARED $50k Jackpot Leaderboard</t>
  </si>
  <si>
    <t>ATL_704983 MC NJ SHARED Exclusive DGC $25K Leaderboard</t>
  </si>
  <si>
    <t>ATL_713594 PC NJ ​Borgata 777 Respin Bet &amp; Get​ - PartyCasino NJ</t>
  </si>
  <si>
    <t>Update creative 4/5 - ATL_561862 MC PA Play Days - BetMGM PA</t>
  </si>
  <si>
    <t>PKR_719031 AQU offer marketing materials for on property- Daily C-Note</t>
  </si>
  <si>
    <t>ATL_708716 BC PA Earth Day Bonus Drop</t>
  </si>
  <si>
    <t>ATL_708755 BC NJ Earth Day Bonus Drop</t>
  </si>
  <si>
    <t>ATL_715547 MC WV ​10,000 Wonders 10K WAYS™ Bet &amp; Get​ - BetMGM WV</t>
  </si>
  <si>
    <t>ATL_713896 MC PA LootEnKhamun And Dead Sea Scrolls Big Winner $488,522.68 - BetMGM PA</t>
  </si>
  <si>
    <t>BRMKT_668917 BetMGM - NHL Playoffs First Bet Offer $1,000</t>
  </si>
  <si>
    <t>ATL_693881 MC WV ​BetMGM Jackpots® Bet &amp; Get​ EXCLUSIVE | CHR_See Change Request - 4/5 - BetMGM WV</t>
  </si>
  <si>
    <t>Remove luckytap exclusion on copy</t>
  </si>
  <si>
    <t>PARTYCASINO Testing &amp; Scheduling | ATL_699139 PC NJ The Thursday Spins (Updated)</t>
  </si>
  <si>
    <t>April Refresh of Borgata NJ</t>
  </si>
  <si>
    <t>April Refresh of BetMGM ON</t>
  </si>
  <si>
    <t>Borgata NJ Netflix Video | Video request - 88 Fortunes Jackpot Festival</t>
  </si>
  <si>
    <t>PartyCasino Netflix Video | Video request - 88 Fortunes Jackpot Festival</t>
  </si>
  <si>
    <t>Bet MGM NJ Netflix Video | Video request - 88 Fortunes Jackpot Festival</t>
  </si>
  <si>
    <t>CHR - 3/31 (CB &amp; BS Copy &amp; Creative Updates) | ATL_518985 MC NJ Spin to Win Acquisition</t>
  </si>
  <si>
    <t>Update copy and creative</t>
  </si>
  <si>
    <t>ATL_708294 MC NJ Earth Day Bonus Drop</t>
  </si>
  <si>
    <t>ATL_708294 MC WV Earth Day Bonus Drop</t>
  </si>
  <si>
    <t>CHR_See Change Request - 4/6 "RUSH" PartyCasino NJ | PKR_681858 NJ BetMGM Spring Poker Championship PP</t>
  </si>
  <si>
    <t>CHR_See Change Request - 4/6 "RUSH" Borg NJ | PKR_681858 NJ BetMGM Spring Poker Championship Borgata</t>
  </si>
  <si>
    <t>CHR_See Change Request - 4/6 "RUSH" | PKR_681610 PA BetMGM Spring Poker Championship (BetMGM)</t>
  </si>
  <si>
    <t>CHR_See Change Request - 4/6 "RUSH" | PKR_681787 MI BetMGM Spring Poker Championship (BetMGM)</t>
  </si>
  <si>
    <t>PRT_715106 Search Vision Casino Co-Branded Language Update - BetMGM NJ</t>
  </si>
  <si>
    <t>PRT_715106 Search Vision Casino Co-Branded Language Update - BetMGM WV</t>
  </si>
  <si>
    <t>PKR_719067 Pennsylvania BETMGM Hot Tables - BetMGM PA</t>
  </si>
  <si>
    <t>PKR_719455 Pennsylvania Borgata/Party Poker Hot Tables - Borgata PA</t>
  </si>
  <si>
    <t>Updated Overlay image</t>
  </si>
  <si>
    <t>PKR_681649 NJ BetMGM Spring Poker Championship (BetMGM) - CHR_See Change Request - 4/6 "RUSH"</t>
  </si>
  <si>
    <t>PKR_719493 New Jersey Borgata/Party Poker Hot Tables (UPDATED/NEW) - Borgata NJ</t>
  </si>
  <si>
    <t>PKR_719152 New Jersey BETMGM Hot Tables (UPDATED/NEW) - BetMGM NJ</t>
  </si>
  <si>
    <t>BTL_690946 VIP Casino - Jackpot Winners MC</t>
  </si>
  <si>
    <t>PKR_681822 PA BetMGM Spring Poker Championship (Borgata) - CHR_See Change Request - 4/6 "RUSH"</t>
  </si>
  <si>
    <t>PRT_715106 Search Vision Casino Co-Branded Language Update - BetMGM PA</t>
  </si>
  <si>
    <t>PRT_715106 Search Vision Casino Co-Branded Language Update - BetMGM MI</t>
  </si>
  <si>
    <t>BTL_715250 BetMGM ON HAPPY HOUR REMINDER</t>
  </si>
  <si>
    <t>ADV_729048 "RUSH" NJ Transit Promo/Retention Landing Page - NBA OGP Update</t>
  </si>
  <si>
    <t>PKR_719190 Michigan BETMGM Hot Tables - BetMGM MI</t>
  </si>
  <si>
    <t>PRT_691110 PlayStudios Co Branded Casino Page - CHR_See Change Request - 3/30</t>
  </si>
  <si>
    <t>PS_721739 BetMGM Casino - NBA Gold Slot - $75 Bonus Dollars - MC NJ</t>
  </si>
  <si>
    <t>PKR_719493 New Jersey Borgata/Party Poker Hot Tables (UPDATED/NEW) - partypoker NJ</t>
  </si>
  <si>
    <t>CHR_See Change Request - 4/6 | ATL_560398 "RUSH" MC PA Welcome Offer 2023 Update</t>
  </si>
  <si>
    <t>Update content</t>
  </si>
  <si>
    <t>ATL_722338 BC NJ MegaJackpots Wheel of Fortune On Air Big Winner $517,988.50</t>
  </si>
  <si>
    <t>MGM Mega Egg Hunt Testing &amp; Scheduling Mission 1 PAT link | BTL_675839 VIP Casino: 2023 Golden Egg Hunt (Mega Egg Hunt) - BetMGM ON (23MPGE04)</t>
  </si>
  <si>
    <t>MGM Mega Egg Hunt Testing &amp; Scheduling Mission 2 PAT link | BTL_675839 VIP Casino: 2023 Golden Egg Hunt (Mega Egg Hunt) - BetMGM ON (23MPGE04)</t>
  </si>
  <si>
    <t>MGM Mega Egg Hunt Testing &amp; Scheduling Mission 3 PAT link | BTL_675839 VIP Casino: 2023 Golden Egg Hunt (Mega Egg Hunt) - BetMGM ON (23MPGE04)</t>
  </si>
  <si>
    <t>MGM Mega Egg Hunt Testing &amp; Scheduling Mission 4 PAT link | BTL_675839 VIP Casino: 2023 Golden Egg Hunt (Mega Egg Hunt) - BetMGM ON (23MPGE04)</t>
  </si>
  <si>
    <t>MGM Mega Egg Hunt Testing &amp; Scheduling Mission 5 PAT link | BTL_675839 VIP Casino: 2023 Golden Egg Hunt (Mega Egg Hunt) - BetMGM ON (23MPGE04)</t>
  </si>
  <si>
    <t>MGM Mega Egg Hunt Testing &amp; Scheduling Mission 6 PAT link | BTL_675839 VIP Casino: 2023 Golden Egg Hunt (Mega Egg Hunt) - BetMGM ON (23MPGE04)</t>
  </si>
  <si>
    <t>MGM ON Mega Egg Hunt Testing &amp; Scheduling stw | BTL_675839 VIP Casino: 2023 Golden Egg Hunt (Mega Egg Hunt) - BetMGM ON (23MPGE04)</t>
  </si>
  <si>
    <t>ATL_559786 "RUSH" MC NJ Welcome Offer 2023 Update | CHR_See Change Request - 4/6</t>
  </si>
  <si>
    <t>PKR_712191 Poker May Match-Up Test B - BetMGM NJ</t>
  </si>
  <si>
    <t>PKR_712191 Poker May Match-Up Test B - BetMGM PA</t>
  </si>
  <si>
    <t>PKR_712191 Poker May Match-Up Test B - BetMGM MI</t>
  </si>
  <si>
    <t>ATL_708794 MC ON Earth Day $5 Bonus - BetMGM ON</t>
  </si>
  <si>
    <t>CHR_See Change Request - 4/6 | ATL_560095 "RUSH" MC MI Welcome Offer 2023 Update</t>
  </si>
  <si>
    <t>PRT_718104 Little Star Borgata Co-Branded Casino LP Language Update Borg PA</t>
  </si>
  <si>
    <t>PRT_718104 Little Star Borgata Co-Branded Casino LP Language Update Borg NJ</t>
  </si>
  <si>
    <t>CHR_See Change Request - 4/10 - ATL_699139 PC NJ The Thursday Spins (Updated)</t>
  </si>
  <si>
    <t>ATL_700556 BC NJ Welcome to the Jungle Pick a Box</t>
  </si>
  <si>
    <t>BTL_725980 BORG Casino NDP - Refresh - Offer 1 - 2023 - BC NJ</t>
  </si>
  <si>
    <t>Core Update: Homepage (4/4/23)</t>
  </si>
  <si>
    <t>Update core domain: mainpage</t>
  </si>
  <si>
    <t>CHR_See Change Request - 4/10 |PKR_511542 DOUBLE UP DEPOSIT MATCH - TOURNAMENT DOLLARS- MC</t>
  </si>
  <si>
    <t>NJ, MI, PA</t>
  </si>
  <si>
    <t>Upload additional creatives and update SC PAT</t>
  </si>
  <si>
    <t>Core Update: College Basketball (4/4/23)</t>
  </si>
  <si>
    <t>BTL_725980 BORG Casino NDP - Refresh - Offer 1 - 2023</t>
  </si>
  <si>
    <t>Update creatives in Rest ID</t>
  </si>
  <si>
    <t>BTL_724495 MGM Casino NDP - Refresh - Offer 1 - 2023 - BetMGM NJ</t>
  </si>
  <si>
    <t>BTL_724495 MGM Casino NDP - Refresh - Offer 1 - 2023 - BetMGM MI</t>
  </si>
  <si>
    <t>PKR_712279 Poker May Match-Up (Borgata) Test B - BC NJ</t>
  </si>
  <si>
    <t>CHR_See Change Request - 4/10 PartyCasino | BTL_667832 Retention PYOP Borgata NJ &amp; Party</t>
  </si>
  <si>
    <t>CHR_See Change Request - 4/10 Borg NJ | BTL_667832 Retention PYOP Borgata NJ &amp; Party</t>
  </si>
  <si>
    <t>BTL_724495 MGM Casino NDP - Refresh - Offer 1 - 2023 - MC PA</t>
  </si>
  <si>
    <t>BTL_724495 MGM Casino NDP - Refresh - Offer 1 - 2023 - MC WV</t>
  </si>
  <si>
    <t>BTL_625103 VIP Cinco de Mayo Reusable Depo Match 50% up to $1000 BetMGM MI</t>
  </si>
  <si>
    <t>BTL_625103 VIP Cinco de Mayo Reusable Depo Match 50% up to $1000 BetMGM NJ</t>
  </si>
  <si>
    <t>BTL_625103 VIP Cinco de Mayo Reusable Depo Match 50% up to $1000 BetMGM WV</t>
  </si>
  <si>
    <t>BTL_625274 VIP Cinco de Mayo Reusable Depo Match 50% up to $1000 BetMGM PA</t>
  </si>
  <si>
    <t>CHR_See Change Request - 4/5 | BTL_699104 VIP Casino - Jackpot Winners (Party)</t>
  </si>
  <si>
    <t>update creatives and content</t>
  </si>
  <si>
    <t>CHR_See Change Request - 4/10 | BTL_670936 VIP Casino: 2023 Cherry Blossom Spin the Wheel Borgata NJ (23SWCB04)</t>
  </si>
  <si>
    <t>update copy (change game)</t>
  </si>
  <si>
    <t>CHR_See Change Request - 4/10 | BTL_670069 VIP Casino: 2023 Cherry Blossom Spin the Wheel Borgata PA (23SWCB04)</t>
  </si>
  <si>
    <t>Update copy (change game)</t>
  </si>
  <si>
    <t>Updated carousel for the rest of the month</t>
  </si>
  <si>
    <t>CHR_See Updates Section - 4/11 - PKR_700014 MI BetMGM Borgata &amp; BetMGM Present Almighty Million</t>
  </si>
  <si>
    <t>Fix table and update images.</t>
  </si>
  <si>
    <t>CHR_See Updates Section - 4/11 - PKR_697635 PA (Borgata) Borgata &amp; BetMGM Present Almighty Million</t>
  </si>
  <si>
    <t>add static tile</t>
  </si>
  <si>
    <t>CHR_See Updates Section - 4/11 | PKR_697563 NJ (BetMGM) Borgata &amp; BetMGM Present Almighty Million</t>
  </si>
  <si>
    <t>updated creatives</t>
  </si>
  <si>
    <t>BRMKT_671189 BetMGM - Bet $100 on MLB Get A MLB.tv Subscription (First 1,000 Users)</t>
  </si>
  <si>
    <t>CHR_See Updates Section - 4/11 - PKR_697599 PA (BetMGM) Borgata &amp; BetMGM Present Almighty Million</t>
  </si>
  <si>
    <t>Updated images, fixed tables and new creatives</t>
  </si>
  <si>
    <t>MGM LV ENT AGT Super Stars Live Static Tile</t>
  </si>
  <si>
    <t>add static ph tile</t>
  </si>
  <si>
    <t>CHR_See Updates Section - 4/11 | PKR_700102 NJ (Borgata &amp; party) Borgata &amp; BetMGM Present Almighty Million</t>
  </si>
  <si>
    <t>Borgata/partypoker</t>
  </si>
  <si>
    <t>CHR_See Change Request - 4/11 | ATL_700556 BC NJ Welcome to the Jungle Pick a Box</t>
  </si>
  <si>
    <t>Upload missing images</t>
  </si>
  <si>
    <t>PS_722270 Borgata Casino - NBA Gold Slot - $75 Bonus Dollars</t>
  </si>
  <si>
    <t>ATL_700595 BC PA Welcome to the Jungle Pick a Box</t>
  </si>
  <si>
    <t>ATL_733150 MC PA SHARED $50k Jackpot Leaderboard</t>
  </si>
  <si>
    <t>ATL_735476 MC MI ​Ghostbusters™ Triple Slime Bet &amp; Get​ EXCLUSIVE</t>
  </si>
  <si>
    <t>BTL_726307 BORG Casino NDP - Refresh - Offer 2 - 2023</t>
  </si>
  <si>
    <t>update URL and copy to all states</t>
  </si>
  <si>
    <t>BTL_697710 Deposit $10 for 50 Bonus Spins WoF</t>
  </si>
  <si>
    <t>OC_726722 Retail Only Data OMNI BRP ACQ Offer</t>
  </si>
  <si>
    <t>BTL_697671 Cinco de Mayo Core Bonus Drop ($25/$50/$100) WoF</t>
  </si>
  <si>
    <t>BTL_726065 PARTY Casino NDP - Refresh - Offer 1 - 2023</t>
  </si>
  <si>
    <t>BRMKT_666772 BETMGM- NBA Playoff First Basket Scorer Insurance- NBA</t>
  </si>
  <si>
    <t>BTL_625487 VIP Cinco de Mayo Reusable Depo Match 50% up to $1000 Borgata PA</t>
  </si>
  <si>
    <t>BRMKT_722612 BetMGM ON - Summer - Generic Welcome Offer - FBO - $1000</t>
  </si>
  <si>
    <t>BRMKT_722431 ON - NBA Playoffs Parlay Boost Token</t>
  </si>
  <si>
    <t>BTL_696228 Retention Deposit Match 50% up to $200 WoF</t>
  </si>
  <si>
    <t>BTL_726307 BORG Casino NDP - Refresh - Offer 2 - 2023 - NJ</t>
  </si>
  <si>
    <t>ATL_709842 PC NJ Earth Day Bonus</t>
  </si>
  <si>
    <t>BTL_726272 MGM Casino NDP - Refresh - Offer 2 - 2023 - MI</t>
  </si>
  <si>
    <t>BTL_726272 MGM Casino NDP - Refresh - Offer 2 - 2023 - NJ</t>
  </si>
  <si>
    <t>updated the previous build</t>
  </si>
  <si>
    <t>BTL_726272 MGM Casino NDP - Refresh - Offer 2 - 2023 - PA</t>
  </si>
  <si>
    <t>BTL_726272 MGM Casino NDP - Refresh - Offer 2 - 2023 - WV</t>
  </si>
  <si>
    <t>BTL_726536 MGM Casino RND - Creative Refresh - 2023 - MI</t>
  </si>
  <si>
    <t>BTL_726536 MGM Casino RND - Creative Refresh - 2023 - NJ</t>
  </si>
  <si>
    <t>BTL_726536 MGM Casino RND - Creative Refresh - 2023 - WV</t>
  </si>
  <si>
    <t>BTL_726536 MGM Casino RND - Creative Refresh - 2023 - PA</t>
  </si>
  <si>
    <t>CHR_See Change Request - 4/13 | ATL_694797 BC PA Spin and Win Updates</t>
  </si>
  <si>
    <t>BTL_671790 Bet $50 Get STW BetMGM NJ</t>
  </si>
  <si>
    <t>CHR_See Change Request - 4/13 | ATL_539094 MC NJ MI The King’s Ransom</t>
  </si>
  <si>
    <t>BTL_733300 "RUSH" BetMGM ON NBA Playoffs EDS Multi Rewards</t>
  </si>
  <si>
    <t>Update copy - BTL_643122 Cinco de Mayo Core Bonus Drop ($25/$50/$100) Borgata NJ &amp; Party</t>
  </si>
  <si>
    <t>CHR_See Change Request - 4/13 - ATL_694758 BC NJ Spin and Win Updates</t>
  </si>
  <si>
    <t>update copy and images</t>
  </si>
  <si>
    <t>ATL_731917 MC PA MLB xSell</t>
  </si>
  <si>
    <t>CHR_See Change Request - 4/11 - ATL_704983 MC NJ SHARED Exclusive DGC $25K Leaderboard</t>
  </si>
  <si>
    <t>CHR_See Change Request - 4/11 - ATL_705089 BC NJ SHARED Exclusive DGC $25K Leaderboard</t>
  </si>
  <si>
    <t>BTL_671790 Bet $50 Get STW BetMGM MI</t>
  </si>
  <si>
    <t>BTL_671790 Bet $50 Get STW BetMGM WV</t>
  </si>
  <si>
    <t>update both build with a new copy</t>
  </si>
  <si>
    <t>BTL_732850 "RUSH" BetMGM NBA Playoffs EDS Multi Rewards</t>
  </si>
  <si>
    <t>update all the PATs and create a rest ID</t>
  </si>
  <si>
    <t>PRT_744483 "RUSH" : Action Network $1100 Deposit Match</t>
  </si>
  <si>
    <t>update the page with new terms and creative to all states</t>
  </si>
  <si>
    <t>CHR_See Change Request - 4/13 | BTL_697710 Deposit $10 for 50 Bonus Spins WoF</t>
  </si>
  <si>
    <t>update with new copy</t>
  </si>
  <si>
    <t>BTL_625345 VIP Cinco de Mayo Reusable Depo Match 50% up to $1000 BetMGM ON</t>
  </si>
  <si>
    <t>ATL_736790 PC NJ Cash Falls™ Outback Fortune™ Bet &amp; Get​</t>
  </si>
  <si>
    <t>ATL_733250 BC PA SHARED $50k Jackpot Leaderboard</t>
  </si>
  <si>
    <t>ATL_750438 "RUSH" PC NJ Spin City Updates (April 2023)</t>
  </si>
  <si>
    <t>CHR_See Change Request - 4/13 | PKR_550046 "RUSH" New Jersey Borgata/Party Poker Hot Tables</t>
  </si>
  <si>
    <t>Unpublish all components</t>
  </si>
  <si>
    <t>BTL_672549 Bet $50 Get STW Borgata NJ</t>
  </si>
  <si>
    <t>ATL_733289 PC NJ Cinco De Mayo (Coin Flip)</t>
  </si>
  <si>
    <t>BTL_672549 Bet $50 Get STW PartyCasino NJ</t>
  </si>
  <si>
    <t>PS_713081 BetMGM Casino - Spring Creative V2 - NJ</t>
  </si>
  <si>
    <t>Update old ticket with new creatives</t>
  </si>
  <si>
    <t>PS_713081 BetMGM Casino - Spring Creative V2 - MI</t>
  </si>
  <si>
    <t>PS_713081 BetMGM Casino - Spring Creative V2 - PA</t>
  </si>
  <si>
    <t>PS_713081 BetMGM Casino - Spring Creative V2 - WV</t>
  </si>
  <si>
    <t>BTL_726573 Borg Casino RND - Creative Refresh - 2023</t>
  </si>
  <si>
    <t>BRMKT_668985 "RUSH" BetMGM - NHL Playoffs Bet $10 Get $100 Instantly</t>
  </si>
  <si>
    <t>BRMKT_668951 "RUSH" BetMGM - NHL Playoffs Bet $10 Get $200 Instantly</t>
  </si>
  <si>
    <t>MA, OH</t>
  </si>
  <si>
    <t>Add MPP to the build</t>
  </si>
  <si>
    <t>PS_713218 Borgata Casino - Spring Creative V2 - Borgata PA</t>
  </si>
  <si>
    <t>Upload new creatives and update LP</t>
  </si>
  <si>
    <t>PS_713218 Borgata Casino - Spring Creative V2 - Borgata NJ</t>
  </si>
  <si>
    <t>BTL_625416 VIP Cinco de Mayo Reusable Depo Match 50% up to $1000 - PARTY BUILD</t>
  </si>
  <si>
    <t>BTL_679585 Deposit $10 for 50 Bonus Spins Borgata PA Summer Theme</t>
  </si>
  <si>
    <t>CHR_See Change Request - 4/13 | BTL_679585 Deposit $10 for 50 Bonus Spins Borgata PA Summer Theme</t>
  </si>
  <si>
    <t>BTL_679317 Deposit $10 for 50 Bonus Spins BetMGM ON Summer theme - MGM ON Build/Schedule</t>
  </si>
  <si>
    <t>BTL_625416 VIP Cinco de Mayo Reusable Depo Match 50% up to $1000 - Borgata NJ</t>
  </si>
  <si>
    <t>CHR_See Change Request - 4/13 | BTL_679317 Deposit $10 for 50 Bonus Spins BetMGM ON Summer theme - MGM ON Build/Schedule</t>
  </si>
  <si>
    <t>Used Updated Copy</t>
  </si>
  <si>
    <t>BTL_679507 Deposit $10 for 50 Bonus Spins BetMGM PA Summer Theme</t>
  </si>
  <si>
    <t>CHR_See Change Request - 4/13 | BTL_679507 Deposit $10 for 50 Bonus Spins BetMGM PA Summer Theme</t>
  </si>
  <si>
    <t>#BONUS_CODE# update</t>
  </si>
  <si>
    <t>BTL_722645 Churn Lifecycle Bet &amp; Get Casino - MI</t>
  </si>
  <si>
    <t>BTL_722645 Churn Lifecycle Bet &amp; Get Casino - NJ</t>
  </si>
  <si>
    <t>BTL_722645 Churn Lifecycle Bet &amp; Get Casino - WV</t>
  </si>
  <si>
    <t>BTL_722645 Churn Lifecycle Bet &amp; Get Casino - PA</t>
  </si>
  <si>
    <t>BTL_726987 Churn Lifecycle Bonus Spins Casino - MI</t>
  </si>
  <si>
    <t>BTL_726987 Churn Lifecycle Bonus Spins Casino - NJ</t>
  </si>
  <si>
    <t>BTL_726987 Churn Lifecycle Bonus Spins Casino - PA</t>
  </si>
  <si>
    <t>BTL_726987 Churn Lifecycle Bonus Spins Casino - WV</t>
  </si>
  <si>
    <t>CHR_See Change Request - 4/14 | ATL_518985 MC NJ Spin to Win Acquisition</t>
  </si>
  <si>
    <t>BTL_729943 Churn Lifecycle Deposit Match Casino - MI</t>
  </si>
  <si>
    <t>BTL_729943 Churn Lifecycle Deposit Match Casino - NJ</t>
  </si>
  <si>
    <t>BTL_729943 Churn Lifecycle Deposit Match Casino - PA</t>
  </si>
  <si>
    <t>BTL_729943 Churn Lifecycle Deposit Match Casino - WV</t>
  </si>
  <si>
    <t>Video Banner - Timber Wolf - Aristocrat NJ - MGM</t>
  </si>
  <si>
    <t>Video Banner - Timber Wolf - Aristocrat NJ - Borgata</t>
  </si>
  <si>
    <t>Video Banner - Timber Wolf - Aristocrat NJ - PartyCasino</t>
  </si>
  <si>
    <t>BTL_672371 Bet $50 Get STW BetMGM ON</t>
  </si>
  <si>
    <t>ATL_704935 MC NJ Spin the Wheel (may '23)</t>
  </si>
  <si>
    <t>BTL_672279 Bet $50 Get STW BetMGM PA</t>
  </si>
  <si>
    <t>BTL_726464 Borg Casino NDP - Refresh - Offer 3 - 2023 - Borgata NJ</t>
  </si>
  <si>
    <t>BTL_726464 Borg Casino NDP - Refresh - Offer 3 - 2023 - Borgata PA</t>
  </si>
  <si>
    <t>BTL_675206 Deposit $10 for 50 Bonus Spins BetMGM WV</t>
  </si>
  <si>
    <t>ATL_704935 MC NJ MI Spin the Wheel (may '23) - MI Build</t>
  </si>
  <si>
    <t>CHR_See Change Request - 4/17 - PKR_575600 Double Dates - BetMGM</t>
  </si>
  <si>
    <t>MI, PA</t>
  </si>
  <si>
    <t>Update TnC</t>
  </si>
  <si>
    <t>BTL_715812 No Spend - Deposit Options</t>
  </si>
  <si>
    <t>copy over MPP to all states</t>
  </si>
  <si>
    <t>CHR_See Change Request - 4/12 | BRMKT_693372 BETMGM- NBA Playoff SGP 1 Leg- NBA</t>
  </si>
  <si>
    <t>BTL_675206 Deposit $10 for 50 Bonus Spins BetMGM NJ/MI/WV</t>
  </si>
  <si>
    <t>PS_725593 Borgata Casino - Cinco De Mayo - 100 Bonus Spins</t>
  </si>
  <si>
    <t>BTL_672510 Bet $50 Get STW Borgata PA - BC PA</t>
  </si>
  <si>
    <t>ATL_706100 MC PA Spin the Wheel (may '23)</t>
  </si>
  <si>
    <t>ATL_708250 MC WV Spin the Wheel (may '23)</t>
  </si>
  <si>
    <t>OC_736827 Retail Only Data OMNI BRP ACQ Offer (MS Specific)</t>
  </si>
  <si>
    <t>BTL_726429 MGM Casino NDP - Refresh - Offer 3 - 2023</t>
  </si>
  <si>
    <t>BTL_675473 Deposit $10 for 50 Bonus Spins BetMGM ON</t>
  </si>
  <si>
    <t>PS_725555 BetMGM Casino - Cinco De Mayo - 100 Bonus Spins - NJ</t>
  </si>
  <si>
    <t>Nj</t>
  </si>
  <si>
    <t>PS_725555 BetMGM Casino - Cinco De Mayo - 100 Bonus Spins - MI</t>
  </si>
  <si>
    <t>PS_725555 BetMGM Casino - Cinco De Mayo - 100 Bonus Spins - PA</t>
  </si>
  <si>
    <t>PS_725555 BetMGM Casino - Cinco De Mayo - 100 Bonus Spins - WV</t>
  </si>
  <si>
    <t>BTL_726429 MGM Casino NDP - Refresh - Offer 3 - 2023 - BETMGM NJ</t>
  </si>
  <si>
    <t>BTL_726429 MGM Casino NDP - Refresh - Offer 3 - 2023 - BETMGM PA</t>
  </si>
  <si>
    <t>PKR_728167 BetMGM NJ Almighty Millions PICK A CARD - NJ BETMGM</t>
  </si>
  <si>
    <t>BTL_739654 Loyalty - post registration welcome email</t>
  </si>
  <si>
    <t>AZ, CO, IN, NJ, PA, TN, VA</t>
  </si>
  <si>
    <t>PKR_728437 Borgata PA Almighty Millions PAC</t>
  </si>
  <si>
    <t>PKR_728247 BetMGM MI Almighty Millions PAC</t>
  </si>
  <si>
    <t>BTL_679225 Deposit $10 for 50 Bonus Spins BetMGM MI Summer Theme</t>
  </si>
  <si>
    <t>CHR_See Change Request - 4/17 (start date) | PKR_728437 Borgata PA Almighty Millions PAC</t>
  </si>
  <si>
    <t>Change start date</t>
  </si>
  <si>
    <t>CHR_See Change Request - 4/17 (start date) | PKR_728247 BetMGM MI Almighty Millions PAC</t>
  </si>
  <si>
    <t>CHR_See Change Request - 4/17 (start date) | PKR_728167 BetMGM NJ Almighty Millions PAC</t>
  </si>
  <si>
    <t>ATL_731151 MC ON Cinco de Mayo $5 Bonus</t>
  </si>
  <si>
    <t>ATL_735437 BC NJ Cinco De Mayo Bonus Drop</t>
  </si>
  <si>
    <t>ATL_731112 MC PA Cinco De Mayo Bonus Drop</t>
  </si>
  <si>
    <t>BTL_679225 Deposit $10 for 50 Bonus Spins BetMGM NJ Summer Theme</t>
  </si>
  <si>
    <t>ATL_731190BC PA Cinco De Mayo Bonus Drop</t>
  </si>
  <si>
    <t>ATL_733717 WOF Gold Blitz™ Bet &amp; Get</t>
  </si>
  <si>
    <t>ATL_709882 MC ON Spin the Wheel (May '23)</t>
  </si>
  <si>
    <t>BTL_679225 Deposit $10 for 50 Bonus Spins BetMGM WV Summer Theme</t>
  </si>
  <si>
    <t>ATL_737320 BC NJ Cash Falls™ Outback Fortune™ Bet &amp; Get​</t>
  </si>
  <si>
    <t>BTL_739368 Loyalty Day 4 email - Multi</t>
  </si>
  <si>
    <t>BMGM BOR Online to Retail 2023Q2</t>
  </si>
  <si>
    <t>Borgata/BetMGM</t>
  </si>
  <si>
    <t>BTL_726429 MGM Casino NDP - Refresh - Offer 3 - 2023 - MC MI</t>
  </si>
  <si>
    <t>BTL_675206 Deposit $10 for 50 Bonus Spins BetMGM MI</t>
  </si>
  <si>
    <t>Core Update: Masters (4/12/23)</t>
  </si>
  <si>
    <t>BTL_679546 Deposit $10 for 50 Bonus Spins Borgata NJ &amp; Party Summer Theme</t>
  </si>
  <si>
    <t>BTL_675612 Deposit $10 for 50 Bonus Spins Borgata NJ &amp; Party</t>
  </si>
  <si>
    <t>ATL_742634 MC PA SHARED Slingo® Deadliest Catch 10k Leaderboard</t>
  </si>
  <si>
    <t>CHR_See Change Request - 4/18 Borg NJ - PKR_700102 NJ (Borgata &amp; party) Borgata &amp; BetMGM Present Almighty Million</t>
  </si>
  <si>
    <t>BTL_726501 PARTY Casino NDP - Refresh - Offer 3 - 2023</t>
  </si>
  <si>
    <t>ATL_733428 MC ON MLB xSell</t>
  </si>
  <si>
    <t>CHR | BTL_732850 "RUSH" BetMGM NBA Playoffs EDS Multi Rewards</t>
  </si>
  <si>
    <t>update promotioal dates</t>
  </si>
  <si>
    <t>CHR | BTL_733300 "RUSH" BetMGM ON NBA Playoffs EDS Multi Rewards</t>
  </si>
  <si>
    <t>BTL_718610 Golf Bet Insurance Token $5, $10, and $30 Tier Imagery Updates</t>
  </si>
  <si>
    <t>BTL_675612 Deposit $10 for 50 Bonus Spins Borgata NJ</t>
  </si>
  <si>
    <t>BTL_675245 Deposit $10 for 50 Bonus Spins BetMGM PA</t>
  </si>
  <si>
    <t>ATL_742673 BC PA SHARED Slingo® Deadliest Catch 10k Leaderboard</t>
  </si>
  <si>
    <t>ATL_738286 BC PA SHARED Mother's Day Sweepstakes</t>
  </si>
  <si>
    <t>BTL_739681 Loyalty Day 4 email</t>
  </si>
  <si>
    <t>AZ, CO, IN, TN, VA</t>
  </si>
  <si>
    <t>BTL_675334 Deposit $10 for 50 Bonus Spins Borgata PA</t>
  </si>
  <si>
    <t>BTL_710164 Poker May Match-Up Test A - PA</t>
  </si>
  <si>
    <t>ATL_740959 BC NJ SHARED Mother's Day Sweepstakes</t>
  </si>
  <si>
    <t>ATL_738107 MC MI Mother's Day Sweepstakes</t>
  </si>
  <si>
    <t>CHR_See Change Request - 4/6 - ATL_549806 "RUSH" PC NJ Welcome Offer</t>
  </si>
  <si>
    <t>ATL_731229 MC MI Slingo® Starburst™ Bet &amp; Get</t>
  </si>
  <si>
    <t>ATL_740543 MC ON 5 Treasures™ Bet &amp; Get</t>
  </si>
  <si>
    <t>BTL_726343 PARTY Casino NDP - Refresh - Offer 2 - 2023</t>
  </si>
  <si>
    <t>CHR_See Change Request - 4/18 | PKR_697563 NJ (BetMGM) Borgata &amp; BetMGM Present Almighty Million</t>
  </si>
  <si>
    <t>GA_743901 Game Announcement - Cash Falls Outback Fortune BC NJ</t>
  </si>
  <si>
    <t>GA_743901 Game Announcement - Cash Falls Outback Fortune PC NJ</t>
  </si>
  <si>
    <t>PKR_729901 Borgata NJ Almighty Millions PAC</t>
  </si>
  <si>
    <t>CHR_See Change Request - 4/17 (start date) | PKR_729901 Borgata NJ Almighty Millions PAC</t>
  </si>
  <si>
    <t>CHR_See Change Request - 4/18 | BRMKT_668985 "RUSH" BetMGM - NHL Playoffs Bet $10 Get $100 Instantly</t>
  </si>
  <si>
    <t>CHR_See Change Request - 4/18 | BRMKT_668951 "RUSH" BetMGM - NHL Playoffs Bet $10 Get $200 Instantly</t>
  </si>
  <si>
    <t>OH, MA</t>
  </si>
  <si>
    <t>CHR_See Change Req to extend until May 31 NJ | BTL_418012 Deposit Match Core (Reusable 50% up to $500) BetMGM NJ</t>
  </si>
  <si>
    <t>Update start date</t>
  </si>
  <si>
    <t>CHR_See Change Req to extend until May 31 NJ | BTL_418012 Deposit Match Core (Reusable 50% up to $500) BetMGM MI</t>
  </si>
  <si>
    <t>GA_743938 Game announcement - Cash Falls Outback Fortune MC NJ</t>
  </si>
  <si>
    <t>PKR_728207 BetMGM PA Almighty Millions PAC</t>
  </si>
  <si>
    <t>CHR_See Change Request - 4/17 (start date)</t>
  </si>
  <si>
    <t>GA_743938 Game announcement - Cash Falls Outback Fortune MC MI</t>
  </si>
  <si>
    <t>ATL_733795 BC PA ​​The Goonies™ ​Bet &amp; Get​</t>
  </si>
  <si>
    <t>Resurface of Win a One Game Parlay for Entry into an Exclusive Spin the Wheel (BetMGM)</t>
  </si>
  <si>
    <t>AZ, LA, MI</t>
  </si>
  <si>
    <t>BTL_710255 Poker May Match-Up (Borgata) Test A</t>
  </si>
  <si>
    <t>BTL_710164 Poker May Match-Up Test A - BetMGM MI</t>
  </si>
  <si>
    <t>BTL_710164 Poker May Match-Up Test A - BetMGM NJ</t>
  </si>
  <si>
    <t>PKR_728805 Borgata NJ WIN YOUR WAY TO ARIA POKER PICK-A-CARD PROMOTION</t>
  </si>
  <si>
    <t>PKR_726907 BetMGM MI WIN YOUR WAY TO ARIA POKER PICK-A-CARD Promotion</t>
  </si>
  <si>
    <t>PKR_726811 BetMGM PA WIN YOUR WAY TO ARIA POKER PICK-A-CARD Promotion</t>
  </si>
  <si>
    <t>BTL_715840 No Spend - Prepackaged Parlays</t>
  </si>
  <si>
    <t>CHR_See Change Request - 4/19 - ATL_699728 WOF "RUSH" Spin the Wheel of Fortune (post launch)</t>
  </si>
  <si>
    <t>Change starting date to May 8</t>
  </si>
  <si>
    <t>OC_741287 Welcome Home Offer Casino ticket - PA</t>
  </si>
  <si>
    <t>OC_741287 Welcome Home Offer Casino ticket - WV</t>
  </si>
  <si>
    <t>CHR_See Change Request - 4/18 - PKR_700014 MI BetMGM Borgata &amp; BetMGM Present Almighty Million</t>
  </si>
  <si>
    <t>Remove cash on copy.</t>
  </si>
  <si>
    <t>PS_744308 BetMGM Casino - 2023 Jackpot Winnings - MI</t>
  </si>
  <si>
    <t>PS_744308 BetMGM Casino - 2023 Jackpot Winnings - NJ</t>
  </si>
  <si>
    <t>Update Creative - BRMKT_671189 BetMGM - Bet $100 on MLB Get A MLB.tv Subscription (First 1,000 Users)</t>
  </si>
  <si>
    <t>CHR_See Change Request - 4/19 - ATL_689740 MC NJ MLB Ticket Sweepstakes</t>
  </si>
  <si>
    <t>Content Update</t>
  </si>
  <si>
    <t>OC_741287 Welcome Home Offer Casino ticket - MI</t>
  </si>
  <si>
    <t>OC_741287 Welcome Home Offer Casino ticket - NJ</t>
  </si>
  <si>
    <t>CHR_See Change Request - 4/18 Party | PKR_700102 NJ (Borgata &amp; party) Borgata &amp; BetMGM Present Almighty Million</t>
  </si>
  <si>
    <t>Upload addtional creative and update content</t>
  </si>
  <si>
    <t>OC_744820 Play before you Stay Offer casino ticket - NJ</t>
  </si>
  <si>
    <t>OC_744820 Play before you Stay Offer casino ticket - MI</t>
  </si>
  <si>
    <t>OC_744820 Play before you Stay Offer casino ticket - PA</t>
  </si>
  <si>
    <t>OC_744820 Play before you Stay Offer casino ticket - WV</t>
  </si>
  <si>
    <t>BRMKT_705257 BETMGM- Pittsburg Pirates MLB® BET INSURANCE - MLB</t>
  </si>
  <si>
    <t>update PAT promo dates</t>
  </si>
  <si>
    <t>BTL_719388 Golf Bet Insurance Token $5, $10, and $30 Tier Imagery Updates - BORG</t>
  </si>
  <si>
    <t>BTL_715032 No Spend - Advanced Features</t>
  </si>
  <si>
    <t>BTL_740874 Loyalty day 8 - multi product</t>
  </si>
  <si>
    <t>BTL_656749 Victoria Day Deposit Match Reusable VIP 50% up to $2500 BETMGM ON</t>
  </si>
  <si>
    <t>PS_755566 "RUSH" BetMGM NBA/NHL Playoff Creative</t>
  </si>
  <si>
    <t>CHR_See Change Request - 4/18 | PKR_697599 PA (BetMGM) Borgata &amp; BetMGM Present Almighty Million</t>
  </si>
  <si>
    <t>Updated copy and upload the updated 1200x900 image</t>
  </si>
  <si>
    <t>PKR_726947 Borgata PA WIN YOUR WAY TO ARIA POKER PICK-A-CARD Promotion</t>
  </si>
  <si>
    <t>PKR_728765 BetMGM NJ WIN YOUR WAY TO ARIA POKER PICK-A-CARD PROMOTION</t>
  </si>
  <si>
    <t>OC_735267 Play before you Stay Offer sports ticket</t>
  </si>
  <si>
    <t>CHR_See Change Request - 4/18 - PKR_697635 PA (Borgata) Borgata &amp; BetMGM Present Almighty Million</t>
  </si>
  <si>
    <t>ATL_734948 MC MI Cinco De Mayo Bonus Drop</t>
  </si>
  <si>
    <t>ATL_734948 MC NJ Cinco De Mayo Bonus Drop</t>
  </si>
  <si>
    <t>ATL_734948 MC WV Cinco De Mayo Bonus Drop</t>
  </si>
  <si>
    <t>PKR_729055 Borgata Deposit $50, Get 10 Tournament Dollars - Borg NJ</t>
  </si>
  <si>
    <t>PKR_729055 Borgata Deposit $50, Get 10 Tournament Dollars - Borg PA</t>
  </si>
  <si>
    <t>ATL_731357 MC ON Victoria Day $5 Bonus</t>
  </si>
  <si>
    <t>BTL_746197 ON: UPDATED CREATIVE FOR BONUS SPIN FRIDAYS</t>
  </si>
  <si>
    <t>ATL_731268 MC ON Mother’s Day $5 Bonus</t>
  </si>
  <si>
    <t>MGM MI Netflix Video - Ghostbusters</t>
  </si>
  <si>
    <t>PS_745927 BetMGM Casino - 2023 Jackpot Winnings - WV</t>
  </si>
  <si>
    <t>ATL_733756 MC PA The Goonies™ Bet &amp; Get</t>
  </si>
  <si>
    <t>ATL_746344 MC WV ​Ultimate Fire Link™ - China Street Bet &amp; Get</t>
  </si>
  <si>
    <t>Buffalo Wild Wings Netflix Style Video Borg PA</t>
  </si>
  <si>
    <t>Buffalo Wild Wings Netflix Style Video BetMGM PA</t>
  </si>
  <si>
    <t>Testing and Scheduling | BTL_672279 Bet $50 Get STW BetMGM PA</t>
  </si>
  <si>
    <t>Testing and Scheduling | BTL_672510 Bet $50 Get STW Borgata PA</t>
  </si>
  <si>
    <t>Testing and Scheduling | ATL_706100 MC PA Spin the Wheel (may '23)</t>
  </si>
  <si>
    <t>CHR_See Change Request - 4/18 | BTL_722645 Churn Lifecycle Bet &amp; Get Casino</t>
  </si>
  <si>
    <t>MI, NJ, WV, PA</t>
  </si>
  <si>
    <t>Update Copy and Creative for Offer 1</t>
  </si>
  <si>
    <t>BTL_656678 Victoria Day Deposit Match 50% up to $1000 BetMGM ON</t>
  </si>
  <si>
    <t>GA_748548 Game Announcement - Ghostbusters Triple Slime MC NJ</t>
  </si>
  <si>
    <t>BTL_656607 Victoria Day VIP Bonus Drop ($100/$250/$500) BetMGM ON</t>
  </si>
  <si>
    <t>ATL_703091 PC NJ Pirate’s Wheel (Spin the Wheel)</t>
  </si>
  <si>
    <t>BTL_743235 VIP Casino: 2023 Captain Riches Claw Machine – BetMGM MI (23CMCR05)</t>
  </si>
  <si>
    <t>BTL_742996 VIP Casino: 2023 Captain Riches Claw Machine – BetMGM NJ (23CMCR05)</t>
  </si>
  <si>
    <t>PKR_729181 Borgata Deposit $100, Get 20 Tournament Dollars - nj</t>
  </si>
  <si>
    <t>PKR_729181 Borgata Deposit $100, Get 20 Tournament Dollars - PA</t>
  </si>
  <si>
    <t>BTL_649441 Memorial Day Core Bonus Drop ($25/$50/$100) BetMGM MI</t>
  </si>
  <si>
    <t>BTL_649441 Memorial Day Core Bonus Drop ($25/$50/$100) BetMGM - NJ</t>
  </si>
  <si>
    <t>BTL_649441 Memorial Day Core Bonus Drop ($25/$50/$100) BetMGM WV</t>
  </si>
  <si>
    <t>BTL_656486 Victoria Day Core Bonus Drop ($25/$50/$100) BetMGM ON</t>
  </si>
  <si>
    <t>BTL_733486 VIP Casino Promotion- 2023 Cinco De Mayo Pick A Piñata- Borgata PA (23PBCM05)</t>
  </si>
  <si>
    <t>BTL_733575 VIP Casino Promotion- 2023 Cinco De Mayo Pick A Piñata- BetMGM MI (23PBCM05)</t>
  </si>
  <si>
    <t>BTL_733358 VIP Casino Promotion- 2023 Cinco De Mayo Pick A Piñata- Borgata NJ (23PBCM05)</t>
  </si>
  <si>
    <t>BTL_656273 Memorial Day VIP Bonus Drop ($100/$250/$500) BetMGM PA</t>
  </si>
  <si>
    <t>BTL_752432 RUSH: New Game Pick Your Own Game BetMGM MI</t>
  </si>
  <si>
    <t>BMGM MGMD Online to Retail 2023Q2</t>
  </si>
  <si>
    <t>BTL_733614 VIP Casino Promotion- 2023 Cinco De Mayo Pick A Piñata- BetMGM WV (23PBCM05</t>
  </si>
  <si>
    <t>BTL_736751 VIP Casino- 2023 Cinco De Mayo Pick A Piñata- BetMGM ON (23PBCM05)</t>
  </si>
  <si>
    <t>GA_748548 Game Announcement - Ghostbusters Triple Slime MC, NJ &amp; MI - BetMGM MI</t>
  </si>
  <si>
    <t>BTL_733397 VIP Casino Promotion- 2023 Cinco De Mayo Pick A Piñata- BetMGM PA (23PBCM05</t>
  </si>
  <si>
    <t>PKR_729222 BetMGM Deposit $250, Get 50 Tournament Dollars - NJ</t>
  </si>
  <si>
    <t>PKR_729222 BetMGM Deposit $250, Get 50 Tournament Dollars - PA</t>
  </si>
  <si>
    <t>PKR_729222 BetMGM Deposit $250, Get 50 Tournament Dollars - MI</t>
  </si>
  <si>
    <t>BTL_656052 Memorial Day VIP Bonus Drop ($100_$250_$500) BetMGM MI</t>
  </si>
  <si>
    <t>BTL_656052 Memorial Day VIP Bonus Drop ($100_$250_$500) BetMGM NJ</t>
  </si>
  <si>
    <t>BTL_656052 Memorial Day VIP Bonus Drop ($100_$250_$500) BetMGM WV</t>
  </si>
  <si>
    <t>BTL_733069 VIP Casino Promotion- 2023 Cinco De Mayo Pick A Piñata- BetMGM NJ (23PBCM05)</t>
  </si>
  <si>
    <t>PKR_729093 BetMGM Deposit $100, Get 20 Tournament Dollars - MC NJ</t>
  </si>
  <si>
    <t>PKR_729093 BetMGM Deposit $100, Get 20 Tournament Dollars - MC MI</t>
  </si>
  <si>
    <t>PKR_729093 BetMGM Deposit $100, Get 20 Tournament Dollars - MC PA</t>
  </si>
  <si>
    <t>Unpublish all content - see CHR &amp; updates | PKR_669233 BetMGM NJ Spring Fling STW</t>
  </si>
  <si>
    <t>CHR_See Change Request - 4/20 | BTL_625416 VIP Cinco de Mayo Reusable Depo Match 50% up to $1000</t>
  </si>
  <si>
    <t>update using new document</t>
  </si>
  <si>
    <t>CHR_See Change Request - 4/20 (compliance rush edit) | PKR_553411 PA Borgata Happy Hour Cash Games</t>
  </si>
  <si>
    <t>CHR_See Change Request - 4/20 (compliance rush edit) | PKR_553344 PA BETMGM Happy Hour Cash Game</t>
  </si>
  <si>
    <t>PKR_729261 Borgata Deposit $250, Get 50 Tournament Dollars NJ</t>
  </si>
  <si>
    <t>CHR_See Change Request - 4/20 (compliance rush edit) | PKR_553174 NJ BetMGM Happy Hour Cash Game</t>
  </si>
  <si>
    <t>GA_748833 Game Announcement - Ghostbusters Triple Slime BC</t>
  </si>
  <si>
    <t>GA_748833 Game Announcement - Ghostbusters Triple Slime PC NJ</t>
  </si>
  <si>
    <t>PKR_744571 UPDATED POKER BONUS CREATIVE - BetMGM MI</t>
  </si>
  <si>
    <t>PKR_744571 UPDATED POKER BONUS CREATIVE - BetMGM NJ</t>
  </si>
  <si>
    <t>PKR_744571 UPDATED POKER BONUS CREATIVE - BetMGM PA</t>
  </si>
  <si>
    <t>Unpublish content - see CHR | PKR_669091 BetMGM PA Spring Fling STW</t>
  </si>
  <si>
    <t>Unpublish content - see CHR | PKR_668465 BetMGM MI Spring Fling STW</t>
  </si>
  <si>
    <t>BTL_740503 BetMGM ON: CINCO DE MAYO SURPRISE BONUS SPINS</t>
  </si>
  <si>
    <t>PKR_744604 UPDATED (ON) POKER BONUS CREATIVE</t>
  </si>
  <si>
    <t>MGM PA Testing &amp; Scheduling | PKR_728207 BetMGM PA Almighty Millions PAC</t>
  </si>
  <si>
    <t>Borgata PA Testing &amp; Scheduling | PKR_728437 Borgata PA Almighty Millions PAC</t>
  </si>
  <si>
    <t>PKR_728917 BetMGM Deposit $50, Get 10 Tournament Dollars MI</t>
  </si>
  <si>
    <t>PKR_728917 BetMGM Deposit $50, Get 10 Tournament Dollars NJ</t>
  </si>
  <si>
    <t>PKR_728917 BetMGM Deposit $50, Get 10 Tournament Dollars PA</t>
  </si>
  <si>
    <t>CHR_See Change Request - 4/20 (compliance rush edit) | PKR_553241 NJ Borgata Happy Hour Cash Game</t>
  </si>
  <si>
    <t>CHR_See Change Request - 4/20 (compliance rush edit) | PKR_553478 Michigan BETMGM Happy Hour Cash Game</t>
  </si>
  <si>
    <t>CHR_See Change Request - 4/20 | BTL_625345 VIP Cinco de Mayo Reusable Depo Match 50% up to $1000</t>
  </si>
  <si>
    <t>PS_746268 BetMGM Casino - 2023 Jackpot Winnings - PA</t>
  </si>
  <si>
    <t>Unpublish content | PKR_668759 Borgata PA Spring Fling STW</t>
  </si>
  <si>
    <t>Borgata PA Testing &amp; Scheduling | PKR_726947 Borgata PA WIN YOUR WAY TO ARIA POKER PICK-A-CARD Promotion</t>
  </si>
  <si>
    <t>CHR_See Change Request - 4/24 - PKR_697563 NJ (BetMGM) Borgata &amp; BetMGM Present Almighty Million</t>
  </si>
  <si>
    <t>ATL_750339 "RUSH" BC NJ SHARED $1M Shared Super Series May Leaderboards 2023</t>
  </si>
  <si>
    <t>ATL_750210 "RUSH" MC NJ SHARED $1M Shared Super Series May Leaderboards 2023</t>
  </si>
  <si>
    <t>BTL_734644 BetMGM: GENERIC HAPPY HOUR OFFER- "BONUS SPINS" - MC MI</t>
  </si>
  <si>
    <t>BTL_734644 BetMGM: GENERIC HAPPY HOUR OFFER- "BONUS SPINS" - MC NJ</t>
  </si>
  <si>
    <t>BTL_734644 BetMGM: GENERIC HAPPY HOUR OFFER- "BONUS SPINS" - MC PA</t>
  </si>
  <si>
    <t>BTL_734644 BetMGM: GENERIC HAPPY HOUR OFFER- "BONUS SPINS" - MC WV</t>
  </si>
  <si>
    <t>ATL_753850 "RUSH" MC NJ SHARED May Super Series Promotion</t>
  </si>
  <si>
    <t>CHR_See Change Request - 4/24 | PKR_700014 MI BetMGM Borgata &amp; BetMGM Present Almighty Million</t>
  </si>
  <si>
    <t>PKR_749022 "RUSH" ARIA Depositor Satellite BetMGM ON</t>
  </si>
  <si>
    <t>BTL_738663 BORG: GENERIC HAPPY HOUR OFFER- "CASINO BONUS"</t>
  </si>
  <si>
    <t>PKR_726160 Spin-Surance - Borgata PA</t>
  </si>
  <si>
    <t>CHR_See Change Request - 4/24 | PKR_697635 PA (Borgata) Borgata &amp; BetMGM Present Almighty Million</t>
  </si>
  <si>
    <t>update latest copy</t>
  </si>
  <si>
    <t>PKR_749061 "RUSH" ARIA Depositor Satellite BetMGM PA</t>
  </si>
  <si>
    <t>BTL_738699 BORG: GENERIC HAPPY HOUR OFFER- "BONUS SPINS"</t>
  </si>
  <si>
    <t>PKR_726160 Spin-Surance - Borgata</t>
  </si>
  <si>
    <t>PKR_728676 Spin-Surance - BetMGM - PA</t>
  </si>
  <si>
    <t>PKR_728676 Spin-Surance - BetMGM - MI</t>
  </si>
  <si>
    <t>PKR_728676 Spin-Surance - BetMGM - NJ</t>
  </si>
  <si>
    <t xml:space="preserve">CHR_See Change Request - 4/24 Borg NJ | PKR_700102 NJ (Borgata &amp; party) Borgata &amp; BetMGM Present Almighty Million </t>
  </si>
  <si>
    <t>updated with the latest copy</t>
  </si>
  <si>
    <t>CHR_See Change Request - 4/24 PartyCasino NJ | PKR_700102 NJ (Borgata &amp; party) Borgata &amp; BetMGM Present Almighty Million - PartyCasino</t>
  </si>
  <si>
    <t>PKR_730993 Borgata Poker $50 Cash Game Bonus</t>
  </si>
  <si>
    <t>BTL_734884 BetMGM ON: GENERIC HAPPY HOUR OFFER- "BONUS SPINS"</t>
  </si>
  <si>
    <t>BTL_736950 BetMGM: GENERIC HAPPY HOUR OFFER- "CASINO BONUS" MI</t>
  </si>
  <si>
    <t>BTL_736950 BetMGM: GENERIC HAPPY HOUR OFFER- "CASINO BONUS" NJ</t>
  </si>
  <si>
    <t>BTL_736950 BetMGM: GENERIC HAPPY HOUR OFFER- "CASINO BONUS" PA</t>
  </si>
  <si>
    <t>BTL_736950 BetMGM: GENERIC HAPPY HOUR OFFER- "CASINO BONUS" WV</t>
  </si>
  <si>
    <t>BTL_742513 Failed Deposit</t>
  </si>
  <si>
    <t>PKR_748983 "RUSH" ARIA Depositor Satellite BetMGM MI</t>
  </si>
  <si>
    <t>CHR_See Change Request - 4/21 | ATL_703091 PC NJ Pirate’s Wheel (Spin the Wheel)</t>
  </si>
  <si>
    <t>PKR_730879 BetMGM Poker $5 Cash Game Bonus - MP MI</t>
  </si>
  <si>
    <t>PKR_730879 BetMGM Poker $5 Cash Game Bonus - MP NJ</t>
  </si>
  <si>
    <t>PKR_730879 BetMGM Poker $5 Cash Game Bonus - MP PA</t>
  </si>
  <si>
    <t>BTL_740586 Loyalty day 8 - Single Product</t>
  </si>
  <si>
    <t>BTL_741201 Loyalty day 15 - redemption</t>
  </si>
  <si>
    <t>PKR_730917 Borgata Poker $5 Cash Game Bonus - BP NJ</t>
  </si>
  <si>
    <t>PKR_730917 Borgata Poker $5 Cash Game Bonus - BP PA</t>
  </si>
  <si>
    <t>ATL_754350 "RUSH" BC NJ SHARED May Super Series Promotion</t>
  </si>
  <si>
    <t>PKR_748944 "RUSH" ARIA Depositor Satellite BetMGM NJ</t>
  </si>
  <si>
    <t>BTL_656344 Memorial Day VIP Bonus Drop ($100/$250/$500) Borgata PA</t>
  </si>
  <si>
    <t>Update ID | BTL_686210 VIP Casino Promotion- 2023 Q2 Mystery Multiplier -BetMGM PA (23SWMM04)</t>
  </si>
  <si>
    <t>Update ID | BTL_686334 VIP Casino Promotion- 2023 Q2 Mystery Multiplier -Borgata PA (23SWMM04)</t>
  </si>
  <si>
    <t>PKR_729261 Borgata Deposit $250, Get 50 Tournament Dollars BC PA</t>
  </si>
  <si>
    <t>May EDS IDs | ATL_537541 MC PA Reload Bonus</t>
  </si>
  <si>
    <t>Testing &amp; Scheduling | PKR_726811 BetMGM PA WIN YOUR WAY TO ARIA POKER PICK-A-CARD Promotion</t>
  </si>
  <si>
    <t>PKR_749104 "RUSH" ARIA Depositor Satellite Borgata PA</t>
  </si>
  <si>
    <t>BTL_740064 CINCO DE MAYO SURPRISE BONUS SPINS BetMGM MI</t>
  </si>
  <si>
    <t>BTL_740064 CINCO DE MAYO SURPRISE BONUS SPINS BetMGM NJ</t>
  </si>
  <si>
    <t>BTL_740064 CINCO DE MAYO SURPRISE BONUS SPINS BetMGM WV</t>
  </si>
  <si>
    <t>CHR_See Change Request - 4/20 | ATL_689740 MC NJ MLB Ticket Sweepstakes</t>
  </si>
  <si>
    <t>PKR_764269 NJ Borgata Spins LeaderBoard</t>
  </si>
  <si>
    <t>ATL_750704 BC NJ ​88 Fortunes Jackpot Festival Bet &amp; Get​</t>
  </si>
  <si>
    <t>ATL_750659 MC NJ ​88 Fortunes Jackpot Festival Bet &amp; Get</t>
  </si>
  <si>
    <t>ATL_736931 MC NJ Cash Falls™ Outback Fortune™ Bet &amp; Get​</t>
  </si>
  <si>
    <t>ATL_736931 MC MI Cash Falls™ Outback Fortune™ Bet &amp; Get</t>
  </si>
  <si>
    <t>CHR_See Change Request - 4/25 | BTL_732850 "RUSH" BetMGM NBA Playoffs EDS Multi Rewards</t>
  </si>
  <si>
    <t>NJ, MI, WV, ON</t>
  </si>
  <si>
    <t>Update promo dates in the excel sheet (April 28 to April 30)</t>
  </si>
  <si>
    <t>BTL_753183 Dynamic Variable Casino Bonus Inbox - MC WV</t>
  </si>
  <si>
    <t>PS_747232 Borgata Poker - New Player Las Vegas Offer</t>
  </si>
  <si>
    <t>ATL_738146 MC WV Mother's Day Sweepstakes</t>
  </si>
  <si>
    <t>BTL_753183 Dynamic Variable Casino Bonus Inbox - MI</t>
  </si>
  <si>
    <t>ATL_748799 BC NJ Super Series 2x BRPs Borgata Online - Borgata NJ Build</t>
  </si>
  <si>
    <t>BRMKT_722827 BetMGM - $25 Deposit Match Arizona Retail Sportsbook Offer - Sports Build</t>
  </si>
  <si>
    <t>PKR_764610 NJ BetMGM Spins LeaderBoard - MGM NJ - extend date</t>
  </si>
  <si>
    <t>Change end date</t>
  </si>
  <si>
    <t>BTL_733300 "RUSH" BetMGM ON NBA Playoffs EDS Multi Rewards - CHR_See Change Request - 4/25</t>
  </si>
  <si>
    <t>Update dates</t>
  </si>
  <si>
    <t>BTL_753113 Dynamic Variable Casino Bonus Inbox Borgata PA</t>
  </si>
  <si>
    <t>BTL_753148 Dynamic Variable Casino Bonus Inbox Borgata NJ &amp; Party</t>
  </si>
  <si>
    <t>BTL_753078 Dynamic Variable Casino Bonus Inbox BetMGM ON</t>
  </si>
  <si>
    <t>BTL_753183 Dynamic Variable Casino Bonus Inbox - NJ</t>
  </si>
  <si>
    <t>PRT_746230 Rotowire Voucher Subscription Deal</t>
  </si>
  <si>
    <t>BR Online to Retail 2023Q3 Charter</t>
  </si>
  <si>
    <t>BTL_752743 Dynamic Variable Casino Bonus Inbox BetMGM PA - MC PA</t>
  </si>
  <si>
    <t>BTL_753148 Dynamic Variable Casino Bonus Inbox - PartyCasino</t>
  </si>
  <si>
    <t>ATL_738068 MC PA SHARED Mother's Day Sweepstakes</t>
  </si>
  <si>
    <t>PKR_764073 PA BetMGM Spins Leaderboard</t>
  </si>
  <si>
    <t>PKR_764349 Michigan BetMGM Spins Leader Board</t>
  </si>
  <si>
    <t>PKR_764498 PA BetMGM Happy Hour Cash Game</t>
  </si>
  <si>
    <t>PKR_764535 PA Borgata Happy Hour Cash Game</t>
  </si>
  <si>
    <t>Testing &amp; Scheduling | ATL_742673 BC PA SHARED Slingo® Deadliest Catch 10k Leaderboard</t>
  </si>
  <si>
    <t>Testing &amp; Scheduling | ATL_742634 MC PA SHARED Slingo® Deadliest Catch 10k Leaderboard</t>
  </si>
  <si>
    <t>Add new PAT ID | ATL_677681 BC PA Rise and Grind Updates</t>
  </si>
  <si>
    <t>CHR_See Change Request - 4/25 | ATL_738286 BC PA SHARED Mother's Day Sweepstakes</t>
  </si>
  <si>
    <t>Copy and Creatives Update</t>
  </si>
  <si>
    <t>PKR_730917 Borgata Poker $5 Cash Game Bonus</t>
  </si>
  <si>
    <t>BTL_740064 CINCO DE MAYO SURPRISE BONUS SPINS - BetMGM PA</t>
  </si>
  <si>
    <t>PKR_764309 PA Borgata Spins Leaderboard</t>
  </si>
  <si>
    <t>PKR_764386 Ontario BetMGM Spins LeaderBoard</t>
  </si>
  <si>
    <t>PKR_764573 Michigan BETMGM Happy Hour Cash Game</t>
  </si>
  <si>
    <t>CHR_See Change Request - 4/26 | ATL_738107 MC MI Mother's Day Sweepstakes</t>
  </si>
  <si>
    <t>CHR_See Change Request_4/26 | BTL_753078 Dynamic Variable Casino Bonus Inbox BetMGM ON</t>
  </si>
  <si>
    <t>Update promohub images</t>
  </si>
  <si>
    <t>WOF "RUSH" Spin the Wheel of Fortune XL</t>
  </si>
  <si>
    <t>PKR_730072 BetMGM MI Spin your Way to ARIA STW</t>
  </si>
  <si>
    <t>ATL_747119 BC NJ Mother’s Day Bonus Drop</t>
  </si>
  <si>
    <t>GA_759004 Game Announcement - Captain Riches BC NJ</t>
  </si>
  <si>
    <t>BTL_736950 BetMGM: GENERIC HAPPY HOUR OFFER- "CASINO BONUS" - CHR_See Change Request - 4/26 WV</t>
  </si>
  <si>
    <t>WV, PA</t>
  </si>
  <si>
    <t>Add PH images</t>
  </si>
  <si>
    <t>BTL_736950 BetMGM: GENERIC HAPPY HOUR OFFER- "CASINO BONUS" - CHR_See Change Request - 4/26 MI NJ</t>
  </si>
  <si>
    <t>ATL_746941 MC WV Mother’s Day Bonus Drop</t>
  </si>
  <si>
    <t>PKR_729343 Borgata Poker Deposit $25, Get $10 Daily C-Note - Borgata NJ Build</t>
  </si>
  <si>
    <t>PKR_729343 Borgata Poker Deposit $25, Get $10 Daily C-Note - Borgata PA Build</t>
  </si>
  <si>
    <t>BTL_753113 Dynamic Variable Casino Bonus Inbox Borgata PA - CHR_See Change Request - 4/26</t>
  </si>
  <si>
    <t>upload PH images, update rest ID</t>
  </si>
  <si>
    <t>BTL_753183 Dynamic Variable Casino Bonus Inbox - CHR_See Change Request - 4/26 WV</t>
  </si>
  <si>
    <t>BTL_753183 Dynamic Variable Casino Bonus Inbox - CHR_See Change Request - 4/26 MI NJ</t>
  </si>
  <si>
    <t>MI,NJ</t>
  </si>
  <si>
    <t>CHR_See Change Request - 4/26 - BTL_734884 BetMGM ON: GENERIC HAPPY HOUR OFFER- "BONUS SPINS"</t>
  </si>
  <si>
    <t>PKR_729305 BetMGM Poker Deposit $25, Get $10 Daily C-Note</t>
  </si>
  <si>
    <t>CHR_See Change Request - 4/26 Borg NJ| BTL_753148 Dynamic Variable Casino Bonus Inbox Borgata NJ &amp; Party - Borgata NJ</t>
  </si>
  <si>
    <t>CHR_See Change Request - 4/26 | BTL_738663 BORG: GENERIC HAPPY HOUR OFFER- "CASINO BONUS"</t>
  </si>
  <si>
    <t>PKR_730955 BetMGM Poker $50 Cash Game Bonus - MI</t>
  </si>
  <si>
    <t>PKR_730955 BetMGM Poker $50 Cash Game Bonus - NJ</t>
  </si>
  <si>
    <t>PKR_730955 BetMGM Poker $50 Cash Game Bonus - PA</t>
  </si>
  <si>
    <t>PKR_740920 BetMGM ON Poker $50 Cash Game Bonus</t>
  </si>
  <si>
    <t>ATL_746902 MC PA Mother’s Day Bonus Drop</t>
  </si>
  <si>
    <t>PKR_764461 NJ Borgata Happy Hour Cash Game</t>
  </si>
  <si>
    <t>BTL_648631 Memorial Day Deposit Match 50% up to $1000 BetMGM NJ</t>
  </si>
  <si>
    <t>BTL_648631 Memorial Day Deposit Match 50% up to $1000 BetMGM MI</t>
  </si>
  <si>
    <t>BTL_648631 Memorial Day Deposit Match 50% up to $1000 BetMGM WV</t>
  </si>
  <si>
    <t>PKR_764423 NJ BETMGM Happy Hour Cash Game</t>
  </si>
  <si>
    <t>CHR_See Change Request - 4/26 - BTL_753148 Dynamic Variable Casino Bonus Inbox PC NJ</t>
  </si>
  <si>
    <t>BTL_744262 WOF Birthday Autocycle</t>
  </si>
  <si>
    <t>PKR_729617 BetMGM NJ Spin your Way to ARIA STW</t>
  </si>
  <si>
    <t>PKR_729711 BetMGM PA Spin your Way to ARIA STW</t>
  </si>
  <si>
    <t>ATL_748752 MC NJ Super Series 2x BRPs 2023 NJ MGM</t>
  </si>
  <si>
    <t>ATL_746635 MC PA Cash Falls™ Hou Zhu™ ​Bet &amp; Get</t>
  </si>
  <si>
    <t>PKR_749582 "RUSH" ARIA Depositor Satellite Borgata NJ</t>
  </si>
  <si>
    <t>CHR_See Change Request - 4/24 | PS_745927 BetMGM Casino - 2023 Jackpot Winnings - WV</t>
  </si>
  <si>
    <t>PKR_729382 BetMGM NJ Poker Deposit $250, Get $100 Daily C-Note</t>
  </si>
  <si>
    <t>CHR_See Change Request - 4/26 | PKR_728207 BetMGM PA Almighty Millions PAC</t>
  </si>
  <si>
    <t>Update pop up content</t>
  </si>
  <si>
    <t>CHR_See Change Request - 4/26 | PKR_728247 BetMGM MI Almighty Millions PAC</t>
  </si>
  <si>
    <t>CHR_See Change Request - 4/26 | PKR_728167 BetMGM NJ Almighty Millions PAC</t>
  </si>
  <si>
    <t>MGM PA - Adjust Poker site | BetMGM PA Website refresh</t>
  </si>
  <si>
    <t>PKR_729420 Borgata NJ Poker Deposit $250, Get $100 Daily C-Note</t>
  </si>
  <si>
    <t>CHR_See Change Request - 4/25 | ATL_740959 BC NJ SHARED Mother's Day Sweepstakes</t>
  </si>
  <si>
    <t>CHR_See Change Request - 4/25 | ATL_738146 MC WV Mother's Day Sweepstakes</t>
  </si>
  <si>
    <t>CHR_See Change Request - 4/25 | ATL_737779 MC NJ SHARED Mother's Day Sweepstakes</t>
  </si>
  <si>
    <t>BTL_736985 BetMGM ON: GENERIC HAPPY HOUR OFFER- "CASINO BONUS"</t>
  </si>
  <si>
    <t>PKR_729382 BetMGM MI Poker Deposit $250, Get $100 Daily C-Note</t>
  </si>
  <si>
    <t>CHR_See Change Request - 4/26 (add. sizes) MI/NJ | BTL_734644 BetMGM: GENERIC HAPPY HOUR OFFER- "BONUS SPINS"</t>
  </si>
  <si>
    <t>add missing images</t>
  </si>
  <si>
    <t>CHR_See Change Request - 4/26 (add. sizes) WV | BTL_734644 BetMGM: GENERIC HAPPY HOUR OFFER- "BONUS SPINS"</t>
  </si>
  <si>
    <t>Borgata NJ- Adjust Poker site | Borgata NJ Website refresh</t>
  </si>
  <si>
    <t>Testing &amp; Scheduling | ATL_733795 BC PA ​​The Goonies™ ​Bet &amp; Get​</t>
  </si>
  <si>
    <t>Testing &amp; Scheduling | ATL_733756 MC PA ​​The Goonies™ ​Bet &amp; Get​</t>
  </si>
  <si>
    <t>PKR_729420 Borgata PA Poker Deposit $250, Get $100 Daily C-Note</t>
  </si>
  <si>
    <t>PKR_729382 BetMGM PA Poker Deposit $250, Get $100 Daily C-Note</t>
  </si>
  <si>
    <t>PKR_749582 "RUSH" ARIA Depositor Satellite Party poker NJ</t>
  </si>
  <si>
    <t>CHR_See change Request - 4/26 | PKR_729901 Borgata NJ Almighty Millions PAC</t>
  </si>
  <si>
    <t>Update popup message</t>
  </si>
  <si>
    <t>CHR_See Change Request - 4/26 | PKR_728437 Borgata PA Almighty Millions PAC</t>
  </si>
  <si>
    <t>CHR_See Change Request - 4/26 (add. sizes) PA | BTL_734644 BetMGM: GENERIC HAPPY HOUR OFFER- "BONUS SPINS"</t>
  </si>
  <si>
    <t>Add missing images</t>
  </si>
  <si>
    <t>Borgata PA - Adjust Poker site | Borgata PA Website refresh</t>
  </si>
  <si>
    <t>Adjust Poker Site</t>
  </si>
  <si>
    <t>Build/Schedule | PKR_749061 "RUSH" ARIA Depositor Satellite BetMGM PA</t>
  </si>
  <si>
    <t>GA_757719 Game Announcement - Captain Riches BetMGM NJ Skin</t>
  </si>
  <si>
    <t>BRMKT_761429 Horse Racing Creative May 2023</t>
  </si>
  <si>
    <t>Core Update: NBA (4/25/23)</t>
  </si>
  <si>
    <t>l</t>
  </si>
  <si>
    <t>PKR_741158 BetMGM ON Poker $5 Cash Game Bonus</t>
  </si>
  <si>
    <t>PS_746831 BetMGM Poker - New Player Las Vegas Offer</t>
  </si>
  <si>
    <t>PKR_752267 Poker Borgata Almighty Millions Reservation Offer</t>
  </si>
  <si>
    <t>PKR_724915 Borgata NJ Spin your Way to ARIA STW</t>
  </si>
  <si>
    <t>PKR_729759 Borgata PA Spin your Way to ARIA STW</t>
  </si>
  <si>
    <t>BTL_648902 Memorial Day Deposit Match 50% up to $1000 BetMGM PA</t>
  </si>
  <si>
    <t>BTL_649904 Memorial Day Core Bonus Drop ($25/$50/$100) Borgata PA</t>
  </si>
  <si>
    <t>MGM MI PKR - update images | PKR_758857 Double Dates - Design Change - 4s to 5s - BetMGM</t>
  </si>
  <si>
    <t>Borgata PA PKR - update images | PKR_758896 Double Dates - Design Change - 4s to 5s - Borgata</t>
  </si>
  <si>
    <t>ATL_742762 BC PA ​​Cash Falls™ Hou Zhu™ ​Bet &amp; Get​</t>
  </si>
  <si>
    <t>BTL_649094 Memorial Day Deposit Match 50% up to $1000 Borgata PA</t>
  </si>
  <si>
    <t>MGM NJ PKR - update images | PKR_758857 Double Dates - Design Change - 4s to 5s - BetMGM</t>
  </si>
  <si>
    <t>ATL_743617 BC NJ Captain Riches™ Bet &amp; Get​ EXCLUSIVE</t>
  </si>
  <si>
    <t>BTL_648973 Memorial Day Deposit Match 50% up to $1000 Borgata NJ</t>
  </si>
  <si>
    <t>BTL_648973 Memorial Day Deposit Match 50% up to $1000 PC NJ</t>
  </si>
  <si>
    <t>ATL_743114 MC WV Cash Falls™ Pirates Trove™ Bet &amp; Get​</t>
  </si>
  <si>
    <t>ATL_748454 MC ON Gates of Olympus Bet &amp; Get Spins</t>
  </si>
  <si>
    <t>CHR_See Change Request - 4/24 | BTL_743235 VIP Casino: 2023 Captain Riches Claw Machine – BetMGM MI</t>
  </si>
  <si>
    <t>Update assets</t>
  </si>
  <si>
    <t>CHR_See Change request - 4/24 | BTL_742996 VIP Casino: 2023 Captain Riches Claw Machine – BetMGM NJ</t>
  </si>
  <si>
    <t>MGM PA PKR - update images | PKR_758857 Double Dates - Design Change - 4s to 5s - BetMGM</t>
  </si>
  <si>
    <t>Borgata NJ PKR - update images | PKR_758896 Double Dates - Design Change - 4s to 5s - Borgata</t>
  </si>
  <si>
    <t>ATL_743578 MC MI Captain Riches™ Bet &amp; Get​ EXCLUSIVE</t>
  </si>
  <si>
    <t>ATL_743578 MC NJ Captain Riches™ Bet &amp; Get​ EXCLUSIVE</t>
  </si>
  <si>
    <t>BRMK_776251 NJ and MI BetMGM Casino Welcome Offer</t>
  </si>
  <si>
    <t>BTL_649662 Memorial Day Core Bonus Drop ($25/$50/$100) BetMGM PA</t>
  </si>
  <si>
    <t>CHR_See Change Request - 4/27 | BTL_738699 BORG: GENERIC HAPPY HOUR OFFER- "BONUS SPINS"</t>
  </si>
  <si>
    <t>ATL_744150 PC NJ Space Invaders™ Sweepstakes</t>
  </si>
  <si>
    <t>Testing &amp; Scheduling | BTL_733486 VIP Casino Promotion- 2023 Cinco De Mayo Pick A Piñata- Borgata PA - Schedule</t>
  </si>
  <si>
    <t>Testing &amp; Scheduling | BTL_733397 VIP Casino Promotion- 2023 Cinco De Mayo Pick A Piñata- BetMGM PA - Schedule</t>
  </si>
  <si>
    <t>BTL_743276 VIP Casino: 2023 Captain Riches Claw Machine – Borgata Online NJ (23CMCR05)</t>
  </si>
  <si>
    <t>make sure everything says jackpot slots</t>
  </si>
  <si>
    <t>ATL_754870 MC NJ MI MGM Riches: 5x Sapphire DIGITAL</t>
  </si>
  <si>
    <t>BTL_728527 VIP Casino_2023 Borgata Casino Holiday Gift Shoppe Communication Avenues - BC NJ</t>
  </si>
  <si>
    <t>BTL_728527 VIP Casino_2023 Borgata Casino Holiday Gift Shoppe Communication Avenues - BC PA</t>
  </si>
  <si>
    <t>BTL_649783 Memorial Day Core Bonus Drop ($25/$50/$100) - PartyCasino</t>
  </si>
  <si>
    <t>BTL_646996 Memorial Day Deposit Match Reusable VIP 50% up to $2500 BetMGM PA</t>
  </si>
  <si>
    <t>ATL_756730 MC WV Jewel of the Dragon Red Phoenix™ Bet &amp; Get​ - MC WV</t>
  </si>
  <si>
    <t>BTL_728715 VIP Casino_2023 BetMGM Holiday Gift Shoppe Communication Avenues (ON)</t>
  </si>
  <si>
    <t>BTL_647138 Memorial Day Deposit Match Reusable VIP 50% up to $2500 Borgata NJ &amp; PARTY</t>
  </si>
  <si>
    <t>BTL_647209 Memorial Day Deposit Match Reusable VIP 50% up to $2500 Borgata PA</t>
  </si>
  <si>
    <t>BTL_649783 Memorial Day Core Bonus Drop ($25/$50/$100) - Borgata NJ</t>
  </si>
  <si>
    <t>ATL_754902 WOF "RUSH" Real Money Casino Landing Page</t>
  </si>
  <si>
    <t>BTL_728287 VIP Casino_2023 BetMGM Holiday Gift Shoppe Communication Avenues - MC PA</t>
  </si>
  <si>
    <t>BTL_728287 VIP Casino_2023 BetMGM Holiday Gift Shoppe Communication Avenues - MC WV</t>
  </si>
  <si>
    <t>ATL_742545 MC ON Mother's Day Sweepstakes</t>
  </si>
  <si>
    <t>BTL_728287 VIP Casino_2023 BetMGM Holiday Gift Shoppe Communication Avenues - MC NJ</t>
  </si>
  <si>
    <t>BTL_728287 VIP Casino_2023 BetMGM Holiday Gift Shoppe Communication Avenues - MC MI</t>
  </si>
  <si>
    <t>BTL_686210 VIP Casino Promotion- 2023 Q2 Mystery Multiplier -BetMGM PA (23SWMM04) | Update ID</t>
  </si>
  <si>
    <t>BTL_642688 Cinco de Mayo Core Bonus Drop ($25/$50/$100) BetMGM WV | Update bonus codes WV</t>
  </si>
  <si>
    <t>BTL_743368 VIP Casino: 2023 Captain Riches Claw Machine – PartyCasino NJ (23CMCR05)</t>
  </si>
  <si>
    <t>ATL_755056 BC NJ MGM Riches: 5x Sapphire DIGITAL - BC NJ</t>
  </si>
  <si>
    <t>ATL_754870 MC NJ MI MGM Riches: 5x Sapphire DIGITAL - MC NJ</t>
  </si>
  <si>
    <t>ATL_755549 MC ON Lucky Larry's Lobstermania Bet &amp; Get</t>
  </si>
  <si>
    <t>ATL_755510 MC WV ​Roaring Reels Bet &amp; Get​</t>
  </si>
  <si>
    <t>BTL_743539 VIP Casino Promotion- 2023 Memorial Day Leaderboard PartyCasino NJ (23LBMD05) (NJ Shared - PartyCasino)</t>
  </si>
  <si>
    <t>PKR_769116 90 "RUSH" Foot Sprint - MGM New - MI</t>
  </si>
  <si>
    <t>PKR_769116 90 "RUSH" Foot Sprint - MGM New - NJ</t>
  </si>
  <si>
    <t>PKR_769116 90 "RUSH" Foot Sprint - MGM New - PA</t>
  </si>
  <si>
    <t>Testing &amp; Scheduling | PKR_729711 BetMGM PA Spin your Way to ARIA STW</t>
  </si>
  <si>
    <t>Testing &amp; Scheduling | PKR_729759 Borgata PA Spin your Way to ARIA STW</t>
  </si>
  <si>
    <t>Testing &amp; Scheduling | ATL_746635 MC PA Cash Falls™ Hou Zhu™ ​Bet &amp; Get​</t>
  </si>
  <si>
    <t>Testing &amp; Scheduling | ATL_742762 BC PA ​​Cash Falls™ Hou Zhu™ ​Bet &amp; Get​</t>
  </si>
  <si>
    <t>Update IDs | ATL_697251 BC PA Triple Play Updates</t>
  </si>
  <si>
    <t>BTL_656415 Memorial Day VIP Bonus Drop ($100/$250/$500) Borgata NJ</t>
  </si>
  <si>
    <t>BTL_656415 Memorial Day VIP Bonus Drop ($100/$250/$500) PARTYCASINO</t>
  </si>
  <si>
    <t>CHR_See Change Request - 5-2 - BTL_672510 Bet $50 Get STW Borgata PA</t>
  </si>
  <si>
    <t>CHR_See Change Request - 5/2 WV - BTL_671790 Bet $50 Get STW BetMGM WV</t>
  </si>
  <si>
    <t>ATL_753850 RUSH MC NJ SHARED May Super Series Promotion - Week 3</t>
  </si>
  <si>
    <t>ATL_753850 RUSH MC NJ SHARED May Super Series Promotion - Week 4</t>
  </si>
  <si>
    <t>ATL_750511 BETMGM- Generic Full SGP- ALL SPORTS</t>
  </si>
  <si>
    <t>CHR_See Change Request - 5/2 | BTL_733300 "RUSH" BetMGM ON NBA Playoffs EDS Multi Rewards</t>
  </si>
  <si>
    <t>update promo dates</t>
  </si>
  <si>
    <t>CHR_See Change Request - 5/2| BTL_732850 "RUSH" BetMGM NBA Playoffs EDS Multi Rewards</t>
  </si>
  <si>
    <t>BTL_646425 Memorial Day Deposit Match Reusable VIP 50% up to $2500 BETMGM MI, NJ, WV (MI)</t>
  </si>
  <si>
    <t>BTL_646425 Memorial Day Deposit Match Reusable VIP 50% up to $2500 BETMGM MI, NJ, WV (WV)</t>
  </si>
  <si>
    <t>ATL_752947 PC NJ One Lucky Mother 10K Leaderboard</t>
  </si>
  <si>
    <t>Remove carousel - PKR_764498 PA BetMGM Happy Hour Cash Game</t>
  </si>
  <si>
    <t>Unpublished the Carousel</t>
  </si>
  <si>
    <t>BTL_752507 Live Betting Recurring Leaderboard (BetMGM) - Sports</t>
  </si>
  <si>
    <t>ATL_746863 MC NJ MI Mother’s Day Bonus Drop</t>
  </si>
  <si>
    <t>PKR_764073 PA BetMGM Spins Leaderboard | Remove carousel - See CHR 5/2</t>
  </si>
  <si>
    <t>CHR_See Change Request - 5/2 MI | BTL_671790 Bet $50 Get STW BetMGM MI</t>
  </si>
  <si>
    <t>BTL_672549 Bet $50 Get STW PartyCasino</t>
  </si>
  <si>
    <t>BTL_744671 VIP Casino Promotion- 2023 Memorial Day Leaderboard BetMGM WV (23LBMD05)</t>
  </si>
  <si>
    <t>All states exc NV (US)</t>
  </si>
  <si>
    <t>BTL_743448 VIP Casino Promotion- 2023 Memorial Day Leaderboard Borgata (Shared) NJ (23LBMD05) - Borgata NJ Build</t>
  </si>
  <si>
    <t>BTL_671790 Bet $50 Get STW BetMGM NJ/MI/WV - CHR_See Change Request - 5/2 NJ</t>
  </si>
  <si>
    <t>Change game</t>
  </si>
  <si>
    <t>Final_BTL_646425 Memorial Day Deposit Match Reusable VIP 50_ up to $2500 BETMGM - NJ</t>
  </si>
  <si>
    <t>ATL_742801 PC NJ _Thunderstruck® Stormchaser Bet &amp; Get</t>
  </si>
  <si>
    <t>BTL_751124 VIP Casino: 2023 Victoria Day Leaderboard – BetMGM ON (23LBVD05)</t>
  </si>
  <si>
    <t>BTL_742953 VIP Casino Promotion- 2023 Memorial Day Leaderboard BetMGM MI</t>
  </si>
  <si>
    <t>BTL_743409 VIP Casino Promotion- 2023 Memorial Day Leaderboard BetMGM NJ</t>
  </si>
  <si>
    <t>PS_746831 BetMGM Poker - New Player Las Vegas Offer - BetMGM MI</t>
  </si>
  <si>
    <t>PS_746831 BetMGM Poker - New Player Las Vegas Offer BetMGM NJ</t>
  </si>
  <si>
    <t xml:space="preserve"> Update Lions Share - MGM NJ|Lion's Share NJ</t>
  </si>
  <si>
    <t>BTL_743728 VIP Casino Promotion- 2023 Memorial Day Leaderboard Borgata PA</t>
  </si>
  <si>
    <t>BTL_742289 VIP Casino Promotion- 2023 Memorial Day Leaderboard BetMGM PA</t>
  </si>
  <si>
    <t>Cancel promotion - unpublish content | ATL_750704 BC NJ ​88 Fortunes Jackpot Festival Bet &amp; Get​</t>
  </si>
  <si>
    <t>Cancel promotion - unpublish content | ATL_750659 MC NJ ​88 Fortunes Jackpot Festival Bet &amp; Get</t>
  </si>
  <si>
    <t>CHR_See Change Request - 5/3 | BTL_733358 VIP Casino Promotion- 2023 Cinco De Mayo Pick A Piñata- Borgata NJ (23PBCM05)</t>
  </si>
  <si>
    <t>Remove "Touch" in the game name</t>
  </si>
  <si>
    <t>CHR_See Change Request - 5/3 | ATL_743114 MC WV Cash Falls™ Pirates Trove™ Bet &amp; Get​</t>
  </si>
  <si>
    <t>Update promo dates</t>
  </si>
  <si>
    <t>PKR_764885 Borgata Casino Spins on the Poker ODR App - NJ</t>
  </si>
  <si>
    <t>PS_766784 Wheel of Fortune - 25th Anniversary Welcome Offer Copy Update</t>
  </si>
  <si>
    <t>PKR_764927 BetMGM Casino Spins Bonus Poker ODR - PA - MGM PA Build/Schedule</t>
  </si>
  <si>
    <t>BetMGM Poker</t>
  </si>
  <si>
    <t>CHR_See Change Request - 5/3 - BTL_733397 VIP Casino Promotion- 2023 Cinco De Mayo Pick A Piñata- BetMGM PA (23PBCM05)</t>
  </si>
  <si>
    <t>BTL_733614 VIP Casino Promotion- 2023 Cinco De Mayo Pick A Piñata- BetMGM WV (23PBCM05)</t>
  </si>
  <si>
    <t>BTL_733486 VIP Casino Promotion- 2023 Cinco De Mayo Pick A Piñata- Borgata PA (23PBCM05</t>
  </si>
  <si>
    <t>ATL_759348 PC NJ Captain Riches™ Bet &amp; Get​ EXCLUSIVE</t>
  </si>
  <si>
    <t>CHR_See Change Request - 5/3 - ATL_737779 MC NJ SHARED Mother's Day Sweepstakes</t>
  </si>
  <si>
    <t>Remove fruit shop game</t>
  </si>
  <si>
    <t>CHR_See Change Request - 5/3 - ATL_740959 BC NJ SHARED Mother's Day Sweepstakes</t>
  </si>
  <si>
    <t>CHR_See Change Request - 5/3 | BTL_736751 VIP Casino- 2023 Cinco De Mayo Pick A Piñata- BetMGM ON (23PBCM05)</t>
  </si>
  <si>
    <t>ATL_739634 BETMGM-French Open Parlay Boost Token - 25% (4+ Legs, +400 Odds, Max Stake $50)-Tennis</t>
  </si>
  <si>
    <t>Core Update: MLB Parlays (4/25/23)</t>
  </si>
  <si>
    <t>ATL_753391 MC PA MGM Riches 5X Sapphire ​Bet &amp; Get</t>
  </si>
  <si>
    <t>ATL_760089 BC NJ Thunderstruck® Stormchaser Bet &amp; Get​</t>
  </si>
  <si>
    <t>CHR_See Change Request - 5/3 - BTL_733069 VIP Casino Promotion- 2023 Cinco De Mayo Pick A Piñata- BetMGM NJ (23PBCM05)</t>
  </si>
  <si>
    <t>CHR_See Change Request - 5/3 - BTL_733575 VIP Casino Promotion- 2023 Cinco De Mayo Pick A Piñata- BetMGM MI (23PBCM05)</t>
  </si>
  <si>
    <t>PKR_764791 BetMGM Casino Spins Bonus Poker ODR - NJ</t>
  </si>
  <si>
    <t>Upload and update creatives</t>
  </si>
  <si>
    <t>CHR_See Change Request - 5/3 | ATL_748454 MC ON Gates of Olympus Bet &amp; Get Spins</t>
  </si>
  <si>
    <t>ATL_754731 BC PA MGM Riches 5X Sapphire ​Bet &amp; Get​</t>
  </si>
  <si>
    <t>ATL_759306 MC PA Atlantis Megaways™ Bet &amp; Get​ EXCLUSIVE</t>
  </si>
  <si>
    <t>ATL_760050 MC NJ Thunderstruck® Stormchaser Bet &amp; Get</t>
  </si>
  <si>
    <t>CHR_See Change Request - 5/3 - ATL_738107 MC MI Mother's Day Sweepstakes</t>
  </si>
  <si>
    <t>Remode Fruit Shop game for all copy</t>
  </si>
  <si>
    <t>PS_747095 Party Poker - New Player Las Vegas Offer</t>
  </si>
  <si>
    <t>PartyPoker</t>
  </si>
  <si>
    <t>Video Request - Cash Falls Outback Fortune MI</t>
  </si>
  <si>
    <t>See CHR _ update T&amp;Cs | ATL_755056 BC NJ MGM Riches: 5x Sapphire DIGITAL</t>
  </si>
  <si>
    <t>PKR_759537 RND Poker CRM/ACQ Offer - Deposit $10 Get 50 Tournament Tickets - BetMGM MI</t>
  </si>
  <si>
    <t>PKR_759537 RND Poker CRM/ACQ Offer - Deposit $10 Get 50 Tournament Tickets - BetMGM NJ</t>
  </si>
  <si>
    <t>PKR_759537 RND Poker CRM/ACQ Offer - Deposit $10 Get 50 Tournament Tickets - BetMGM PA</t>
  </si>
  <si>
    <t>CHR_See Change Request - 5/4 "RUSH" | BTL_740503 BetMGM ON: CINCO DE MAYO SURPRISE BONUS SPINS</t>
  </si>
  <si>
    <t>Updated Terms - 5% to 20% and 25%</t>
  </si>
  <si>
    <t>CHR_See Change Request - 5/4 "RUSH" | BTL_740064 CINCO DE MAYO SURPRISE BONUS SPINS</t>
  </si>
  <si>
    <t>Updated Terms - 5% to 25%</t>
  </si>
  <si>
    <t>OC_751539 Casino Acq Regular DM A/B Test - BetMGM MI</t>
  </si>
  <si>
    <t>OC_752228 Casino Acq Reusable DM A/B Test - BetMGM MI</t>
  </si>
  <si>
    <t>OC_751539 Casino Acq Regular DM A/B Test - BetMGM NJ</t>
  </si>
  <si>
    <t>OC_751539 Casino Acq Regular DM A/B Test - BetMGM WV</t>
  </si>
  <si>
    <t>OC_752228 Casino Acq Reusable DM A/B Test - BetMGM WV</t>
  </si>
  <si>
    <t>OC_752228 Casino Acq Reusable DM A/B Test - BetMGM NJ</t>
  </si>
  <si>
    <t>OC_755834 Casino Acq Regular DM A/B Test (PA Version)</t>
  </si>
  <si>
    <t>OC_756223 Casino Acq Reusable DM A/B Test (PA ticket)</t>
  </si>
  <si>
    <t>CHR_See Change Request - 5/4 | PS_747095 Party Poker - New Player Las Vegas Offer</t>
  </si>
  <si>
    <t>upload ph tile image to static tile</t>
  </si>
  <si>
    <t>CHR_See Change Request - 5/2 | BTL_672279 Bet $50 Get STW BetMGM PA</t>
  </si>
  <si>
    <r>
      <rPr>
        <sz val="11"/>
        <color rgb="FF000000"/>
        <rFont val="Calibri"/>
      </rPr>
      <t xml:space="preserve">Replaced the game </t>
    </r>
    <r>
      <rPr>
        <b/>
        <sz val="11"/>
        <color rgb="FF000000"/>
        <rFont val="Calibri"/>
      </rPr>
      <t>Double Stacks™</t>
    </r>
    <r>
      <rPr>
        <sz val="11"/>
        <color rgb="FF000000"/>
        <rFont val="Calibri"/>
      </rPr>
      <t xml:space="preserve"> with </t>
    </r>
    <r>
      <rPr>
        <b/>
        <sz val="11"/>
        <color rgb="FF000000"/>
        <rFont val="Calibri"/>
      </rPr>
      <t>Guns N’ Roses™</t>
    </r>
  </si>
  <si>
    <t>CHR_See Change Request - 5/4 | ATL_738286 BC PA SHARED Mother's Day Sweepstakes</t>
  </si>
  <si>
    <r>
      <rPr>
        <sz val="11"/>
        <color rgb="FF000000"/>
        <rFont val="Calibri"/>
      </rPr>
      <t xml:space="preserve">Removed game </t>
    </r>
    <r>
      <rPr>
        <b/>
        <sz val="11"/>
        <color rgb="FF000000"/>
        <rFont val="Calibri"/>
      </rPr>
      <t>Fruit Shop™</t>
    </r>
  </si>
  <si>
    <t>CHR_See Change Request - 5/4 | ATL_738068 MC PA SHARED Mother's Day Sweepstakes</t>
  </si>
  <si>
    <t>Testing &amp; Scheduling | ATL_738068 MC PA SHARED Mother's Day Sweepstakes</t>
  </si>
  <si>
    <t>Testing &amp; Scheduling | ATL_738286 BC PA SHARED Mother's Day Sweepstakes</t>
  </si>
  <si>
    <t>RBC_778307 "RUSH" Multiple Leaderboards PH tile *RUSH* - BetMGM MI</t>
  </si>
  <si>
    <t>RBC</t>
  </si>
  <si>
    <t xml:space="preserve">RBC_778307 "RUSH" Multiple Leaderboards PH tile *RUSH* - BetMGM PA	</t>
  </si>
  <si>
    <t>RBC_778307 "RUSH" Multiple Leaderboards PH tile *RUSH* - BetMGM WV</t>
  </si>
  <si>
    <t>RBC_778307 "RUSH" Multiple Leaderboards PH tile *RUSH* - BetMGM NJ</t>
  </si>
  <si>
    <t>ATL_754350 "RUSH" BC NJ SHARED May Super Series Promotion - Week 3</t>
  </si>
  <si>
    <t>CHR_See Change Reqeust - 5/4 - PKR_700014 MI BetMGM Borgata &amp; BetMGM Present Almighty Million</t>
  </si>
  <si>
    <t>Update T&amp;C</t>
  </si>
  <si>
    <t>WoF Update LP - PS_767458 Wheel of Fortune - Generic Creative Welcome Offer Copy Update</t>
  </si>
  <si>
    <t>Core Update: PGA Tour (4/25/23)</t>
  </si>
  <si>
    <t>ATL_754350 "RUSH" BC NJ SHARED May Super Series Promotion - Week 4</t>
  </si>
  <si>
    <t>CHR_See Change Request - 5/4 - PKR_697563 NJ (BetMGM) Borgata &amp; BetMGM Present Almighty Million</t>
  </si>
  <si>
    <t>update TnC</t>
  </si>
  <si>
    <t>See CHR 5/4 - fix chart - PKR_764386 Ontario BetMGM Spins LeaderBoard</t>
  </si>
  <si>
    <t>updated table in TnC</t>
  </si>
  <si>
    <t>CHR_See Change Request - 5/4 Borg NJ - PKR_700102 NJ (Borgata &amp; party) Borgata &amp; BetMGM Present Almighty Million</t>
  </si>
  <si>
    <t>updated tncs</t>
  </si>
  <si>
    <t>ATL_766862 BC NJ PA ODR 100+ new games carousel - BC NJ</t>
  </si>
  <si>
    <t>CHR_See Change Request - 5/2 - BTL_672371 Bet $50 Get STW BetMGM ON</t>
  </si>
  <si>
    <t>ATL_766862 BC PA ODR 100+ new games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</si>
</sst>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charset val="1"/>
    </font>
    <font>
      <b/>
      <sz val="11"/>
      <color theme="1"/>
      <name val="Calibri"/>
    </font>
    <font>
      <u/>
      <sz val="11"/>
      <color rgb="FF0563C1"/>
      <name val="Calibri"/>
      <charset val="1"/>
    </font>
    <font>
      <sz val="9"/>
      <color rgb="FF000000"/>
      <name val="Calibri"/>
      <charset val="1"/>
    </font>
    <font>
      <sz val="10"/>
      <color rgb="FF000000"/>
      <name val="Calibri"/>
    </font>
    <font>
      <sz val="11"/>
      <color rgb="FF000000"/>
      <name val="Calibri"/>
      <charset val="1"/>
    </font>
    <font>
      <sz val="10"/>
      <color rgb="FF000000"/>
      <name val="Segoe UI"/>
    </font>
    <font>
      <sz val="10"/>
      <color rgb="FF000000"/>
      <name val="Inherit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9"/>
      <color rgb="FF000000"/>
      <name val="Calibri"/>
      <family val="2"/>
    </font>
    <font>
      <sz val="10"/>
      <color rgb="FF212529"/>
      <name val="Calibri"/>
      <family val="2"/>
    </font>
    <font>
      <sz val="10"/>
      <color rgb="FF000000"/>
      <name val="Calibri"/>
      <charset val="1"/>
    </font>
    <font>
      <b/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  <font>
      <sz val="11"/>
      <color rgb="FF2C2C2C"/>
      <name val="Calibri"/>
    </font>
    <font>
      <sz val="11"/>
      <color rgb="FF21262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 style="thin">
        <color rgb="FFE7E6E6"/>
      </left>
      <right/>
      <top/>
      <bottom/>
      <diagonal/>
    </border>
    <border>
      <left/>
      <right style="thin">
        <color rgb="FFE7E6E6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0">
    <xf numFmtId="0" fontId="0" fillId="0" borderId="0" xfId="0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/>
    </xf>
    <xf numFmtId="15" fontId="6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/>
    <xf numFmtId="0" fontId="1" fillId="0" borderId="0" xfId="1" applyFill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1" applyFill="1"/>
    <xf numFmtId="0" fontId="1" fillId="0" borderId="0" xfId="1" applyFill="1" applyAlignment="1">
      <alignment horizontal="left" wrapText="1"/>
    </xf>
    <xf numFmtId="0" fontId="8" fillId="0" borderId="0" xfId="0" quotePrefix="1" applyFont="1" applyAlignment="1">
      <alignment horizontal="center"/>
    </xf>
    <xf numFmtId="1" fontId="1" fillId="0" borderId="0" xfId="1" applyNumberFormat="1" applyFill="1" applyAlignment="1">
      <alignment horizontal="left"/>
    </xf>
    <xf numFmtId="0" fontId="1" fillId="0" borderId="0" xfId="1" applyFill="1" applyAlignment="1">
      <alignment wrapText="1"/>
    </xf>
    <xf numFmtId="0" fontId="1" fillId="0" borderId="0" xfId="1" applyFill="1" applyBorder="1" applyAlignment="1"/>
    <xf numFmtId="0" fontId="1" fillId="0" borderId="0" xfId="1" applyAlignment="1">
      <alignment horizontal="left"/>
    </xf>
    <xf numFmtId="0" fontId="1" fillId="0" borderId="0" xfId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1" fillId="0" borderId="0" xfId="1" applyAlignment="1">
      <alignment horizontal="left" wrapText="1"/>
    </xf>
    <xf numFmtId="0" fontId="10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4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/>
    <xf numFmtId="15" fontId="11" fillId="2" borderId="1" xfId="0" applyNumberFormat="1" applyFont="1" applyFill="1" applyBorder="1" applyAlignment="1">
      <alignment vertical="center"/>
    </xf>
    <xf numFmtId="0" fontId="12" fillId="0" borderId="0" xfId="1" applyFont="1" applyAlignment="1">
      <alignment horizontal="left" wrapText="1"/>
    </xf>
    <xf numFmtId="0" fontId="0" fillId="3" borderId="4" xfId="0" applyFill="1" applyBorder="1" applyAlignment="1">
      <alignment horizontal="center"/>
    </xf>
    <xf numFmtId="0" fontId="0" fillId="3" borderId="9" xfId="0" applyFill="1" applyBorder="1"/>
    <xf numFmtId="0" fontId="9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9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1" fontId="9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" fontId="1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12" fillId="0" borderId="0" xfId="1" applyFont="1" applyAlignment="1">
      <alignment horizontal="left"/>
    </xf>
    <xf numFmtId="1" fontId="0" fillId="0" borderId="7" xfId="0" applyNumberForma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164" fontId="1" fillId="0" borderId="0" xfId="1" applyNumberFormat="1" applyAlignment="1">
      <alignment horizontal="left" wrapText="1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9" fillId="4" borderId="1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1" fontId="0" fillId="0" borderId="0" xfId="0" applyNumberFormat="1"/>
    <xf numFmtId="0" fontId="5" fillId="4" borderId="4" xfId="0" applyFont="1" applyFill="1" applyBorder="1" applyAlignment="1">
      <alignment horizontal="center" vertical="center"/>
    </xf>
    <xf numFmtId="1" fontId="10" fillId="0" borderId="7" xfId="0" applyNumberFormat="1" applyFont="1" applyBorder="1" applyAlignment="1">
      <alignment horizontal="center" vertical="center"/>
    </xf>
    <xf numFmtId="0" fontId="15" fillId="0" borderId="0" xfId="0" applyFont="1"/>
    <xf numFmtId="0" fontId="14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16" fillId="0" borderId="0" xfId="0" applyFont="1" applyAlignment="1">
      <alignment horizontal="center"/>
    </xf>
    <xf numFmtId="1" fontId="4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  <xf numFmtId="1" fontId="4" fillId="0" borderId="0" xfId="0" applyNumberFormat="1" applyFont="1" applyAlignment="1">
      <alignment horizontal="left"/>
    </xf>
    <xf numFmtId="0" fontId="1" fillId="0" borderId="0" xfId="1" applyFill="1" applyBorder="1" applyAlignment="1">
      <alignment wrapText="1"/>
    </xf>
    <xf numFmtId="15" fontId="11" fillId="5" borderId="1" xfId="0" applyNumberFormat="1" applyFont="1" applyFill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 vertical="center"/>
    </xf>
    <xf numFmtId="1" fontId="4" fillId="5" borderId="0" xfId="0" applyNumberFormat="1" applyFont="1" applyFill="1"/>
    <xf numFmtId="1" fontId="4" fillId="5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 vertical="center"/>
    </xf>
    <xf numFmtId="0" fontId="0" fillId="5" borderId="0" xfId="0" applyFill="1"/>
    <xf numFmtId="0" fontId="6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wrapText="1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2" xfId="0" applyFont="1" applyBorder="1"/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7" fillId="0" borderId="0" xfId="0" applyFont="1"/>
    <xf numFmtId="0" fontId="19" fillId="0" borderId="0" xfId="0" applyFont="1"/>
    <xf numFmtId="0" fontId="4" fillId="0" borderId="0" xfId="0" applyFont="1" applyAlignment="1">
      <alignment horizontal="left" vertical="center" wrapText="1"/>
    </xf>
    <xf numFmtId="0" fontId="19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20" fillId="0" borderId="0" xfId="0" applyFont="1"/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1" fontId="1" fillId="0" borderId="0" xfId="1" applyNumberFormat="1" applyFill="1" applyAlignment="1">
      <alignment horizontal="left" wrapText="1"/>
    </xf>
    <xf numFmtId="1" fontId="1" fillId="0" borderId="0" xfId="1" applyNumberFormat="1" applyAlignment="1">
      <alignment horizontal="left"/>
    </xf>
    <xf numFmtId="0" fontId="11" fillId="0" borderId="15" xfId="0" applyFont="1" applyBorder="1" applyAlignment="1">
      <alignment wrapText="1"/>
    </xf>
    <xf numFmtId="0" fontId="11" fillId="0" borderId="0" xfId="0" applyFont="1" applyAlignment="1">
      <alignment wrapText="1"/>
    </xf>
    <xf numFmtId="1" fontId="9" fillId="0" borderId="0" xfId="0" applyNumberFormat="1" applyFont="1" applyAlignment="1">
      <alignment horizontal="center"/>
    </xf>
    <xf numFmtId="0" fontId="21" fillId="0" borderId="0" xfId="0" applyFont="1"/>
    <xf numFmtId="0" fontId="6" fillId="0" borderId="0" xfId="0" applyFont="1"/>
    <xf numFmtId="0" fontId="8" fillId="0" borderId="0" xfId="0" applyFont="1"/>
    <xf numFmtId="0" fontId="2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22" fillId="0" borderId="12" xfId="0" applyFont="1" applyBorder="1"/>
    <xf numFmtId="0" fontId="22" fillId="0" borderId="12" xfId="0" applyFont="1" applyBorder="1" applyAlignment="1">
      <alignment horizontal="center" vertical="center"/>
    </xf>
    <xf numFmtId="0" fontId="22" fillId="6" borderId="12" xfId="0" applyFont="1" applyFill="1" applyBorder="1" applyAlignment="1">
      <alignment wrapText="1"/>
    </xf>
    <xf numFmtId="0" fontId="22" fillId="6" borderId="12" xfId="0" applyFont="1" applyFill="1" applyBorder="1"/>
    <xf numFmtId="0" fontId="22" fillId="6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5" fontId="21" fillId="2" borderId="1" xfId="0" applyNumberFormat="1" applyFont="1" applyFill="1" applyBorder="1" applyAlignment="1">
      <alignment vertical="center"/>
    </xf>
    <xf numFmtId="0" fontId="21" fillId="0" borderId="12" xfId="0" applyFont="1" applyBorder="1"/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wrapText="1"/>
    </xf>
    <xf numFmtId="0" fontId="8" fillId="0" borderId="12" xfId="0" applyFont="1" applyBorder="1"/>
    <xf numFmtId="0" fontId="8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left"/>
    </xf>
    <xf numFmtId="0" fontId="21" fillId="0" borderId="12" xfId="0" applyFont="1" applyBorder="1" applyAlignment="1">
      <alignment horizontal="left" wrapText="1"/>
    </xf>
    <xf numFmtId="0" fontId="21" fillId="0" borderId="12" xfId="0" applyFont="1" applyBorder="1" applyAlignment="1">
      <alignment horizontal="left" vertical="top"/>
    </xf>
    <xf numFmtId="0" fontId="21" fillId="0" borderId="12" xfId="0" applyFont="1" applyBorder="1" applyAlignment="1">
      <alignment vertical="top"/>
    </xf>
    <xf numFmtId="0" fontId="21" fillId="0" borderId="12" xfId="0" applyFont="1" applyBorder="1" applyAlignment="1">
      <alignment vertical="top" wrapText="1"/>
    </xf>
    <xf numFmtId="0" fontId="21" fillId="0" borderId="12" xfId="0" applyFont="1" applyBorder="1" applyAlignment="1">
      <alignment horizontal="left" vertical="center"/>
    </xf>
    <xf numFmtId="0" fontId="8" fillId="6" borderId="12" xfId="0" applyFont="1" applyFill="1" applyBorder="1" applyAlignment="1">
      <alignment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2" xfId="0" applyFont="1" applyFill="1" applyBorder="1"/>
    <xf numFmtId="0" fontId="8" fillId="6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 inden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indent="1"/>
    </xf>
    <xf numFmtId="0" fontId="8" fillId="0" borderId="14" xfId="0" applyFont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wrapText="1"/>
    </xf>
    <xf numFmtId="1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1" fontId="5" fillId="2" borderId="12" xfId="0" applyNumberFormat="1" applyFont="1" applyFill="1" applyBorder="1" applyAlignment="1">
      <alignment horizontal="center" vertical="center"/>
    </xf>
    <xf numFmtId="15" fontId="6" fillId="2" borderId="12" xfId="0" applyNumberFormat="1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4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wrapText="1"/>
    </xf>
    <xf numFmtId="0" fontId="26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15" fontId="6" fillId="2" borderId="20" xfId="0" applyNumberFormat="1" applyFont="1" applyFill="1" applyBorder="1" applyAlignment="1">
      <alignment vertical="center"/>
    </xf>
    <xf numFmtId="0" fontId="8" fillId="6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1" applyFill="1" applyAlignment="1"/>
    <xf numFmtId="0" fontId="1" fillId="5" borderId="0" xfId="1" applyFill="1" applyAlignment="1">
      <alignment horizontal="left"/>
    </xf>
    <xf numFmtId="0" fontId="1" fillId="5" borderId="0" xfId="1" applyFill="1"/>
    <xf numFmtId="0" fontId="27" fillId="0" borderId="0" xfId="0" applyFont="1" applyAlignment="1">
      <alignment horizontal="center"/>
    </xf>
    <xf numFmtId="0" fontId="17" fillId="5" borderId="0" xfId="0" applyFont="1" applyFill="1" applyAlignment="1">
      <alignment horizontal="center" vertical="center"/>
    </xf>
    <xf numFmtId="15" fontId="23" fillId="2" borderId="0" xfId="0" applyNumberFormat="1" applyFont="1" applyFill="1" applyAlignment="1">
      <alignment vertical="center"/>
    </xf>
    <xf numFmtId="15" fontId="0" fillId="2" borderId="0" xfId="0" applyNumberFormat="1" applyFill="1" applyAlignment="1">
      <alignment vertical="center"/>
    </xf>
    <xf numFmtId="0" fontId="18" fillId="0" borderId="0" xfId="0" applyFont="1"/>
    <xf numFmtId="0" fontId="1" fillId="0" borderId="12" xfId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8" fillId="0" borderId="0" xfId="1" applyFont="1"/>
    <xf numFmtId="0" fontId="18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30" fillId="0" borderId="0" xfId="0" applyFont="1"/>
    <xf numFmtId="0" fontId="31" fillId="0" borderId="0" xfId="0" applyFont="1"/>
    <xf numFmtId="0" fontId="1" fillId="0" borderId="0" xfId="1" applyFill="1" applyBorder="1"/>
    <xf numFmtId="0" fontId="32" fillId="0" borderId="0" xfId="0" applyFont="1"/>
    <xf numFmtId="0" fontId="22" fillId="6" borderId="1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" fontId="10" fillId="3" borderId="4" xfId="0" applyNumberFormat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etmgm.my.workfront.com/project/631f473600dd4a73f7749db22176dbd7/updates?commentID=633c6dcc00e1b444c606249daa95421e" TargetMode="External"/><Relationship Id="rId2" Type="http://schemas.openxmlformats.org/officeDocument/2006/relationships/hyperlink" Target="https://betmgm.my.workfront.com/task/632b25a6001ddb087ce0425c3ac980f7/updates" TargetMode="External"/><Relationship Id="rId1" Type="http://schemas.openxmlformats.org/officeDocument/2006/relationships/hyperlink" Target="https://eur03.safelinks.protection.outlook.com/?url=https%3A%2F%2Fbetmgm.my.workfront.com%2Ftask%2F63370b92001b0e2173400c36c8fb7992%2Fupdates&amp;data=05%7C01%7CDonJohn.Melendez%40entaingroup.com%7C0253b699f98d4178b1c408daa582eaec%7C60c43c0a64ac4050bf3e31e1cdfffdeb%7C0%7C0%7C638004278948262625%7CUnknown%7CTWFpbGZsb3d8eyJWIjoiMC4wLjAwMDAiLCJQIjoiV2luMzIiLCJBTiI6Ik1haWwiLCJXVCI6Mn0%3D%7C3000%7C%7C%7C&amp;sdata=DeNYoUftPN%2B41pKl6OIzAep57yoJfIZ9YUiBnyY4TzM%3D&amp;reserved=0" TargetMode="External"/><Relationship Id="rId5" Type="http://schemas.openxmlformats.org/officeDocument/2006/relationships/hyperlink" Target="https://betmgm.my.workfront.com/task/632dcd2b002068138ebf35083065e203/updates" TargetMode="External"/><Relationship Id="rId4" Type="http://schemas.openxmlformats.org/officeDocument/2006/relationships/hyperlink" Target="https://betmgm.my.workfront.com/project/631f47e600dd8021ce7592260b4cbda4/update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mgm.my.workfront.com/task/63a30d4100b85bb665ea2258a87a587c/updates" TargetMode="External"/><Relationship Id="rId21" Type="http://schemas.openxmlformats.org/officeDocument/2006/relationships/hyperlink" Target="https://betmgm.my.workfront.com/task/6393a6bd002c03df437a80705a5bab5a/updates" TargetMode="External"/><Relationship Id="rId324" Type="http://schemas.openxmlformats.org/officeDocument/2006/relationships/hyperlink" Target="https://betmgm.my.workfront.com/project/63877e280073422d5f0ee6b172612202/updates" TargetMode="External"/><Relationship Id="rId531" Type="http://schemas.openxmlformats.org/officeDocument/2006/relationships/hyperlink" Target="https://betmgm.my.workfront.com/task/63d2f4e70004c6b2a4ef9d83139b5ddc/updates" TargetMode="External"/><Relationship Id="rId629" Type="http://schemas.openxmlformats.org/officeDocument/2006/relationships/hyperlink" Target="https://betmgm.my.workfront.com/project/63c703520011f9f42c51b4710277eb1a/updates" TargetMode="External"/><Relationship Id="rId170" Type="http://schemas.openxmlformats.org/officeDocument/2006/relationships/hyperlink" Target="https://betmgm.my.workfront.com/task/6377a2ce007b006d8035b9accfb98c03/updates" TargetMode="External"/><Relationship Id="rId268" Type="http://schemas.openxmlformats.org/officeDocument/2006/relationships/hyperlink" Target="https://betmgm.my.workfront.com/task/63a5bb1b003b56162928aba0d7b11ae5/updates" TargetMode="External"/><Relationship Id="rId475" Type="http://schemas.openxmlformats.org/officeDocument/2006/relationships/hyperlink" Target="https://betmgm.my.workfront.com/task/63c03fa8000aceae7778e0786ee1686e/updates" TargetMode="External"/><Relationship Id="rId32" Type="http://schemas.openxmlformats.org/officeDocument/2006/relationships/hyperlink" Target="https://betmgm.my.workfront.com/task/639cb1cd002bb3e729f56904064a04fc/updates" TargetMode="External"/><Relationship Id="rId128" Type="http://schemas.openxmlformats.org/officeDocument/2006/relationships/hyperlink" Target="https://betmgm.my.workfront.com/task/63b5eee3003289391d211e1f9d6bd4ab/updates" TargetMode="External"/><Relationship Id="rId335" Type="http://schemas.openxmlformats.org/officeDocument/2006/relationships/hyperlink" Target="https://betmgm.my.workfront.com/task/63c71b630013897ac09b327ef9015e37/updates" TargetMode="External"/><Relationship Id="rId542" Type="http://schemas.openxmlformats.org/officeDocument/2006/relationships/hyperlink" Target="https://betmgm.my.workfront.com/task/63d2ed5b0006969db18dfabd8512fad0/updates" TargetMode="External"/><Relationship Id="rId181" Type="http://schemas.openxmlformats.org/officeDocument/2006/relationships/hyperlink" Target="https://betmgm.my.workfront.com/task/63bc37d4002f9a16da725c95a46b91b2/updates" TargetMode="External"/><Relationship Id="rId402" Type="http://schemas.openxmlformats.org/officeDocument/2006/relationships/hyperlink" Target="https://betmgm.my.workfront.com/task/63c722860014f5f65a843250ad6e8032/updates" TargetMode="External"/><Relationship Id="rId279" Type="http://schemas.openxmlformats.org/officeDocument/2006/relationships/hyperlink" Target="https://betmgm.my.workfront.com/task/63aef1d900166a066025b1ff1d71fc51/updates" TargetMode="External"/><Relationship Id="rId486" Type="http://schemas.openxmlformats.org/officeDocument/2006/relationships/hyperlink" Target="https://betmgm.my.workfront.com/task/63b82f6f00069ee426f2318b43fd8be2/updates" TargetMode="External"/><Relationship Id="rId43" Type="http://schemas.openxmlformats.org/officeDocument/2006/relationships/hyperlink" Target="https://betmgm.my.workfront.com/task/63ada04b0045bc61f66c5ed9d40fe987/updates" TargetMode="External"/><Relationship Id="rId139" Type="http://schemas.openxmlformats.org/officeDocument/2006/relationships/hyperlink" Target="https://betmgm.my.workfront.com/task/63b729690043b6fec20e61a4ccb7bc6c/updates" TargetMode="External"/><Relationship Id="rId346" Type="http://schemas.openxmlformats.org/officeDocument/2006/relationships/hyperlink" Target="https://betmgm.my.workfront.com/task/6375103900300727c1919c85f6686f9a/updates" TargetMode="External"/><Relationship Id="rId553" Type="http://schemas.openxmlformats.org/officeDocument/2006/relationships/hyperlink" Target="https://betmgm.my.workfront.com/project/62dee3b90095404dbaeda548617f2774/updates" TargetMode="External"/><Relationship Id="rId192" Type="http://schemas.openxmlformats.org/officeDocument/2006/relationships/hyperlink" Target="https://betmgm.my.workfront.com/project/63bf57c7001badc792fa74ca655fe020/overview" TargetMode="External"/><Relationship Id="rId206" Type="http://schemas.openxmlformats.org/officeDocument/2006/relationships/hyperlink" Target="https://betmgm.my.workfront.com/task/63bf0d950018efb190d481ae2e36b610/updates" TargetMode="External"/><Relationship Id="rId413" Type="http://schemas.openxmlformats.org/officeDocument/2006/relationships/hyperlink" Target="https://betmgm.my.workfront.com/task/63c8ab3300794d779454c7e80f0f44fd/updates" TargetMode="External"/><Relationship Id="rId497" Type="http://schemas.openxmlformats.org/officeDocument/2006/relationships/hyperlink" Target="https://betmgm.my.workfront.com/task/63d18d7b0031bb4d294aef581de91ec5/updates" TargetMode="External"/><Relationship Id="rId620" Type="http://schemas.openxmlformats.org/officeDocument/2006/relationships/hyperlink" Target="https://betmgm.my.workfront.com/task/63d7eba0000b4572b6a3c4d65c004850/updates" TargetMode="External"/><Relationship Id="rId357" Type="http://schemas.openxmlformats.org/officeDocument/2006/relationships/hyperlink" Target="https://betmgm.my.workfront.com/project/638794be007bac7f1774841a1e8ea8cb/overview" TargetMode="External"/><Relationship Id="rId54" Type="http://schemas.openxmlformats.org/officeDocument/2006/relationships/hyperlink" Target="https://betmgm.my.workfront.com/task/63a0828200075eb168e3098afcb34f74/updates" TargetMode="External"/><Relationship Id="rId217" Type="http://schemas.openxmlformats.org/officeDocument/2006/relationships/hyperlink" Target="https://betmgm.my.workfront.com/task/63b780e8005543acd5edecb1650d9561/updates" TargetMode="External"/><Relationship Id="rId564" Type="http://schemas.openxmlformats.org/officeDocument/2006/relationships/hyperlink" Target="https://betmgm.my.workfront.com/task/63d2ef930006fee1de23023b6e20f108/updates" TargetMode="External"/><Relationship Id="rId424" Type="http://schemas.openxmlformats.org/officeDocument/2006/relationships/hyperlink" Target="https://betmgm.my.workfront.com/task/63bb5be2001d04babba6965af0eaed4a/updates" TargetMode="External"/><Relationship Id="rId631" Type="http://schemas.openxmlformats.org/officeDocument/2006/relationships/hyperlink" Target="https://betmgm.my.workfront.com/task/63d7ef6d000cb3d2a026a7315495cb18/updates" TargetMode="External"/><Relationship Id="rId270" Type="http://schemas.openxmlformats.org/officeDocument/2006/relationships/hyperlink" Target="https://betmgm.my.workfront.com/task/63a5b992003ae955b60df463c8f2cb4f" TargetMode="External"/><Relationship Id="rId65" Type="http://schemas.openxmlformats.org/officeDocument/2006/relationships/hyperlink" Target="https://betmgm.my.workfront.com/task/63a47c7400028f236e4ce29cb954637b/updates" TargetMode="External"/><Relationship Id="rId130" Type="http://schemas.openxmlformats.org/officeDocument/2006/relationships/hyperlink" Target="https://betmgm.my.workfront.com/task/63a09b55000ddc14844f0ff7d8d7bba4/updates" TargetMode="External"/><Relationship Id="rId368" Type="http://schemas.openxmlformats.org/officeDocument/2006/relationships/hyperlink" Target="https://betmgm.my.workfront.com/task/63ac58e700e3ac50516e8596066342cb/updates" TargetMode="External"/><Relationship Id="rId575" Type="http://schemas.openxmlformats.org/officeDocument/2006/relationships/hyperlink" Target="https://betmgm.my.workfront.com/task/63d2f0a10007305e53e62df6af4a4ab7/updates" TargetMode="External"/><Relationship Id="rId228" Type="http://schemas.openxmlformats.org/officeDocument/2006/relationships/hyperlink" Target="https://betmgm.my.workfront.com/task/63ab4aa500a876a3f706fc1c4b6b5f2d/updates" TargetMode="External"/><Relationship Id="rId435" Type="http://schemas.openxmlformats.org/officeDocument/2006/relationships/hyperlink" Target="https://betmgm.my.workfront.com/task/63aef5d30017e4e0efbdd5c7fbb49781/updates" TargetMode="External"/><Relationship Id="rId281" Type="http://schemas.openxmlformats.org/officeDocument/2006/relationships/hyperlink" Target="https://betmgm.my.workfront.com/task/63ac5d7c00e553f039a70fd798b86f18/updates" TargetMode="External"/><Relationship Id="rId502" Type="http://schemas.openxmlformats.org/officeDocument/2006/relationships/hyperlink" Target="https://betmgm.my.workfront.com/project/638793bf007b5793dd5f92a87c6b80df/updates" TargetMode="External"/><Relationship Id="rId76" Type="http://schemas.openxmlformats.org/officeDocument/2006/relationships/hyperlink" Target="https://betmgm.my.workfront.com/task/63a097f7000d29622a98b7df0e8e79ce/updates" TargetMode="External"/><Relationship Id="rId141" Type="http://schemas.openxmlformats.org/officeDocument/2006/relationships/hyperlink" Target="https://betmgm.my.workfront.com/task/639cc58e0041b50fed1e302a0824c76c/updates" TargetMode="External"/><Relationship Id="rId379" Type="http://schemas.openxmlformats.org/officeDocument/2006/relationships/hyperlink" Target="https://betmgm.my.workfront.com/task/63b44bba0087a31e73ea050821e6e4d6/updates" TargetMode="External"/><Relationship Id="rId586" Type="http://schemas.openxmlformats.org/officeDocument/2006/relationships/hyperlink" Target="https://betmgm.my.workfront.com/task/63a2163b009e7e60572bbe78c0f4d207/updates" TargetMode="External"/><Relationship Id="rId7" Type="http://schemas.openxmlformats.org/officeDocument/2006/relationships/hyperlink" Target="https://betmgm.my.workfront.com/task/6393a6bd002c03fde0bc7ba97b1a8f04/updates" TargetMode="External"/><Relationship Id="rId239" Type="http://schemas.openxmlformats.org/officeDocument/2006/relationships/hyperlink" Target="https://betmgm.my.workfront.com/task/63c1b5d9001702acba0d5c5b8f8805d3/updates" TargetMode="External"/><Relationship Id="rId446" Type="http://schemas.openxmlformats.org/officeDocument/2006/relationships/hyperlink" Target="https://betmgm.my.workfront.com/task/63b6df88002d322b0f74caa6df5c01d4/updates" TargetMode="External"/><Relationship Id="rId292" Type="http://schemas.openxmlformats.org/officeDocument/2006/relationships/hyperlink" Target="https://betmgm.my.workfront.com/task/63c5ed0b0031c1fc02408b46d1352256/updates" TargetMode="External"/><Relationship Id="rId306" Type="http://schemas.openxmlformats.org/officeDocument/2006/relationships/hyperlink" Target="https://betmgm.my.workfront.com/task/63c6b1b50023dc31892d405e561d6b37/updates" TargetMode="External"/><Relationship Id="rId87" Type="http://schemas.openxmlformats.org/officeDocument/2006/relationships/hyperlink" Target="https://betmgm.my.workfront.com/task/63a46e92007864deb0d3cd64179b4e16/updates" TargetMode="External"/><Relationship Id="rId513" Type="http://schemas.openxmlformats.org/officeDocument/2006/relationships/hyperlink" Target="https://betmgm.my.workfront.com/task/63a206ce009c551e4b2797ab179798d9/updates" TargetMode="External"/><Relationship Id="rId597" Type="http://schemas.openxmlformats.org/officeDocument/2006/relationships/hyperlink" Target="https://betmgm.my.workfront.com/task/63c6e5a0000a01c2f7d7dccd6eefb230/updates" TargetMode="External"/><Relationship Id="rId152" Type="http://schemas.openxmlformats.org/officeDocument/2006/relationships/hyperlink" Target="https://betmgm.my.workfront.com/task/63a0973b000cf65be4e60c93d1b09018/updates" TargetMode="External"/><Relationship Id="rId457" Type="http://schemas.openxmlformats.org/officeDocument/2006/relationships/hyperlink" Target="https://betmgm.my.workfront.com/task/63becccb0003499a72802169a8a37212/updates" TargetMode="External"/><Relationship Id="rId14" Type="http://schemas.openxmlformats.org/officeDocument/2006/relationships/hyperlink" Target="https://betmgm.my.workfront.com/task/63ada04b0045bc56b4fbde6d9fc03d12/updates" TargetMode="External"/><Relationship Id="rId317" Type="http://schemas.openxmlformats.org/officeDocument/2006/relationships/hyperlink" Target="https://betmgm.my.workfront.com/task/6387800b0073ffc746533cc13e99322c/updates" TargetMode="External"/><Relationship Id="rId524" Type="http://schemas.openxmlformats.org/officeDocument/2006/relationships/hyperlink" Target="https://betmgm.my.workfront.com/task/63d1a0eb0034eeba77c6b4b5e798bd0b/updates" TargetMode="External"/><Relationship Id="rId98" Type="http://schemas.openxmlformats.org/officeDocument/2006/relationships/hyperlink" Target="https://betmgm.my.workfront.com/task/63a1ccb8000182856610315d087d0ff4/updates" TargetMode="External"/><Relationship Id="rId163" Type="http://schemas.openxmlformats.org/officeDocument/2006/relationships/hyperlink" Target="https://betmgm.my.workfront.com/task/637bb20d001ab53170c295819d6d5ab7/updates" TargetMode="External"/><Relationship Id="rId370" Type="http://schemas.openxmlformats.org/officeDocument/2006/relationships/hyperlink" Target="https://betmgm.my.workfront.com/task/63c8afb100797808b2769daa39e7a060/updates" TargetMode="External"/><Relationship Id="rId230" Type="http://schemas.openxmlformats.org/officeDocument/2006/relationships/hyperlink" Target="https://betmgm.my.workfront.com/task/63754e27003f84a2668e384ee48f7d2a/updates" TargetMode="External"/><Relationship Id="rId468" Type="http://schemas.openxmlformats.org/officeDocument/2006/relationships/hyperlink" Target="https://betmgm.my.workfront.com/task/63bd879800acd4e2dcdac74049c30ba3/updates" TargetMode="External"/><Relationship Id="rId25" Type="http://schemas.openxmlformats.org/officeDocument/2006/relationships/hyperlink" Target="https://betmgm.my.workfront.com/task/6399e2b200029b5fb29bb11296652933/updates" TargetMode="External"/><Relationship Id="rId328" Type="http://schemas.openxmlformats.org/officeDocument/2006/relationships/hyperlink" Target="https://betmgm.my.workfront.com/task/63a1c4a2005df8a840f825c3cb6894e7/updates" TargetMode="External"/><Relationship Id="rId535" Type="http://schemas.openxmlformats.org/officeDocument/2006/relationships/hyperlink" Target="https://betmgm.my.workfront.com/task/63d2ec1b000665d94212aaf50b0e53f0/updates" TargetMode="External"/><Relationship Id="rId174" Type="http://schemas.openxmlformats.org/officeDocument/2006/relationships/hyperlink" Target="https://betmgm.my.workfront.com/task/63754b81003e90b44a72a52cb5ce702a/updates" TargetMode="External"/><Relationship Id="rId381" Type="http://schemas.openxmlformats.org/officeDocument/2006/relationships/hyperlink" Target="https://betmgm.my.workfront.com/project/638f4df100ef949a072a76392240c1a4/updates" TargetMode="External"/><Relationship Id="rId602" Type="http://schemas.openxmlformats.org/officeDocument/2006/relationships/hyperlink" Target="https://betmgm.my.workfront.com/task/63d3ecb10018b96a2bf6a0de23a77023/updates" TargetMode="External"/><Relationship Id="rId241" Type="http://schemas.openxmlformats.org/officeDocument/2006/relationships/hyperlink" Target="https://betmgm.my.workfront.com/task/637515bf0031c0a59eda3bdeccad3603/updates" TargetMode="External"/><Relationship Id="rId479" Type="http://schemas.openxmlformats.org/officeDocument/2006/relationships/hyperlink" Target="https://betmgm.my.workfront.com/task/63b6e210002e7b8e53b72b4cfe725c27/updates" TargetMode="External"/><Relationship Id="rId36" Type="http://schemas.openxmlformats.org/officeDocument/2006/relationships/hyperlink" Target="https://betmgm.my.workfront.com/task/6393a6bd002c03ca61e6fb0c30851893/updates" TargetMode="External"/><Relationship Id="rId339" Type="http://schemas.openxmlformats.org/officeDocument/2006/relationships/hyperlink" Target="https://betmgm.my.workfront.com/task/63c81742005b4d8f55d6385ebc154e03/updates" TargetMode="External"/><Relationship Id="rId546" Type="http://schemas.openxmlformats.org/officeDocument/2006/relationships/hyperlink" Target="https://betmgm.my.workfront.com/task/63bc3e520005fb9ec552112837fc0c38/updates" TargetMode="External"/><Relationship Id="rId101" Type="http://schemas.openxmlformats.org/officeDocument/2006/relationships/hyperlink" Target="https://betmgm.my.workfront.com/task/63b780e8005543ab78eea678d87cf2c2/updates" TargetMode="External"/><Relationship Id="rId185" Type="http://schemas.openxmlformats.org/officeDocument/2006/relationships/hyperlink" Target="https://betmgm.my.workfront.com/task/63b898e900af35b7e254d38c0983f470/updates" TargetMode="External"/><Relationship Id="rId406" Type="http://schemas.openxmlformats.org/officeDocument/2006/relationships/hyperlink" Target="https://betmgm.my.workfront.com/task/63c7224d0014eeb012df2534914bad7f/updates" TargetMode="External"/><Relationship Id="rId392" Type="http://schemas.openxmlformats.org/officeDocument/2006/relationships/hyperlink" Target="https://betmgm.my.workfront.com/project/63af0ff30020787710ea75707672e353/updates" TargetMode="External"/><Relationship Id="rId613" Type="http://schemas.openxmlformats.org/officeDocument/2006/relationships/hyperlink" Target="https://betmgm.my.workfront.com/task/63c1706f003dc96f8de0b55ca854ff35/updates" TargetMode="External"/><Relationship Id="rId252" Type="http://schemas.openxmlformats.org/officeDocument/2006/relationships/hyperlink" Target="https://betmgm.my.workfront.com/task/637e580d01501dfb3a1837b142829dc1/updates" TargetMode="External"/><Relationship Id="rId294" Type="http://schemas.openxmlformats.org/officeDocument/2006/relationships/hyperlink" Target="https://betmgm.my.workfront.com/task/63c609cf003353410b58241fc308e9cc/updates" TargetMode="External"/><Relationship Id="rId308" Type="http://schemas.openxmlformats.org/officeDocument/2006/relationships/hyperlink" Target="https://betmgm.my.workfront.com/task/63c73703001420e122f04453402984a1/updates" TargetMode="External"/><Relationship Id="rId515" Type="http://schemas.openxmlformats.org/officeDocument/2006/relationships/hyperlink" Target="https://betmgm.my.workfront.com/task/639253b800404077410f63e5c21cd6dd/updates" TargetMode="External"/><Relationship Id="rId47" Type="http://schemas.openxmlformats.org/officeDocument/2006/relationships/hyperlink" Target="https://betmgm.my.workfront.com/task/63a47c98000290e2e5a6bf8a5bf96a66/updates" TargetMode="External"/><Relationship Id="rId89" Type="http://schemas.openxmlformats.org/officeDocument/2006/relationships/hyperlink" Target="https://betmgm.my.workfront.com/task/63a0863c0008b5d09e9dcac079605ad7/updates" TargetMode="External"/><Relationship Id="rId112" Type="http://schemas.openxmlformats.org/officeDocument/2006/relationships/hyperlink" Target="https://betmgm.my.workfront.com/task/63bb6dc5002059d9752b88d533068f8e/updates" TargetMode="External"/><Relationship Id="rId154" Type="http://schemas.openxmlformats.org/officeDocument/2006/relationships/hyperlink" Target="https://betmgm.my.workfront.com/task/639b8623001de97273f4e29243e7db3d/updates" TargetMode="External"/><Relationship Id="rId361" Type="http://schemas.openxmlformats.org/officeDocument/2006/relationships/hyperlink" Target="https://betmgm.my.workfront.com/task/63c8902100770a70495256d99f9ddcbd/updates" TargetMode="External"/><Relationship Id="rId557" Type="http://schemas.openxmlformats.org/officeDocument/2006/relationships/hyperlink" Target="https://betmgm.my.workfront.com/task/6390a87d000740a7481baad40c54d4ff/updates" TargetMode="External"/><Relationship Id="rId599" Type="http://schemas.openxmlformats.org/officeDocument/2006/relationships/hyperlink" Target="https://betmgm.my.workfront.com/task/63d1a0220034d4f82588baa25cdad7da/updates" TargetMode="External"/><Relationship Id="rId196" Type="http://schemas.openxmlformats.org/officeDocument/2006/relationships/hyperlink" Target="https://betmgm.my.workfront.com/task/63bf0eac00192b2c44df77d703e18aea/updates" TargetMode="External"/><Relationship Id="rId417" Type="http://schemas.openxmlformats.org/officeDocument/2006/relationships/hyperlink" Target="https://betmgm.my.workfront.com/project/632a5cf40040f7d16d7ae7deb8b2b5a1/updates" TargetMode="External"/><Relationship Id="rId459" Type="http://schemas.openxmlformats.org/officeDocument/2006/relationships/hyperlink" Target="https://betmgm.my.workfront.com/task/63d051ed0049dc3839609e0818dc353d/updates" TargetMode="External"/><Relationship Id="rId624" Type="http://schemas.openxmlformats.org/officeDocument/2006/relationships/hyperlink" Target="https://betmgm.my.workfront.com/task/63d44d3f00364b078e0e4a01bf44fb9b/documents" TargetMode="External"/><Relationship Id="rId16" Type="http://schemas.openxmlformats.org/officeDocument/2006/relationships/hyperlink" Target="https://betmgm.my.workfront.com/task/639769860015953103d7a9bc6d408fae/updates" TargetMode="External"/><Relationship Id="rId221" Type="http://schemas.openxmlformats.org/officeDocument/2006/relationships/hyperlink" Target="https://betmgm.my.workfront.com/project/63c095bc000866edab1008c0fc669eb1/overview" TargetMode="External"/><Relationship Id="rId263" Type="http://schemas.openxmlformats.org/officeDocument/2006/relationships/hyperlink" Target="https://betmgm.my.workfront.com/task/63c4ac520031e00eb722b29daffe8fd8/updates" TargetMode="External"/><Relationship Id="rId319" Type="http://schemas.openxmlformats.org/officeDocument/2006/relationships/hyperlink" Target="https://betmgm.my.workfront.com/task/63c764d0001b45705c8ba08df4d9d7c4/updates" TargetMode="External"/><Relationship Id="rId470" Type="http://schemas.openxmlformats.org/officeDocument/2006/relationships/hyperlink" Target="https://betmgm.my.workfront.com/task/63d05303004a2ad050bd9407c11f1deb/updates" TargetMode="External"/><Relationship Id="rId526" Type="http://schemas.openxmlformats.org/officeDocument/2006/relationships/hyperlink" Target="https://betmgm.my.workfront.com/task/63d2f07d00072272795392e72f2358d2/updates" TargetMode="External"/><Relationship Id="rId58" Type="http://schemas.openxmlformats.org/officeDocument/2006/relationships/hyperlink" Target="https://betmgm.my.workfront.com/project/63a090e8000b8e87dafcd89b3b0e2e5a/updates" TargetMode="External"/><Relationship Id="rId123" Type="http://schemas.openxmlformats.org/officeDocument/2006/relationships/hyperlink" Target="https://betmgm.my.workfront.com/project/638e01e7000124e39a183cb0e187d39a/updates" TargetMode="External"/><Relationship Id="rId330" Type="http://schemas.openxmlformats.org/officeDocument/2006/relationships/hyperlink" Target="https://betmgm.my.workfront.com/task/63c76206001b131b86293fc756bfc9d2/updates" TargetMode="External"/><Relationship Id="rId568" Type="http://schemas.openxmlformats.org/officeDocument/2006/relationships/hyperlink" Target="https://betmgm.my.workfront.com/task/63d2cf390069aec4a2977d098eab832c/updates" TargetMode="External"/><Relationship Id="rId165" Type="http://schemas.openxmlformats.org/officeDocument/2006/relationships/hyperlink" Target="https://betmgm.my.workfront.com/task/63a4be1c0005dc0d8e8b18a95769d71f/updates" TargetMode="External"/><Relationship Id="rId372" Type="http://schemas.openxmlformats.org/officeDocument/2006/relationships/hyperlink" Target="https://betmgm.my.workfront.com/task/63924a2a003ec926bec20c65c22cd617/updates" TargetMode="External"/><Relationship Id="rId428" Type="http://schemas.openxmlformats.org/officeDocument/2006/relationships/hyperlink" Target="https://betmgm.my.workfront.com/task/63cafdfe003e9aac0edfa750186f9e0c/updates" TargetMode="External"/><Relationship Id="rId635" Type="http://schemas.openxmlformats.org/officeDocument/2006/relationships/hyperlink" Target="https://betmgm.my.workfront.com/issue/63d182150027f9089da4aeef084307ed/updates" TargetMode="External"/><Relationship Id="rId232" Type="http://schemas.openxmlformats.org/officeDocument/2006/relationships/hyperlink" Target="https://betmgm.my.workfront.com/task/63ab683900aa9c6ef2e31261d2f2c1d4/updates" TargetMode="External"/><Relationship Id="rId274" Type="http://schemas.openxmlformats.org/officeDocument/2006/relationships/hyperlink" Target="https://betmgm.my.workfront.com/project/61cb40a300582b639a8431c1dc5f4604/updates" TargetMode="External"/><Relationship Id="rId481" Type="http://schemas.openxmlformats.org/officeDocument/2006/relationships/hyperlink" Target="https://betmgm.my.workfront.com/task/63d07de300056a92a18353e849cf3c43/updates" TargetMode="External"/><Relationship Id="rId27" Type="http://schemas.openxmlformats.org/officeDocument/2006/relationships/hyperlink" Target="https://betmgm.my.workfront.com/task/639c8d320010582a0f62928972346acb/updates" TargetMode="External"/><Relationship Id="rId69" Type="http://schemas.openxmlformats.org/officeDocument/2006/relationships/hyperlink" Target="https://betmgm.my.workfront.com/task/63a095f4000c98649ed3803e013e137c/updates" TargetMode="External"/><Relationship Id="rId134" Type="http://schemas.openxmlformats.org/officeDocument/2006/relationships/hyperlink" Target="https://betmgm.my.workfront.com/task/63a4b0a50003ae8770369eff028dc906/updates" TargetMode="External"/><Relationship Id="rId537" Type="http://schemas.openxmlformats.org/officeDocument/2006/relationships/hyperlink" Target="https://betmgm.my.workfront.com/task/63d2f030000712aa6e203f391e2656ec/updates" TargetMode="External"/><Relationship Id="rId579" Type="http://schemas.openxmlformats.org/officeDocument/2006/relationships/hyperlink" Target="https://betmgm.my.workfront.com/task/63d2ec990006757016bf0031a208dc59/updates" TargetMode="External"/><Relationship Id="rId80" Type="http://schemas.openxmlformats.org/officeDocument/2006/relationships/hyperlink" Target="https://betmgm.my.workfront.com/task/6386715700621f518531085d41e05b1b/updates" TargetMode="External"/><Relationship Id="rId176" Type="http://schemas.openxmlformats.org/officeDocument/2006/relationships/hyperlink" Target="https://betmgm.my.workfront.com/task/63754b81003e90e2e434fe81e082cbd3/updates" TargetMode="External"/><Relationship Id="rId341" Type="http://schemas.openxmlformats.org/officeDocument/2006/relationships/hyperlink" Target="https://betmgm.my.workfront.com/task/63c71c6d0013c4d5a72c983f84139d3c/updates" TargetMode="External"/><Relationship Id="rId383" Type="http://schemas.openxmlformats.org/officeDocument/2006/relationships/hyperlink" Target="https://betmgm.my.workfront.com/task/63c9e50d000569cf0454f707941845f1/updates" TargetMode="External"/><Relationship Id="rId439" Type="http://schemas.openxmlformats.org/officeDocument/2006/relationships/hyperlink" Target="https://betmgm.my.workfront.com/task/63cabfb0003cdfa62b59146e05782400/updates" TargetMode="External"/><Relationship Id="rId590" Type="http://schemas.openxmlformats.org/officeDocument/2006/relationships/hyperlink" Target="https://betmgm.my.workfront.com/task/63d1a0ab0034e6cdf9cee190156118f9/updates" TargetMode="External"/><Relationship Id="rId604" Type="http://schemas.openxmlformats.org/officeDocument/2006/relationships/hyperlink" Target="https://betmgm.my.workfront.com/task/63bc42240006a835d31f84aa547ad13c/updates" TargetMode="External"/><Relationship Id="rId201" Type="http://schemas.openxmlformats.org/officeDocument/2006/relationships/hyperlink" Target="https://betmgm.my.workfront.com/task/63a5c941003fcc3361c59bea020f1cba/updates" TargetMode="External"/><Relationship Id="rId243" Type="http://schemas.openxmlformats.org/officeDocument/2006/relationships/hyperlink" Target="https://betmgm.my.workfront.com/task/637516480031e9dc45a20fadbe27b936/updates" TargetMode="External"/><Relationship Id="rId285" Type="http://schemas.openxmlformats.org/officeDocument/2006/relationships/hyperlink" Target="https://betmgm.my.workfront.com/task/63879001007a040aeec66dec391b6dc0/updates" TargetMode="External"/><Relationship Id="rId450" Type="http://schemas.openxmlformats.org/officeDocument/2006/relationships/hyperlink" Target="https://betmgm.my.workfront.com/task/63c02e410005ca551fedab148699ecf8/updates" TargetMode="External"/><Relationship Id="rId506" Type="http://schemas.openxmlformats.org/officeDocument/2006/relationships/hyperlink" Target="https://betmgm.my.workfront.com/task/63d1cff100385896985d55fd1661c95d/updates" TargetMode="External"/><Relationship Id="rId38" Type="http://schemas.openxmlformats.org/officeDocument/2006/relationships/hyperlink" Target="https://betmgm.my.workfront.com/task/63ab0a3a009ad1fbb9a47f7de8dba479/updates" TargetMode="External"/><Relationship Id="rId103" Type="http://schemas.openxmlformats.org/officeDocument/2006/relationships/hyperlink" Target="https://betmgm.my.workfront.com/task/6398e6340024048f2d36bc74a2f434ad/updates" TargetMode="External"/><Relationship Id="rId310" Type="http://schemas.openxmlformats.org/officeDocument/2006/relationships/hyperlink" Target="https://betmgm.my.workfront.com/task/63877d020072ee2378106ef67cef1232/updates" TargetMode="External"/><Relationship Id="rId492" Type="http://schemas.openxmlformats.org/officeDocument/2006/relationships/hyperlink" Target="https://betmgm.my.workfront.com/task/63d1e4ca003b9d719644ce1de5b503f6/updates" TargetMode="External"/><Relationship Id="rId548" Type="http://schemas.openxmlformats.org/officeDocument/2006/relationships/hyperlink" Target="https://betmgm.my.workfront.com/task/63d1a20400351769320969d8c110685f/updates" TargetMode="External"/><Relationship Id="rId91" Type="http://schemas.openxmlformats.org/officeDocument/2006/relationships/hyperlink" Target="https://betmgm.my.workfront.com/project/63a1d37f008d34d6253cff35a1753c30/updates" TargetMode="External"/><Relationship Id="rId145" Type="http://schemas.openxmlformats.org/officeDocument/2006/relationships/hyperlink" Target="https://betmgm.my.workfront.com/task/638672d1006262a3613a657c2f128cc4/updates" TargetMode="External"/><Relationship Id="rId187" Type="http://schemas.openxmlformats.org/officeDocument/2006/relationships/hyperlink" Target="https://betmgm.my.workfront.com/task/63bd8e4900b0aa69b421540d328f6181/updates" TargetMode="External"/><Relationship Id="rId352" Type="http://schemas.openxmlformats.org/officeDocument/2006/relationships/hyperlink" Target="https://betmgm.my.workfront.com/task/63b85f0c00a5fd0f8b1869ebd9ea5888/updates" TargetMode="External"/><Relationship Id="rId394" Type="http://schemas.openxmlformats.org/officeDocument/2006/relationships/hyperlink" Target="https://betmgm.my.workfront.com/project/63be0e1800123748566dafab79b457c7/updates" TargetMode="External"/><Relationship Id="rId408" Type="http://schemas.openxmlformats.org/officeDocument/2006/relationships/hyperlink" Target="https://betmgm.my.workfront.com/task/63af15960021dfe7b35254fa22008f82/updates" TargetMode="External"/><Relationship Id="rId615" Type="http://schemas.openxmlformats.org/officeDocument/2006/relationships/hyperlink" Target="https://betmgm.my.workfront.com/task/63c952b400ceb42e4ef46a1acfc70247/updates" TargetMode="External"/><Relationship Id="rId212" Type="http://schemas.openxmlformats.org/officeDocument/2006/relationships/hyperlink" Target="https://betmgm.my.workfront.com/project/6390ca3200369520c883109815e64022/updates" TargetMode="External"/><Relationship Id="rId254" Type="http://schemas.openxmlformats.org/officeDocument/2006/relationships/hyperlink" Target="https://betmgm.my.workfront.com/task/6377b93f008547a90e8ca07c65dd9bf0/updates" TargetMode="External"/><Relationship Id="rId49" Type="http://schemas.openxmlformats.org/officeDocument/2006/relationships/hyperlink" Target="https://betmgm.my.workfront.com/project/638f574000f45c44a0c61ed147f92752/updates" TargetMode="External"/><Relationship Id="rId114" Type="http://schemas.openxmlformats.org/officeDocument/2006/relationships/hyperlink" Target="https://betmgm.my.workfront.com/task/63a3235300253173d6a3920c6bffd759/updates" TargetMode="External"/><Relationship Id="rId296" Type="http://schemas.openxmlformats.org/officeDocument/2006/relationships/hyperlink" Target="https://betmgm.my.workfront.com/task/63c1a43d0013805853b894bc783a0fa0/updates" TargetMode="External"/><Relationship Id="rId461" Type="http://schemas.openxmlformats.org/officeDocument/2006/relationships/hyperlink" Target="https://betmgm.my.workfront.com/task/63c0401f000ade3f7665aca3e941fb6f/updates" TargetMode="External"/><Relationship Id="rId517" Type="http://schemas.openxmlformats.org/officeDocument/2006/relationships/hyperlink" Target="https://betmgm.my.workfront.com/task/63b6e6470030a825fd429247578b531e/updates" TargetMode="External"/><Relationship Id="rId559" Type="http://schemas.openxmlformats.org/officeDocument/2006/relationships/hyperlink" Target="https://betmgm.my.workfront.com/task/63d2ed9a00069f122e804391a97edbe5/updates" TargetMode="External"/><Relationship Id="rId60" Type="http://schemas.openxmlformats.org/officeDocument/2006/relationships/hyperlink" Target="https://betmgm.my.workfront.com/project/638f542700f2f78b5af2d8e9acf5ccd8/overview" TargetMode="External"/><Relationship Id="rId156" Type="http://schemas.openxmlformats.org/officeDocument/2006/relationships/hyperlink" Target="https://betmgm.my.workfront.com/project/63b5d26c002d2e52a3c08d149d6379d7/overview" TargetMode="External"/><Relationship Id="rId198" Type="http://schemas.openxmlformats.org/officeDocument/2006/relationships/hyperlink" Target="https://betmgm.my.workfront.com/task/63a37bef003d797acb190d0f0be495a9/updates" TargetMode="External"/><Relationship Id="rId321" Type="http://schemas.openxmlformats.org/officeDocument/2006/relationships/hyperlink" Target="https://betmgm.my.workfront.com/project/639c8d320010578c01a13128bf7be5e1/updates" TargetMode="External"/><Relationship Id="rId363" Type="http://schemas.openxmlformats.org/officeDocument/2006/relationships/hyperlink" Target="https://betmgm.my.workfront.com/task/6303e3610043a030c0ba450520f7a32d/updates" TargetMode="External"/><Relationship Id="rId419" Type="http://schemas.openxmlformats.org/officeDocument/2006/relationships/hyperlink" Target="https://betmgm.my.workfront.com/task/63924cf9003f6d6a85fb0138484b9438/updates" TargetMode="External"/><Relationship Id="rId570" Type="http://schemas.openxmlformats.org/officeDocument/2006/relationships/hyperlink" Target="https://betmgm.my.workfront.com/task/63d2f0600007191fb1038da1a3ea1d85/updates" TargetMode="External"/><Relationship Id="rId626" Type="http://schemas.openxmlformats.org/officeDocument/2006/relationships/hyperlink" Target="https://betmgm.my.workfront.com/task/63d845ae0056c0ee677502f20009af8c/updates" TargetMode="External"/><Relationship Id="rId223" Type="http://schemas.openxmlformats.org/officeDocument/2006/relationships/hyperlink" Target="https://betmgm.my.workfront.com/task/6377bb700086351b9ae98ba2d79b1049/updates" TargetMode="External"/><Relationship Id="rId430" Type="http://schemas.openxmlformats.org/officeDocument/2006/relationships/hyperlink" Target="https://betmgm.my.workfront.com/task/63c6d01400008927ac1cb8a00c88c088/updates" TargetMode="External"/><Relationship Id="rId18" Type="http://schemas.openxmlformats.org/officeDocument/2006/relationships/hyperlink" Target="https://betmgm.my.workfront.com/task/639b35a10005f24762871f10a32b956b/updates" TargetMode="External"/><Relationship Id="rId265" Type="http://schemas.openxmlformats.org/officeDocument/2006/relationships/hyperlink" Target="https://betmgm.my.workfront.com/task/63c4a2df00312a73f2bc9b6b2a0207f2/updates" TargetMode="External"/><Relationship Id="rId472" Type="http://schemas.openxmlformats.org/officeDocument/2006/relationships/hyperlink" Target="https://betmgm.my.workfront.com/project/63cec75c002d115eae0b1ac120329525/updates" TargetMode="External"/><Relationship Id="rId528" Type="http://schemas.openxmlformats.org/officeDocument/2006/relationships/hyperlink" Target="https://betmgm.my.workfront.com/task/63d1ab29006f9e46ed76c2888792f730/updates" TargetMode="External"/><Relationship Id="rId125" Type="http://schemas.openxmlformats.org/officeDocument/2006/relationships/hyperlink" Target="https://betmgm.my.workfront.com/task/63a4beae0006053c92e6a21ff0279667/updates" TargetMode="External"/><Relationship Id="rId167" Type="http://schemas.openxmlformats.org/officeDocument/2006/relationships/hyperlink" Target="https://betmgm.my.workfront.com/task/63ab376d00a538544c9d626e463d97ed/updates" TargetMode="External"/><Relationship Id="rId332" Type="http://schemas.openxmlformats.org/officeDocument/2006/relationships/hyperlink" Target="https://betmgm.my.workfront.com/task/63c71d5a0013e3185f1cf407a38ea9d8/updates" TargetMode="External"/><Relationship Id="rId374" Type="http://schemas.openxmlformats.org/officeDocument/2006/relationships/hyperlink" Target="https://betmgm.my.workfront.com/task/63c99add00ef8c27a982f780433d68a4/updates" TargetMode="External"/><Relationship Id="rId581" Type="http://schemas.openxmlformats.org/officeDocument/2006/relationships/hyperlink" Target="https://betmgm.my.workfront.com/task/63d2e42e00050d8946aafdefe44efc76/updates" TargetMode="External"/><Relationship Id="rId71" Type="http://schemas.openxmlformats.org/officeDocument/2006/relationships/hyperlink" Target="https://betmgm.my.workfront.com/task/63a1f98d009a3643f29aef98d8c4a04a/updates" TargetMode="External"/><Relationship Id="rId234" Type="http://schemas.openxmlformats.org/officeDocument/2006/relationships/hyperlink" Target="https://betmgm.my.workfront.com/task/6375512400407c92f9d32657a3f186b2/updates" TargetMode="External"/><Relationship Id="rId637" Type="http://schemas.openxmlformats.org/officeDocument/2006/relationships/hyperlink" Target="https://betmgm.my.workfront.com/issue/63d17d7b00275bc58c8f7634687a0142/updates" TargetMode="External"/><Relationship Id="rId2" Type="http://schemas.openxmlformats.org/officeDocument/2006/relationships/hyperlink" Target="https://betmgm.my.workfront.com/task/63ab13f5009d760a618c18e183b6b100/updates" TargetMode="External"/><Relationship Id="rId29" Type="http://schemas.openxmlformats.org/officeDocument/2006/relationships/hyperlink" Target="https://betmgm.my.workfront.com/task/639cb398002c81a1c4bc9ec6b92de09c/updates" TargetMode="External"/><Relationship Id="rId276" Type="http://schemas.openxmlformats.org/officeDocument/2006/relationships/hyperlink" Target="https://betmgm.my.workfront.com/task/63b5f00e0048a3f58239ce900ad692c1/updates" TargetMode="External"/><Relationship Id="rId441" Type="http://schemas.openxmlformats.org/officeDocument/2006/relationships/hyperlink" Target="https://betmgm.my.workfront.com/task/63c8ad8c007965199d2d7393cdd4d0d8/updates" TargetMode="External"/><Relationship Id="rId483" Type="http://schemas.openxmlformats.org/officeDocument/2006/relationships/hyperlink" Target="https://betmgm.my.workfront.com/task/63c03e54000a84857d928f5505a68283/updates" TargetMode="External"/><Relationship Id="rId539" Type="http://schemas.openxmlformats.org/officeDocument/2006/relationships/hyperlink" Target="https://betmgm.my.workfront.com/task/6390aa7600082caae7cbb411d62757a9/updates" TargetMode="External"/><Relationship Id="rId40" Type="http://schemas.openxmlformats.org/officeDocument/2006/relationships/hyperlink" Target="https://betmgm.my.workfront.com/task/63ab0fc6009c249f5ffc65857265639f/updates" TargetMode="External"/><Relationship Id="rId136" Type="http://schemas.openxmlformats.org/officeDocument/2006/relationships/hyperlink" Target="https://betmgm.my.workfront.com/task/63a4b19e000452146f84b7b61b904e9c/updates" TargetMode="External"/><Relationship Id="rId178" Type="http://schemas.openxmlformats.org/officeDocument/2006/relationships/hyperlink" Target="https://betmgm.my.workfront.com/task/6377a404007b95a4673c4e1f2679378a/updates" TargetMode="External"/><Relationship Id="rId301" Type="http://schemas.openxmlformats.org/officeDocument/2006/relationships/hyperlink" Target="https://betmgm.my.workfront.com/task/63b5f2c8004985a8c4dc11b498ada722/updates" TargetMode="External"/><Relationship Id="rId343" Type="http://schemas.openxmlformats.org/officeDocument/2006/relationships/hyperlink" Target="https://betmgm.my.workfront.com/task/63c855c6006f367206ce0872cf3ea74a/updates" TargetMode="External"/><Relationship Id="rId550" Type="http://schemas.openxmlformats.org/officeDocument/2006/relationships/hyperlink" Target="https://betmgm.my.workfront.com/task/63d2ec4300066b747f55a5f4112c28a9/updates" TargetMode="External"/><Relationship Id="rId82" Type="http://schemas.openxmlformats.org/officeDocument/2006/relationships/hyperlink" Target="https://betmgm.my.workfront.com/task/637bb3e3001aec56733d68f5fa4453d3/updates" TargetMode="External"/><Relationship Id="rId203" Type="http://schemas.openxmlformats.org/officeDocument/2006/relationships/hyperlink" Target="https://betmgm.my.workfront.com/task/63bf0e79001925e60fd8fde2b7692c44/updates" TargetMode="External"/><Relationship Id="rId385" Type="http://schemas.openxmlformats.org/officeDocument/2006/relationships/hyperlink" Target="https://betmgm.my.workfront.com/task/63ca153b00001baf8b3236f3dc5765d1/updates" TargetMode="External"/><Relationship Id="rId592" Type="http://schemas.openxmlformats.org/officeDocument/2006/relationships/hyperlink" Target="https://betmgm.my.workfront.com/task/6390a9de0007d6d188fbc61dca6c4246/updates" TargetMode="External"/><Relationship Id="rId606" Type="http://schemas.openxmlformats.org/officeDocument/2006/relationships/hyperlink" Target="https://betmgm.my.workfront.com/task/63d7157000110d791cf77f4b98e2ac08/updates" TargetMode="External"/><Relationship Id="rId245" Type="http://schemas.openxmlformats.org/officeDocument/2006/relationships/hyperlink" Target="https://betmgm.my.workfront.com/task/63c4a3350031311314c13c46c18075ef/updates" TargetMode="External"/><Relationship Id="rId287" Type="http://schemas.openxmlformats.org/officeDocument/2006/relationships/hyperlink" Target="https://betmgm.my.workfront.com/task/63c5ed750031c551bfdb41361f912872/updates" TargetMode="External"/><Relationship Id="rId410" Type="http://schemas.openxmlformats.org/officeDocument/2006/relationships/hyperlink" Target="https://betmgm.my.workfront.com/task/63b44d22008848faeda618ee9ee59444/updates" TargetMode="External"/><Relationship Id="rId452" Type="http://schemas.openxmlformats.org/officeDocument/2006/relationships/hyperlink" Target="https://betmgm.my.workfront.com/task/63c02e410005ca6978a0ff1d107ea692/updates" TargetMode="External"/><Relationship Id="rId494" Type="http://schemas.openxmlformats.org/officeDocument/2006/relationships/hyperlink" Target="https://betmgm.my.workfront.com/task/63bf22a9001fb907429caaf418ece057/updates" TargetMode="External"/><Relationship Id="rId508" Type="http://schemas.openxmlformats.org/officeDocument/2006/relationships/hyperlink" Target="https://betmgm.my.workfront.com/task/63a217bf009eb283307b06fa8c12aa08/updates" TargetMode="External"/><Relationship Id="rId105" Type="http://schemas.openxmlformats.org/officeDocument/2006/relationships/hyperlink" Target="https://betmgm.my.workfront.com/task/6398c60b0041f305ab0a5e3e84c02349/updates" TargetMode="External"/><Relationship Id="rId147" Type="http://schemas.openxmlformats.org/officeDocument/2006/relationships/hyperlink" Target="https://betmgm.my.workfront.com/project/63bcdb1d003b44f9c8d9a5f55b5846f2/updates" TargetMode="External"/><Relationship Id="rId312" Type="http://schemas.openxmlformats.org/officeDocument/2006/relationships/hyperlink" Target="https://betmgm.my.workfront.com/task/63c76197001b0ea43e168960b3003931/updates" TargetMode="External"/><Relationship Id="rId354" Type="http://schemas.openxmlformats.org/officeDocument/2006/relationships/hyperlink" Target="https://betmgm.my.workfront.com/task/63c8ac020079593500410ec5874344b3/updates" TargetMode="External"/><Relationship Id="rId51" Type="http://schemas.openxmlformats.org/officeDocument/2006/relationships/hyperlink" Target="https://betmgm.my.workfront.com/task/63a22ab800a30210b4f79187ccd58030/updates" TargetMode="External"/><Relationship Id="rId93" Type="http://schemas.openxmlformats.org/officeDocument/2006/relationships/hyperlink" Target="https://betmgm.my.workfront.com/task/63a07c75000241ddeecd8825718b60c2/updates" TargetMode="External"/><Relationship Id="rId189" Type="http://schemas.openxmlformats.org/officeDocument/2006/relationships/hyperlink" Target="https://betmgm.my.workfront.com/task/6375086f002e1d6cf4e2ce8557531aac/updates" TargetMode="External"/><Relationship Id="rId396" Type="http://schemas.openxmlformats.org/officeDocument/2006/relationships/hyperlink" Target="https://betmgm.my.workfront.com/task/63a47cf8000295912d4b19fa668b99df/updates" TargetMode="External"/><Relationship Id="rId561" Type="http://schemas.openxmlformats.org/officeDocument/2006/relationships/hyperlink" Target="https://betmgm.my.workfront.com/task/63d2d0a0006ac524a627f24f0827087a/updates" TargetMode="External"/><Relationship Id="rId617" Type="http://schemas.openxmlformats.org/officeDocument/2006/relationships/hyperlink" Target="https://betmgm.my.workfront.com/task/63d8727e005a37cb99c7efcd738f0c13/updates" TargetMode="External"/><Relationship Id="rId214" Type="http://schemas.openxmlformats.org/officeDocument/2006/relationships/hyperlink" Target="https://betmgm.my.workfront.com/task/63be0e1800123752db943a2c564eaa01/updates" TargetMode="External"/><Relationship Id="rId256" Type="http://schemas.openxmlformats.org/officeDocument/2006/relationships/hyperlink" Target="https://betmgm.my.workfront.com/task/6377b93f008547daa3addefc2ffbfe78/updates" TargetMode="External"/><Relationship Id="rId298" Type="http://schemas.openxmlformats.org/officeDocument/2006/relationships/hyperlink" Target="https://betmgm.my.workfront.com/task/63c601800032fcf801564cecebf8131b/updates" TargetMode="External"/><Relationship Id="rId421" Type="http://schemas.openxmlformats.org/officeDocument/2006/relationships/hyperlink" Target="https://betmgm.my.workfront.com/task/63ab67e900aa942f6813f8ba624ba5be/updates" TargetMode="External"/><Relationship Id="rId463" Type="http://schemas.openxmlformats.org/officeDocument/2006/relationships/hyperlink" Target="https://betmgm.my.workfront.com/task/63d00cdc001711aa50ef8451794d95a6/updates" TargetMode="External"/><Relationship Id="rId519" Type="http://schemas.openxmlformats.org/officeDocument/2006/relationships/hyperlink" Target="https://betmgm.my.workfront.com/task/63b6e6470030a8543cc0e906e293e034/updates" TargetMode="External"/><Relationship Id="rId116" Type="http://schemas.openxmlformats.org/officeDocument/2006/relationships/hyperlink" Target="https://betmgm.my.workfront.com/task/63a31a6f0001aa3cd3d93d894654210c/updates" TargetMode="External"/><Relationship Id="rId158" Type="http://schemas.openxmlformats.org/officeDocument/2006/relationships/hyperlink" Target="https://betmgm.my.workfront.com/task/63bd7eb20000b183bf31dc98914efd19/updates" TargetMode="External"/><Relationship Id="rId323" Type="http://schemas.openxmlformats.org/officeDocument/2006/relationships/hyperlink" Target="https://betmgm.my.workfront.com/project/636bb97e00f523ab43b64d3fca9c23cb/updates" TargetMode="External"/><Relationship Id="rId530" Type="http://schemas.openxmlformats.org/officeDocument/2006/relationships/hyperlink" Target="https://betmgm.my.workfront.com/task/63d2ecd300067f92636f010bd580c73f/updates" TargetMode="External"/><Relationship Id="rId20" Type="http://schemas.openxmlformats.org/officeDocument/2006/relationships/hyperlink" Target="https://betmgm.my.workfront.com/task/639c85f9000a26716025856c31bb10ee/updates" TargetMode="External"/><Relationship Id="rId62" Type="http://schemas.openxmlformats.org/officeDocument/2006/relationships/hyperlink" Target="https://betmgm.my.workfront.com/project/6392352a003a604dfc958a830895d6a8/updates" TargetMode="External"/><Relationship Id="rId365" Type="http://schemas.openxmlformats.org/officeDocument/2006/relationships/hyperlink" Target="https://betmgm.my.workfront.com/task/63c8a9100078d6d2369d903196754a7a/updates" TargetMode="External"/><Relationship Id="rId572" Type="http://schemas.openxmlformats.org/officeDocument/2006/relationships/hyperlink" Target="https://betmgm.my.workfront.com/task/63d2edbf0006a72cf39e8ae89e61e855/updates" TargetMode="External"/><Relationship Id="rId628" Type="http://schemas.openxmlformats.org/officeDocument/2006/relationships/hyperlink" Target="https://betmgm.my.workfront.com/task/63cff1aa0010b0b76e057e5f2e0db70b/updates" TargetMode="External"/><Relationship Id="rId225" Type="http://schemas.openxmlformats.org/officeDocument/2006/relationships/hyperlink" Target="https://betmgm.my.workfront.com/task/63c09aff0008b5b0f9169efa7d8d99b7/updates" TargetMode="External"/><Relationship Id="rId267" Type="http://schemas.openxmlformats.org/officeDocument/2006/relationships/hyperlink" Target="https://betmgm.my.workfront.com/task/63c4b02e003206ef67e1a139752f66af/updates" TargetMode="External"/><Relationship Id="rId432" Type="http://schemas.openxmlformats.org/officeDocument/2006/relationships/hyperlink" Target="https://betmgm.my.workfront.com/task/63bc42680035304485ef2121aaf3e395/updates" TargetMode="External"/><Relationship Id="rId474" Type="http://schemas.openxmlformats.org/officeDocument/2006/relationships/hyperlink" Target="https://betmgm.my.workfront.com/project/63a5b3af003866ab74360929216ef151/updates" TargetMode="External"/><Relationship Id="rId127" Type="http://schemas.openxmlformats.org/officeDocument/2006/relationships/hyperlink" Target="https://betmgm.my.workfront.com/task/63bb556a001c459cdee1f70754e0f8ee/updates" TargetMode="External"/><Relationship Id="rId31" Type="http://schemas.openxmlformats.org/officeDocument/2006/relationships/hyperlink" Target="https://betmgm.my.workfront.com/task/63879c5f00c3ff6a79527f7c88585926/updates" TargetMode="External"/><Relationship Id="rId73" Type="http://schemas.openxmlformats.org/officeDocument/2006/relationships/hyperlink" Target="https://betmgm.my.workfront.com/task/63a4bfa8000622a5200d353c96138e06/updates" TargetMode="External"/><Relationship Id="rId169" Type="http://schemas.openxmlformats.org/officeDocument/2006/relationships/hyperlink" Target="https://betmgm.my.workfront.com/project/63be0b240011f0c63f739c4e872a0606/updates" TargetMode="External"/><Relationship Id="rId334" Type="http://schemas.openxmlformats.org/officeDocument/2006/relationships/hyperlink" Target="https://betmgm.my.workfront.com/task/63c71a8d00135068a026658e676a2b6c" TargetMode="External"/><Relationship Id="rId376" Type="http://schemas.openxmlformats.org/officeDocument/2006/relationships/hyperlink" Target="https://betmgm.my.workfront.com/task/63b43b38008120ba8e55f5004ba6d54a/updates" TargetMode="External"/><Relationship Id="rId541" Type="http://schemas.openxmlformats.org/officeDocument/2006/relationships/hyperlink" Target="https://betmgm.my.workfront.com/task/63d191df003278b52562df3fccdcb8d3/updates" TargetMode="External"/><Relationship Id="rId583" Type="http://schemas.openxmlformats.org/officeDocument/2006/relationships/hyperlink" Target="https://betmgm.my.workfront.com/task/63d2cfbf006aad9824e1232c7e5bb450/updates" TargetMode="External"/><Relationship Id="rId4" Type="http://schemas.openxmlformats.org/officeDocument/2006/relationships/hyperlink" Target="https://betmgm.my.workfront.com/task/63b37e2f00c2d73f02266c8b79e67e33/updates" TargetMode="External"/><Relationship Id="rId180" Type="http://schemas.openxmlformats.org/officeDocument/2006/relationships/hyperlink" Target="https://betmgm.my.workfront.com/task/63bc372c002f5c53a3b921355f430275/updates" TargetMode="External"/><Relationship Id="rId236" Type="http://schemas.openxmlformats.org/officeDocument/2006/relationships/hyperlink" Target="https://betmgm.my.workfront.com/task/63c1837f0004284dd38bf73154661346/updates" TargetMode="External"/><Relationship Id="rId278" Type="http://schemas.openxmlformats.org/officeDocument/2006/relationships/hyperlink" Target="https://betmgm.my.workfront.com/task/63c179100007c00ffcf144b4f4dc1add/updates" TargetMode="External"/><Relationship Id="rId401" Type="http://schemas.openxmlformats.org/officeDocument/2006/relationships/hyperlink" Target="https://betmgm.my.workfront.com/task/63c721d50016c6c4b056b40f7687802f/updates" TargetMode="External"/><Relationship Id="rId443" Type="http://schemas.openxmlformats.org/officeDocument/2006/relationships/hyperlink" Target="https://betmgm.my.workfront.com/task/63cec0ec00348b69c840fc9573990a62/updates" TargetMode="External"/><Relationship Id="rId303" Type="http://schemas.openxmlformats.org/officeDocument/2006/relationships/hyperlink" Target="https://betmgm.my.workfront.com/task/63c6c88c0004432672366680ccdf1409/updates" TargetMode="External"/><Relationship Id="rId485" Type="http://schemas.openxmlformats.org/officeDocument/2006/relationships/hyperlink" Target="https://betmgm.my.workfront.com/task/63b82c3f0012a711874eb0a1bd5a8e44/updates" TargetMode="External"/><Relationship Id="rId42" Type="http://schemas.openxmlformats.org/officeDocument/2006/relationships/hyperlink" Target="https://betmgm.my.workfront.com/task/6393a7b6002c1c62cefa763977a54e73/updates" TargetMode="External"/><Relationship Id="rId84" Type="http://schemas.openxmlformats.org/officeDocument/2006/relationships/hyperlink" Target="https://betmgm.my.workfront.com/task/6397434900257f2f562f6abbc3b6b4c9/updates" TargetMode="External"/><Relationship Id="rId138" Type="http://schemas.openxmlformats.org/officeDocument/2006/relationships/hyperlink" Target="https://betmgm.my.workfront.com/task/63b8932a00aebb14e3c2ddb40aadffc8/updates" TargetMode="External"/><Relationship Id="rId345" Type="http://schemas.openxmlformats.org/officeDocument/2006/relationships/hyperlink" Target="https://betmgm.my.workfront.com/task/637e59310150b491df2386bfb3945abe/updates" TargetMode="External"/><Relationship Id="rId387" Type="http://schemas.openxmlformats.org/officeDocument/2006/relationships/hyperlink" Target="https://betmgm.my.workfront.com/task/63af276b00252dda1d5f4b673658b173/updates" TargetMode="External"/><Relationship Id="rId510" Type="http://schemas.openxmlformats.org/officeDocument/2006/relationships/hyperlink" Target="https://betmgm.my.workfront.com/task/63c02f050005f4fcef5debc4ffb9a5af/updates" TargetMode="External"/><Relationship Id="rId552" Type="http://schemas.openxmlformats.org/officeDocument/2006/relationships/hyperlink" Target="https://betmgm.my.workfront.com/project/63d31f8f0008e9428494e5ba651b17a0/updates" TargetMode="External"/><Relationship Id="rId594" Type="http://schemas.openxmlformats.org/officeDocument/2006/relationships/hyperlink" Target="https://betmgm.my.workfront.com/project/63bc3791000a57bc26d4ddc63d8dfdcc/updates" TargetMode="External"/><Relationship Id="rId608" Type="http://schemas.openxmlformats.org/officeDocument/2006/relationships/hyperlink" Target="https://betmgm.my.workfront.com/task/63c02cb30005768a0770b5ba68779ec7/updates" TargetMode="External"/><Relationship Id="rId191" Type="http://schemas.openxmlformats.org/officeDocument/2006/relationships/hyperlink" Target="https://betmgm.my.workfront.com/task/6377a919007e31db6febe70568d8462f/updates" TargetMode="External"/><Relationship Id="rId205" Type="http://schemas.openxmlformats.org/officeDocument/2006/relationships/hyperlink" Target="https://betmgm.my.workfront.com/task/63bece04000399334693c16a4a1127df/updates" TargetMode="External"/><Relationship Id="rId247" Type="http://schemas.openxmlformats.org/officeDocument/2006/relationships/hyperlink" Target="https://betmgm.my.workfront.com/task/63c4afd600320224c9738e0add12ec65/updates" TargetMode="External"/><Relationship Id="rId412" Type="http://schemas.openxmlformats.org/officeDocument/2006/relationships/hyperlink" Target="https://betmgm.my.workfront.com/task/63cdd37f00069cf6c152be63a2aa91ba/updates" TargetMode="External"/><Relationship Id="rId107" Type="http://schemas.openxmlformats.org/officeDocument/2006/relationships/hyperlink" Target="https://betmgm.my.workfront.com/task/63a4b68c00247a215b0deb1625fa5f33/updates" TargetMode="External"/><Relationship Id="rId289" Type="http://schemas.openxmlformats.org/officeDocument/2006/relationships/hyperlink" Target="https://betmgm.my.workfront.com/task/63890cad0037284bb4976041de8b2250/updates" TargetMode="External"/><Relationship Id="rId454" Type="http://schemas.openxmlformats.org/officeDocument/2006/relationships/hyperlink" Target="https://betmgm.my.workfront.com/task/639b492f0009c48ba76ca2a93202b724/updates" TargetMode="External"/><Relationship Id="rId496" Type="http://schemas.openxmlformats.org/officeDocument/2006/relationships/hyperlink" Target="https://betmgm.my.workfront.com/task/63a218fd009edc7a101a5b97ec68f417/updates" TargetMode="External"/><Relationship Id="rId11" Type="http://schemas.openxmlformats.org/officeDocument/2006/relationships/hyperlink" Target="https://betmgm.my.workfront.com/task/63ab12c2009d2757a2ac1e4f3eb04b24/updates" TargetMode="External"/><Relationship Id="rId53" Type="http://schemas.openxmlformats.org/officeDocument/2006/relationships/hyperlink" Target="https://betmgm.my.workfront.com/task/63a0804c0006e1d9fddae74db83fa636/updates" TargetMode="External"/><Relationship Id="rId149" Type="http://schemas.openxmlformats.org/officeDocument/2006/relationships/hyperlink" Target="https://betmgm.my.workfront.com/task/636d4312003d125ed31713f1a3d7939f/updates" TargetMode="External"/><Relationship Id="rId314" Type="http://schemas.openxmlformats.org/officeDocument/2006/relationships/hyperlink" Target="https://betmgm.my.workfront.com/task/63b5ddd600429b0dabebe7d5f81c63f4/updates" TargetMode="External"/><Relationship Id="rId356" Type="http://schemas.openxmlformats.org/officeDocument/2006/relationships/hyperlink" Target="https://betmgm.my.workfront.com/project/638e01e7000124e39a183cb0e187d39a/documents" TargetMode="External"/><Relationship Id="rId398" Type="http://schemas.openxmlformats.org/officeDocument/2006/relationships/hyperlink" Target="https://betmgm.my.workfront.com/task/63c722bb0014fed40079df5dfc45c490/updates" TargetMode="External"/><Relationship Id="rId521" Type="http://schemas.openxmlformats.org/officeDocument/2006/relationships/hyperlink" Target="https://betmgm.my.workfront.com/task/63c0161f0001419d141aea900f3f8ed1/updates" TargetMode="External"/><Relationship Id="rId563" Type="http://schemas.openxmlformats.org/officeDocument/2006/relationships/hyperlink" Target="https://betmgm.my.workfront.com/task/63d2ee600006c1ffa5b39c2f3457ee03/updates" TargetMode="External"/><Relationship Id="rId619" Type="http://schemas.openxmlformats.org/officeDocument/2006/relationships/hyperlink" Target="https://betmgm.my.workfront.com/task/63d8659a00596f53dfba0cef807bb79d/updates" TargetMode="External"/><Relationship Id="rId95" Type="http://schemas.openxmlformats.org/officeDocument/2006/relationships/hyperlink" Target="https://betmgm.my.workfront.com/task/63a492b00085f2c439fb1d4b5b2b089a/updates" TargetMode="External"/><Relationship Id="rId160" Type="http://schemas.openxmlformats.org/officeDocument/2006/relationships/hyperlink" Target="https://betmgm.my.workfront.com/task/637bb20d001ab544f14497a75d7fdcc7/updates" TargetMode="External"/><Relationship Id="rId216" Type="http://schemas.openxmlformats.org/officeDocument/2006/relationships/hyperlink" Target="https://betmgm.my.workfront.com/project/63867c660063a9f175a6cb229238b833/updates" TargetMode="External"/><Relationship Id="rId423" Type="http://schemas.openxmlformats.org/officeDocument/2006/relationships/hyperlink" Target="https://betmgm.my.workfront.com/task/63cdd53f0006b2b7c183f9d96f678cf0/updates" TargetMode="External"/><Relationship Id="rId258" Type="http://schemas.openxmlformats.org/officeDocument/2006/relationships/hyperlink" Target="https://betmgm.my.workfront.com/task/63c4adc50031f21039a21105f6b1b832/updates" TargetMode="External"/><Relationship Id="rId465" Type="http://schemas.openxmlformats.org/officeDocument/2006/relationships/hyperlink" Target="https://betmgm.my.workfront.com/task/639b47d6000979bc261767e12ad0c0ad/updates" TargetMode="External"/><Relationship Id="rId630" Type="http://schemas.openxmlformats.org/officeDocument/2006/relationships/hyperlink" Target="https://betmgm.my.workfront.com/project/63d8642800595e2cd853c288709a831a/updates" TargetMode="External"/><Relationship Id="rId22" Type="http://schemas.openxmlformats.org/officeDocument/2006/relationships/hyperlink" Target="https://betmgm.my.workfront.com/task/639c8a05000b15169aea0e0748cc730d/updates" TargetMode="External"/><Relationship Id="rId64" Type="http://schemas.openxmlformats.org/officeDocument/2006/relationships/hyperlink" Target="https://betmgm.my.workfront.com/task/63b5d1d6002d1a810e8f521956016603/updates" TargetMode="External"/><Relationship Id="rId118" Type="http://schemas.openxmlformats.org/officeDocument/2006/relationships/hyperlink" Target="https://betmgm.my.workfront.com/task/63a225ac00a180b5c87344bdcecb83b9/updates" TargetMode="External"/><Relationship Id="rId325" Type="http://schemas.openxmlformats.org/officeDocument/2006/relationships/hyperlink" Target="https://betmgm.my.workfront.com/task/63ab2c1800a2275c09449a2c40b1b8a1/updates" TargetMode="External"/><Relationship Id="rId367" Type="http://schemas.openxmlformats.org/officeDocument/2006/relationships/hyperlink" Target="https://betmgm.my.workfront.com/task/6375103900300754d0ffd359bc444a53/updates" TargetMode="External"/><Relationship Id="rId532" Type="http://schemas.openxmlformats.org/officeDocument/2006/relationships/hyperlink" Target="https://betmgm.my.workfront.com/task/63bd88be0058ccf517d415f02717cbdf/updates" TargetMode="External"/><Relationship Id="rId574" Type="http://schemas.openxmlformats.org/officeDocument/2006/relationships/hyperlink" Target="https://betmgm.my.workfront.com/task/63d18f0c003213e551195469d44f812b/updates" TargetMode="External"/><Relationship Id="rId171" Type="http://schemas.openxmlformats.org/officeDocument/2006/relationships/hyperlink" Target="https://betmgm.my.workfront.com/task/6377a2ce007b0080297d003beb6c4eb0/updates" TargetMode="External"/><Relationship Id="rId227" Type="http://schemas.openxmlformats.org/officeDocument/2006/relationships/hyperlink" Target="https://betmgm.my.workfront.com/task/63b5ecd40047f0eee818a9953ae49a6e/updates" TargetMode="External"/><Relationship Id="rId269" Type="http://schemas.openxmlformats.org/officeDocument/2006/relationships/hyperlink" Target="https://betmgm.my.workfront.com/task/63ab65dd00aa74fcff6eb1e37fd8dcba/updates" TargetMode="External"/><Relationship Id="rId434" Type="http://schemas.openxmlformats.org/officeDocument/2006/relationships/hyperlink" Target="https://betmgm.my.workfront.com/task/63aef5d30017e4e0efbdd5c7fbb49781/updates" TargetMode="External"/><Relationship Id="rId476" Type="http://schemas.openxmlformats.org/officeDocument/2006/relationships/hyperlink" Target="https://betmgm.my.workfront.com/task/63b6dff2002d5b122f5939936a422fa3/updates" TargetMode="External"/><Relationship Id="rId33" Type="http://schemas.openxmlformats.org/officeDocument/2006/relationships/hyperlink" Target="https://betmgm.my.workfront.com/task/63b49a1b000838ec053c0973acc0876b/updates" TargetMode="External"/><Relationship Id="rId129" Type="http://schemas.openxmlformats.org/officeDocument/2006/relationships/hyperlink" Target="https://betmgm.my.workfront.com/task/63bb562f001c4c450fedd890d11ded20/updates" TargetMode="External"/><Relationship Id="rId280" Type="http://schemas.openxmlformats.org/officeDocument/2006/relationships/hyperlink" Target="https://betmgm.my.workfront.com/task/63aef32f0016f174e312c70a37ad468c/updates" TargetMode="External"/><Relationship Id="rId336" Type="http://schemas.openxmlformats.org/officeDocument/2006/relationships/hyperlink" Target="https://betmgm.my.workfront.com/task/63c71bc100139cfb3170beafc82686ed/updates" TargetMode="External"/><Relationship Id="rId501" Type="http://schemas.openxmlformats.org/officeDocument/2006/relationships/hyperlink" Target="https://betmgm.my.workfront.com/task/63bc65a7004373594818a57b06e441b0/updates" TargetMode="External"/><Relationship Id="rId543" Type="http://schemas.openxmlformats.org/officeDocument/2006/relationships/hyperlink" Target="https://betmgm.my.workfront.com/task/63d177f8005dfe8979ce420ebba80095/updates" TargetMode="External"/><Relationship Id="rId75" Type="http://schemas.openxmlformats.org/officeDocument/2006/relationships/hyperlink" Target="https://betmgm.my.workfront.com/task/63a2206600a0514e770251c310fbe314/updates" TargetMode="External"/><Relationship Id="rId140" Type="http://schemas.openxmlformats.org/officeDocument/2006/relationships/hyperlink" Target="https://betmgm.my.workfront.com/task/6384c82600067787e36e708f0977aba7/updates" TargetMode="External"/><Relationship Id="rId182" Type="http://schemas.openxmlformats.org/officeDocument/2006/relationships/hyperlink" Target="https://betmgm.my.workfront.com/task/63bc37ad002f88b9e0fd87e86dc01bd1/updates" TargetMode="External"/><Relationship Id="rId378" Type="http://schemas.openxmlformats.org/officeDocument/2006/relationships/hyperlink" Target="https://betmgm.my.workfront.com/task/63b45580008d63710e1ff2ec0255d8d1/updates" TargetMode="External"/><Relationship Id="rId403" Type="http://schemas.openxmlformats.org/officeDocument/2006/relationships/hyperlink" Target="https://betmgm.my.workfront.com/task/63cabfea003cf48a3e4d14768a805d31/updates" TargetMode="External"/><Relationship Id="rId585" Type="http://schemas.openxmlformats.org/officeDocument/2006/relationships/hyperlink" Target="https://betmgm.my.workfront.com/project/63bf22a9001fb7795f43f83a8636ee46/tasks" TargetMode="External"/><Relationship Id="rId6" Type="http://schemas.openxmlformats.org/officeDocument/2006/relationships/hyperlink" Target="https://betmgm.my.workfront.com/task/6398a0ae00c05bfa95aa2fda0c294d56/updates" TargetMode="External"/><Relationship Id="rId238" Type="http://schemas.openxmlformats.org/officeDocument/2006/relationships/hyperlink" Target="https://betmgm.my.workfront.com/task/63c1b60100175b6a1b93a045a9e86ac0/updates" TargetMode="External"/><Relationship Id="rId445" Type="http://schemas.openxmlformats.org/officeDocument/2006/relationships/hyperlink" Target="https://betmgm.my.workfront.com/task/63bd7f8e00a85e24da937eaedf5eb108/updates" TargetMode="External"/><Relationship Id="rId487" Type="http://schemas.openxmlformats.org/officeDocument/2006/relationships/hyperlink" Target="https://betmgm.my.workfront.com/task/63b82c400012a73c6cff690a60ba4da0/updates" TargetMode="External"/><Relationship Id="rId610" Type="http://schemas.openxmlformats.org/officeDocument/2006/relationships/hyperlink" Target="https://betmgm.my.workfront.com/task/63b58f7e0077ff8999d15fdaf6b7e16f/updates" TargetMode="External"/><Relationship Id="rId291" Type="http://schemas.openxmlformats.org/officeDocument/2006/relationships/hyperlink" Target="https://betmgm.my.workfront.com/task/63c5fece0032e581c3fade03ea3d722e/updates" TargetMode="External"/><Relationship Id="rId305" Type="http://schemas.openxmlformats.org/officeDocument/2006/relationships/hyperlink" Target="https://betmgm.my.workfront.com/task/637516bf00320286c6ff70fbb56d31f6/updates" TargetMode="External"/><Relationship Id="rId347" Type="http://schemas.openxmlformats.org/officeDocument/2006/relationships/hyperlink" Target="https://betmgm.my.workfront.com/task/6387916a007a9b3c094ca18c745ecd4d/updates" TargetMode="External"/><Relationship Id="rId512" Type="http://schemas.openxmlformats.org/officeDocument/2006/relationships/hyperlink" Target="https://betmgm.my.workfront.com/task/63bf24a50020baa9b1136d4c2260dc3a/updates" TargetMode="External"/><Relationship Id="rId44" Type="http://schemas.openxmlformats.org/officeDocument/2006/relationships/hyperlink" Target="https://betmgm.my.workfront.com/task/639a32e00075fe8f324c6f74ea6e8572/updates" TargetMode="External"/><Relationship Id="rId86" Type="http://schemas.openxmlformats.org/officeDocument/2006/relationships/hyperlink" Target="https://betmgm.my.workfront.com/task/638f5b2700f63ee0efb5b80f2bd704b9/updates" TargetMode="External"/><Relationship Id="rId151" Type="http://schemas.openxmlformats.org/officeDocument/2006/relationships/hyperlink" Target="https://betmgm.my.workfront.com/task/6375086f002e1d51cd15ef9673faa15a/updates" TargetMode="External"/><Relationship Id="rId389" Type="http://schemas.openxmlformats.org/officeDocument/2006/relationships/hyperlink" Target="https://betmgm.my.workfront.com/task/63c9e3110005111a115e36c0cb70981a/updates" TargetMode="External"/><Relationship Id="rId554" Type="http://schemas.openxmlformats.org/officeDocument/2006/relationships/hyperlink" Target="https://betmgm.my.workfront.com/project/62b229940000b2fb2d43b59782a4a3c0/updates" TargetMode="External"/><Relationship Id="rId596" Type="http://schemas.openxmlformats.org/officeDocument/2006/relationships/hyperlink" Target="https://betmgm.my.workfront.com/task/63a2130d009df3f5b2668cb4a5d98e55/updates" TargetMode="External"/><Relationship Id="rId193" Type="http://schemas.openxmlformats.org/officeDocument/2006/relationships/hyperlink" Target="https://betmgm.my.workfront.com/project/63adc177001e24dea139f7d212b60a23/overview" TargetMode="External"/><Relationship Id="rId207" Type="http://schemas.openxmlformats.org/officeDocument/2006/relationships/hyperlink" Target="https://betmgm.my.workfront.com/task/63bf324a0018b6ca174f158615132fa8/updates" TargetMode="External"/><Relationship Id="rId249" Type="http://schemas.openxmlformats.org/officeDocument/2006/relationships/hyperlink" Target="https://betmgm.my.workfront.com/task/637e580d01501dcdc8a2f4984b4e4262/updates" TargetMode="External"/><Relationship Id="rId414" Type="http://schemas.openxmlformats.org/officeDocument/2006/relationships/hyperlink" Target="https://betmgm.my.workfront.com/project/63b848160000543b5285317d45730638/updates" TargetMode="External"/><Relationship Id="rId456" Type="http://schemas.openxmlformats.org/officeDocument/2006/relationships/hyperlink" Target="https://betmgm.my.workfront.com/task/63becccb00034968a5e2dd78ef75b033/updates" TargetMode="External"/><Relationship Id="rId498" Type="http://schemas.openxmlformats.org/officeDocument/2006/relationships/hyperlink" Target="https://betmgm.my.workfront.com/task/63bf22a9001fb8f2f05d233a47537901/updates" TargetMode="External"/><Relationship Id="rId621" Type="http://schemas.openxmlformats.org/officeDocument/2006/relationships/hyperlink" Target="https://betmgm.my.workfront.com/task/63d7eb20000b1fa641b4694866a6454e/updates" TargetMode="External"/><Relationship Id="rId13" Type="http://schemas.openxmlformats.org/officeDocument/2006/relationships/hyperlink" Target="https://betmgm.my.workfront.com/task/63a098a900092e615d1942b12de71598/updates" TargetMode="External"/><Relationship Id="rId109" Type="http://schemas.openxmlformats.org/officeDocument/2006/relationships/hyperlink" Target="https://betmgm.my.workfront.com/task/63a47a33007dca87f39207840ccba2f2/updates" TargetMode="External"/><Relationship Id="rId260" Type="http://schemas.openxmlformats.org/officeDocument/2006/relationships/hyperlink" Target="https://betmgm.my.workfront.com/project/6398acab0032125811bad6734e36e97f/updates" TargetMode="External"/><Relationship Id="rId316" Type="http://schemas.openxmlformats.org/officeDocument/2006/relationships/hyperlink" Target="https://betmgm.my.workfront.com/task/63c737750014291c08d923a5f96782f5/updates" TargetMode="External"/><Relationship Id="rId523" Type="http://schemas.openxmlformats.org/officeDocument/2006/relationships/hyperlink" Target="https://betmgm.my.workfront.com/task/6390aa7600082c78f9828c6cc335bdcc/updates" TargetMode="External"/><Relationship Id="rId55" Type="http://schemas.openxmlformats.org/officeDocument/2006/relationships/hyperlink" Target="https://betmgm.my.workfront.com/task/63a08b45000a5f8e120f7daf44a64d95/updates" TargetMode="External"/><Relationship Id="rId97" Type="http://schemas.openxmlformats.org/officeDocument/2006/relationships/hyperlink" Target="https://betmgm.my.workfront.com/task/63b6fccc002a3ad56604bbaa88f122bc/updates" TargetMode="External"/><Relationship Id="rId120" Type="http://schemas.openxmlformats.org/officeDocument/2006/relationships/hyperlink" Target="https://betmgm.my.workfront.com/task/63bb62fa001dfb4cf9ba6c55c720d554/updates" TargetMode="External"/><Relationship Id="rId358" Type="http://schemas.openxmlformats.org/officeDocument/2006/relationships/hyperlink" Target="https://betmgm.my.workfront.com/project/63989f920006efb32dd467c647dc58cd/updates" TargetMode="External"/><Relationship Id="rId565" Type="http://schemas.openxmlformats.org/officeDocument/2006/relationships/hyperlink" Target="https://betmgm.my.workfront.com/task/6390a87d000740924712166a3d6b6abc/updates" TargetMode="External"/><Relationship Id="rId162" Type="http://schemas.openxmlformats.org/officeDocument/2006/relationships/hyperlink" Target="https://betmgm.my.workfront.com/task/63a4bc950005ac47cfa2a3762fe71466/updates" TargetMode="External"/><Relationship Id="rId218" Type="http://schemas.openxmlformats.org/officeDocument/2006/relationships/hyperlink" Target="https://betmgm.my.workfront.com/task/63be021a00112803159f96fbd666af9f/updates" TargetMode="External"/><Relationship Id="rId425" Type="http://schemas.openxmlformats.org/officeDocument/2006/relationships/hyperlink" Target="https://betmgm.my.workfront.com/task/63cdcf2100066fe60b9d653581e4aafd/updates" TargetMode="External"/><Relationship Id="rId467" Type="http://schemas.openxmlformats.org/officeDocument/2006/relationships/hyperlink" Target="https://betmgm.my.workfront.com/task/63b6e290002ece1af4de782bcab5940e/updates" TargetMode="External"/><Relationship Id="rId632" Type="http://schemas.openxmlformats.org/officeDocument/2006/relationships/hyperlink" Target="https://betmgm.my.workfront.com/task/63b444d8008522db012b9af00832e248/updates" TargetMode="External"/><Relationship Id="rId271" Type="http://schemas.openxmlformats.org/officeDocument/2006/relationships/hyperlink" Target="https://betmgm.my.workfront.com/task/63a5baa0003b38814c542277190513b6/updates" TargetMode="External"/><Relationship Id="rId24" Type="http://schemas.openxmlformats.org/officeDocument/2006/relationships/hyperlink" Target="https://betmgm.my.workfront.com/task/63a0821600074a996538d2a4db6a716d/updates" TargetMode="External"/><Relationship Id="rId66" Type="http://schemas.openxmlformats.org/officeDocument/2006/relationships/hyperlink" Target="https://betmgm.my.workfront.com/task/63a47d240002990954ba7690cd1e3d06/updates" TargetMode="External"/><Relationship Id="rId131" Type="http://schemas.openxmlformats.org/officeDocument/2006/relationships/hyperlink" Target="https://betmgm.my.workfront.com/task/63a09b55000ddc3c866a74a8b0bd87ed/updates" TargetMode="External"/><Relationship Id="rId327" Type="http://schemas.openxmlformats.org/officeDocument/2006/relationships/hyperlink" Target="https://betmgm.my.workfront.com/task/63877fb70073c1d182018937d74c3885/updates" TargetMode="External"/><Relationship Id="rId369" Type="http://schemas.openxmlformats.org/officeDocument/2006/relationships/hyperlink" Target="https://betmgm.my.workfront.com/task/63c8aba500795676a0bd6a3822b42432/updates" TargetMode="External"/><Relationship Id="rId534" Type="http://schemas.openxmlformats.org/officeDocument/2006/relationships/hyperlink" Target="https://betmgm.my.workfront.com/task/63bc40a800066b0ec0bc88b5dbc005d5/updates" TargetMode="External"/><Relationship Id="rId576" Type="http://schemas.openxmlformats.org/officeDocument/2006/relationships/hyperlink" Target="https://betmgm.my.workfront.com/task/63d2eeb90006d34409317e6e2005b770/updates" TargetMode="External"/><Relationship Id="rId173" Type="http://schemas.openxmlformats.org/officeDocument/2006/relationships/hyperlink" Target="https://betmgm.my.workfront.com/task/63754b81003e90c79511b7b5954cd96c/updates" TargetMode="External"/><Relationship Id="rId229" Type="http://schemas.openxmlformats.org/officeDocument/2006/relationships/hyperlink" Target="https://betmgm.my.workfront.com/task/63ab4aa500a876a3f706fc1c4b6b5f2d/updates" TargetMode="External"/><Relationship Id="rId380" Type="http://schemas.openxmlformats.org/officeDocument/2006/relationships/hyperlink" Target="https://betmgm.my.workfront.com/task/63b43d770081e64d4adb5fd454ba4fa8/updates" TargetMode="External"/><Relationship Id="rId436" Type="http://schemas.openxmlformats.org/officeDocument/2006/relationships/hyperlink" Target="https://betmgm.my.workfront.com/task/63ced7890006735bd87c1ea4025a1700/updates" TargetMode="External"/><Relationship Id="rId601" Type="http://schemas.openxmlformats.org/officeDocument/2006/relationships/hyperlink" Target="https://betmgm.my.workfront.com/task/63bc42c70006c248755c26f66ea4fc51/updates" TargetMode="External"/><Relationship Id="rId240" Type="http://schemas.openxmlformats.org/officeDocument/2006/relationships/hyperlink" Target="https://betmgm.my.workfront.com/task/63beef87000ba348c464aeb16224128a/updates" TargetMode="External"/><Relationship Id="rId478" Type="http://schemas.openxmlformats.org/officeDocument/2006/relationships/hyperlink" Target="https://betmgm.my.workfront.com/task/63b446020085c05ffb9bd6d85eaa801a/updates" TargetMode="External"/><Relationship Id="rId35" Type="http://schemas.openxmlformats.org/officeDocument/2006/relationships/hyperlink" Target="https://betmgm.my.workfront.com/task/63ab075700998d352700109aa61c932e/updates" TargetMode="External"/><Relationship Id="rId77" Type="http://schemas.openxmlformats.org/officeDocument/2006/relationships/hyperlink" Target="https://betmgm.my.workfront.com/task/63a35167003505c2d832842ccd6ec2bb/updates" TargetMode="External"/><Relationship Id="rId100" Type="http://schemas.openxmlformats.org/officeDocument/2006/relationships/hyperlink" Target="https://betmgm.my.workfront.com/task/63b7820600554a3493531e47d5f98088/updates" TargetMode="External"/><Relationship Id="rId282" Type="http://schemas.openxmlformats.org/officeDocument/2006/relationships/hyperlink" Target="https://betmgm.my.workfront.com/task/63c179450007d4b033fbddb4417786f1/updates" TargetMode="External"/><Relationship Id="rId338" Type="http://schemas.openxmlformats.org/officeDocument/2006/relationships/hyperlink" Target="https://betmgm.my.workfront.com/task/63c816ea005b19bd14312d84007bfa28/updates" TargetMode="External"/><Relationship Id="rId503" Type="http://schemas.openxmlformats.org/officeDocument/2006/relationships/hyperlink" Target="https://betmgm.my.workfront.com/project/638785120076012ef4f29742f106b53c/updates" TargetMode="External"/><Relationship Id="rId545" Type="http://schemas.openxmlformats.org/officeDocument/2006/relationships/hyperlink" Target="https://betmgm.my.workfront.com/task/63d3234b00094f5ea3574062a4a28a97/updates" TargetMode="External"/><Relationship Id="rId587" Type="http://schemas.openxmlformats.org/officeDocument/2006/relationships/hyperlink" Target="https://betmgm.my.workfront.com/task/63d19edd00349f9163a8d1b509adcad0/updates" TargetMode="External"/><Relationship Id="rId8" Type="http://schemas.openxmlformats.org/officeDocument/2006/relationships/hyperlink" Target="https://betmgm.my.workfront.com/task/63a07f1b0002bf3cf5cae1512bd5a3bc/updates" TargetMode="External"/><Relationship Id="rId142" Type="http://schemas.openxmlformats.org/officeDocument/2006/relationships/hyperlink" Target="https://betmgm.my.workfront.com/task/63867bd000639a96de00f7fb8430ea8d/updates" TargetMode="External"/><Relationship Id="rId184" Type="http://schemas.openxmlformats.org/officeDocument/2006/relationships/hyperlink" Target="https://betmgm.my.workfront.com/task/63ab64c900aa5f7be92c5abf5530cd37/updates" TargetMode="External"/><Relationship Id="rId391" Type="http://schemas.openxmlformats.org/officeDocument/2006/relationships/hyperlink" Target="https://betmgm.my.workfront.com/project/63c9e7cd0005bc198322345d9eb46e53/updates" TargetMode="External"/><Relationship Id="rId405" Type="http://schemas.openxmlformats.org/officeDocument/2006/relationships/hyperlink" Target="https://betmgm.my.workfront.com/task/63bc22b9002077ee5f0068f7fd1b5a81/updates" TargetMode="External"/><Relationship Id="rId447" Type="http://schemas.openxmlformats.org/officeDocument/2006/relationships/hyperlink" Target="https://betmgm.my.workfront.com/task/639b49f70009f2cf3669246cf4f90527/updates" TargetMode="External"/><Relationship Id="rId612" Type="http://schemas.openxmlformats.org/officeDocument/2006/relationships/hyperlink" Target="https://betmgm.my.workfront.com/task/6390aa37000818910a08314c8d6c57c6/updates" TargetMode="External"/><Relationship Id="rId251" Type="http://schemas.openxmlformats.org/officeDocument/2006/relationships/hyperlink" Target="https://betmgm.my.workfront.com/task/637e580d01501de0c4de54cfadef99b7/updates" TargetMode="External"/><Relationship Id="rId489" Type="http://schemas.openxmlformats.org/officeDocument/2006/relationships/hyperlink" Target="https://betmgm.my.workfront.com/task/63b82f6f00069f02f2d38066e34d4b2b/updates" TargetMode="External"/><Relationship Id="rId46" Type="http://schemas.openxmlformats.org/officeDocument/2006/relationships/hyperlink" Target="https://betmgm.my.workfront.com/task/63b5d907002efd96d63caefe63bafb4c/updates" TargetMode="External"/><Relationship Id="rId293" Type="http://schemas.openxmlformats.org/officeDocument/2006/relationships/hyperlink" Target="https://betmgm.my.workfront.com/task/63c5f46d00326183d8d141847058e2fc/updates" TargetMode="External"/><Relationship Id="rId307" Type="http://schemas.openxmlformats.org/officeDocument/2006/relationships/hyperlink" Target="https://betmgm.my.workfront.com/task/63ac58e700e3ac50516e8596066342cb/updates" TargetMode="External"/><Relationship Id="rId349" Type="http://schemas.openxmlformats.org/officeDocument/2006/relationships/hyperlink" Target="https://betmgm.my.workfront.com/task/63b70d6a003e41afe16cba1d6691df58/updates" TargetMode="External"/><Relationship Id="rId514" Type="http://schemas.openxmlformats.org/officeDocument/2006/relationships/hyperlink" Target="https://betmgm.my.workfront.com/task/63b6e6470030a83954e9baf5b2a63646/updates" TargetMode="External"/><Relationship Id="rId556" Type="http://schemas.openxmlformats.org/officeDocument/2006/relationships/hyperlink" Target="https://betmgm.my.workfront.com/task/63d2d212006b19ba79468f202f676e97/updates" TargetMode="External"/><Relationship Id="rId88" Type="http://schemas.openxmlformats.org/officeDocument/2006/relationships/hyperlink" Target="https://betmgm.my.workfront.com/task/63a31b2e002033c0cd379be604f5f85a/updates" TargetMode="External"/><Relationship Id="rId111" Type="http://schemas.openxmlformats.org/officeDocument/2006/relationships/hyperlink" Target="https://betmgm.my.workfront.com/task/63a1c4a2005df8a840f825c3cb6894e7/updates" TargetMode="External"/><Relationship Id="rId153" Type="http://schemas.openxmlformats.org/officeDocument/2006/relationships/hyperlink" Target="https://betmgm.my.workfront.com/task/63ab488600a7b3caff4e2bc0dd126348/updates" TargetMode="External"/><Relationship Id="rId195" Type="http://schemas.openxmlformats.org/officeDocument/2006/relationships/hyperlink" Target="https://betmgm.my.workfront.com/task/63a37e04003e78601948a22f33ae729f/updates" TargetMode="External"/><Relationship Id="rId209" Type="http://schemas.openxmlformats.org/officeDocument/2006/relationships/hyperlink" Target="https://betmgm.my.workfront.com/task/63adbe3d001d8386c50353866b9bde1b/updates" TargetMode="External"/><Relationship Id="rId360" Type="http://schemas.openxmlformats.org/officeDocument/2006/relationships/hyperlink" Target="https://betmgm.my.workfront.com/project/6390b4ba0022ef89d8a5fc86a90ebcbc/updates" TargetMode="External"/><Relationship Id="rId416" Type="http://schemas.openxmlformats.org/officeDocument/2006/relationships/hyperlink" Target="https://betmgm.my.workfront.com/project/63850f370025380672665539e1b23aa9/documents" TargetMode="External"/><Relationship Id="rId598" Type="http://schemas.openxmlformats.org/officeDocument/2006/relationships/hyperlink" Target="https://betmgm.my.workfront.com/task/63c6e5a0000a01e04b5bb7319b126646/updates" TargetMode="External"/><Relationship Id="rId220" Type="http://schemas.openxmlformats.org/officeDocument/2006/relationships/hyperlink" Target="https://betmgm.my.workfront.com/task/63bdc4a30004f43eab8d616584e2cf24/updates" TargetMode="External"/><Relationship Id="rId458" Type="http://schemas.openxmlformats.org/officeDocument/2006/relationships/hyperlink" Target="https://betmgm.my.workfront.com/task/63bec6550001aef1c7e59c1226a698e8/updates" TargetMode="External"/><Relationship Id="rId623" Type="http://schemas.openxmlformats.org/officeDocument/2006/relationships/hyperlink" Target="https://betmgm.my.workfront.com/task/63d44091003460cae2d6bc93d2666e84/updates" TargetMode="External"/><Relationship Id="rId15" Type="http://schemas.openxmlformats.org/officeDocument/2006/relationships/hyperlink" Target="https://betmgm.my.workfront.com/task/63a0946e00088abdba27d582bb9963be/updates" TargetMode="External"/><Relationship Id="rId57" Type="http://schemas.openxmlformats.org/officeDocument/2006/relationships/hyperlink" Target="https://betmgm.my.workfront.com/project/635b0ae9001201ff6da1e9c3847ba58a/updates" TargetMode="External"/><Relationship Id="rId262" Type="http://schemas.openxmlformats.org/officeDocument/2006/relationships/hyperlink" Target="https://betmgm.my.workfront.com/project/633347ee00314d90c981ec99ac6224f0/documents" TargetMode="External"/><Relationship Id="rId318" Type="http://schemas.openxmlformats.org/officeDocument/2006/relationships/hyperlink" Target="https://betmgm.my.workfront.com/task/63c76113001b08030be3124b36a737eb/updates" TargetMode="External"/><Relationship Id="rId525" Type="http://schemas.openxmlformats.org/officeDocument/2006/relationships/hyperlink" Target="https://betmgm.my.workfront.com/task/63d2f04a000716679c086bc0c65ba5de/updates" TargetMode="External"/><Relationship Id="rId567" Type="http://schemas.openxmlformats.org/officeDocument/2006/relationships/hyperlink" Target="https://betmgm.my.workfront.com/task/63d1930c0032a9fe11d227baffc72bdf/updates" TargetMode="External"/><Relationship Id="rId99" Type="http://schemas.openxmlformats.org/officeDocument/2006/relationships/hyperlink" Target="https://betmgm.my.workfront.com/task/63a1d4ff008dea21a1b2d2939c630436/updates" TargetMode="External"/><Relationship Id="rId122" Type="http://schemas.openxmlformats.org/officeDocument/2006/relationships/hyperlink" Target="https://betmgm.my.workfront.com/project/63a48975007c649bbdf01e1ac1839de2/updates" TargetMode="External"/><Relationship Id="rId164" Type="http://schemas.openxmlformats.org/officeDocument/2006/relationships/hyperlink" Target="https://betmgm.my.workfront.com/task/637bb20d001ab55f190d198ccac39025/updates" TargetMode="External"/><Relationship Id="rId371" Type="http://schemas.openxmlformats.org/officeDocument/2006/relationships/hyperlink" Target="https://betmgm.my.workfront.com/task/63924a2a003ec95a27a425a770a4b262/updates" TargetMode="External"/><Relationship Id="rId427" Type="http://schemas.openxmlformats.org/officeDocument/2006/relationships/hyperlink" Target="https://betmgm.my.workfront.com/task/63c873fc00821a016ef514812b764841/updates" TargetMode="External"/><Relationship Id="rId469" Type="http://schemas.openxmlformats.org/officeDocument/2006/relationships/hyperlink" Target="https://betmgm.my.workfront.com/task/63d07d840005638c73d43c04557294ba/updates" TargetMode="External"/><Relationship Id="rId634" Type="http://schemas.openxmlformats.org/officeDocument/2006/relationships/hyperlink" Target="https://betmgm.my.workfront.com/issue/63d17e2000276ffdb77d0ac49253318a/updates" TargetMode="External"/><Relationship Id="rId26" Type="http://schemas.openxmlformats.org/officeDocument/2006/relationships/hyperlink" Target="https://betmgm.my.workfront.com/task/63879d3900c5e05456b19eded37b9297/updates" TargetMode="External"/><Relationship Id="rId231" Type="http://schemas.openxmlformats.org/officeDocument/2006/relationships/hyperlink" Target="https://betmgm.my.workfront.com/task/6377bae10085fc0712cf8a4e9db71f08/updates" TargetMode="External"/><Relationship Id="rId273" Type="http://schemas.openxmlformats.org/officeDocument/2006/relationships/hyperlink" Target="https://betmgm.my.workfront.com/project/63bde071000c0c11eabce9fb999ff61d/updates" TargetMode="External"/><Relationship Id="rId329" Type="http://schemas.openxmlformats.org/officeDocument/2006/relationships/hyperlink" Target="https://betmgm.my.workfront.com/task/63c76003001ade1e9163f21c302954b4/updates" TargetMode="External"/><Relationship Id="rId480" Type="http://schemas.openxmlformats.org/officeDocument/2006/relationships/hyperlink" Target="https://betmgm.my.workfront.com/task/639b5370000c3aa00a6c6d367835bd06/updates" TargetMode="External"/><Relationship Id="rId536" Type="http://schemas.openxmlformats.org/officeDocument/2006/relationships/hyperlink" Target="https://betmgm.my.workfront.com/task/63d2ef1b0006e6a1e1d021c90e62c227/updates" TargetMode="External"/><Relationship Id="rId68" Type="http://schemas.openxmlformats.org/officeDocument/2006/relationships/hyperlink" Target="https://betmgm.my.workfront.com/task/638f57fb00f4aa2a1d4f169f56e73ad5/updates" TargetMode="External"/><Relationship Id="rId133" Type="http://schemas.openxmlformats.org/officeDocument/2006/relationships/hyperlink" Target="https://betmgm.my.workfront.com/task/637510c70030379806e07381dec08cd2/updates" TargetMode="External"/><Relationship Id="rId175" Type="http://schemas.openxmlformats.org/officeDocument/2006/relationships/hyperlink" Target="https://betmgm.my.workfront.com/task/63754f15003fb9005d521707f0655b4a/updates" TargetMode="External"/><Relationship Id="rId340" Type="http://schemas.openxmlformats.org/officeDocument/2006/relationships/hyperlink" Target="https://betmgm.my.workfront.com/task/63c81723005b3b4b1bc2240f9b873d44/updates" TargetMode="External"/><Relationship Id="rId578" Type="http://schemas.openxmlformats.org/officeDocument/2006/relationships/hyperlink" Target="https://betmgm.my.workfront.com/task/63d2ed2000068c4507827f3cfb34c227/updates" TargetMode="External"/><Relationship Id="rId200" Type="http://schemas.openxmlformats.org/officeDocument/2006/relationships/hyperlink" Target="https://betmgm.my.workfront.com/task/63ab462000a75a579be2a04aa19a152e/updates" TargetMode="External"/><Relationship Id="rId382" Type="http://schemas.openxmlformats.org/officeDocument/2006/relationships/hyperlink" Target="https://betmgm.my.workfront.com/task/63c609f000335682fbaae2ce66d9bc1b/updates" TargetMode="External"/><Relationship Id="rId438" Type="http://schemas.openxmlformats.org/officeDocument/2006/relationships/hyperlink" Target="https://betmgm.my.workfront.com/task/63cee27e0009d42c960fd6824f87dc79/updates" TargetMode="External"/><Relationship Id="rId603" Type="http://schemas.openxmlformats.org/officeDocument/2006/relationships/hyperlink" Target="https://betmgm.my.workfront.com/task/63d15fda0027e468781f498bc3bbf411/updates" TargetMode="External"/><Relationship Id="rId242" Type="http://schemas.openxmlformats.org/officeDocument/2006/relationships/hyperlink" Target="https://betmgm.my.workfront.com/task/637e58a001506c20f3bbe943d3fbc945/updates" TargetMode="External"/><Relationship Id="rId284" Type="http://schemas.openxmlformats.org/officeDocument/2006/relationships/hyperlink" Target="https://betmgm.my.workfront.com/project/6398e69300479666e695a79a1dd69ec4/updates" TargetMode="External"/><Relationship Id="rId491" Type="http://schemas.openxmlformats.org/officeDocument/2006/relationships/hyperlink" Target="https://betmgm.my.workfront.com/task/63d0430e00818dc2454374135fad38c8/updates" TargetMode="External"/><Relationship Id="rId505" Type="http://schemas.openxmlformats.org/officeDocument/2006/relationships/hyperlink" Target="https://betmgm.my.workfront.com/project/639ca223001565df0cd1ed63a538b09a/updates" TargetMode="External"/><Relationship Id="rId37" Type="http://schemas.openxmlformats.org/officeDocument/2006/relationships/hyperlink" Target="https://betmgm.my.workfront.com/task/639a38db0076e28c895ff360c007555a/updates" TargetMode="External"/><Relationship Id="rId79" Type="http://schemas.openxmlformats.org/officeDocument/2006/relationships/hyperlink" Target="https://betmgm.my.workfront.com/task/63a48894007c18bfc29fcc82af625cba/updates" TargetMode="External"/><Relationship Id="rId102" Type="http://schemas.openxmlformats.org/officeDocument/2006/relationships/hyperlink" Target="https://betmgm.my.workfront.com/task/63a46d0a0077e5f976824dba5f55e45b/updates" TargetMode="External"/><Relationship Id="rId144" Type="http://schemas.openxmlformats.org/officeDocument/2006/relationships/hyperlink" Target="https://betmgm.my.workfront.com/task/63867b23006387b65a379f0efedf2ca5/updates" TargetMode="External"/><Relationship Id="rId547" Type="http://schemas.openxmlformats.org/officeDocument/2006/relationships/hyperlink" Target="https://betmgm.my.workfront.com/task/63c5a40c00bc03ebbf72c56cc52d879a/updates" TargetMode="External"/><Relationship Id="rId589" Type="http://schemas.openxmlformats.org/officeDocument/2006/relationships/hyperlink" Target="https://betmgm.my.workfront.com/task/6390aac300083bca2d2e3f465e546336/updates" TargetMode="External"/><Relationship Id="rId90" Type="http://schemas.openxmlformats.org/officeDocument/2006/relationships/hyperlink" Target="https://betmgm.my.workfront.com/task/63a08a76000a16b2e518bcd663dbcbbd/updates" TargetMode="External"/><Relationship Id="rId186" Type="http://schemas.openxmlformats.org/officeDocument/2006/relationships/hyperlink" Target="https://betmgm.my.workfront.com/task/63b45d1300c938a04149148d3534872b/updates" TargetMode="External"/><Relationship Id="rId351" Type="http://schemas.openxmlformats.org/officeDocument/2006/relationships/hyperlink" Target="https://betmgm.my.workfront.com/task/63c4a3d1003137c6573347e806d6353d/updates" TargetMode="External"/><Relationship Id="rId393" Type="http://schemas.openxmlformats.org/officeDocument/2006/relationships/hyperlink" Target="https://betmgm.my.workfront.com/task/63c9e2dc00050c9ecbb33e2f93a4243d/updates" TargetMode="External"/><Relationship Id="rId407" Type="http://schemas.openxmlformats.org/officeDocument/2006/relationships/hyperlink" Target="https://betmgm.my.workfront.com/task/63924c40003f12583614a7293261aba5/updates" TargetMode="External"/><Relationship Id="rId449" Type="http://schemas.openxmlformats.org/officeDocument/2006/relationships/hyperlink" Target="https://betmgm.my.workfront.com/task/639b49f70009f2e4086475f5bb8e1270/updates" TargetMode="External"/><Relationship Id="rId614" Type="http://schemas.openxmlformats.org/officeDocument/2006/relationships/hyperlink" Target="https://betmgm.my.workfront.com/task/63d7eec4000c53eddb13017abf0701d5/updates" TargetMode="External"/><Relationship Id="rId211" Type="http://schemas.openxmlformats.org/officeDocument/2006/relationships/hyperlink" Target="https://betmgm.my.workfront.com/project/6390cb4b00374468b3a40f5c1ffe38c3/updates" TargetMode="External"/><Relationship Id="rId253" Type="http://schemas.openxmlformats.org/officeDocument/2006/relationships/hyperlink" Target="https://betmgm.my.workfront.com/task/63ab61eb00aa31f922398e2a2023d220/updates" TargetMode="External"/><Relationship Id="rId295" Type="http://schemas.openxmlformats.org/officeDocument/2006/relationships/hyperlink" Target="https://betmgm.my.workfront.com/task/63c6147600340972b37dec226d014aea/updates" TargetMode="External"/><Relationship Id="rId309" Type="http://schemas.openxmlformats.org/officeDocument/2006/relationships/hyperlink" Target="https://betmgm.my.workfront.com/task/63c739b200144768dcf2a1056f9ea9f8/updates" TargetMode="External"/><Relationship Id="rId460" Type="http://schemas.openxmlformats.org/officeDocument/2006/relationships/hyperlink" Target="https://betmgm.my.workfront.com/task/63cac12c0040425b114d6638edecbe73/updates" TargetMode="External"/><Relationship Id="rId516" Type="http://schemas.openxmlformats.org/officeDocument/2006/relationships/hyperlink" Target="https://betmgm.my.workfront.com/task/639254450040521b3372a1acd950e02e/updates" TargetMode="External"/><Relationship Id="rId48" Type="http://schemas.openxmlformats.org/officeDocument/2006/relationships/hyperlink" Target="https://betmgm.my.workfront.com/task/63b629dd00367ab1fde0801fc2395c07/updates" TargetMode="External"/><Relationship Id="rId113" Type="http://schemas.openxmlformats.org/officeDocument/2006/relationships/hyperlink" Target="https://betmgm.my.workfront.com/task/63a31ec40023388f7ac519b42ba0166a/updates" TargetMode="External"/><Relationship Id="rId320" Type="http://schemas.openxmlformats.org/officeDocument/2006/relationships/hyperlink" Target="https://betmgm.my.workfront.com/project/639b7bd1001c5625cf8a4dfc0db1e125/updates" TargetMode="External"/><Relationship Id="rId558" Type="http://schemas.openxmlformats.org/officeDocument/2006/relationships/hyperlink" Target="https://betmgm.my.workfront.com/task/63d2ed03000687509fb0b82aec700c47/updates" TargetMode="External"/><Relationship Id="rId155" Type="http://schemas.openxmlformats.org/officeDocument/2006/relationships/hyperlink" Target="https://betmgm.my.workfront.com/task/63be0c2b001216658c65f4cc17d8a46e/updates" TargetMode="External"/><Relationship Id="rId197" Type="http://schemas.openxmlformats.org/officeDocument/2006/relationships/hyperlink" Target="https://betmgm.my.workfront.com/task/63bf0d6c0018dea951bedcda912dbc68/updates" TargetMode="External"/><Relationship Id="rId362" Type="http://schemas.openxmlformats.org/officeDocument/2006/relationships/hyperlink" Target="https://betmgm.my.workfront.com/task/63b88d3a00ae0ec7763698573da0ebb9/updates" TargetMode="External"/><Relationship Id="rId418" Type="http://schemas.openxmlformats.org/officeDocument/2006/relationships/hyperlink" Target="https://betmgm.my.workfront.com/task/63b44d22008848c137a86c29843841b1/updates" TargetMode="External"/><Relationship Id="rId625" Type="http://schemas.openxmlformats.org/officeDocument/2006/relationships/hyperlink" Target="https://betmgm.my.workfront.com/task/63d85d9c00586c78c502dd85e75f0f96/updates" TargetMode="External"/><Relationship Id="rId222" Type="http://schemas.openxmlformats.org/officeDocument/2006/relationships/hyperlink" Target="https://betmgm.my.workfront.com/task/63bece610003a2d2f07e83c2efffacfa/updates" TargetMode="External"/><Relationship Id="rId264" Type="http://schemas.openxmlformats.org/officeDocument/2006/relationships/hyperlink" Target="https://betmgm.my.workfront.com/task/634d6c780009ac59219151addf430b59/updates" TargetMode="External"/><Relationship Id="rId471" Type="http://schemas.openxmlformats.org/officeDocument/2006/relationships/hyperlink" Target="https://betmgm.my.workfront.com/project/63bc19f5000426457b1769d821d331f9/updates" TargetMode="External"/><Relationship Id="rId17" Type="http://schemas.openxmlformats.org/officeDocument/2006/relationships/hyperlink" Target="https://betmgm.my.workfront.com/task/639ca2240015668ac1dfaeb0cd07957d/updates" TargetMode="External"/><Relationship Id="rId59" Type="http://schemas.openxmlformats.org/officeDocument/2006/relationships/hyperlink" Target="https://betmgm.my.workfront.com/task/63a229aa00a2a73f6567322fec32325d/updates" TargetMode="External"/><Relationship Id="rId124" Type="http://schemas.openxmlformats.org/officeDocument/2006/relationships/hyperlink" Target="https://betmgm.my.workfront.com/project/63920686001be66e16eb3964ebeaac0d/updates" TargetMode="External"/><Relationship Id="rId527" Type="http://schemas.openxmlformats.org/officeDocument/2006/relationships/hyperlink" Target="https://betmgm.my.workfront.com/task/63d2f062000719c775c494789c979db1/updates" TargetMode="External"/><Relationship Id="rId569" Type="http://schemas.openxmlformats.org/officeDocument/2006/relationships/hyperlink" Target="https://betmgm.my.workfront.com/task/63d2ef5e0006f4e62da5a4287b198571/updates" TargetMode="External"/><Relationship Id="rId70" Type="http://schemas.openxmlformats.org/officeDocument/2006/relationships/hyperlink" Target="https://betmgm.my.workfront.com/task/638f5a2b00f5be76d41e7ec36fd53230/updates" TargetMode="External"/><Relationship Id="rId166" Type="http://schemas.openxmlformats.org/officeDocument/2006/relationships/hyperlink" Target="https://betmgm.my.workfront.com/task/63ab376d00a5383f50e2072c11c41457/updates" TargetMode="External"/><Relationship Id="rId331" Type="http://schemas.openxmlformats.org/officeDocument/2006/relationships/hyperlink" Target="https://betmgm.my.workfront.com/task/63c71e5e00140e97662b6c6d86461bbe/updates" TargetMode="External"/><Relationship Id="rId373" Type="http://schemas.openxmlformats.org/officeDocument/2006/relationships/hyperlink" Target="https://betmgm.my.workfront.com/task/63c99b7700efaea1cdc0f73f8a8b355d/updates" TargetMode="External"/><Relationship Id="rId429" Type="http://schemas.openxmlformats.org/officeDocument/2006/relationships/hyperlink" Target="https://betmgm.my.workfront.com/task/63c72032001466c9a9e38f6822010e6f/updates" TargetMode="External"/><Relationship Id="rId580" Type="http://schemas.openxmlformats.org/officeDocument/2006/relationships/hyperlink" Target="https://betmgm.my.workfront.com/task/63d2c5150066d34541650084f63fd2b4/updates" TargetMode="External"/><Relationship Id="rId636" Type="http://schemas.openxmlformats.org/officeDocument/2006/relationships/hyperlink" Target="https://betmgm.my.workfront.com/issue/63d181540027e2c36c1f083547ef4100/updates" TargetMode="External"/><Relationship Id="rId1" Type="http://schemas.openxmlformats.org/officeDocument/2006/relationships/hyperlink" Target="https://betmgm.my.workfront.com/task/63ada04b0045bc9b9aa8659addd36c14/updates" TargetMode="External"/><Relationship Id="rId233" Type="http://schemas.openxmlformats.org/officeDocument/2006/relationships/hyperlink" Target="https://betmgm.my.workfront.com/task/63bdc76400056c3437bdc2dec518fbb2/updates" TargetMode="External"/><Relationship Id="rId440" Type="http://schemas.openxmlformats.org/officeDocument/2006/relationships/hyperlink" Target="https://betmgm.my.workfront.com/task/63c987e100e8d60ae72de245b974c5cf/updates" TargetMode="External"/><Relationship Id="rId28" Type="http://schemas.openxmlformats.org/officeDocument/2006/relationships/hyperlink" Target="https://betmgm.my.workfront.com/task/63b44ba600ffecb2ed79095c1140a000/updates" TargetMode="External"/><Relationship Id="rId275" Type="http://schemas.openxmlformats.org/officeDocument/2006/relationships/hyperlink" Target="https://betmgm.my.workfront.com/project/6398af52000a22af73116e2046475225" TargetMode="External"/><Relationship Id="rId300" Type="http://schemas.openxmlformats.org/officeDocument/2006/relationships/hyperlink" Target="https://betmgm.my.workfront.com/task/63c600d20032f02af80cb3bee3eed846/updates" TargetMode="External"/><Relationship Id="rId482" Type="http://schemas.openxmlformats.org/officeDocument/2006/relationships/hyperlink" Target="https://betmgm.my.workfront.com/task/639b43050008237ff11264fe5ae4fd25/updates" TargetMode="External"/><Relationship Id="rId538" Type="http://schemas.openxmlformats.org/officeDocument/2006/relationships/hyperlink" Target="https://betmgm.my.workfront.com/task/63d2eedf0006d916ec6564ae49e89035/updates" TargetMode="External"/><Relationship Id="rId81" Type="http://schemas.openxmlformats.org/officeDocument/2006/relationships/hyperlink" Target="https://betmgm.my.workfront.com/task/638674b80062a8d4801862bafef51aac/updates" TargetMode="External"/><Relationship Id="rId135" Type="http://schemas.openxmlformats.org/officeDocument/2006/relationships/hyperlink" Target="https://betmgm.my.workfront.com/task/63750d8f002f75d1b1c4fa6ef42443fb/updates" TargetMode="External"/><Relationship Id="rId177" Type="http://schemas.openxmlformats.org/officeDocument/2006/relationships/hyperlink" Target="https://betmgm.my.workfront.com/task/63754f15003fb92d2ed66170b235a63a/updates" TargetMode="External"/><Relationship Id="rId342" Type="http://schemas.openxmlformats.org/officeDocument/2006/relationships/hyperlink" Target="https://betmgm.my.workfront.com/task/63c7205a00168f455339844d9a361961/updates" TargetMode="External"/><Relationship Id="rId384" Type="http://schemas.openxmlformats.org/officeDocument/2006/relationships/hyperlink" Target="https://betmgm.my.workfront.com/task/6398adc500326b0481b96ef80cdb9f31/updates" TargetMode="External"/><Relationship Id="rId591" Type="http://schemas.openxmlformats.org/officeDocument/2006/relationships/hyperlink" Target="https://betmgm.my.workfront.com/task/63c03b280009e7b1e21c13cee7e82e52/updates" TargetMode="External"/><Relationship Id="rId605" Type="http://schemas.openxmlformats.org/officeDocument/2006/relationships/hyperlink" Target="https://betmgm.my.workfront.com/task/63d7165e00112041c18c3357d1ad9c8b/updates" TargetMode="External"/><Relationship Id="rId202" Type="http://schemas.openxmlformats.org/officeDocument/2006/relationships/hyperlink" Target="https://betmgm.my.workfront.com/task/63bf0ed60019340f648896cc651293ee/updates" TargetMode="External"/><Relationship Id="rId244" Type="http://schemas.openxmlformats.org/officeDocument/2006/relationships/hyperlink" Target="https://betmgm.my.workfront.com/task/6375133d0030f9136b0df11c6d075cb4/updates" TargetMode="External"/><Relationship Id="rId39" Type="http://schemas.openxmlformats.org/officeDocument/2006/relationships/hyperlink" Target="https://betmgm.my.workfront.com/task/63b49794002f82507167c0190df5779c/updates" TargetMode="External"/><Relationship Id="rId286" Type="http://schemas.openxmlformats.org/officeDocument/2006/relationships/hyperlink" Target="https://betmgm.my.workfront.com/task/63c5f1b000324c235511c70000c33ca2/updates" TargetMode="External"/><Relationship Id="rId451" Type="http://schemas.openxmlformats.org/officeDocument/2006/relationships/hyperlink" Target="https://betmgm.my.workfront.com/task/63c02e410005ca4b6b7e685e519aac63/updates" TargetMode="External"/><Relationship Id="rId493" Type="http://schemas.openxmlformats.org/officeDocument/2006/relationships/hyperlink" Target="https://betmgm.my.workfront.com/task/63d1d1ce0038892cc474d9068f03e6ed/updates" TargetMode="External"/><Relationship Id="rId507" Type="http://schemas.openxmlformats.org/officeDocument/2006/relationships/hyperlink" Target="https://betmgm.my.workfront.com/task/63d1d0c200386df9c2d0a42b7ac70ddc/updates" TargetMode="External"/><Relationship Id="rId549" Type="http://schemas.openxmlformats.org/officeDocument/2006/relationships/hyperlink" Target="https://betmgm.my.workfront.com/task/63c846f1007a36969f00035cb6e156b5/updates" TargetMode="External"/><Relationship Id="rId50" Type="http://schemas.openxmlformats.org/officeDocument/2006/relationships/hyperlink" Target="https://betmgm.my.workfront.com/task/63a22a6300a2e98d7c78a3a8f6047006/updates" TargetMode="External"/><Relationship Id="rId104" Type="http://schemas.openxmlformats.org/officeDocument/2006/relationships/hyperlink" Target="https://betmgm.my.workfront.com/task/63a07c75000241f2596c59fcac53a94d/updates" TargetMode="External"/><Relationship Id="rId146" Type="http://schemas.openxmlformats.org/officeDocument/2006/relationships/hyperlink" Target="https://betmgm.my.workfront.com/task/63a4932100861366c32be49133d0df1e/updates" TargetMode="External"/><Relationship Id="rId188" Type="http://schemas.openxmlformats.org/officeDocument/2006/relationships/hyperlink" Target="https://betmgm.my.workfront.com/task/63bc8889004b0fd85da939c7e532fd6e/updates" TargetMode="External"/><Relationship Id="rId311" Type="http://schemas.openxmlformats.org/officeDocument/2006/relationships/hyperlink" Target="https://betmgm.my.workfront.com/task/63c76055001ae499ac3226e63b13dd5d/updates" TargetMode="External"/><Relationship Id="rId353" Type="http://schemas.openxmlformats.org/officeDocument/2006/relationships/hyperlink" Target="https://betmgm.my.workfront.com/task/63c8a8630078d0eb6a75488fc64bdbf8/updates" TargetMode="External"/><Relationship Id="rId395" Type="http://schemas.openxmlformats.org/officeDocument/2006/relationships/hyperlink" Target="https://betmgm.my.workfront.com/task/63af0df3001f7c9594bfe8459bababf6/updates" TargetMode="External"/><Relationship Id="rId409" Type="http://schemas.openxmlformats.org/officeDocument/2006/relationships/hyperlink" Target="https://betmgm.my.workfront.com/task/63bc216f001fc3cf185258902716cbab/updates" TargetMode="External"/><Relationship Id="rId560" Type="http://schemas.openxmlformats.org/officeDocument/2006/relationships/hyperlink" Target="https://betmgm.my.workfront.com/task/63d2e5a2000546293e5de12d11f9a5c1/updates" TargetMode="External"/><Relationship Id="rId92" Type="http://schemas.openxmlformats.org/officeDocument/2006/relationships/hyperlink" Target="https://betmgm.my.workfront.com/project/6392352a003a604dfc958a830895d6a8/updates" TargetMode="External"/><Relationship Id="rId213" Type="http://schemas.openxmlformats.org/officeDocument/2006/relationships/hyperlink" Target="https://betmgm.my.workfront.com/project/6390cc0f00379b050e93f1ae902c3f3a/updates" TargetMode="External"/><Relationship Id="rId420" Type="http://schemas.openxmlformats.org/officeDocument/2006/relationships/hyperlink" Target="https://betmgm.my.workfront.com/task/63b5f5e2004a41d6d2cd3bd784451675/updates" TargetMode="External"/><Relationship Id="rId616" Type="http://schemas.openxmlformats.org/officeDocument/2006/relationships/hyperlink" Target="https://betmgm.my.workfront.com/task/63bf5644001b9ef34c47523e57c173af/updates" TargetMode="External"/><Relationship Id="rId255" Type="http://schemas.openxmlformats.org/officeDocument/2006/relationships/hyperlink" Target="https://betmgm.my.workfront.com/task/6377b93f008547beefadbbc6f8911684/updates" TargetMode="External"/><Relationship Id="rId297" Type="http://schemas.openxmlformats.org/officeDocument/2006/relationships/hyperlink" Target="https://betmgm.my.workfront.com/task/637e2c960052276ddebeb5bb773c1dfc/updates" TargetMode="External"/><Relationship Id="rId462" Type="http://schemas.openxmlformats.org/officeDocument/2006/relationships/hyperlink" Target="https://betmgm.my.workfront.com/task/639b47d600097988c0310ecf8f5c330b/updates" TargetMode="External"/><Relationship Id="rId518" Type="http://schemas.openxmlformats.org/officeDocument/2006/relationships/hyperlink" Target="https://betmgm.my.workfront.com/task/63b6e6470030a8733609d12d7e687a4f/updates" TargetMode="External"/><Relationship Id="rId115" Type="http://schemas.openxmlformats.org/officeDocument/2006/relationships/hyperlink" Target="https://betmgm.my.workfront.com/task/63a319fd00019c2e01cbde2b01baa8cf/updates" TargetMode="External"/><Relationship Id="rId157" Type="http://schemas.openxmlformats.org/officeDocument/2006/relationships/hyperlink" Target="https://betmgm.my.workfront.com/project/63be021a001127f4c6c95a552fc1b651/overview" TargetMode="External"/><Relationship Id="rId322" Type="http://schemas.openxmlformats.org/officeDocument/2006/relationships/hyperlink" Target="https://betmgm.my.workfront.com/project/635fb7d6000af62f45332440ee747991/updates" TargetMode="External"/><Relationship Id="rId364" Type="http://schemas.openxmlformats.org/officeDocument/2006/relationships/hyperlink" Target="https://betmgm.my.workfront.com/task/63c8a8be0078d4f9014e4dad612a3bcc/updates" TargetMode="External"/><Relationship Id="rId61" Type="http://schemas.openxmlformats.org/officeDocument/2006/relationships/hyperlink" Target="https://betmgm.my.workfront.com/project/639891b20003d79753e17ab6e591e9f3/updates" TargetMode="External"/><Relationship Id="rId199" Type="http://schemas.openxmlformats.org/officeDocument/2006/relationships/hyperlink" Target="https://betmgm.my.workfront.com/task/63ab33b200a46b68e169f67e18ab59b9/updates" TargetMode="External"/><Relationship Id="rId571" Type="http://schemas.openxmlformats.org/officeDocument/2006/relationships/hyperlink" Target="https://betmgm.my.workfront.com/task/63d2f0830007245d6fa778bb0a846a2e/updates" TargetMode="External"/><Relationship Id="rId627" Type="http://schemas.openxmlformats.org/officeDocument/2006/relationships/hyperlink" Target="https://betmgm.my.workfront.com/project/61def17900b2ad2612920c3b1dda7135/updates" TargetMode="External"/><Relationship Id="rId19" Type="http://schemas.openxmlformats.org/officeDocument/2006/relationships/hyperlink" Target="https://betmgm.my.workfront.com/task/63ab110c009c9b752d5acac74781ea30/updates" TargetMode="External"/><Relationship Id="rId224" Type="http://schemas.openxmlformats.org/officeDocument/2006/relationships/hyperlink" Target="https://betmgm.my.workfront.com/project/619eadc4003daccfe3ca4170ddb8098d" TargetMode="External"/><Relationship Id="rId266" Type="http://schemas.openxmlformats.org/officeDocument/2006/relationships/hyperlink" Target="https://betmgm.my.workfront.com/task/63c4a3650031327b1cd1a8cdb9e28574/updates" TargetMode="External"/><Relationship Id="rId431" Type="http://schemas.openxmlformats.org/officeDocument/2006/relationships/hyperlink" Target="https://betmgm.my.workfront.com/task/63b44d22008848d83d3cb63f2ca4ae68/updates" TargetMode="External"/><Relationship Id="rId473" Type="http://schemas.openxmlformats.org/officeDocument/2006/relationships/hyperlink" Target="https://betmgm.my.workfront.com/project/63a5b3af003866ab74360929216ef151/updates" TargetMode="External"/><Relationship Id="rId529" Type="http://schemas.openxmlformats.org/officeDocument/2006/relationships/hyperlink" Target="https://betmgm.my.workfront.com/task/63d2ef560006f37ebf89983d5689230f/updates" TargetMode="External"/><Relationship Id="rId30" Type="http://schemas.openxmlformats.org/officeDocument/2006/relationships/hyperlink" Target="https://betmgm.my.workfront.com/task/639c9058000caaf02e772f8ed6530834/updates" TargetMode="External"/><Relationship Id="rId126" Type="http://schemas.openxmlformats.org/officeDocument/2006/relationships/hyperlink" Target="https://betmgm.my.workfront.com/task/63a2243000a12e19c6470742de2d40a5/updates" TargetMode="External"/><Relationship Id="rId168" Type="http://schemas.openxmlformats.org/officeDocument/2006/relationships/hyperlink" Target="https://betmgm.my.workfront.com/task/63ab376d00a538725494fa20cd847b4e/updates" TargetMode="External"/><Relationship Id="rId333" Type="http://schemas.openxmlformats.org/officeDocument/2006/relationships/hyperlink" Target="https://betmgm.my.workfront.com/task/63c71aec00136c79234a903f9a63ef79/updates" TargetMode="External"/><Relationship Id="rId540" Type="http://schemas.openxmlformats.org/officeDocument/2006/relationships/hyperlink" Target="https://betmgm.my.workfront.com/task/639254d500406a5b4107c68177482db3/updates" TargetMode="External"/><Relationship Id="rId72" Type="http://schemas.openxmlformats.org/officeDocument/2006/relationships/hyperlink" Target="https://betmgm.my.workfront.com/project/63a22a2c00a2d6607ff89f5dd917e817/updates" TargetMode="External"/><Relationship Id="rId375" Type="http://schemas.openxmlformats.org/officeDocument/2006/relationships/hyperlink" Target="https://betmgm.my.workfront.com/task/63c99b3b00efa3eacd0bd6e993a61c3a/updates" TargetMode="External"/><Relationship Id="rId582" Type="http://schemas.openxmlformats.org/officeDocument/2006/relationships/hyperlink" Target="https://betmgm.my.workfront.com/task/63d2e42600050c06e52efc2df2896aa6/updates" TargetMode="External"/><Relationship Id="rId3" Type="http://schemas.openxmlformats.org/officeDocument/2006/relationships/hyperlink" Target="https://betmgm.my.workfront.com/task/639c99fb000ea5ab6f18705a4695a727/updates" TargetMode="External"/><Relationship Id="rId235" Type="http://schemas.openxmlformats.org/officeDocument/2006/relationships/hyperlink" Target="https://betmgm.my.workfront.com/task/63765a130005710b801adb91e183d4bf/updates" TargetMode="External"/><Relationship Id="rId277" Type="http://schemas.openxmlformats.org/officeDocument/2006/relationships/hyperlink" Target="https://betmgm.my.workfront.com/task/63aef09b0015f2180fb5f7057008c5b6/updates" TargetMode="External"/><Relationship Id="rId400" Type="http://schemas.openxmlformats.org/officeDocument/2006/relationships/hyperlink" Target="https://betmgm.my.workfront.com/task/63b5cb27000ddd85c3c4915dc2198d21/updates" TargetMode="External"/><Relationship Id="rId442" Type="http://schemas.openxmlformats.org/officeDocument/2006/relationships/hyperlink" Target="https://betmgm.my.workfront.com/project/632b57860000653331f417b5bed4eac1/updates" TargetMode="External"/><Relationship Id="rId484" Type="http://schemas.openxmlformats.org/officeDocument/2006/relationships/hyperlink" Target="https://betmgm.my.workfront.com/task/63bd929700b2b8cdad179e3b0273b6c7/updates" TargetMode="External"/><Relationship Id="rId137" Type="http://schemas.openxmlformats.org/officeDocument/2006/relationships/hyperlink" Target="https://betmgm.my.workfront.com/task/63a4b19e00045246e2a07ef9af62f1a8/updates" TargetMode="External"/><Relationship Id="rId302" Type="http://schemas.openxmlformats.org/officeDocument/2006/relationships/hyperlink" Target="https://betmgm.my.workfront.com/task/63c6c8630004382ea62fd69b793798aa/updates" TargetMode="External"/><Relationship Id="rId344" Type="http://schemas.openxmlformats.org/officeDocument/2006/relationships/hyperlink" Target="https://betmgm.my.workfront.com/task/63af048e001cc879ed4e6d1d891d3fae/updates" TargetMode="External"/><Relationship Id="rId41" Type="http://schemas.openxmlformats.org/officeDocument/2006/relationships/hyperlink" Target="https://betmgm.my.workfront.com/task/63a0835000037ede0e3f3905d1a394c8/updates" TargetMode="External"/><Relationship Id="rId83" Type="http://schemas.openxmlformats.org/officeDocument/2006/relationships/hyperlink" Target="https://betmgm.my.workfront.com/task/63a47bc8007e852c9623a341dc8eb690/updates" TargetMode="External"/><Relationship Id="rId179" Type="http://schemas.openxmlformats.org/officeDocument/2006/relationships/hyperlink" Target="https://betmgm.my.workfront.com/task/6377a4ae007bf8f820ef21e1f9163b11/updates" TargetMode="External"/><Relationship Id="rId386" Type="http://schemas.openxmlformats.org/officeDocument/2006/relationships/hyperlink" Target="https://betmgm.my.workfront.com/task/63ca155100001e2472cdd9f7bf551199/updates" TargetMode="External"/><Relationship Id="rId551" Type="http://schemas.openxmlformats.org/officeDocument/2006/relationships/hyperlink" Target="https://betmgm.my.workfront.com/task/63c05db800007d791ba82d78185886ec/updates" TargetMode="External"/><Relationship Id="rId593" Type="http://schemas.openxmlformats.org/officeDocument/2006/relationships/hyperlink" Target="https://betmgm.my.workfront.com/project/63aef3610003f3e22a053575c72739c8/updates" TargetMode="External"/><Relationship Id="rId607" Type="http://schemas.openxmlformats.org/officeDocument/2006/relationships/hyperlink" Target="https://betmgm.my.workfront.com/task/63c170fb003e035db69a96df0a152461/updates" TargetMode="External"/><Relationship Id="rId190" Type="http://schemas.openxmlformats.org/officeDocument/2006/relationships/hyperlink" Target="https://betmgm.my.workfront.com/task/6377a6b3007d36f632a0f2be501fdbf4" TargetMode="External"/><Relationship Id="rId204" Type="http://schemas.openxmlformats.org/officeDocument/2006/relationships/hyperlink" Target="https://betmgm.my.workfront.com/task/63a495480086b81fd14c76c99ebaea27/updates" TargetMode="External"/><Relationship Id="rId246" Type="http://schemas.openxmlformats.org/officeDocument/2006/relationships/hyperlink" Target="https://betmgm.my.workfront.com/task/6398acac003213bac555867b578eda92/updates" TargetMode="External"/><Relationship Id="rId288" Type="http://schemas.openxmlformats.org/officeDocument/2006/relationships/hyperlink" Target="https://betmgm.my.workfront.com/task/6398b3980033c0b5e50c3826b3834a77/updates" TargetMode="External"/><Relationship Id="rId411" Type="http://schemas.openxmlformats.org/officeDocument/2006/relationships/hyperlink" Target="https://betmgm.my.workfront.com/task/63924b89003efa1941fa8cb0523c8c18/updates" TargetMode="External"/><Relationship Id="rId453" Type="http://schemas.openxmlformats.org/officeDocument/2006/relationships/hyperlink" Target="https://betmgm.my.workfront.com/task/63c02e410005ca36236b308fbe5a2d8e/updates" TargetMode="External"/><Relationship Id="rId509" Type="http://schemas.openxmlformats.org/officeDocument/2006/relationships/hyperlink" Target="https://betmgm.my.workfront.com/task/63d1928b003294c6ee3710d54c121b5a/updates" TargetMode="External"/><Relationship Id="rId106" Type="http://schemas.openxmlformats.org/officeDocument/2006/relationships/hyperlink" Target="https://betmgm.my.workfront.com/task/63adc84a00554897b32faf2815e35ed0/updates" TargetMode="External"/><Relationship Id="rId313" Type="http://schemas.openxmlformats.org/officeDocument/2006/relationships/hyperlink" Target="https://betmgm.my.workfront.com/task/637516bf003202593631a27c883628d5/updates" TargetMode="External"/><Relationship Id="rId495" Type="http://schemas.openxmlformats.org/officeDocument/2006/relationships/hyperlink" Target="https://betmgm.my.workfront.com/task/63a345c900328c22b5f020a1455784bf/updates" TargetMode="External"/><Relationship Id="rId10" Type="http://schemas.openxmlformats.org/officeDocument/2006/relationships/hyperlink" Target="https://betmgm.my.workfront.com/task/639ccf2d00431d80cb57aca490bae0ae/updates" TargetMode="External"/><Relationship Id="rId52" Type="http://schemas.openxmlformats.org/officeDocument/2006/relationships/hyperlink" Target="https://betmgm.my.workfront.com/task/63a09a2f000daaa842a9b059608e26ad/updates" TargetMode="External"/><Relationship Id="rId94" Type="http://schemas.openxmlformats.org/officeDocument/2006/relationships/hyperlink" Target="https://betmgm.my.workfront.com/task/63a319f8001ec32a4d297ac054f01e2c/updates" TargetMode="External"/><Relationship Id="rId148" Type="http://schemas.openxmlformats.org/officeDocument/2006/relationships/hyperlink" Target="https://betmgm.my.workfront.com/task/637515540031aa07f090cebeb5931b16/updates" TargetMode="External"/><Relationship Id="rId355" Type="http://schemas.openxmlformats.org/officeDocument/2006/relationships/hyperlink" Target="https://betmgm.my.workfront.com/task/63c8afe4007979d5f0ac53c522c64755/updates" TargetMode="External"/><Relationship Id="rId397" Type="http://schemas.openxmlformats.org/officeDocument/2006/relationships/hyperlink" Target="https://betmgm.my.workfront.com/task/63ca167300002a449d358f85f28ef819/updates" TargetMode="External"/><Relationship Id="rId520" Type="http://schemas.openxmlformats.org/officeDocument/2006/relationships/hyperlink" Target="https://betmgm.my.workfront.com/task/63bf22a9001fb91158f826eb9ca0f974/updates" TargetMode="External"/><Relationship Id="rId562" Type="http://schemas.openxmlformats.org/officeDocument/2006/relationships/hyperlink" Target="https://betmgm.my.workfront.com/task/63d2ef020006dee6823b38464748054e/updates" TargetMode="External"/><Relationship Id="rId618" Type="http://schemas.openxmlformats.org/officeDocument/2006/relationships/hyperlink" Target="https://betmgm.my.workfront.com/task/63d7eb62000b391df176d13d06bfcea2/updates" TargetMode="External"/><Relationship Id="rId215" Type="http://schemas.openxmlformats.org/officeDocument/2006/relationships/hyperlink" Target="https://betmgm.my.workfront.com/task/63adc08a001e0ad9e66683265690eea9/updates" TargetMode="External"/><Relationship Id="rId257" Type="http://schemas.openxmlformats.org/officeDocument/2006/relationships/hyperlink" Target="https://betmgm.my.workfront.com/task/6398acac003213a568943d09819c88ac/updates" TargetMode="External"/><Relationship Id="rId422" Type="http://schemas.openxmlformats.org/officeDocument/2006/relationships/hyperlink" Target="https://betmgm.my.workfront.com/task/63cdd24000068324c84c4012bc12f853/updates" TargetMode="External"/><Relationship Id="rId464" Type="http://schemas.openxmlformats.org/officeDocument/2006/relationships/hyperlink" Target="https://betmgm.my.workfront.com/task/63bc652d0043301ac8d79a5b1f1861b3/updates" TargetMode="External"/><Relationship Id="rId299" Type="http://schemas.openxmlformats.org/officeDocument/2006/relationships/hyperlink" Target="https://betmgm.my.workfront.com/task/638784a80075dc3e039e9c0fc2a5eb4b/updates" TargetMode="External"/><Relationship Id="rId63" Type="http://schemas.openxmlformats.org/officeDocument/2006/relationships/hyperlink" Target="https://betmgm.my.workfront.com/project/63b5d26c002d2e52a3c08d149d6379d7/updates" TargetMode="External"/><Relationship Id="rId159" Type="http://schemas.openxmlformats.org/officeDocument/2006/relationships/hyperlink" Target="https://betmgm.my.workfront.com/task/63be091d0011bce2e49b43fdb9bf58a1/updates" TargetMode="External"/><Relationship Id="rId366" Type="http://schemas.openxmlformats.org/officeDocument/2006/relationships/hyperlink" Target="https://betmgm.my.workfront.com/task/63c71c280013b990fef5f95144c3becf/updates" TargetMode="External"/><Relationship Id="rId573" Type="http://schemas.openxmlformats.org/officeDocument/2006/relationships/hyperlink" Target="https://betmgm.my.workfront.com/task/6390a87e000740c52cb137f6a64a602f/updates" TargetMode="External"/><Relationship Id="rId226" Type="http://schemas.openxmlformats.org/officeDocument/2006/relationships/hyperlink" Target="https://betmgm.my.workfront.com/task/63ab67af00aa8c95c8f6f59bfdd98da0/updates" TargetMode="External"/><Relationship Id="rId433" Type="http://schemas.openxmlformats.org/officeDocument/2006/relationships/hyperlink" Target="https://betmgm.my.workfront.com/task/63aef4fc00179419ac91dd2fefb7206e/updates" TargetMode="External"/><Relationship Id="rId74" Type="http://schemas.openxmlformats.org/officeDocument/2006/relationships/hyperlink" Target="https://betmgm.my.workfront.com/task/63a1ea03000622316e9c54de9a992a3d/updates" TargetMode="External"/><Relationship Id="rId377" Type="http://schemas.openxmlformats.org/officeDocument/2006/relationships/hyperlink" Target="https://betmgm.my.workfront.com/task/63c9b20200f4b0a9f302c7b1df1f8bee/updates" TargetMode="External"/><Relationship Id="rId500" Type="http://schemas.openxmlformats.org/officeDocument/2006/relationships/hyperlink" Target="https://betmgm.my.workfront.com/task/63d1d272003891952446c7b403794b23/updates" TargetMode="External"/><Relationship Id="rId584" Type="http://schemas.openxmlformats.org/officeDocument/2006/relationships/hyperlink" Target="https://betmgm.my.workfront.com/task/63d19e20003479cb2aa6e2b6b1dcff6a/updates" TargetMode="External"/><Relationship Id="rId5" Type="http://schemas.openxmlformats.org/officeDocument/2006/relationships/hyperlink" Target="https://betmgm.my.workfront.com/task/639cb398002c81b60820f7457bbce0b1/updates" TargetMode="External"/><Relationship Id="rId237" Type="http://schemas.openxmlformats.org/officeDocument/2006/relationships/hyperlink" Target="https://betmgm.my.workfront.com/task/63c1b626001767b9d8f132c46261a343/updates" TargetMode="External"/><Relationship Id="rId444" Type="http://schemas.openxmlformats.org/officeDocument/2006/relationships/hyperlink" Target="https://betmgm.my.workfront.com/task/63c9898a00e9a386e7b3bb873a949a23/updates" TargetMode="External"/><Relationship Id="rId290" Type="http://schemas.openxmlformats.org/officeDocument/2006/relationships/hyperlink" Target="https://betmgm.my.workfront.com/task/63c5f0ff003240fdafffece14f68f2ce/updates" TargetMode="External"/><Relationship Id="rId304" Type="http://schemas.openxmlformats.org/officeDocument/2006/relationships/hyperlink" Target="https://betmgm.my.workfront.com/task/63c6d72100036504cd72f4719c59743d/updates" TargetMode="External"/><Relationship Id="rId388" Type="http://schemas.openxmlformats.org/officeDocument/2006/relationships/hyperlink" Target="https://betmgm.my.workfront.com/task/63b58d0c007628a6dc3cc2b4b9dcc528/updates" TargetMode="External"/><Relationship Id="rId511" Type="http://schemas.openxmlformats.org/officeDocument/2006/relationships/hyperlink" Target="https://betmgm.my.workfront.com/task/63a349e30033aff9ba5c02ba5f736ddf/updates" TargetMode="External"/><Relationship Id="rId609" Type="http://schemas.openxmlformats.org/officeDocument/2006/relationships/hyperlink" Target="https://betmgm.my.workfront.com/task/63c02c3a000554530a3a9fcbfe47b30b/updates" TargetMode="External"/><Relationship Id="rId85" Type="http://schemas.openxmlformats.org/officeDocument/2006/relationships/hyperlink" Target="https://betmgm.my.workfront.com/task/639a2ece0031bc2faf810b7171101dfd/updates" TargetMode="External"/><Relationship Id="rId150" Type="http://schemas.openxmlformats.org/officeDocument/2006/relationships/hyperlink" Target="https://betmgm.my.workfront.com/task/6375086f002e1d3ed2c1d5f3b4fc476d/updates" TargetMode="External"/><Relationship Id="rId595" Type="http://schemas.openxmlformats.org/officeDocument/2006/relationships/hyperlink" Target="https://betmgm.my.workfront.com/project/63c6ffe500109a5d4cea8b2224476c00/updates" TargetMode="External"/><Relationship Id="rId248" Type="http://schemas.openxmlformats.org/officeDocument/2006/relationships/hyperlink" Target="https://betmgm.my.workfront.com/task/6375133d0030f8e39ba4fa4c4a46f73d/updates" TargetMode="External"/><Relationship Id="rId455" Type="http://schemas.openxmlformats.org/officeDocument/2006/relationships/hyperlink" Target="https://betmgm.my.workfront.com/task/63bc84a5004a43b9c01f64efd4d3f2e2/updates" TargetMode="External"/><Relationship Id="rId12" Type="http://schemas.openxmlformats.org/officeDocument/2006/relationships/hyperlink" Target="https://betmgm.my.workfront.com/task/63ab15ce009dd729810976a119f7cdea/updates" TargetMode="External"/><Relationship Id="rId108" Type="http://schemas.openxmlformats.org/officeDocument/2006/relationships/hyperlink" Target="https://betmgm.my.workfront.com/task/63a31878000150496ee83c3caec62423/updates" TargetMode="External"/><Relationship Id="rId315" Type="http://schemas.openxmlformats.org/officeDocument/2006/relationships/hyperlink" Target="https://betmgm.my.workfront.com/task/63c751b70017710bdb8cbd10851f5124/updates" TargetMode="External"/><Relationship Id="rId522" Type="http://schemas.openxmlformats.org/officeDocument/2006/relationships/hyperlink" Target="https://betmgm.my.workfront.com/task/63d19e7b00348d7bcb472643d075d972/updates" TargetMode="External"/><Relationship Id="rId96" Type="http://schemas.openxmlformats.org/officeDocument/2006/relationships/hyperlink" Target="https://betmgm.my.workfront.com/project/639cb85f003f407bbeda552b5307ea72/updates" TargetMode="External"/><Relationship Id="rId161" Type="http://schemas.openxmlformats.org/officeDocument/2006/relationships/hyperlink" Target="https://betmgm.my.workfront.com/task/637bc03d006cacfacaedfae0a743b54e/updates" TargetMode="External"/><Relationship Id="rId399" Type="http://schemas.openxmlformats.org/officeDocument/2006/relationships/hyperlink" Target="https://betmgm.my.workfront.com/task/6398afb80032ddb5e2ac47e00c11f35b/updates" TargetMode="External"/><Relationship Id="rId259" Type="http://schemas.openxmlformats.org/officeDocument/2006/relationships/hyperlink" Target="https://betmgm.my.workfront.com/project/631b8a88008c2f450d3020aff4a10bbe/updates" TargetMode="External"/><Relationship Id="rId466" Type="http://schemas.openxmlformats.org/officeDocument/2006/relationships/hyperlink" Target="https://betmgm.my.workfront.com/task/63bd75d800a14acbeb3fa64e35a828fd/updates" TargetMode="External"/><Relationship Id="rId23" Type="http://schemas.openxmlformats.org/officeDocument/2006/relationships/hyperlink" Target="https://betmgm.my.workfront.com/task/63b48e4700d609734262c3eea24725ff/updates" TargetMode="External"/><Relationship Id="rId119" Type="http://schemas.openxmlformats.org/officeDocument/2006/relationships/hyperlink" Target="https://betmgm.my.workfront.com/task/639c926d000d16b1737c3dfc99bb078a/updates" TargetMode="External"/><Relationship Id="rId326" Type="http://schemas.openxmlformats.org/officeDocument/2006/relationships/hyperlink" Target="https://betmgm.my.workfront.com/task/63c73b8b00146234bcc58d0c8160987a/updates" TargetMode="External"/><Relationship Id="rId533" Type="http://schemas.openxmlformats.org/officeDocument/2006/relationships/hyperlink" Target="https://betmgm.my.workfront.com/task/63bc415e0006861fb71a3afc0d8624d9/updates" TargetMode="External"/><Relationship Id="rId172" Type="http://schemas.openxmlformats.org/officeDocument/2006/relationships/hyperlink" Target="https://betmgm.my.workfront.com/task/6377a2ce007b009d7cab55f3f6932c86/updates" TargetMode="External"/><Relationship Id="rId477" Type="http://schemas.openxmlformats.org/officeDocument/2006/relationships/hyperlink" Target="https://betmgm.my.workfront.com/task/63b6e066002da8366f1b5714de30e2e8/updates" TargetMode="External"/><Relationship Id="rId600" Type="http://schemas.openxmlformats.org/officeDocument/2006/relationships/hyperlink" Target="https://betmgm.my.workfront.com/project/62fabaad00468ec763a2a100f534c328/updates" TargetMode="External"/><Relationship Id="rId337" Type="http://schemas.openxmlformats.org/officeDocument/2006/relationships/hyperlink" Target="https://betmgm.my.workfront.com/task/63c80c330001fea76fdcdd1c27ffe7eb/updates" TargetMode="External"/><Relationship Id="rId34" Type="http://schemas.openxmlformats.org/officeDocument/2006/relationships/hyperlink" Target="https://betmgm.my.workfront.com/task/639a38db0076e28c895ff360c007555a/updates" TargetMode="External"/><Relationship Id="rId544" Type="http://schemas.openxmlformats.org/officeDocument/2006/relationships/hyperlink" Target="https://betmgm.my.workfront.com/task/63d3258000096f8e0c97c1c966cd7f48/updates" TargetMode="External"/><Relationship Id="rId183" Type="http://schemas.openxmlformats.org/officeDocument/2006/relationships/hyperlink" Target="https://betmgm.my.workfront.com/task/63ab63dd00aa4c3bb59b192cfa70b3a8/updates" TargetMode="External"/><Relationship Id="rId390" Type="http://schemas.openxmlformats.org/officeDocument/2006/relationships/hyperlink" Target="https://betmgm.my.workfront.com/project/633c7a54007c63da7b84b7062e575a05/updates" TargetMode="External"/><Relationship Id="rId404" Type="http://schemas.openxmlformats.org/officeDocument/2006/relationships/hyperlink" Target="https://betmgm.my.workfront.com/task/63b6de36002ca5f9cf60e0fecaa6bf60/updates" TargetMode="External"/><Relationship Id="rId611" Type="http://schemas.openxmlformats.org/officeDocument/2006/relationships/hyperlink" Target="https://betmgm.my.workfront.com/task/63d7f0a9000d367e8477b2fe48aa3ce8/updates" TargetMode="External"/><Relationship Id="rId250" Type="http://schemas.openxmlformats.org/officeDocument/2006/relationships/hyperlink" Target="https://betmgm.my.workfront.com/task/6375133d0030f8f6ef8365d0f92c994f/updates" TargetMode="External"/><Relationship Id="rId488" Type="http://schemas.openxmlformats.org/officeDocument/2006/relationships/hyperlink" Target="https://betmgm.my.workfront.com/task/63b82c400012a72e3b77a0516bfb38d2/updates" TargetMode="External"/><Relationship Id="rId45" Type="http://schemas.openxmlformats.org/officeDocument/2006/relationships/hyperlink" Target="https://betmgm.my.workfront.com/task/63b5d3f8002dcb179082901b89ff79cf/updates" TargetMode="External"/><Relationship Id="rId110" Type="http://schemas.openxmlformats.org/officeDocument/2006/relationships/hyperlink" Target="https://betmgm.my.workfront.com/task/634eaefb0055d19f354b708cf931d381/updates" TargetMode="External"/><Relationship Id="rId348" Type="http://schemas.openxmlformats.org/officeDocument/2006/relationships/hyperlink" Target="https://betmgm.my.workfront.com/task/63af0d03001f25d1f3223650b3985a07/updates" TargetMode="External"/><Relationship Id="rId555" Type="http://schemas.openxmlformats.org/officeDocument/2006/relationships/hyperlink" Target="https://betmgm.my.workfront.com/task/63d2efc1000705a0134f39e7a203d6f7/updates" TargetMode="External"/><Relationship Id="rId194" Type="http://schemas.openxmlformats.org/officeDocument/2006/relationships/hyperlink" Target="https://betmgm.my.workfront.com/task/63a5c7a4003f7bbf36e24517cb41f287/updates" TargetMode="External"/><Relationship Id="rId208" Type="http://schemas.openxmlformats.org/officeDocument/2006/relationships/hyperlink" Target="https://betmgm.my.workfront.com/task/63bf5673001ba0737cead50cd8a61637/updates" TargetMode="External"/><Relationship Id="rId415" Type="http://schemas.openxmlformats.org/officeDocument/2006/relationships/hyperlink" Target="https://betmgm.my.workfront.com/project/63b5906c0078a6edb0844e36a2f16a48/updates" TargetMode="External"/><Relationship Id="rId622" Type="http://schemas.openxmlformats.org/officeDocument/2006/relationships/hyperlink" Target="https://betmgm.my.workfront.com/task/63c1b3f70016f7c9fb600d3652487d50/updates" TargetMode="External"/><Relationship Id="rId261" Type="http://schemas.openxmlformats.org/officeDocument/2006/relationships/hyperlink" Target="https://betmgm.my.workfront.com/project/6334a1ea000286361959f4bee5e5f92b/updates" TargetMode="External"/><Relationship Id="rId499" Type="http://schemas.openxmlformats.org/officeDocument/2006/relationships/hyperlink" Target="https://betmgm.my.workfront.com/task/63d1d0610038623b06d05431cc2880fa/updates" TargetMode="External"/><Relationship Id="rId56" Type="http://schemas.openxmlformats.org/officeDocument/2006/relationships/hyperlink" Target="http://https/betmgm.my.workfront.com/project/639c8e7b000c367a01d23cd0ff4fff06/updates" TargetMode="External"/><Relationship Id="rId359" Type="http://schemas.openxmlformats.org/officeDocument/2006/relationships/hyperlink" Target="https://betmgm.my.workfront.com/project/6269a8610079816675f0e528c8ae2463/updates" TargetMode="External"/><Relationship Id="rId566" Type="http://schemas.openxmlformats.org/officeDocument/2006/relationships/hyperlink" Target="https://betmgm.my.workfront.com/task/63d16f26002927efdf25ede1cba5b2ee/updates" TargetMode="External"/><Relationship Id="rId121" Type="http://schemas.openxmlformats.org/officeDocument/2006/relationships/hyperlink" Target="https://betmgm.my.workfront.com/task/6398b43f0033fb502617939909644bfb/updates" TargetMode="External"/><Relationship Id="rId219" Type="http://schemas.openxmlformats.org/officeDocument/2006/relationships/hyperlink" Target="https://betmgm.my.workfront.com/task/63be0c2b00121666cb3dbb5641805349/updates" TargetMode="External"/><Relationship Id="rId426" Type="http://schemas.openxmlformats.org/officeDocument/2006/relationships/hyperlink" Target="https://betmgm.my.workfront.com/task/63cdd11f000678ffd132c355d00c75b1/updates" TargetMode="External"/><Relationship Id="rId633" Type="http://schemas.openxmlformats.org/officeDocument/2006/relationships/hyperlink" Target="https://betmgm.my.workfront.com/task/63b58e8200771fd751c986ad3180fa0d/updates" TargetMode="External"/><Relationship Id="rId67" Type="http://schemas.openxmlformats.org/officeDocument/2006/relationships/hyperlink" Target="https://betmgm.my.workfront.com/task/638f597500f55f62387805fbf3a03a7a/updates" TargetMode="External"/><Relationship Id="rId272" Type="http://schemas.openxmlformats.org/officeDocument/2006/relationships/hyperlink" Target="https://betmgm.my.workfront.com/task/63a5c330003e28f0e07b268d353734a5/updates" TargetMode="External"/><Relationship Id="rId577" Type="http://schemas.openxmlformats.org/officeDocument/2006/relationships/hyperlink" Target="https://betmgm.my.workfront.com/task/63d2ef910006fe4b68a5cbf6e435ce0e/updates" TargetMode="External"/><Relationship Id="rId132" Type="http://schemas.openxmlformats.org/officeDocument/2006/relationships/hyperlink" Target="https://betmgm.my.workfront.com/task/63ab470500a77e6c51fceabc43839ac8/updates" TargetMode="External"/><Relationship Id="rId437" Type="http://schemas.openxmlformats.org/officeDocument/2006/relationships/hyperlink" Target="https://betmgm.my.workfront.com/task/63b43987008064921035001d3754ebc2/updates" TargetMode="External"/><Relationship Id="rId283" Type="http://schemas.openxmlformats.org/officeDocument/2006/relationships/hyperlink" Target="https://betmgm.my.workfront.com/task/63aef4270017235fa1fa6bb5b44b7453/updates" TargetMode="External"/><Relationship Id="rId490" Type="http://schemas.openxmlformats.org/officeDocument/2006/relationships/hyperlink" Target="https://betmgm.my.workfront.com/task/63a34b180033e0de1445c2089f97bdb7/updates" TargetMode="External"/><Relationship Id="rId504" Type="http://schemas.openxmlformats.org/officeDocument/2006/relationships/hyperlink" Target="https://betmgm.my.workfront.com/project/635fd4e000115280742d94aea835544e/updates" TargetMode="External"/><Relationship Id="rId78" Type="http://schemas.openxmlformats.org/officeDocument/2006/relationships/hyperlink" Target="https://betmgm.my.workfront.com/task/63a079cd0001bb768271e896eff332cb/updates" TargetMode="External"/><Relationship Id="rId143" Type="http://schemas.openxmlformats.org/officeDocument/2006/relationships/hyperlink" Target="https://betmgm.my.workfront.com/task/63a34d440078427a404f2768713c7f21/updates" TargetMode="External"/><Relationship Id="rId350" Type="http://schemas.openxmlformats.org/officeDocument/2006/relationships/hyperlink" Target="https://betmgm.my.workfront.com/task/63c8ba3c007a2649d411c9e5f0fc9b4b/updates" TargetMode="External"/><Relationship Id="rId588" Type="http://schemas.openxmlformats.org/officeDocument/2006/relationships/hyperlink" Target="https://betmgm.my.workfront.com/task/63d4205500018bbb3a58cc6ed69b91f8/updates" TargetMode="External"/><Relationship Id="rId9" Type="http://schemas.openxmlformats.org/officeDocument/2006/relationships/hyperlink" Target="BRMKT_536008%20BetMGM%20ON%20-%20NBA%20-%20Player%20Points%20Over" TargetMode="External"/><Relationship Id="rId210" Type="http://schemas.openxmlformats.org/officeDocument/2006/relationships/hyperlink" Target="https://betmgm.my.workfront.com/project/6390ccfc0037e63a043313bb0d680aae/updates" TargetMode="External"/><Relationship Id="rId448" Type="http://schemas.openxmlformats.org/officeDocument/2006/relationships/hyperlink" Target="https://betmgm.my.workfront.com/task/639b49f70009f3029e4d6bcb5e8571bc/update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mgm.my.workfront.com/task/63d44dc10036e9c26eb5cdb86498bb25/updates" TargetMode="External"/><Relationship Id="rId21" Type="http://schemas.openxmlformats.org/officeDocument/2006/relationships/hyperlink" Target="https://betmgm.my.workfront.com/project/63c1ccfe001a8c5dfb35b7d15ef69dfc/updates" TargetMode="External"/><Relationship Id="rId324" Type="http://schemas.openxmlformats.org/officeDocument/2006/relationships/hyperlink" Target="https://betmgm.my.workfront.com/task/63e69df800930cc85bab8a0ed4be8e7a/updates" TargetMode="External"/><Relationship Id="rId531" Type="http://schemas.openxmlformats.org/officeDocument/2006/relationships/hyperlink" Target="https://betmgm.my.workfront.com/task/63e51ac00039027dc23900d6d9068422/updates" TargetMode="External"/><Relationship Id="rId170" Type="http://schemas.openxmlformats.org/officeDocument/2006/relationships/hyperlink" Target="https://betmgm.my.workfront.com/task/63bc6dbf002465e466cdeb6a84c0889f/updates" TargetMode="External"/><Relationship Id="rId268" Type="http://schemas.openxmlformats.org/officeDocument/2006/relationships/hyperlink" Target="https://betmgm.my.workfront.com/task/63da9160001a454df58ee04a6e6d42a9/updates" TargetMode="External"/><Relationship Id="rId475" Type="http://schemas.openxmlformats.org/officeDocument/2006/relationships/hyperlink" Target="https://betmgm.my.workfront.com/task/63efe0680036fd6dace6ca84703fb12a/updates" TargetMode="External"/><Relationship Id="rId32" Type="http://schemas.openxmlformats.org/officeDocument/2006/relationships/hyperlink" Target="https://betmgm.my.workfront.com/task/63d2ee270006ba337622f9f1cf2a29e5/updates" TargetMode="External"/><Relationship Id="rId128" Type="http://schemas.openxmlformats.org/officeDocument/2006/relationships/hyperlink" Target="https://betmgm.my.workfront.com/task/63c036b6000914ad6663081103bdef87/updates" TargetMode="External"/><Relationship Id="rId335" Type="http://schemas.openxmlformats.org/officeDocument/2006/relationships/hyperlink" Target="https://betmgm.my.workfront.com/task/63e1726f008710551782975a219b482f/updates" TargetMode="External"/><Relationship Id="rId542" Type="http://schemas.openxmlformats.org/officeDocument/2006/relationships/hyperlink" Target="https://betmgm.my.workfront.com/task/63ea686300eb882a630d8aadbe7de842/updates" TargetMode="External"/><Relationship Id="rId181" Type="http://schemas.openxmlformats.org/officeDocument/2006/relationships/hyperlink" Target="https://betmgm.my.workfront.com/task/63ceb6c9000d8a90183cb1b745eee608/updates" TargetMode="External"/><Relationship Id="rId402" Type="http://schemas.openxmlformats.org/officeDocument/2006/relationships/hyperlink" Target="https://betmgm.my.workfront.com/task/63ed1ce7003c995254e35c4ab84819a8/updates" TargetMode="External"/><Relationship Id="rId279" Type="http://schemas.openxmlformats.org/officeDocument/2006/relationships/hyperlink" Target="https://betmgm.my.workfront.com/task/63d04a170048660edbdcc70fafbd3b21/updates" TargetMode="External"/><Relationship Id="rId486" Type="http://schemas.openxmlformats.org/officeDocument/2006/relationships/hyperlink" Target="https://betmgm.my.workfront.com/task/63e51f3a003ad47e05b4194dbc098ef2/updates" TargetMode="External"/><Relationship Id="rId43" Type="http://schemas.openxmlformats.org/officeDocument/2006/relationships/hyperlink" Target="https://betmgm.my.workfront.com/task/63c978f3000571e14107e3f69741ecac/updates" TargetMode="External"/><Relationship Id="rId139" Type="http://schemas.openxmlformats.org/officeDocument/2006/relationships/hyperlink" Target="https://betmgm.my.workfront.com/task/63e06411004c71fd3ae2968ebf14bdb0/updates" TargetMode="External"/><Relationship Id="rId346" Type="http://schemas.openxmlformats.org/officeDocument/2006/relationships/hyperlink" Target="https://betmgm.my.workfront.com/task/63d1aa0f003190f5b1c3c2701b6d957b/updates" TargetMode="External"/><Relationship Id="rId553" Type="http://schemas.openxmlformats.org/officeDocument/2006/relationships/hyperlink" Target="https://betmgm.my.workfront.com/task/63dd4fcb007cc3ced6d59719c55ca702/updates" TargetMode="External"/><Relationship Id="rId192" Type="http://schemas.openxmlformats.org/officeDocument/2006/relationships/hyperlink" Target="https://betmgm.my.workfront.com/task/63d421f50001ef9e5d823d0190dcc84c/updates" TargetMode="External"/><Relationship Id="rId206" Type="http://schemas.openxmlformats.org/officeDocument/2006/relationships/hyperlink" Target="https://betmgm.my.workfront.com/project/63d82c580038c4bdc8b0b28d91588817/updates" TargetMode="External"/><Relationship Id="rId413" Type="http://schemas.openxmlformats.org/officeDocument/2006/relationships/hyperlink" Target="https://betmgm.my.workfront.com/task/63d3fecf00234ca8731a76888f240075/updates" TargetMode="External"/><Relationship Id="rId497" Type="http://schemas.openxmlformats.org/officeDocument/2006/relationships/hyperlink" Target="https://betmgm.my.workfront.com/task/63ea9e2e001d52d6cfe6d0ba491aa2ab/updates" TargetMode="External"/><Relationship Id="rId357" Type="http://schemas.openxmlformats.org/officeDocument/2006/relationships/hyperlink" Target="https://betmgm.my.workfront.com/task/63dc3b6d00451c79fc8e09d7404b17c8/updates" TargetMode="External"/><Relationship Id="rId54" Type="http://schemas.openxmlformats.org/officeDocument/2006/relationships/hyperlink" Target="https://betmgm.my.workfront.com/task/63d2eeb90006d34409317e6e2005b770/updates" TargetMode="External"/><Relationship Id="rId217" Type="http://schemas.openxmlformats.org/officeDocument/2006/relationships/hyperlink" Target="https://betmgm.my.workfront.com/task/63e3dcb3006424a076abab136d200bc6/updates" TargetMode="External"/><Relationship Id="rId564" Type="http://schemas.openxmlformats.org/officeDocument/2006/relationships/hyperlink" Target="https://betmgm.my.workfront.com/task/63d96a60008c36fe41714fdf8b5259e1/updates" TargetMode="External"/><Relationship Id="rId424" Type="http://schemas.openxmlformats.org/officeDocument/2006/relationships/hyperlink" Target="https://betmgm.my.workfront.com/task/63c6e5a0000a01c2f7d7dccd6eefb230/updates" TargetMode="External"/><Relationship Id="rId270" Type="http://schemas.openxmlformats.org/officeDocument/2006/relationships/hyperlink" Target="https://betmgm.my.workfront.com/task/63a1f46b00993629c9b26b9d583f3f37/updates" TargetMode="External"/><Relationship Id="rId65" Type="http://schemas.openxmlformats.org/officeDocument/2006/relationships/hyperlink" Target="https://betmgm.my.workfront.com/task/63c6e926000b2263e5fcc59021b26b73/updates" TargetMode="External"/><Relationship Id="rId130" Type="http://schemas.openxmlformats.org/officeDocument/2006/relationships/hyperlink" Target="https://betmgm.my.workfront.com/task/63d176ca002b4a4786d2c703d1a4f6a6/updates" TargetMode="External"/><Relationship Id="rId368" Type="http://schemas.openxmlformats.org/officeDocument/2006/relationships/hyperlink" Target="https://betmgm.my.workfront.com/task/63d04a6e00487a78b606f6c629f27a4d/updates" TargetMode="External"/><Relationship Id="rId575" Type="http://schemas.openxmlformats.org/officeDocument/2006/relationships/hyperlink" Target="https://betmgm.my.workfront.com/task/63d937a8000c195c4e3d3f4dbe6f2c18/updates" TargetMode="External"/><Relationship Id="rId228" Type="http://schemas.openxmlformats.org/officeDocument/2006/relationships/hyperlink" Target="https://betmgm.my.workfront.com/task/63e3dc1700640b9ff294ad84d5bc87dd/updates" TargetMode="External"/><Relationship Id="rId435" Type="http://schemas.openxmlformats.org/officeDocument/2006/relationships/hyperlink" Target="https://betmgm.my.workfront.com/task/63779c7a00788e1da6d38aa9138e4fb8/updates" TargetMode="External"/><Relationship Id="rId281" Type="http://schemas.openxmlformats.org/officeDocument/2006/relationships/hyperlink" Target="https://betmgm.my.workfront.com/task/63cff81b00193c362c318b9ed4192c21/updates" TargetMode="External"/><Relationship Id="rId502" Type="http://schemas.openxmlformats.org/officeDocument/2006/relationships/hyperlink" Target="https://betmgm.my.workfront.com/task/63e563bb004c4775d793136939bbb04d/updates" TargetMode="External"/><Relationship Id="rId76" Type="http://schemas.openxmlformats.org/officeDocument/2006/relationships/hyperlink" Target="https://betmgm.my.workfront.com/task/63c6e847000af733c3c3e85fc4b302dd/updates" TargetMode="External"/><Relationship Id="rId141" Type="http://schemas.openxmlformats.org/officeDocument/2006/relationships/hyperlink" Target="https://betmgm.my.workfront.com/task/63c9b6ae00f5d7966fd4df253125710f/updates" TargetMode="External"/><Relationship Id="rId379" Type="http://schemas.openxmlformats.org/officeDocument/2006/relationships/hyperlink" Target="https://betmgm.my.workfront.com/task/63caa82900344a1800f3e6a2f9667519/updates" TargetMode="External"/><Relationship Id="rId586" Type="http://schemas.openxmlformats.org/officeDocument/2006/relationships/hyperlink" Target="https://betmgm.my.workfront.com/task/63d949d600854db6fd716205ef93943e/updates" TargetMode="External"/><Relationship Id="rId7" Type="http://schemas.openxmlformats.org/officeDocument/2006/relationships/hyperlink" Target="https://betmgm.my.workfront.com/task/63d9422a0083715769d64a822abc6a82/updates" TargetMode="External"/><Relationship Id="rId239" Type="http://schemas.openxmlformats.org/officeDocument/2006/relationships/hyperlink" Target="https://betmgm.my.workfront.com/project/63d82ef7005e2232dff866272f6115b8/tasks" TargetMode="External"/><Relationship Id="rId446" Type="http://schemas.openxmlformats.org/officeDocument/2006/relationships/hyperlink" Target="https://betmgm.my.workfront.com/task/63cfeff600154519ae55510f67adfe7a/updates" TargetMode="External"/><Relationship Id="rId292" Type="http://schemas.openxmlformats.org/officeDocument/2006/relationships/hyperlink" Target="https://betmgm.my.workfront.com/task/63d3f369000b67da495115d5e09ddbb7/updates" TargetMode="External"/><Relationship Id="rId306" Type="http://schemas.openxmlformats.org/officeDocument/2006/relationships/hyperlink" Target="https://betmgm.my.workfront.com/project/63d179d1002c5c3b6ffd2c2c72af4706/updates" TargetMode="External"/><Relationship Id="rId87" Type="http://schemas.openxmlformats.org/officeDocument/2006/relationships/hyperlink" Target="https://betmgm.my.workfront.com/task/63d835be003aa5c4151f9a397d142fc6/updates" TargetMode="External"/><Relationship Id="rId513" Type="http://schemas.openxmlformats.org/officeDocument/2006/relationships/hyperlink" Target="https://betmgm.my.workfront.com/task/63efb68e002d64649a4fdef30cc2a5de/updates" TargetMode="External"/><Relationship Id="rId597" Type="http://schemas.openxmlformats.org/officeDocument/2006/relationships/hyperlink" Target="https://betmgm.my.workfront.com/task/63f5079300a2640c66a4a3fef2602b0a/updates" TargetMode="External"/><Relationship Id="rId152" Type="http://schemas.openxmlformats.org/officeDocument/2006/relationships/hyperlink" Target="https://betmgm.my.workfront.com/task/63bf00c2000f95519c97f0aa7cab1e19/updates" TargetMode="External"/><Relationship Id="rId457" Type="http://schemas.openxmlformats.org/officeDocument/2006/relationships/hyperlink" Target="https://betmgm.my.workfront.com/task/63d7edb1000c01f8893ea20b102819be/updates" TargetMode="External"/><Relationship Id="rId14" Type="http://schemas.openxmlformats.org/officeDocument/2006/relationships/hyperlink" Target="https://betmgm.my.workfront.com/task/63caf9f3004d94a42dfa3e728f345440/updates" TargetMode="External"/><Relationship Id="rId317" Type="http://schemas.openxmlformats.org/officeDocument/2006/relationships/hyperlink" Target="https://betmgm.my.workfront.com/task/63c979c2000596d84f49e12f5f3d3732/updates" TargetMode="External"/><Relationship Id="rId524" Type="http://schemas.openxmlformats.org/officeDocument/2006/relationships/hyperlink" Target="https://betmgm.my.workfront.com/task/63e6c6620098b1ff2e12ab3d319ae281/updates" TargetMode="External"/><Relationship Id="rId98" Type="http://schemas.openxmlformats.org/officeDocument/2006/relationships/hyperlink" Target="https://betmgm.my.workfront.com/task/63ced67500063b95d449c45c1bbd5e25/updates" TargetMode="External"/><Relationship Id="rId163" Type="http://schemas.openxmlformats.org/officeDocument/2006/relationships/hyperlink" Target="https://betmgm.my.workfront.com/task/63ce9e1c00075dce4d1d1f3830574793/updates" TargetMode="External"/><Relationship Id="rId370" Type="http://schemas.openxmlformats.org/officeDocument/2006/relationships/hyperlink" Target="https://betmgm.my.workfront.com/task/63ed27b60061e21d4a6d05962d905883/updates" TargetMode="External"/><Relationship Id="rId230" Type="http://schemas.openxmlformats.org/officeDocument/2006/relationships/hyperlink" Target="https://betmgm.my.workfront.com/task/63d423eb000294e406647cb1e3526d76/updates" TargetMode="External"/><Relationship Id="rId468" Type="http://schemas.openxmlformats.org/officeDocument/2006/relationships/hyperlink" Target="https://betmgm.my.workfront.com/task/63f534e200aea2230fdd7d1e8d33b432/updates" TargetMode="External"/><Relationship Id="rId25" Type="http://schemas.openxmlformats.org/officeDocument/2006/relationships/hyperlink" Target="https://betmgm.my.workfront.com/project/63d2be6e006373a903aa2f3e56228ce7/updates" TargetMode="External"/><Relationship Id="rId67" Type="http://schemas.openxmlformats.org/officeDocument/2006/relationships/hyperlink" Target="https://betmgm.my.workfront.com/task/63c6e926000b2281ba8017bef1d826cc/updates" TargetMode="External"/><Relationship Id="rId272" Type="http://schemas.openxmlformats.org/officeDocument/2006/relationships/hyperlink" Target="https://betmgm.my.workfront.com/task/63e65f08005f53d47bf25e701cab9071/updates" TargetMode="External"/><Relationship Id="rId328" Type="http://schemas.openxmlformats.org/officeDocument/2006/relationships/hyperlink" Target="https://betmgm.my.workfront.com/task/63a0da7f003c1d6583804975742ea877/updates" TargetMode="External"/><Relationship Id="rId535" Type="http://schemas.openxmlformats.org/officeDocument/2006/relationships/hyperlink" Target="https://betmgm.my.workfront.com/task/63dd4d54007c637f685b62fc0b76b5f3/updates" TargetMode="External"/><Relationship Id="rId577" Type="http://schemas.openxmlformats.org/officeDocument/2006/relationships/hyperlink" Target="https://betmgm.my.workfront.com/task/63efee69003bc6c975d6f5e251c593ae/updates" TargetMode="External"/><Relationship Id="rId132" Type="http://schemas.openxmlformats.org/officeDocument/2006/relationships/hyperlink" Target="https://betmgm.my.workfront.com/task/63d178d1002c38343341a8c75fea185e/updates" TargetMode="External"/><Relationship Id="rId174" Type="http://schemas.openxmlformats.org/officeDocument/2006/relationships/hyperlink" Target="https://betmgm.my.workfront.com/task/63c05b11003a8ce6dcf1b03789ef338e/updates" TargetMode="External"/><Relationship Id="rId381" Type="http://schemas.openxmlformats.org/officeDocument/2006/relationships/hyperlink" Target="https://betmgm.my.workfront.com/task/63ed38fb00459d5521c88c4b75006ef0/updates" TargetMode="External"/><Relationship Id="rId602" Type="http://schemas.openxmlformats.org/officeDocument/2006/relationships/hyperlink" Target="https://betmgm.my.workfront.com/task/63d191b0002ecef767fdfa101de15b34/updates" TargetMode="External"/><Relationship Id="rId241" Type="http://schemas.openxmlformats.org/officeDocument/2006/relationships/hyperlink" Target="https://betmgm.my.workfront.com/task/63e597d2001e1250d24cf210af4a30bf/updates" TargetMode="External"/><Relationship Id="rId437" Type="http://schemas.openxmlformats.org/officeDocument/2006/relationships/hyperlink" Target="https://betmgm.my.workfront.com/task/63779c7a00788e38b5c457110ca47a50/updates" TargetMode="External"/><Relationship Id="rId479" Type="http://schemas.openxmlformats.org/officeDocument/2006/relationships/hyperlink" Target="https://betmgm.my.workfront.com/task/63ed4c730090174b1e8d9ceb60098c39/updates" TargetMode="External"/><Relationship Id="rId36" Type="http://schemas.openxmlformats.org/officeDocument/2006/relationships/hyperlink" Target="https://betmgm.my.workfront.com/project/63becc4c0001552f918b3246ee778c0e/updates" TargetMode="External"/><Relationship Id="rId283" Type="http://schemas.openxmlformats.org/officeDocument/2006/relationships/hyperlink" Target="https://betmgm.my.workfront.com/task/63ea660400eb10cace42cb73c4532b57/updates" TargetMode="External"/><Relationship Id="rId339" Type="http://schemas.openxmlformats.org/officeDocument/2006/relationships/hyperlink" Target="https://betmgm.my.workfront.com/task/63a0d03900346e817e25eb55e87d92c7/updates" TargetMode="External"/><Relationship Id="rId490" Type="http://schemas.openxmlformats.org/officeDocument/2006/relationships/hyperlink" Target="https://betmgm.my.workfront.com/task/63efb5c2002ce13886611f7ee2826733/updates" TargetMode="External"/><Relationship Id="rId504" Type="http://schemas.openxmlformats.org/officeDocument/2006/relationships/hyperlink" Target="https://betmgm.my.workfront.com/task/6377991f0077428f39cd4dcf2de03f23/updates" TargetMode="External"/><Relationship Id="rId546" Type="http://schemas.openxmlformats.org/officeDocument/2006/relationships/hyperlink" Target="https://betmgm.my.workfront.com/task/63d3d9f600025669affd7ba5bb8872a2/updates" TargetMode="External"/><Relationship Id="rId78" Type="http://schemas.openxmlformats.org/officeDocument/2006/relationships/hyperlink" Target="https://betmgm.my.workfront.com/task/63ced67500063b81fb800978b139b041/updates" TargetMode="External"/><Relationship Id="rId101" Type="http://schemas.openxmlformats.org/officeDocument/2006/relationships/hyperlink" Target="https://betmgm.my.workfront.com/task/63c6ebd7000bc25c8dc5dacc7b239d68/updates" TargetMode="External"/><Relationship Id="rId143" Type="http://schemas.openxmlformats.org/officeDocument/2006/relationships/hyperlink" Target="https://betmgm.my.workfront.com/task/63dd3b54007e0223a32e7821877d318a/updates" TargetMode="External"/><Relationship Id="rId185" Type="http://schemas.openxmlformats.org/officeDocument/2006/relationships/hyperlink" Target="https://betmgm.my.workfront.com/task/63d188790030a9ae6889646af8e2cbfb/updates" TargetMode="External"/><Relationship Id="rId350" Type="http://schemas.openxmlformats.org/officeDocument/2006/relationships/hyperlink" Target="https://betmgm.my.workfront.com/task/63ececa8000232ce4d7d1e27d62f78f5/updates" TargetMode="External"/><Relationship Id="rId406" Type="http://schemas.openxmlformats.org/officeDocument/2006/relationships/hyperlink" Target="https://betmgm.my.workfront.com/task/63765eba000606cdf92e2dce6a7dd2cf/updates" TargetMode="External"/><Relationship Id="rId588" Type="http://schemas.openxmlformats.org/officeDocument/2006/relationships/hyperlink" Target="https://betmgm.my.workfront.com/task/63fcbd380016b2e704780d95ae893124/updates" TargetMode="External"/><Relationship Id="rId9" Type="http://schemas.openxmlformats.org/officeDocument/2006/relationships/hyperlink" Target="https://betmgm.my.workfront.com/task/63bf0f6c0019535a427f7bfed86d0d88/updates" TargetMode="External"/><Relationship Id="rId210" Type="http://schemas.openxmlformats.org/officeDocument/2006/relationships/hyperlink" Target="https://betmgm.my.workfront.com/task/63e4437a0078317b5d836d238757b190/updates" TargetMode="External"/><Relationship Id="rId392" Type="http://schemas.openxmlformats.org/officeDocument/2006/relationships/hyperlink" Target="https://betmgm.my.workfront.com/project/638e427f00a477894965e139ab76c161/updates" TargetMode="External"/><Relationship Id="rId448" Type="http://schemas.openxmlformats.org/officeDocument/2006/relationships/hyperlink" Target="http://cms.prod.env.works/sitecore/DirectLink.aspx?fo=%7b1C38766B-7435-4400-AE01-829957D6E295%7d&amp;la=" TargetMode="External"/><Relationship Id="rId613" Type="http://schemas.openxmlformats.org/officeDocument/2006/relationships/hyperlink" Target="https://betmgm.my.workfront.com/task/63e6bdac0097abf4532a54994a3c43af/updates" TargetMode="External"/><Relationship Id="rId252" Type="http://schemas.openxmlformats.org/officeDocument/2006/relationships/hyperlink" Target="https://betmgm.my.workfront.com/task/63e401ac006b4032f1d16dc13cfc4015/updates" TargetMode="External"/><Relationship Id="rId294" Type="http://schemas.openxmlformats.org/officeDocument/2006/relationships/hyperlink" Target="https://betmgm.my.workfront.com/task/63ce91fd000211242c13d5f1ccd2d91e/updates" TargetMode="External"/><Relationship Id="rId308" Type="http://schemas.openxmlformats.org/officeDocument/2006/relationships/hyperlink" Target="https://betmgm.my.workfront.com/task/6377935700750710abb127a79022bfa3/updates" TargetMode="External"/><Relationship Id="rId515" Type="http://schemas.openxmlformats.org/officeDocument/2006/relationships/hyperlink" Target="https://betmgm.my.workfront.com/project/63603a420060c243be7ace97ec841f2e/updates" TargetMode="External"/><Relationship Id="rId47" Type="http://schemas.openxmlformats.org/officeDocument/2006/relationships/hyperlink" Target="https://betmgm.my.workfront.com/task/63d2ef020006dee6823b38464748054e/updates" TargetMode="External"/><Relationship Id="rId89" Type="http://schemas.openxmlformats.org/officeDocument/2006/relationships/hyperlink" Target="https://betmgm.my.workfront.com/task/636bd6ae0071118f92be39d321787e4c/updates" TargetMode="External"/><Relationship Id="rId112" Type="http://schemas.openxmlformats.org/officeDocument/2006/relationships/hyperlink" Target="https://betmgm.my.workfront.com/task/63bed3ac0000710e1e0dbd8d5474c229/updates" TargetMode="External"/><Relationship Id="rId154" Type="http://schemas.openxmlformats.org/officeDocument/2006/relationships/hyperlink" Target="https://betmgm.my.workfront.com/task/63d1a1670034fbeefae99831d51520ff/updates" TargetMode="External"/><Relationship Id="rId361" Type="http://schemas.openxmlformats.org/officeDocument/2006/relationships/hyperlink" Target="https://betmgm.my.workfront.com/task/637b8e950012f45919cc67bd2815e09d/updates" TargetMode="External"/><Relationship Id="rId557" Type="http://schemas.openxmlformats.org/officeDocument/2006/relationships/hyperlink" Target="https://betmgm.my.workfront.com/task/63d96a60008c36e12391c70090a311f9/updates" TargetMode="External"/><Relationship Id="rId599" Type="http://schemas.openxmlformats.org/officeDocument/2006/relationships/hyperlink" Target="https://betmgm.my.workfront.com/task/63cb1cd90042cdb989232db143edfe4a/updates" TargetMode="External"/><Relationship Id="rId196" Type="http://schemas.openxmlformats.org/officeDocument/2006/relationships/hyperlink" Target="https://betmgm.my.workfront.com/task/63ce9f32002a223b4758840537df0e85/updates" TargetMode="External"/><Relationship Id="rId417" Type="http://schemas.openxmlformats.org/officeDocument/2006/relationships/hyperlink" Target="https://betmgm.my.workfront.com/task/63cff98900005f7fb9f80db188f1dcd9/updates" TargetMode="External"/><Relationship Id="rId459" Type="http://schemas.openxmlformats.org/officeDocument/2006/relationships/hyperlink" Target="https://betmgm.my.workfront.com/task/637d0aa200d3af107a87cc3fa5aa79ee/updates" TargetMode="External"/><Relationship Id="rId16" Type="http://schemas.openxmlformats.org/officeDocument/2006/relationships/hyperlink" Target="https://betmgm.my.workfront.com/task/63d93118000a3c8135498236995d63da/updates" TargetMode="External"/><Relationship Id="rId221" Type="http://schemas.openxmlformats.org/officeDocument/2006/relationships/hyperlink" Target="https://betmgm.my.workfront.com/task/63d18306002e47fe1422b9a74d2cbbc0/updates" TargetMode="External"/><Relationship Id="rId263" Type="http://schemas.openxmlformats.org/officeDocument/2006/relationships/hyperlink" Target="https://betmgm.my.workfront.com/task/63bd88be0058ce8a907511e154c01aa4/updates" TargetMode="External"/><Relationship Id="rId319" Type="http://schemas.openxmlformats.org/officeDocument/2006/relationships/hyperlink" Target="https://betmgm.my.workfront.com/task/638e603e00adf3913035df74328667e8/updates" TargetMode="External"/><Relationship Id="rId470" Type="http://schemas.openxmlformats.org/officeDocument/2006/relationships/hyperlink" Target="https://betmgm.my.workfront.com/task/63f534c600ae9f65290680b9328af7f6/updates" TargetMode="External"/><Relationship Id="rId526" Type="http://schemas.openxmlformats.org/officeDocument/2006/relationships/hyperlink" Target="https://betmgm.my.workfront.com/task/63f695260034fe4b4bee0392c7df9493/updates" TargetMode="External"/><Relationship Id="rId58" Type="http://schemas.openxmlformats.org/officeDocument/2006/relationships/hyperlink" Target="https://betmgm.my.workfront.com/task/63bf10eb0019c6b8716c534d7f23ddd3/updates" TargetMode="External"/><Relationship Id="rId123" Type="http://schemas.openxmlformats.org/officeDocument/2006/relationships/hyperlink" Target="https://betmgm.my.workfront.com/task/63d7ed33000bd61e7fd9f884d70f41f3/updates" TargetMode="External"/><Relationship Id="rId330" Type="http://schemas.openxmlformats.org/officeDocument/2006/relationships/hyperlink" Target="https://betmgm.my.workfront.com/task/637793570075073e8bcc8c09ba874962/updates" TargetMode="External"/><Relationship Id="rId568" Type="http://schemas.openxmlformats.org/officeDocument/2006/relationships/hyperlink" Target="https://betmgm.my.workfront.com/task/63f681f2003bdb883466fe4659165c0e/updates" TargetMode="External"/><Relationship Id="rId165" Type="http://schemas.openxmlformats.org/officeDocument/2006/relationships/hyperlink" Target="https://betmgm.my.workfront.com/task/63ce9df500074fc0208bc13385f26d76/updates" TargetMode="External"/><Relationship Id="rId372" Type="http://schemas.openxmlformats.org/officeDocument/2006/relationships/hyperlink" Target="https://betmgm.my.workfront.com/task/63ed1b97003c4d5f762636fff2276f45/updates" TargetMode="External"/><Relationship Id="rId428" Type="http://schemas.openxmlformats.org/officeDocument/2006/relationships/hyperlink" Target="https://betmgm.my.workfront.com/task/63d44457000904073c11ec4e3f1c3e89/updates" TargetMode="External"/><Relationship Id="rId232" Type="http://schemas.openxmlformats.org/officeDocument/2006/relationships/hyperlink" Target="https://betmgm.my.workfront.com/task/63e537770041c67180270e0fe213e5ce/updates" TargetMode="External"/><Relationship Id="rId274" Type="http://schemas.openxmlformats.org/officeDocument/2006/relationships/hyperlink" Target="https://betmgm.my.workfront.com/task/63ceed24000c4d8f1c6e483c4a5e0e89/updates" TargetMode="External"/><Relationship Id="rId481" Type="http://schemas.openxmlformats.org/officeDocument/2006/relationships/hyperlink" Target="https://betmgm.my.workfront.com/task/63f513fd0032e87e70be15dbd60f8471/updates" TargetMode="External"/><Relationship Id="rId27" Type="http://schemas.openxmlformats.org/officeDocument/2006/relationships/hyperlink" Target="https://betmgm.my.workfront.com/task/63d96987008bfdbd11cc2dbed014cf8b/updates" TargetMode="External"/><Relationship Id="rId69" Type="http://schemas.openxmlformats.org/officeDocument/2006/relationships/hyperlink" Target="https://betmgm.my.workfront.com/task/63c95bab00d513a867c792cad37d32bc/updates" TargetMode="External"/><Relationship Id="rId134" Type="http://schemas.openxmlformats.org/officeDocument/2006/relationships/hyperlink" Target="https://betmgm.my.workfront.com/task/63d17773002b801d074eff54eaa75e3f/updates" TargetMode="External"/><Relationship Id="rId537" Type="http://schemas.openxmlformats.org/officeDocument/2006/relationships/hyperlink" Target="https://betmgm.my.workfront.com/task/63e51a170038ac7297ca63073b68710a/updates" TargetMode="External"/><Relationship Id="rId579" Type="http://schemas.openxmlformats.org/officeDocument/2006/relationships/hyperlink" Target="https://betmgm.my.workfront.com/task/63cff03800155eddd1faf04d5c7a9e88/updates" TargetMode="External"/><Relationship Id="rId80" Type="http://schemas.openxmlformats.org/officeDocument/2006/relationships/hyperlink" Target="https://betmgm.my.workfront.com/task/63dbf014003799d2dfb64085f13e341f/updates" TargetMode="External"/><Relationship Id="rId176" Type="http://schemas.openxmlformats.org/officeDocument/2006/relationships/hyperlink" Target="https://betmgm.my.workfront.com/task/63a48d3a0080c4f7072693c867951b7e/updates" TargetMode="External"/><Relationship Id="rId341" Type="http://schemas.openxmlformats.org/officeDocument/2006/relationships/hyperlink" Target="https://betmgm.my.workfront.com/task/63eb9fa3001f3e1d29bfade66d5c81a9/updates" TargetMode="External"/><Relationship Id="rId383" Type="http://schemas.openxmlformats.org/officeDocument/2006/relationships/hyperlink" Target="https://betmgm.my.workfront.com/task/63dd6e8200309c887a9d9fc3bf5b7a03/updates" TargetMode="External"/><Relationship Id="rId439" Type="http://schemas.openxmlformats.org/officeDocument/2006/relationships/hyperlink" Target="https://betmgm.my.workfront.com/task/63779d820078d79308cf38a588e0c369/updates" TargetMode="External"/><Relationship Id="rId590" Type="http://schemas.openxmlformats.org/officeDocument/2006/relationships/hyperlink" Target="https://betmgm.my.workfront.com/task/63fcbeaa001739255e83350ebf23b527/updates" TargetMode="External"/><Relationship Id="rId604" Type="http://schemas.openxmlformats.org/officeDocument/2006/relationships/hyperlink" Target="https://betmgm.my.workfront.com/task/63d17b2a002c8d18af2c207af7022908/updates" TargetMode="External"/><Relationship Id="rId201" Type="http://schemas.openxmlformats.org/officeDocument/2006/relationships/hyperlink" Target="https://betmgm.my.workfront.com/task/63dc5c42004dd455fd62d2278fc421af/updates" TargetMode="External"/><Relationship Id="rId243" Type="http://schemas.openxmlformats.org/officeDocument/2006/relationships/hyperlink" Target="https://betmgm.my.workfront.com/task/63c81d16000436bca7f297b62b08e48e/updates" TargetMode="External"/><Relationship Id="rId285" Type="http://schemas.openxmlformats.org/officeDocument/2006/relationships/hyperlink" Target="https://betmgm.my.workfront.com/task/63ea585600e84156a587ce503b0b405b/updates" TargetMode="External"/><Relationship Id="rId450" Type="http://schemas.openxmlformats.org/officeDocument/2006/relationships/hyperlink" Target="https://betmgm.my.workfront.com/task/63d7ecea000bbc1e128b6bc1faf3e712/updates" TargetMode="External"/><Relationship Id="rId506" Type="http://schemas.openxmlformats.org/officeDocument/2006/relationships/hyperlink" Target="https://betmgm.my.workfront.com/task/63779fee0079df1ca951cfd98d08d3c9/updates" TargetMode="External"/><Relationship Id="rId38" Type="http://schemas.openxmlformats.org/officeDocument/2006/relationships/hyperlink" Target="https://betmgm.my.workfront.com/task/63bf10eb0019c6eb4137bc6673de2406/updates" TargetMode="External"/><Relationship Id="rId103" Type="http://schemas.openxmlformats.org/officeDocument/2006/relationships/hyperlink" Target="https://betmgm.my.workfront.com/task/63c6eb2d000b9f29401c09400d51d5ed/updates" TargetMode="External"/><Relationship Id="rId310" Type="http://schemas.openxmlformats.org/officeDocument/2006/relationships/hyperlink" Target="https://betmgm.my.workfront.com/task/638e4bd400a7ab49a700e4c705eedb94/updates" TargetMode="External"/><Relationship Id="rId492" Type="http://schemas.openxmlformats.org/officeDocument/2006/relationships/hyperlink" Target="https://betmgm.my.workfront.com/task/637d092800d31da76a52e1323a906e14/updates" TargetMode="External"/><Relationship Id="rId548" Type="http://schemas.openxmlformats.org/officeDocument/2006/relationships/hyperlink" Target="https://betmgm.my.workfront.com/task/63e51b9c0039617c6806fa4f42c26151/updates" TargetMode="External"/><Relationship Id="rId91" Type="http://schemas.openxmlformats.org/officeDocument/2006/relationships/hyperlink" Target="https://betmgm.my.workfront.com/task/63bf2acd0017b8ad81a58b438eaa2f28/updates" TargetMode="External"/><Relationship Id="rId145" Type="http://schemas.openxmlformats.org/officeDocument/2006/relationships/hyperlink" Target="https://betmgm.my.workfront.com/task/63b6e7a200315ae7e8c720fc2cacbc8f/updates" TargetMode="External"/><Relationship Id="rId187" Type="http://schemas.openxmlformats.org/officeDocument/2006/relationships/hyperlink" Target="https://betmgm.my.workfront.com/task/63ce9e3e00076e1d6111b0c53e090a89/updates" TargetMode="External"/><Relationship Id="rId352" Type="http://schemas.openxmlformats.org/officeDocument/2006/relationships/hyperlink" Target="https://betmgm.my.workfront.com/task/63ed1ac9003ee19ad6ab3cd71fc3ed0a/updates" TargetMode="External"/><Relationship Id="rId394" Type="http://schemas.openxmlformats.org/officeDocument/2006/relationships/hyperlink" Target="https://betmgm.my.workfront.com/task/63ee724b003d6993ec5ee76575a9d972/updates" TargetMode="External"/><Relationship Id="rId408" Type="http://schemas.openxmlformats.org/officeDocument/2006/relationships/hyperlink" Target="https://betmgm.my.workfront.com/task/63765eba000606e90476f04749301352/updates" TargetMode="External"/><Relationship Id="rId615" Type="http://schemas.openxmlformats.org/officeDocument/2006/relationships/hyperlink" Target="https://betmgm.my.workfront.com/task/63f68182003bc37bee6d9ad3c1b4e410/updates" TargetMode="External"/><Relationship Id="rId212" Type="http://schemas.openxmlformats.org/officeDocument/2006/relationships/hyperlink" Target="https://betmgm.my.workfront.com/task/63e443860078327d7f27ba5c808c80e8/updates" TargetMode="External"/><Relationship Id="rId254" Type="http://schemas.openxmlformats.org/officeDocument/2006/relationships/hyperlink" Target="https://betmgm.my.workfront.com/task/63e40103006b1dabbc72b7848f1d385f/updates" TargetMode="External"/><Relationship Id="rId49" Type="http://schemas.openxmlformats.org/officeDocument/2006/relationships/hyperlink" Target="https://betmgm.my.workfront.com/task/63c6ea5f000b7a5655bba5e48a62af0b/updates" TargetMode="External"/><Relationship Id="rId114" Type="http://schemas.openxmlformats.org/officeDocument/2006/relationships/hyperlink" Target="https://betmgm.my.workfront.com/task/63dc1216003d3a0f1e7f98375b8f12b7/updates" TargetMode="External"/><Relationship Id="rId296" Type="http://schemas.openxmlformats.org/officeDocument/2006/relationships/hyperlink" Target="https://betmgm.my.workfront.com/task/63d1943f0032e397fda12bd6c7c36ee9/updates" TargetMode="External"/><Relationship Id="rId461" Type="http://schemas.openxmlformats.org/officeDocument/2006/relationships/hyperlink" Target="https://betmgm.my.workfront.com/task/63e40ff1006dd92314b5a4f64c7053fd" TargetMode="External"/><Relationship Id="rId517" Type="http://schemas.openxmlformats.org/officeDocument/2006/relationships/hyperlink" Target="https://betmgm.my.workfront.com/task/63f672890030739fe96f52d7085f8a5f/updates" TargetMode="External"/><Relationship Id="rId559" Type="http://schemas.openxmlformats.org/officeDocument/2006/relationships/hyperlink" Target="https://betmgm.my.workfront.com/task/63d96a60008c3710b2a0a9fdbe20f5f3/updates" TargetMode="External"/><Relationship Id="rId60" Type="http://schemas.openxmlformats.org/officeDocument/2006/relationships/hyperlink" Target="https://betmgm.my.workfront.com/task/63d2ed5b0006969db18dfabd8512fad0/updates" TargetMode="External"/><Relationship Id="rId156" Type="http://schemas.openxmlformats.org/officeDocument/2006/relationships/hyperlink" Target="https://betmgm.my.workfront.com/task/63d1a1670034fc0e5d86f91f316aaf4d/updates" TargetMode="External"/><Relationship Id="rId198" Type="http://schemas.openxmlformats.org/officeDocument/2006/relationships/hyperlink" Target="https://betmgm.my.workfront.com/task/63dae134003bdecd037cc76c2cffc8bc/updates" TargetMode="External"/><Relationship Id="rId321" Type="http://schemas.openxmlformats.org/officeDocument/2006/relationships/hyperlink" Target="https://betmgm.my.workfront.com/task/63d432ed00065c63906a38e250d3cdfa/updates" TargetMode="External"/><Relationship Id="rId363" Type="http://schemas.openxmlformats.org/officeDocument/2006/relationships/hyperlink" Target="https://betmgm.my.workfront.com/task/63dc3a6f004504ccc315b23e26f1483c/updates" TargetMode="External"/><Relationship Id="rId419" Type="http://schemas.openxmlformats.org/officeDocument/2006/relationships/hyperlink" Target="https://betmgm.my.workfront.com/task/637b8d790012aae54957dd7e1fac0c8c/updates" TargetMode="External"/><Relationship Id="rId570" Type="http://schemas.openxmlformats.org/officeDocument/2006/relationships/hyperlink" Target="https://betmgm.my.workfront.com/task/63d93d7c00000e132cadfb8ccc4debe7/updates" TargetMode="External"/><Relationship Id="rId223" Type="http://schemas.openxmlformats.org/officeDocument/2006/relationships/hyperlink" Target="https://betmgm.my.workfront.com/task/63e3df730064b273ba805e5cebfe865d/updates" TargetMode="External"/><Relationship Id="rId430" Type="http://schemas.openxmlformats.org/officeDocument/2006/relationships/hyperlink" Target="https://betmgm.my.workfront.com/task/63d7f1bd0052740f45e344be15fc8e1c/updates" TargetMode="External"/><Relationship Id="rId18" Type="http://schemas.openxmlformats.org/officeDocument/2006/relationships/hyperlink" Target="https://betmgm.my.workfront.com/task/63caf936004d61017039a13f5e4fcc76/updates" TargetMode="External"/><Relationship Id="rId265" Type="http://schemas.openxmlformats.org/officeDocument/2006/relationships/hyperlink" Target="https://betmgm.my.workfront.com/task/63da95ea00d1896758202338b8fd0155/updates" TargetMode="External"/><Relationship Id="rId472" Type="http://schemas.openxmlformats.org/officeDocument/2006/relationships/hyperlink" Target="https://betmgm.my.workfront.com/task/63f4b8e300111e39825afda7a6d3097a/updates" TargetMode="External"/><Relationship Id="rId528" Type="http://schemas.openxmlformats.org/officeDocument/2006/relationships/hyperlink" Target="https://betmgm.my.workfront.com/task/63e564cf004cecf8f28db9e5694c93d6/updates" TargetMode="External"/><Relationship Id="rId125" Type="http://schemas.openxmlformats.org/officeDocument/2006/relationships/hyperlink" Target="https://betmgm.my.workfront.com/task/63c036b60009148f00b657a40d1f9296/updates" TargetMode="External"/><Relationship Id="rId167" Type="http://schemas.openxmlformats.org/officeDocument/2006/relationships/hyperlink" Target="https://betmgm.my.workfront.com/task/63ceb6c9000d8aa56adb2a50c3251081/updates" TargetMode="External"/><Relationship Id="rId332" Type="http://schemas.openxmlformats.org/officeDocument/2006/relationships/hyperlink" Target="https://betmgm.my.workfront.com/task/637d083100d2c41de1c4a0c662451d4e/updates" TargetMode="External"/><Relationship Id="rId374" Type="http://schemas.openxmlformats.org/officeDocument/2006/relationships/hyperlink" Target="https://betmgm.my.workfront.com/task/63cfef2400056cf0c2793900b8ccc5e3/updates" TargetMode="External"/><Relationship Id="rId581" Type="http://schemas.openxmlformats.org/officeDocument/2006/relationships/hyperlink" Target="https://betmgm.my.workfront.com/task/63d937a8000c19406a2fb5de1cea515a/updates" TargetMode="External"/><Relationship Id="rId71" Type="http://schemas.openxmlformats.org/officeDocument/2006/relationships/hyperlink" Target="https://betmgm.my.workfront.com/task/63c95e2600d69bc8ebbf2d924086d212/updates" TargetMode="External"/><Relationship Id="rId234" Type="http://schemas.openxmlformats.org/officeDocument/2006/relationships/hyperlink" Target="https://betmgm.my.workfront.com/task/63e4fe7300304df5a0bbf56ad9ee352e/updates" TargetMode="External"/><Relationship Id="rId2" Type="http://schemas.openxmlformats.org/officeDocument/2006/relationships/hyperlink" Target="https://betmgm.my.workfront.com/task/63c9573600d1c0c35a95a6f2de08fd41/updates" TargetMode="External"/><Relationship Id="rId29" Type="http://schemas.openxmlformats.org/officeDocument/2006/relationships/hyperlink" Target="https://betmgm.my.workfront.com/task/63c9b47500f5254b31e4c2ada6333c99/updates" TargetMode="External"/><Relationship Id="rId276" Type="http://schemas.openxmlformats.org/officeDocument/2006/relationships/hyperlink" Target="https://betmgm.my.workfront.com/task/63e69d6f0060b25c1368765701ac5739/updates" TargetMode="External"/><Relationship Id="rId441" Type="http://schemas.openxmlformats.org/officeDocument/2006/relationships/hyperlink" Target="https://betmgm.my.workfront.com/task/63ceeeb1000cab54e97c1092d5c5cffe/updates" TargetMode="External"/><Relationship Id="rId483" Type="http://schemas.openxmlformats.org/officeDocument/2006/relationships/hyperlink" Target="https://betmgm.my.workfront.com/task/63e10bc70022079841acd9b3b66379bf/updates" TargetMode="External"/><Relationship Id="rId539" Type="http://schemas.openxmlformats.org/officeDocument/2006/relationships/hyperlink" Target="https://betmgm.my.workfront.com/task/63dd4fcb007cc3a646dcac77112cb071/updates" TargetMode="External"/><Relationship Id="rId40" Type="http://schemas.openxmlformats.org/officeDocument/2006/relationships/hyperlink" Target="https://betmgm.my.workfront.com/task/63d1db35003add902db5ad6ff45ac341/updates" TargetMode="External"/><Relationship Id="rId136" Type="http://schemas.openxmlformats.org/officeDocument/2006/relationships/hyperlink" Target="https://betmgm.my.workfront.com/task/63e048620048714d295b59813ef1b506/updates" TargetMode="External"/><Relationship Id="rId178" Type="http://schemas.openxmlformats.org/officeDocument/2006/relationships/hyperlink" Target="https://betmgm.my.workfront.com/task/63ce9e3e00076e3b53756ec276b83e1c/updates" TargetMode="External"/><Relationship Id="rId301" Type="http://schemas.openxmlformats.org/officeDocument/2006/relationships/hyperlink" Target="https://betmgm.my.workfront.com/task/63cea08a002a9301d0785b5e1ba17631/updates" TargetMode="External"/><Relationship Id="rId343" Type="http://schemas.openxmlformats.org/officeDocument/2006/relationships/hyperlink" Target="https://betmgm.my.workfront.com/task/63d432bd0006533818063c92e9ec73ee/updates" TargetMode="External"/><Relationship Id="rId550" Type="http://schemas.openxmlformats.org/officeDocument/2006/relationships/hyperlink" Target="https://betmgm.my.workfront.com/task/63f682ce003bf96fe3ad587a6bbf5651/updates" TargetMode="External"/><Relationship Id="rId82" Type="http://schemas.openxmlformats.org/officeDocument/2006/relationships/hyperlink" Target="https://betmgm.my.workfront.com/task/63c81c6900041b789177c7cdffff300e/updates" TargetMode="External"/><Relationship Id="rId203" Type="http://schemas.openxmlformats.org/officeDocument/2006/relationships/hyperlink" Target="https://betmgm.my.workfront.com/task/63dc5b9d004db4ea1cdd3e4d3617afa9/updates" TargetMode="External"/><Relationship Id="rId385" Type="http://schemas.openxmlformats.org/officeDocument/2006/relationships/hyperlink" Target="https://betmgm.my.workfront.com/task/63ed28ac00622119d234bc791b7c3f70/updates" TargetMode="External"/><Relationship Id="rId592" Type="http://schemas.openxmlformats.org/officeDocument/2006/relationships/hyperlink" Target="https://betmgm.my.workfront.com/task/63e423360006d22bcb26560b57d4d085/updates" TargetMode="External"/><Relationship Id="rId606" Type="http://schemas.openxmlformats.org/officeDocument/2006/relationships/hyperlink" Target="https://betmgm.my.workfront.com/task/63e66c4f0088fc4fdf5bb8843ae088ca/updates" TargetMode="External"/><Relationship Id="rId245" Type="http://schemas.openxmlformats.org/officeDocument/2006/relationships/hyperlink" Target="https://betmgm.my.workfront.com/task/63e4f7e20012680ac761c1fd55ee2f5d/updates" TargetMode="External"/><Relationship Id="rId287" Type="http://schemas.openxmlformats.org/officeDocument/2006/relationships/hyperlink" Target="https://betmgm.my.workfront.com/task/63d2ef3b0006eeb3db981c841f31c4ce/updates" TargetMode="External"/><Relationship Id="rId410" Type="http://schemas.openxmlformats.org/officeDocument/2006/relationships/hyperlink" Target="https://betmgm.my.workfront.com/task/63d04aac00488942844cc5cbb5d18a4e/updates" TargetMode="External"/><Relationship Id="rId452" Type="http://schemas.openxmlformats.org/officeDocument/2006/relationships/hyperlink" Target="https://betmgm.my.workfront.com/task/637ce8b600c3bf2cea213f0788065151/updates" TargetMode="External"/><Relationship Id="rId494" Type="http://schemas.openxmlformats.org/officeDocument/2006/relationships/hyperlink" Target="https://betmgm.my.workfront.com/task/63e65549008267e7582bcf79c7961fa4/updates" TargetMode="External"/><Relationship Id="rId508" Type="http://schemas.openxmlformats.org/officeDocument/2006/relationships/hyperlink" Target="https://betmgm.my.workfront.com/task/63f53f1500b01c786467563c7b5acda9/updates" TargetMode="External"/><Relationship Id="rId105" Type="http://schemas.openxmlformats.org/officeDocument/2006/relationships/hyperlink" Target="https://betmgm.my.workfront.com/task/63c9b45e00f51e874dcaa8745af75d9b/updates" TargetMode="External"/><Relationship Id="rId147" Type="http://schemas.openxmlformats.org/officeDocument/2006/relationships/hyperlink" Target="https://betmgm.my.workfront.com/task/63b6e7a200315b1498218b083b55fca8/updates" TargetMode="External"/><Relationship Id="rId312" Type="http://schemas.openxmlformats.org/officeDocument/2006/relationships/hyperlink" Target="https://betmgm.my.workfront.com/task/638f5e0f00f7644e7e7130bd3d7c64fd/updates" TargetMode="External"/><Relationship Id="rId354" Type="http://schemas.openxmlformats.org/officeDocument/2006/relationships/hyperlink" Target="https://betmgm.my.workfront.com/project/633f026f001d4054312120d4c0e03df3/tasks" TargetMode="External"/><Relationship Id="rId51" Type="http://schemas.openxmlformats.org/officeDocument/2006/relationships/hyperlink" Target="https://betmgm.my.workfront.com/task/63bd8f8a00b14cd7c9e03ea30f63ceae/updates" TargetMode="External"/><Relationship Id="rId93" Type="http://schemas.openxmlformats.org/officeDocument/2006/relationships/hyperlink" Target="https://betmgm.my.workfront.com/task/63ceb7e8000df72706c0469b74d8f4f2" TargetMode="External"/><Relationship Id="rId189" Type="http://schemas.openxmlformats.org/officeDocument/2006/relationships/hyperlink" Target="https://betmgm.my.workfront.com/task/63da90b50000387649e74bc66530f51c/updates" TargetMode="External"/><Relationship Id="rId396" Type="http://schemas.openxmlformats.org/officeDocument/2006/relationships/hyperlink" Target="https://betmgm.my.workfront.com/task/63779a2d0077aae900f1377acb90dabf/updates" TargetMode="External"/><Relationship Id="rId561" Type="http://schemas.openxmlformats.org/officeDocument/2006/relationships/hyperlink" Target="https://betmgm.my.workfront.com/task/63e2a7e9001a2734b2894d0efb1782f9/updates" TargetMode="External"/><Relationship Id="rId214" Type="http://schemas.openxmlformats.org/officeDocument/2006/relationships/hyperlink" Target="https://betmgm.my.workfront.com/task/63e2a63c0029d4eddd2b5831b4329fd6/updates" TargetMode="External"/><Relationship Id="rId256" Type="http://schemas.openxmlformats.org/officeDocument/2006/relationships/hyperlink" Target="https://betmgm.my.workfront.com/task/63e4009e006b0c8b5cbac9a866d586bc/updates" TargetMode="External"/><Relationship Id="rId298" Type="http://schemas.openxmlformats.org/officeDocument/2006/relationships/hyperlink" Target="https://betmgm.my.workfront.com/task/63e6650c005497942c4c18d3b400fe2e/updates" TargetMode="External"/><Relationship Id="rId421" Type="http://schemas.openxmlformats.org/officeDocument/2006/relationships/hyperlink" Target="https://betmgm.my.workfront.com/task/637b8d790012ab133f3cc68ea411b292/updates" TargetMode="External"/><Relationship Id="rId463" Type="http://schemas.openxmlformats.org/officeDocument/2006/relationships/hyperlink" Target="https://betmgm.my.workfront.com/task/637ce83200c3755b34dfb7a0cd3815f2/updates" TargetMode="External"/><Relationship Id="rId519" Type="http://schemas.openxmlformats.org/officeDocument/2006/relationships/hyperlink" Target="https://betmgm.my.workfront.com/task/63ea9ae9001c67be82c1620d5ea7082a/updates" TargetMode="External"/><Relationship Id="rId116" Type="http://schemas.openxmlformats.org/officeDocument/2006/relationships/hyperlink" Target="https://betmgm.my.workfront.com/task/63c1b3470016e5fdeafe90fc1ddb123e/updates" TargetMode="External"/><Relationship Id="rId158" Type="http://schemas.openxmlformats.org/officeDocument/2006/relationships/hyperlink" Target="https://betmgm.my.workfront.com/task/63c9ac8d00f3b156372377cdbc1a6239/updates" TargetMode="External"/><Relationship Id="rId323" Type="http://schemas.openxmlformats.org/officeDocument/2006/relationships/hyperlink" Target="https://betmgm.my.workfront.com/task/637d083100d2c402bad2048dbf45fadb/updates" TargetMode="External"/><Relationship Id="rId530" Type="http://schemas.openxmlformats.org/officeDocument/2006/relationships/hyperlink" Target="https://betmgm.my.workfront.com/task/63d7f24900529dfdfa910cf674044ad9/updates" TargetMode="External"/><Relationship Id="rId20" Type="http://schemas.openxmlformats.org/officeDocument/2006/relationships/hyperlink" Target="https://betmgm.my.workfront.com/task/63c9573600d1c0aad26df77e0e4463bd/updates" TargetMode="External"/><Relationship Id="rId62" Type="http://schemas.openxmlformats.org/officeDocument/2006/relationships/hyperlink" Target="https://betmgm.my.workfront.com/task/63d2efc1000705a0134f39e7a203d6f7/updates" TargetMode="External"/><Relationship Id="rId365" Type="http://schemas.openxmlformats.org/officeDocument/2006/relationships/hyperlink" Target="https://betmgm.my.workfront.com/task/63cedfe00008a7a22f4c12cad4f4ad84/updates" TargetMode="External"/><Relationship Id="rId572" Type="http://schemas.openxmlformats.org/officeDocument/2006/relationships/hyperlink" Target="https://betmgm.my.workfront.com/task/63d29882000ca3f1185b4c6ab06e031a/updates" TargetMode="External"/><Relationship Id="rId225" Type="http://schemas.openxmlformats.org/officeDocument/2006/relationships/hyperlink" Target="https://betmgm.my.workfront.com/project/6350186b00c847b3fea49d23623dc050/tasks" TargetMode="External"/><Relationship Id="rId267" Type="http://schemas.openxmlformats.org/officeDocument/2006/relationships/hyperlink" Target="https://betmgm.my.workfront.com/task/63bd897100ae0dd756219970119c0a2a/updates" TargetMode="External"/><Relationship Id="rId432" Type="http://schemas.openxmlformats.org/officeDocument/2006/relationships/hyperlink" Target="https://betmgm.my.workfront.com/task/63779c7a00788e0ad90b0ad680603247/updates" TargetMode="External"/><Relationship Id="rId474" Type="http://schemas.openxmlformats.org/officeDocument/2006/relationships/hyperlink" Target="https://betmgm.my.workfront.com/task/63eb8815000fc3b5fce427cd7c2cffec/updates" TargetMode="External"/><Relationship Id="rId127" Type="http://schemas.openxmlformats.org/officeDocument/2006/relationships/hyperlink" Target="https://betmgm.my.workfront.com/task/63d17a5c002c6dec98b8522db842f355/updates" TargetMode="External"/><Relationship Id="rId31" Type="http://schemas.openxmlformats.org/officeDocument/2006/relationships/hyperlink" Target="https://betmgm.my.workfront.com/task/63c9a81e00f2db5ed35217027c912c66/updates" TargetMode="External"/><Relationship Id="rId73" Type="http://schemas.openxmlformats.org/officeDocument/2006/relationships/hyperlink" Target="https://betmgm.my.workfront.com/task/63bed3ac000070db9e6d726959c8a53e/updates" TargetMode="External"/><Relationship Id="rId169" Type="http://schemas.openxmlformats.org/officeDocument/2006/relationships/hyperlink" Target="https://betmgm.my.workfront.com/task/63e1749f00e2d4b221b5975093713672/updates" TargetMode="External"/><Relationship Id="rId334" Type="http://schemas.openxmlformats.org/officeDocument/2006/relationships/hyperlink" Target="https://betmgm.my.workfront.com/task/637e56fb014fa49c1027c54c0a744f39/updates" TargetMode="External"/><Relationship Id="rId376" Type="http://schemas.openxmlformats.org/officeDocument/2006/relationships/hyperlink" Target="https://betmgm.my.workfront.com/task/63cff94b00004b730ae6414a9605120c/updates" TargetMode="External"/><Relationship Id="rId541" Type="http://schemas.openxmlformats.org/officeDocument/2006/relationships/hyperlink" Target="https://betmgm.my.workfront.com/task/63e2a6f20019e74ac9b9dbcc52991859/updates" TargetMode="External"/><Relationship Id="rId583" Type="http://schemas.openxmlformats.org/officeDocument/2006/relationships/hyperlink" Target="https://betmgm.my.workfront.com/task/63d184c0002f750f87131b0557bb757f/updates" TargetMode="External"/><Relationship Id="rId4" Type="http://schemas.openxmlformats.org/officeDocument/2006/relationships/hyperlink" Target="https://betmgm.my.workfront.com/task/63d9423b008374c7d49aee9318193809/updates" TargetMode="External"/><Relationship Id="rId180" Type="http://schemas.openxmlformats.org/officeDocument/2006/relationships/hyperlink" Target="https://betmgm.my.workfront.com/task/63ce9c730006c2f41265d035497eb940/updates" TargetMode="External"/><Relationship Id="rId236" Type="http://schemas.openxmlformats.org/officeDocument/2006/relationships/hyperlink" Target="https://betmgm.my.workfront.com/task/63e2a0b200286c0e37b4919668d50c94/updates" TargetMode="External"/><Relationship Id="rId278" Type="http://schemas.openxmlformats.org/officeDocument/2006/relationships/hyperlink" Target="https://betmgm.my.workfront.com/task/63a0d948003bed0538ac84191f8e81b1/updates" TargetMode="External"/><Relationship Id="rId401" Type="http://schemas.openxmlformats.org/officeDocument/2006/relationships/hyperlink" Target="https://betmgm.my.workfront.com/task/63ed1db8003cb0670ce63e67071d031e/updates" TargetMode="External"/><Relationship Id="rId443" Type="http://schemas.openxmlformats.org/officeDocument/2006/relationships/hyperlink" Target="https://betmgm.my.workfront.com/task/63d93d7c00000e090ecbcbce89cfed8b/updates" TargetMode="External"/><Relationship Id="rId303" Type="http://schemas.openxmlformats.org/officeDocument/2006/relationships/hyperlink" Target="https://betmgm.my.workfront.com/task/63cff8f70000311ad4c1923aac7171b5/updates" TargetMode="External"/><Relationship Id="rId485" Type="http://schemas.openxmlformats.org/officeDocument/2006/relationships/hyperlink" Target="https://betmgm.my.workfront.com/task/63ed4be80090088511c54c8e8c544542/updates" TargetMode="External"/><Relationship Id="rId42" Type="http://schemas.openxmlformats.org/officeDocument/2006/relationships/hyperlink" Target="https://betmgm.my.workfront.com/task/6391fe530019716999261a60ad771786/updates" TargetMode="External"/><Relationship Id="rId84" Type="http://schemas.openxmlformats.org/officeDocument/2006/relationships/hyperlink" Target="https://betmgm.my.workfront.com/task/63dbcb8200286c500dc8dfe54bd1e02e/updates" TargetMode="External"/><Relationship Id="rId138" Type="http://schemas.openxmlformats.org/officeDocument/2006/relationships/hyperlink" Target="https://betmgm.my.workfront.com/task/63e0608d004c1438c8b68999d17649a1/updates" TargetMode="External"/><Relationship Id="rId345" Type="http://schemas.openxmlformats.org/officeDocument/2006/relationships/hyperlink" Target="https://betmgm.my.workfront.com/task/63779acf0077e064d18a201807665129/updates" TargetMode="External"/><Relationship Id="rId387" Type="http://schemas.openxmlformats.org/officeDocument/2006/relationships/hyperlink" Target="https://betmgm.my.workfront.com/task/63dc5bac004db617a9077a0df24ec02d/updates" TargetMode="External"/><Relationship Id="rId510" Type="http://schemas.openxmlformats.org/officeDocument/2006/relationships/hyperlink" Target="https://betmgm.my.workfront.com/task/63e10fef0023522de94881cb3ce3b675/updates" TargetMode="External"/><Relationship Id="rId552" Type="http://schemas.openxmlformats.org/officeDocument/2006/relationships/hyperlink" Target="https://betmgm.my.workfront.com/task/63779f0a00797554bcb1dfcea1c3afef/updates" TargetMode="External"/><Relationship Id="rId594" Type="http://schemas.openxmlformats.org/officeDocument/2006/relationships/hyperlink" Target="https://betmgm.my.workfront.com/task/63f66743002ab94b3354c842f1394434/updates" TargetMode="External"/><Relationship Id="rId608" Type="http://schemas.openxmlformats.org/officeDocument/2006/relationships/hyperlink" Target="https://betmgm.my.workfront.com/task/63e66c4f0088fc4fdf5bb8843ae088ca/updates" TargetMode="External"/><Relationship Id="rId191" Type="http://schemas.openxmlformats.org/officeDocument/2006/relationships/hyperlink" Target="https://betmgm.my.workfront.com/project/6350186b00c847b3fea49d23623dc050/updates" TargetMode="External"/><Relationship Id="rId205" Type="http://schemas.openxmlformats.org/officeDocument/2006/relationships/hyperlink" Target="https://betmgm.my.workfront.com/task/63e444390078430fb815c4a865bd72f5/updates" TargetMode="External"/><Relationship Id="rId247" Type="http://schemas.openxmlformats.org/officeDocument/2006/relationships/hyperlink" Target="https://betmgm.my.workfront.com/task/63c81e0500047106e4786aee114976e6/updates" TargetMode="External"/><Relationship Id="rId412" Type="http://schemas.openxmlformats.org/officeDocument/2006/relationships/hyperlink" Target="https://betmgm.my.workfront.com/task/63e99300007e526dfdd9676bca4cc176/updates" TargetMode="External"/><Relationship Id="rId107" Type="http://schemas.openxmlformats.org/officeDocument/2006/relationships/hyperlink" Target="https://betmgm.my.workfront.com/task/63c6df580006b4e2786c1b583b6d28be/updates" TargetMode="External"/><Relationship Id="rId289" Type="http://schemas.openxmlformats.org/officeDocument/2006/relationships/hyperlink" Target="https://betmgm.my.workfront.com/task/63da971e00d1d9d417132feaed899b9f/updates" TargetMode="External"/><Relationship Id="rId454" Type="http://schemas.openxmlformats.org/officeDocument/2006/relationships/hyperlink" Target="https://betmgm.my.workfront.com/task/63e425a70007274f1d4e1c76db991f8e/updates" TargetMode="External"/><Relationship Id="rId496" Type="http://schemas.openxmlformats.org/officeDocument/2006/relationships/hyperlink" Target="https://betmgm.my.workfront.com/task/63e1093f0020bc4a4ca6015ddb27756f/updates" TargetMode="External"/><Relationship Id="rId11" Type="http://schemas.openxmlformats.org/officeDocument/2006/relationships/hyperlink" Target="https://betmgm.my.workfront.com/task/63bd8eaf00b0d792118dbcf29bb19cdd/updates" TargetMode="External"/><Relationship Id="rId53" Type="http://schemas.openxmlformats.org/officeDocument/2006/relationships/hyperlink" Target="https://betmgm.my.workfront.com/task/63d2f0600007191fb1038da1a3ea1d85/updates" TargetMode="External"/><Relationship Id="rId149" Type="http://schemas.openxmlformats.org/officeDocument/2006/relationships/hyperlink" Target="https://betmgm.my.workfront.com/task/63c9b5ef00f584ee0a11a3ed52eadbf4/updates" TargetMode="External"/><Relationship Id="rId314" Type="http://schemas.openxmlformats.org/officeDocument/2006/relationships/hyperlink" Target="https://betmgm.my.workfront.com/task/63ec08780000152a0368eeb4b97d46ce/updates" TargetMode="External"/><Relationship Id="rId356" Type="http://schemas.openxmlformats.org/officeDocument/2006/relationships/hyperlink" Target="https://betmgm.my.workfront.com/task/63dc3b6d00451c98e005429234e3579c/updates" TargetMode="External"/><Relationship Id="rId398" Type="http://schemas.openxmlformats.org/officeDocument/2006/relationships/hyperlink" Target="https://betmgm.my.workfront.com/task/63ee72a8003d95f21bee6eb0407908e1/updates" TargetMode="External"/><Relationship Id="rId521" Type="http://schemas.openxmlformats.org/officeDocument/2006/relationships/hyperlink" Target="https://betmgm.my.workfront.com/task/63e508c1001770f040b2b8f69dd551ce/updates" TargetMode="External"/><Relationship Id="rId563" Type="http://schemas.openxmlformats.org/officeDocument/2006/relationships/hyperlink" Target="https://betmgm.my.workfront.com/task/63f8c9dc00037fdfacde68bfd2c2dc12/updates" TargetMode="External"/><Relationship Id="rId95" Type="http://schemas.openxmlformats.org/officeDocument/2006/relationships/hyperlink" Target="https://betmgm.my.workfront.com/task/63dc288500426b03f69d14e09ee62731/updates" TargetMode="External"/><Relationship Id="rId160" Type="http://schemas.openxmlformats.org/officeDocument/2006/relationships/hyperlink" Target="https://betmgm.my.workfront.com/task/63d447be00357662f42379d55493fa56/updates" TargetMode="External"/><Relationship Id="rId216" Type="http://schemas.openxmlformats.org/officeDocument/2006/relationships/hyperlink" Target="https://betmgm.my.workfront.com/task/63e3dc3d006414af70da59800cc07ef1/updates" TargetMode="External"/><Relationship Id="rId423" Type="http://schemas.openxmlformats.org/officeDocument/2006/relationships/hyperlink" Target="https://betmgm.my.workfront.com/task/63c6e5a0000a01e04b5bb7319b126646/updates" TargetMode="External"/><Relationship Id="rId258" Type="http://schemas.openxmlformats.org/officeDocument/2006/relationships/hyperlink" Target="https://betmgm.my.workfront.com/task/63e5b37b00202ec1d152e6a67c772026/updates" TargetMode="External"/><Relationship Id="rId465" Type="http://schemas.openxmlformats.org/officeDocument/2006/relationships/hyperlink" Target="https://betmgm.my.workfront.com/task/63e1248800768c4010f37093a559cf62/updates" TargetMode="External"/><Relationship Id="rId22" Type="http://schemas.openxmlformats.org/officeDocument/2006/relationships/hyperlink" Target="https://betmgm.my.workfront.com/project/63c1ccfe001a8c5dfb35b7d15ef69dfc/updates" TargetMode="External"/><Relationship Id="rId64" Type="http://schemas.openxmlformats.org/officeDocument/2006/relationships/hyperlink" Target="https://betmgm.my.workfront.com/task/63d2eccc00067c2f5f562703e537a597/updates" TargetMode="External"/><Relationship Id="rId118" Type="http://schemas.openxmlformats.org/officeDocument/2006/relationships/hyperlink" Target="https://betmgm.my.workfront.com/task/63cf03cb0010242b34ae86422258b07f/updates" TargetMode="External"/><Relationship Id="rId325" Type="http://schemas.openxmlformats.org/officeDocument/2006/relationships/hyperlink" Target="https://betmgm.my.workfront.com/task/63a0d03900346e6c759d00a41f3572fe/updates" TargetMode="External"/><Relationship Id="rId367" Type="http://schemas.openxmlformats.org/officeDocument/2006/relationships/hyperlink" Target="https://betmgm.my.workfront.com/task/63ed47160067eca73cefa48fb9b2107c/updates" TargetMode="External"/><Relationship Id="rId532" Type="http://schemas.openxmlformats.org/officeDocument/2006/relationships/hyperlink" Target="https://betmgm.my.workfront.com/task/637ce62500c255315fd43fe5112dc14c/updates" TargetMode="External"/><Relationship Id="rId574" Type="http://schemas.openxmlformats.org/officeDocument/2006/relationships/hyperlink" Target="https://betmgm.my.workfront.com/task/63d04b1b0048a7716fc31572f1538515/updates" TargetMode="External"/><Relationship Id="rId171" Type="http://schemas.openxmlformats.org/officeDocument/2006/relationships/hyperlink" Target="https://betmgm.my.workfront.com/task/63dd5619002be14d871a540bf571da61/updates" TargetMode="External"/><Relationship Id="rId227" Type="http://schemas.openxmlformats.org/officeDocument/2006/relationships/hyperlink" Target="https://betmgm.my.workfront.com/task/63e3dc7500641b2da1bb9c123a6c6b11/updates" TargetMode="External"/><Relationship Id="rId269" Type="http://schemas.openxmlformats.org/officeDocument/2006/relationships/hyperlink" Target="https://betmgm.my.workfront.com/task/63ceea4e000be4bab50b73b0140c5ab6/updates" TargetMode="External"/><Relationship Id="rId434" Type="http://schemas.openxmlformats.org/officeDocument/2006/relationships/hyperlink" Target="https://betmgm.my.workfront.com/task/63da8c8200194169f290ea7ba83be281/updates" TargetMode="External"/><Relationship Id="rId476" Type="http://schemas.openxmlformats.org/officeDocument/2006/relationships/hyperlink" Target="https://betmgm.my.workfront.com/task/63eb9a15000031ffd96fb5197457c54a/updates" TargetMode="External"/><Relationship Id="rId33" Type="http://schemas.openxmlformats.org/officeDocument/2006/relationships/hyperlink" Target="https://betmgm.my.workfront.com/task/63d2ef560006f37ebf89983d5689230f/updates" TargetMode="External"/><Relationship Id="rId129" Type="http://schemas.openxmlformats.org/officeDocument/2006/relationships/hyperlink" Target="https://betmgm.my.workfront.com/task/63bdde38000a513a16b542d29941865e/updates" TargetMode="External"/><Relationship Id="rId280" Type="http://schemas.openxmlformats.org/officeDocument/2006/relationships/hyperlink" Target="https://betmgm.my.workfront.com/task/63c9bdd300f75952147d73a74f185f8e/updates" TargetMode="External"/><Relationship Id="rId336" Type="http://schemas.openxmlformats.org/officeDocument/2006/relationships/hyperlink" Target="https://betmgm.my.workfront.com/task/63d18d290031aef306d39d83f47d502f/updates" TargetMode="External"/><Relationship Id="rId501" Type="http://schemas.openxmlformats.org/officeDocument/2006/relationships/hyperlink" Target="https://betmgm.my.workfront.com/task/63eff09600395bacbe20996e99b3812c/updates" TargetMode="External"/><Relationship Id="rId543" Type="http://schemas.openxmlformats.org/officeDocument/2006/relationships/hyperlink" Target="https://betmgm.my.workfront.com/task/63e562c2002ac7061238dea95e86df3e/updates" TargetMode="External"/><Relationship Id="rId75" Type="http://schemas.openxmlformats.org/officeDocument/2006/relationships/hyperlink" Target="https://betmgm.my.workfront.com/task/63c6e847000af7156b011a3ef7cb2256/updates" TargetMode="External"/><Relationship Id="rId140" Type="http://schemas.openxmlformats.org/officeDocument/2006/relationships/hyperlink" Target="https://betmgm.my.workfront.com/task/63c9b6df00f5e38cc34a831a88cbc8d1/updates" TargetMode="External"/><Relationship Id="rId182" Type="http://schemas.openxmlformats.org/officeDocument/2006/relationships/hyperlink" Target="https://betmgm.my.workfront.com/project/63c9b0a400f46b0def13adc975c01ab8/updates" TargetMode="External"/><Relationship Id="rId378" Type="http://schemas.openxmlformats.org/officeDocument/2006/relationships/hyperlink" Target="https://betmgm.my.workfront.com/task/63ed25be006197676c98255a6f934224/updates" TargetMode="External"/><Relationship Id="rId403" Type="http://schemas.openxmlformats.org/officeDocument/2006/relationships/hyperlink" Target="https://betmgm.my.workfront.com/task/63ed1c8a003c8c1e4120deb57a5d488d/updates" TargetMode="External"/><Relationship Id="rId585" Type="http://schemas.openxmlformats.org/officeDocument/2006/relationships/hyperlink" Target="https://betmgm.my.workfront.com/task/63cfef8000103ea000de5c0f5be02135/updates" TargetMode="External"/><Relationship Id="rId6" Type="http://schemas.openxmlformats.org/officeDocument/2006/relationships/hyperlink" Target="https://betmgm.my.workfront.com/task/63d7dfd20018575484fac3264fb7ea73/updates" TargetMode="External"/><Relationship Id="rId238" Type="http://schemas.openxmlformats.org/officeDocument/2006/relationships/hyperlink" Target="https://betmgm.my.workfront.com/project/63d0131e00392eaac991bf6e34d17ae0/tasks" TargetMode="External"/><Relationship Id="rId445" Type="http://schemas.openxmlformats.org/officeDocument/2006/relationships/hyperlink" Target="https://betmgm.my.workfront.com/task/63d1aa0f003190f5b1c3c2701b6d957b/updates" TargetMode="External"/><Relationship Id="rId487" Type="http://schemas.openxmlformats.org/officeDocument/2006/relationships/hyperlink" Target="https://betmgm.my.workfront.com/task/63e51c9f0039dfab1d51dab433712fc4/updates" TargetMode="External"/><Relationship Id="rId610" Type="http://schemas.openxmlformats.org/officeDocument/2006/relationships/hyperlink" Target="https://betmgm.my.workfront.com/task/63eaa91e000a82b7f50b8087c5ab84f8/updates" TargetMode="External"/><Relationship Id="rId291" Type="http://schemas.openxmlformats.org/officeDocument/2006/relationships/hyperlink" Target="https://betmgm.my.workfront.com/task/63ea591900e872390487838310baef0d/updates" TargetMode="External"/><Relationship Id="rId305" Type="http://schemas.openxmlformats.org/officeDocument/2006/relationships/hyperlink" Target="https://betmgm.my.workfront.com/project/63d176c9002b487897646f55a840c22b/updates" TargetMode="External"/><Relationship Id="rId347" Type="http://schemas.openxmlformats.org/officeDocument/2006/relationships/hyperlink" Target="https://betmgm.my.workfront.com/task/63b5b12c000b3433741653a77329b217/updates" TargetMode="External"/><Relationship Id="rId512" Type="http://schemas.openxmlformats.org/officeDocument/2006/relationships/hyperlink" Target="https://betmgm.my.workfront.com/task/63d2efe4000707e32f0edfbd6c117ad2/updates" TargetMode="External"/><Relationship Id="rId44" Type="http://schemas.openxmlformats.org/officeDocument/2006/relationships/hyperlink" Target="https://betmgm.my.workfront.com/task/63c1b06900164bc4cda083564eb259a4/updates" TargetMode="External"/><Relationship Id="rId86" Type="http://schemas.openxmlformats.org/officeDocument/2006/relationships/hyperlink" Target="https://betmgm.my.workfront.com/task/63d83818003b17c2eb44e4e2a3404e6a/updates" TargetMode="External"/><Relationship Id="rId151" Type="http://schemas.openxmlformats.org/officeDocument/2006/relationships/hyperlink" Target="https://betmgm.my.workfront.com/task/63c9b69100f5cd936d5970a033195553/updates" TargetMode="External"/><Relationship Id="rId389" Type="http://schemas.openxmlformats.org/officeDocument/2006/relationships/hyperlink" Target="https://betmgm.my.workfront.com/task/63cad22a0045a8d995279263ee53ad2d/updates" TargetMode="External"/><Relationship Id="rId554" Type="http://schemas.openxmlformats.org/officeDocument/2006/relationships/hyperlink" Target="https://betmgm.my.workfront.com/task/63f67601003a3abb6ac915d0f8b3d14c/updates" TargetMode="External"/><Relationship Id="rId596" Type="http://schemas.openxmlformats.org/officeDocument/2006/relationships/hyperlink" Target="https://betmgm.my.workfront.com/task/63e3b0dc00551ea73cc9ed155c165800/updates" TargetMode="External"/><Relationship Id="rId193" Type="http://schemas.openxmlformats.org/officeDocument/2006/relationships/hyperlink" Target="https://betmgm.my.workfront.com/task/63c9ac8d00f3b156372377cdbc1a6239/updates" TargetMode="External"/><Relationship Id="rId207" Type="http://schemas.openxmlformats.org/officeDocument/2006/relationships/hyperlink" Target="https://betmgm.my.workfront.com/task/63cea08a002a9301d0785b5e1ba17631/updates" TargetMode="External"/><Relationship Id="rId249" Type="http://schemas.openxmlformats.org/officeDocument/2006/relationships/hyperlink" Target="https://betmgm.my.workfront.com/task/63d047710047e2e705d2ae97a19a2dfa/updates" TargetMode="External"/><Relationship Id="rId414" Type="http://schemas.openxmlformats.org/officeDocument/2006/relationships/hyperlink" Target="https://betmgm.my.workfront.com/task/63ceee55000c92b1818cf3affa6727c2/updates" TargetMode="External"/><Relationship Id="rId456" Type="http://schemas.openxmlformats.org/officeDocument/2006/relationships/hyperlink" Target="https://betmgm.my.workfront.com/task/637ce77000c31c7fbce272f52a3c93c1/updates" TargetMode="External"/><Relationship Id="rId498" Type="http://schemas.openxmlformats.org/officeDocument/2006/relationships/hyperlink" Target="https://betmgm.my.workfront.com/task/6377a172007a6946f7f42a1b6342a929/updates" TargetMode="External"/><Relationship Id="rId13" Type="http://schemas.openxmlformats.org/officeDocument/2006/relationships/hyperlink" Target="https://betmgm.my.workfront.com/task/63d9478c0084bb4c16bffb165d5cb5f3/updates" TargetMode="External"/><Relationship Id="rId109" Type="http://schemas.openxmlformats.org/officeDocument/2006/relationships/hyperlink" Target="https://betmgm.my.workfront.com/task/63d179d2002c5d51b595ec6f29a6c536/updates" TargetMode="External"/><Relationship Id="rId260" Type="http://schemas.openxmlformats.org/officeDocument/2006/relationships/hyperlink" Target="https://betmgm.my.workfront.com/task/63e400cc006b12513c846c8d1cb2efb8/updates" TargetMode="External"/><Relationship Id="rId316" Type="http://schemas.openxmlformats.org/officeDocument/2006/relationships/hyperlink" Target="https://betmgm.my.workfront.com/task/63db27f0000588e68cd6c728f0813416/updates" TargetMode="External"/><Relationship Id="rId523" Type="http://schemas.openxmlformats.org/officeDocument/2006/relationships/hyperlink" Target="https://betmgm.my.workfront.com/task/63e50fdb0019b969e43f6d1e26890218/updates" TargetMode="External"/><Relationship Id="rId55" Type="http://schemas.openxmlformats.org/officeDocument/2006/relationships/hyperlink" Target="https://betmgm.my.workfront.com/task/63d2ec990006757016bf0031a208dc59/updates" TargetMode="External"/><Relationship Id="rId97" Type="http://schemas.openxmlformats.org/officeDocument/2006/relationships/hyperlink" Target="https://betmgm.my.workfront.com/task/63ced4f30005edd043a75b639940d222/updates" TargetMode="External"/><Relationship Id="rId120" Type="http://schemas.openxmlformats.org/officeDocument/2006/relationships/hyperlink" Target="https://betmgm.my.workfront.com/task/63cfec7a000fa1b35d0763ca82edcfdb/updates" TargetMode="External"/><Relationship Id="rId358" Type="http://schemas.openxmlformats.org/officeDocument/2006/relationships/hyperlink" Target="https://betmgm.my.workfront.com/task/63ed39470045a59ad1234ed1b035c9e1/updates" TargetMode="External"/><Relationship Id="rId565" Type="http://schemas.openxmlformats.org/officeDocument/2006/relationships/hyperlink" Target="https://betmgm.my.workfront.com/task/63ea686300eb88214f55b610f9c5cb9d/updates" TargetMode="External"/><Relationship Id="rId162" Type="http://schemas.openxmlformats.org/officeDocument/2006/relationships/hyperlink" Target="https://betmgm.my.workfront.com/task/63ce9e1c00075dc22ea9ef31e4e1daa7/updates" TargetMode="External"/><Relationship Id="rId218" Type="http://schemas.openxmlformats.org/officeDocument/2006/relationships/hyperlink" Target="https://betmgm.my.workfront.com/task/63e2c6260020385eb115de764bd1b4d2/updates" TargetMode="External"/><Relationship Id="rId425" Type="http://schemas.openxmlformats.org/officeDocument/2006/relationships/hyperlink" Target="https://betmgm.my.workfront.com/task/63a0d03900346e9f9b887bf62da16f61/updates" TargetMode="External"/><Relationship Id="rId467" Type="http://schemas.openxmlformats.org/officeDocument/2006/relationships/hyperlink" Target="https://betmgm.my.workfront.com/task/63f4472900a6d36aa1fd1c3730e85121/updates" TargetMode="External"/><Relationship Id="rId271" Type="http://schemas.openxmlformats.org/officeDocument/2006/relationships/hyperlink" Target="https://betmgm.my.workfront.com/task/63e69a95006c8357fe4c782d8d5ec22d/updates" TargetMode="External"/><Relationship Id="rId24" Type="http://schemas.openxmlformats.org/officeDocument/2006/relationships/hyperlink" Target="https://betmgm.my.workfront.com/project/63c1ccfe001a8c5dfb35b7d15ef69dfc/updates" TargetMode="External"/><Relationship Id="rId66" Type="http://schemas.openxmlformats.org/officeDocument/2006/relationships/hyperlink" Target="https://betmgm.my.workfront.com/task/63bf10eb0019c6d735cc644de9570bc9/updates" TargetMode="External"/><Relationship Id="rId131" Type="http://schemas.openxmlformats.org/officeDocument/2006/relationships/hyperlink" Target="https://betmgm.my.workfront.com/task/63c036b600091499b190cd2ccabcbdfc/updates" TargetMode="External"/><Relationship Id="rId327" Type="http://schemas.openxmlformats.org/officeDocument/2006/relationships/hyperlink" Target="https://betmgm.my.workfront.com/task/63e14bbe007f988dc218ea89f643c2b8/updates" TargetMode="External"/><Relationship Id="rId369" Type="http://schemas.openxmlformats.org/officeDocument/2006/relationships/hyperlink" Target="https://betmgm.my.workfront.com/task/63ed1e70003ccfffe3e98837064d9554/updates" TargetMode="External"/><Relationship Id="rId534" Type="http://schemas.openxmlformats.org/officeDocument/2006/relationships/hyperlink" Target="https://betmgm.my.workfront.com/task/63e2a6f20019e74130b5364029f1849d/updates" TargetMode="External"/><Relationship Id="rId576" Type="http://schemas.openxmlformats.org/officeDocument/2006/relationships/hyperlink" Target="https://betmgm.my.workfront.com/task/63e414b00004364df9087b0d02a5a059/updates" TargetMode="External"/><Relationship Id="rId173" Type="http://schemas.openxmlformats.org/officeDocument/2006/relationships/hyperlink" Target="https://betmgm.my.workfront.com/task/63d2a7b5005e50dd91094ec968a27d92/updates" TargetMode="External"/><Relationship Id="rId229" Type="http://schemas.openxmlformats.org/officeDocument/2006/relationships/hyperlink" Target="https://betmgm.my.workfront.com/task/63e4fded00301a31e861a12028cfefaf/updates" TargetMode="External"/><Relationship Id="rId380" Type="http://schemas.openxmlformats.org/officeDocument/2006/relationships/hyperlink" Target="https://betmgm.my.workfront.com/task/63ed39990045b2755407babaea6bac8d/updates" TargetMode="External"/><Relationship Id="rId436" Type="http://schemas.openxmlformats.org/officeDocument/2006/relationships/hyperlink" Target="https://betmgm.my.workfront.com/task/637ce51000c180c64ee970d2bb04e4c7/updates" TargetMode="External"/><Relationship Id="rId601" Type="http://schemas.openxmlformats.org/officeDocument/2006/relationships/hyperlink" Target="https://betmgm.my.workfront.com/task/63d184f9002f80f5d2afcb19f75f0e44/updates" TargetMode="External"/><Relationship Id="rId240" Type="http://schemas.openxmlformats.org/officeDocument/2006/relationships/hyperlink" Target="https://betmgm.my.workfront.com/task/63e59113001d84a7f599ee64972cc701/updates" TargetMode="External"/><Relationship Id="rId478" Type="http://schemas.openxmlformats.org/officeDocument/2006/relationships/hyperlink" Target="https://betmgm.my.workfront.com/task/63cfef760014ff56fdfcae990c3cf971/updates" TargetMode="External"/><Relationship Id="rId35" Type="http://schemas.openxmlformats.org/officeDocument/2006/relationships/hyperlink" Target="https://betmgm.my.workfront.com/task/63d2f04a000716679c086bc0c65ba5de/updates" TargetMode="External"/><Relationship Id="rId77" Type="http://schemas.openxmlformats.org/officeDocument/2006/relationships/hyperlink" Target="https://betmgm.my.workfront.com/task/63ced67500063b63cd6a0d7337ef47fa/updates" TargetMode="External"/><Relationship Id="rId100" Type="http://schemas.openxmlformats.org/officeDocument/2006/relationships/hyperlink" Target="https://betmgm.my.workfront.com/task/63c9a31e00f1f8d5ed8cd27700f9f103/updates" TargetMode="External"/><Relationship Id="rId282" Type="http://schemas.openxmlformats.org/officeDocument/2006/relationships/hyperlink" Target="https://betmgm.my.workfront.com/task/63cfee150004ff7674ac5bbd783f052f/updates" TargetMode="External"/><Relationship Id="rId338" Type="http://schemas.openxmlformats.org/officeDocument/2006/relationships/hyperlink" Target="https://betmgm.my.workfront.com/task/63d7fc1e000008d2911670ead1fec4fe/updates" TargetMode="External"/><Relationship Id="rId503" Type="http://schemas.openxmlformats.org/officeDocument/2006/relationships/hyperlink" Target="https://betmgm.my.workfront.com/task/6377991f007742629031b052cfb2b94d/updates" TargetMode="External"/><Relationship Id="rId545" Type="http://schemas.openxmlformats.org/officeDocument/2006/relationships/hyperlink" Target="https://betmgm.my.workfront.com/task/63dd4b3d0023b582f31766cb4ca55e2a/updates" TargetMode="External"/><Relationship Id="rId587" Type="http://schemas.openxmlformats.org/officeDocument/2006/relationships/hyperlink" Target="https://betmgm.my.workfront.com/task/63d937a8000c196ebdf293c84635a803/updates" TargetMode="External"/><Relationship Id="rId8" Type="http://schemas.openxmlformats.org/officeDocument/2006/relationships/hyperlink" Target="https://betmgm.my.workfront.com/task/63c81fe60004eef29e3ebf757f3dc2e1/updates" TargetMode="External"/><Relationship Id="rId142" Type="http://schemas.openxmlformats.org/officeDocument/2006/relationships/hyperlink" Target="https://betmgm.my.workfront.com/task/63e062b9004c57a114d53d8249acb11f/updates" TargetMode="External"/><Relationship Id="rId184" Type="http://schemas.openxmlformats.org/officeDocument/2006/relationships/hyperlink" Target="https://betmgm.my.workfront.com/task/63bf2a1d001785d49582b0b28a9913a6/updates" TargetMode="External"/><Relationship Id="rId391" Type="http://schemas.openxmlformats.org/officeDocument/2006/relationships/hyperlink" Target="https://betmgm.my.workfront.com/project/638e427f00a477894965e139ab76c161/updates" TargetMode="External"/><Relationship Id="rId405" Type="http://schemas.openxmlformats.org/officeDocument/2006/relationships/hyperlink" Target="https://betmgm.my.workfront.com/task/63ea76cd0000190323c9d80c3a779f9b/updates" TargetMode="External"/><Relationship Id="rId447" Type="http://schemas.openxmlformats.org/officeDocument/2006/relationships/hyperlink" Target="https://betmgm.my.workfront.com/task/63d04aeb004899e32a4a3086e222a30d/updates" TargetMode="External"/><Relationship Id="rId612" Type="http://schemas.openxmlformats.org/officeDocument/2006/relationships/hyperlink" Target="https://betmgm.my.workfront.com/task/63e6bd84009765cb3577c85eae4d873d/updates" TargetMode="External"/><Relationship Id="rId251" Type="http://schemas.openxmlformats.org/officeDocument/2006/relationships/hyperlink" Target="https://betmgm.my.workfront.com/task/63e40277006b57b86dd9fe8041392c4c" TargetMode="External"/><Relationship Id="rId489" Type="http://schemas.openxmlformats.org/officeDocument/2006/relationships/hyperlink" Target="BTL_630497%20VIP%20Casino%20Direct%20Mail%20-%20March%20-%20Slots%20-%20PartyCasino%20NJ" TargetMode="External"/><Relationship Id="rId46" Type="http://schemas.openxmlformats.org/officeDocument/2006/relationships/hyperlink" Target="https://betmgm.my.workfront.com/task/63bdbc7800039803f00095a907f530b9/updates" TargetMode="External"/><Relationship Id="rId293" Type="http://schemas.openxmlformats.org/officeDocument/2006/relationships/hyperlink" Target="ttps://betmgm.my.workfront.com/task/63e1726f008710551782975a219b482f/updates" TargetMode="External"/><Relationship Id="rId307" Type="http://schemas.openxmlformats.org/officeDocument/2006/relationships/hyperlink" Target="https://betmgm.my.workfront.com/project/63d17773002b7ef8b5c724eb87e056ec/updates" TargetMode="External"/><Relationship Id="rId349" Type="http://schemas.openxmlformats.org/officeDocument/2006/relationships/hyperlink" Target="https://betmgm.my.workfront.com/task/63caa4f90032c212fe9710452a7c635f/updates" TargetMode="External"/><Relationship Id="rId514" Type="http://schemas.openxmlformats.org/officeDocument/2006/relationships/hyperlink" Target="https://betmgm.my.workfront.com/task/63efb55f002caefbfbbbe19b5619e248/updates" TargetMode="External"/><Relationship Id="rId556" Type="http://schemas.openxmlformats.org/officeDocument/2006/relationships/hyperlink" Target="https://betmgm.my.workfront.com/task/63dd4ba20000063d128f0ee58519b6f8/updates" TargetMode="External"/><Relationship Id="rId88" Type="http://schemas.openxmlformats.org/officeDocument/2006/relationships/hyperlink" Target="https://betmgm.my.workfront.com/task/63d98cd9009441974907e854a8cb9a40/updates" TargetMode="External"/><Relationship Id="rId111" Type="http://schemas.openxmlformats.org/officeDocument/2006/relationships/hyperlink" Target="https://betmgm.my.workfront.com/task/63bed3ac000070fa975180d7b6d64550/updates" TargetMode="External"/><Relationship Id="rId153" Type="http://schemas.openxmlformats.org/officeDocument/2006/relationships/hyperlink" Target="https://betmgm.my.workfront.com/task/63d1a1670034fbd9a10649012149938a/updates" TargetMode="External"/><Relationship Id="rId195" Type="http://schemas.openxmlformats.org/officeDocument/2006/relationships/hyperlink" Target="https://betmgm.my.workfront.com/task/63dd5664002bf4862d07079a10c2d643/updates" TargetMode="External"/><Relationship Id="rId209" Type="http://schemas.openxmlformats.org/officeDocument/2006/relationships/hyperlink" Target="https://betmgm.my.workfront.com/task/63e06033004c015cde8249455838151c/updates" TargetMode="External"/><Relationship Id="rId360" Type="http://schemas.openxmlformats.org/officeDocument/2006/relationships/hyperlink" Target="https://betmgm.my.workfront.com/task/63dc3a6f004504af09d48d29c85b664c/updates" TargetMode="External"/><Relationship Id="rId416" Type="http://schemas.openxmlformats.org/officeDocument/2006/relationships/hyperlink" Target="https://betmgm.my.workfront.com/task/63d3eef60009f13d6c98d63b9b932353/updates" TargetMode="External"/><Relationship Id="rId598" Type="http://schemas.openxmlformats.org/officeDocument/2006/relationships/hyperlink" Target="https://betmgm.my.workfront.com/task/63e4fa5a0012e27b784a5cab71b46604/updates" TargetMode="External"/><Relationship Id="rId220" Type="http://schemas.openxmlformats.org/officeDocument/2006/relationships/hyperlink" Target="https://betmgm.my.workfront.com/task/63e2a5fd0029cfb630103f44fe5e0bad/updates" TargetMode="External"/><Relationship Id="rId458" Type="http://schemas.openxmlformats.org/officeDocument/2006/relationships/hyperlink" Target="https://betmgm.my.workfront.com/task/63d97c4600905ed75aa22ce10daaa7df/updates" TargetMode="External"/><Relationship Id="rId15" Type="http://schemas.openxmlformats.org/officeDocument/2006/relationships/hyperlink" Target="https://betmgm.my.workfront.com/task/63b487fc00d4c9d4d9c93a5ab93e520d/updates" TargetMode="External"/><Relationship Id="rId57" Type="http://schemas.openxmlformats.org/officeDocument/2006/relationships/hyperlink" Target="https://betmgm.my.workfront.com/task/63c6e926000b224c3170b732165c85f2/updates" TargetMode="External"/><Relationship Id="rId262" Type="http://schemas.openxmlformats.org/officeDocument/2006/relationships/hyperlink" Target="https://betmgm.my.workfront.com/task/63e59995001e665324959b170154bcfa/updates" TargetMode="External"/><Relationship Id="rId318" Type="http://schemas.openxmlformats.org/officeDocument/2006/relationships/hyperlink" Target="https://betmgm.my.workfront.com/task/63d4328400064b98272b2d28bd60973b/updates" TargetMode="External"/><Relationship Id="rId525" Type="http://schemas.openxmlformats.org/officeDocument/2006/relationships/hyperlink" Target="https://betmgm.my.workfront.com/task/63e50e320018e625c7f8fa840e68abdd/updates" TargetMode="External"/><Relationship Id="rId567" Type="http://schemas.openxmlformats.org/officeDocument/2006/relationships/hyperlink" Target="https://betmgm.my.workfront.com/task/63f671320039ade0535b9b210b852235/updates" TargetMode="External"/><Relationship Id="rId99" Type="http://schemas.openxmlformats.org/officeDocument/2006/relationships/hyperlink" Target="https://betmgm.my.workfront.com/task/63c9b45e00f51e72698ec513de663159/updates" TargetMode="External"/><Relationship Id="rId122" Type="http://schemas.openxmlformats.org/officeDocument/2006/relationships/hyperlink" Target="https://betmgm.my.workfront.com/task/63cedf1300088120cb7f0aaa77244d9b/updates" TargetMode="External"/><Relationship Id="rId164" Type="http://schemas.openxmlformats.org/officeDocument/2006/relationships/hyperlink" Target="https://betmgm.my.workfront.com/task/63ce9df600074fde42f1e1cc7fb5678e/updates" TargetMode="External"/><Relationship Id="rId371" Type="http://schemas.openxmlformats.org/officeDocument/2006/relationships/hyperlink" Target="https://betmgm.my.workfront.com/task/63d93f0c007e5702d6a28a052dc8fe40/updates" TargetMode="External"/><Relationship Id="rId427" Type="http://schemas.openxmlformats.org/officeDocument/2006/relationships/hyperlink" Target="https://betmgm.my.workfront.com/task/63ef8abe001ddd005da7aa749878c3ac/updates" TargetMode="External"/><Relationship Id="rId469" Type="http://schemas.openxmlformats.org/officeDocument/2006/relationships/hyperlink" Target="https://betmgm.my.workfront.com/task/63f534ae00ae9e588f9a17e26cfb8b4d/updates" TargetMode="External"/><Relationship Id="rId26" Type="http://schemas.openxmlformats.org/officeDocument/2006/relationships/hyperlink" Target="https://betmgm.my.workfront.com/project/63b848160000543b5285317d45730638/updates" TargetMode="External"/><Relationship Id="rId231" Type="http://schemas.openxmlformats.org/officeDocument/2006/relationships/hyperlink" Target="https://betmgm.my.workfront.com/task/63e4fdb9003001cac6827687ea10f0ab/updates" TargetMode="External"/><Relationship Id="rId273" Type="http://schemas.openxmlformats.org/officeDocument/2006/relationships/hyperlink" Target="https://betmgm.my.workfront.com/task/63a0d437003b3c0892d9ff086bb41afc/updates" TargetMode="External"/><Relationship Id="rId329" Type="http://schemas.openxmlformats.org/officeDocument/2006/relationships/hyperlink" Target="https://betmgm.my.workfront.com/task/63a0da7f003c1d97f5f1f068cf26adae/updates" TargetMode="External"/><Relationship Id="rId480" Type="http://schemas.openxmlformats.org/officeDocument/2006/relationships/hyperlink" Target="https://betmgm.my.workfront.com/task/63ed4b3e008ff2450100dc1f079c3342/updates" TargetMode="External"/><Relationship Id="rId536" Type="http://schemas.openxmlformats.org/officeDocument/2006/relationships/hyperlink" Target="https://betmgm.my.workfront.com/task/63ea686300eb880e0be5ac899dfc832b/updates" TargetMode="External"/><Relationship Id="rId68" Type="http://schemas.openxmlformats.org/officeDocument/2006/relationships/hyperlink" Target="https://betmgm.my.workfront.com/task/63dbdff6001fcd0f1f0897df966f9e1c/updates" TargetMode="External"/><Relationship Id="rId133" Type="http://schemas.openxmlformats.org/officeDocument/2006/relationships/hyperlink" Target="https://betmgm.my.workfront.com/task/63cede6600085f105fc07847f130f7db/updates" TargetMode="External"/><Relationship Id="rId175" Type="http://schemas.openxmlformats.org/officeDocument/2006/relationships/hyperlink" Target="https://betmgm.my.workfront.com/task/63dd56af002c1328c2bc6b9b9fbfad63/updates" TargetMode="External"/><Relationship Id="rId340" Type="http://schemas.openxmlformats.org/officeDocument/2006/relationships/hyperlink" Target="https://betmgm.my.workfront.com/task/63cad1b300455bf01fabdf74acf43b2f/updates" TargetMode="External"/><Relationship Id="rId578" Type="http://schemas.openxmlformats.org/officeDocument/2006/relationships/hyperlink" Target="https://betmgm.my.workfront.com/task/63d29aa6000d4039f30af4016cbf944b/updates" TargetMode="External"/><Relationship Id="rId200" Type="http://schemas.openxmlformats.org/officeDocument/2006/relationships/hyperlink" Target="https://betmgm.my.workfront.com/task/63d44b7b0035fcc081a78523f1def4bf/updates" TargetMode="External"/><Relationship Id="rId382" Type="http://schemas.openxmlformats.org/officeDocument/2006/relationships/hyperlink" Target="https://betmgm.my.workfront.com/task/63ed39f50045c343a015334233358be0/updates" TargetMode="External"/><Relationship Id="rId438" Type="http://schemas.openxmlformats.org/officeDocument/2006/relationships/hyperlink" Target="https://betmgm.my.workfront.com/task/63eea5760049972efa8990b514204639/updates" TargetMode="External"/><Relationship Id="rId603" Type="http://schemas.openxmlformats.org/officeDocument/2006/relationships/hyperlink" Target="https://betmgm.my.workfront.com/task/63e6a9d30094d46b1c1347289a98517f/updates" TargetMode="External"/><Relationship Id="rId242" Type="http://schemas.openxmlformats.org/officeDocument/2006/relationships/hyperlink" Target="https://betmgm.my.workfront.com/task/63c81f820004ba8b210dae148b858a61/updates" TargetMode="External"/><Relationship Id="rId284" Type="http://schemas.openxmlformats.org/officeDocument/2006/relationships/hyperlink" Target="https://betmgm.my.workfront.com/task/63eabe99002b3d1b696ff1b2df90e3e9/updates" TargetMode="External"/><Relationship Id="rId491" Type="http://schemas.openxmlformats.org/officeDocument/2006/relationships/hyperlink" Target="https://betmgm.my.workfront.com/task/63f51473003363384808eeead6cc544a/updates" TargetMode="External"/><Relationship Id="rId505" Type="http://schemas.openxmlformats.org/officeDocument/2006/relationships/hyperlink" Target="https://betmgm.my.workfront.com/task/63e10db40022ac542f10f2b9ca864b24/updates" TargetMode="External"/><Relationship Id="rId37" Type="http://schemas.openxmlformats.org/officeDocument/2006/relationships/hyperlink" Target="https://betmgm.my.workfront.com/project/630e86d20009a26722ce569f7654d706/updates" TargetMode="External"/><Relationship Id="rId79" Type="http://schemas.openxmlformats.org/officeDocument/2006/relationships/hyperlink" Target="https://betmgm.my.workfront.com/task/63c6e779000a9fca257eba42cb0de522/updates" TargetMode="External"/><Relationship Id="rId102" Type="http://schemas.openxmlformats.org/officeDocument/2006/relationships/hyperlink" Target="https://betmgm.my.workfront.com/task/63c6ec92000c121351f7d9a5f0eee83c/updates" TargetMode="External"/><Relationship Id="rId144" Type="http://schemas.openxmlformats.org/officeDocument/2006/relationships/hyperlink" Target="https://betmgm.my.workfront.com/task/63dd79390032bcf41f34bdfaff91b128/updates" TargetMode="External"/><Relationship Id="rId547" Type="http://schemas.openxmlformats.org/officeDocument/2006/relationships/hyperlink" Target="https://betmgm.my.workfront.com/task/637ce62500c255701b0d95387c0f8359/updates" TargetMode="External"/><Relationship Id="rId589" Type="http://schemas.openxmlformats.org/officeDocument/2006/relationships/hyperlink" Target="https://betmgm.my.workfront.com/task/63fcbf99000030ec74259bf22507d7a5/updates" TargetMode="External"/><Relationship Id="rId90" Type="http://schemas.openxmlformats.org/officeDocument/2006/relationships/hyperlink" Target="https://betmgm.my.workfront.com/task/63dbf5f100394e4be6cb7c2867298f89/updates" TargetMode="External"/><Relationship Id="rId186" Type="http://schemas.openxmlformats.org/officeDocument/2006/relationships/hyperlink" Target="https://betmgm.my.workfront.com/task/63d188ab0030b4780e79f38ec5f58aca/updates" TargetMode="External"/><Relationship Id="rId351" Type="http://schemas.openxmlformats.org/officeDocument/2006/relationships/hyperlink" Target="https://betmgm.my.workfront.com/task/63ed1aba003ede36087f9cf63a6943e8/updates" TargetMode="External"/><Relationship Id="rId393" Type="http://schemas.openxmlformats.org/officeDocument/2006/relationships/hyperlink" Target="https://betmgm.my.workfront.com/project/637d0c2800d452b3086248b8be5a480b/updates" TargetMode="External"/><Relationship Id="rId407" Type="http://schemas.openxmlformats.org/officeDocument/2006/relationships/hyperlink" Target="https://betmgm.my.workfront.com/task/63765eba000606e03fc2bf3a11ada19f/updates" TargetMode="External"/><Relationship Id="rId449" Type="http://schemas.openxmlformats.org/officeDocument/2006/relationships/hyperlink" Target="https://betmgm.my.workfront.com/task/63e529f4003deab38ff9826bc79d59d2/updates" TargetMode="External"/><Relationship Id="rId614" Type="http://schemas.openxmlformats.org/officeDocument/2006/relationships/hyperlink" Target="https://betmgm.my.workfront.com/task/63e6a7c8009482a3eac5be730893bbcb/updates" TargetMode="External"/><Relationship Id="rId211" Type="http://schemas.openxmlformats.org/officeDocument/2006/relationships/hyperlink" Target="https://betmgm.my.workfront.com/task/63e4409600780f58142bc9c65995853d/updates" TargetMode="External"/><Relationship Id="rId253" Type="http://schemas.openxmlformats.org/officeDocument/2006/relationships/hyperlink" Target="https://betmgm.my.workfront.com/task/63e402cb006b6096648cd77057af2abd/updates" TargetMode="External"/><Relationship Id="rId295" Type="http://schemas.openxmlformats.org/officeDocument/2006/relationships/hyperlink" Target="https://betmgm.my.workfront.com/task/63cff8f7001221875d552ca5372d3931/updates" TargetMode="External"/><Relationship Id="rId309" Type="http://schemas.openxmlformats.org/officeDocument/2006/relationships/hyperlink" Target="https://betmgm.my.workfront.com/task/638e4bd400a7ab6928edbd14470bde34/updates" TargetMode="External"/><Relationship Id="rId460" Type="http://schemas.openxmlformats.org/officeDocument/2006/relationships/hyperlink" Target="https://betmgm.my.workfront.com/task/637b8e250012d30645bee9a77263b056/updates" TargetMode="External"/><Relationship Id="rId516" Type="http://schemas.openxmlformats.org/officeDocument/2006/relationships/hyperlink" Target="https://betmgm.my.workfront.com/task/63f670ea003044fbd9e259a9c4f27c19/updates" TargetMode="External"/><Relationship Id="rId48" Type="http://schemas.openxmlformats.org/officeDocument/2006/relationships/hyperlink" Target="https://betmgm.my.workfront.com/task/63d2ed03000687509fb0b82aec700c47/updates" TargetMode="External"/><Relationship Id="rId113" Type="http://schemas.openxmlformats.org/officeDocument/2006/relationships/hyperlink" Target="https://betmgm.my.workfront.com/task/63dc1157003d22d82148a2d3938d2f93/updates" TargetMode="External"/><Relationship Id="rId320" Type="http://schemas.openxmlformats.org/officeDocument/2006/relationships/hyperlink" Target="https://betmgm.my.workfront.com/task/63d43351000669c5a93d66a4206f713a/updates" TargetMode="External"/><Relationship Id="rId558" Type="http://schemas.openxmlformats.org/officeDocument/2006/relationships/hyperlink" Target="https://betmgm.my.workfront.com/task/63e2a6f20019e72e64c4e9d8c2a9055b/updates" TargetMode="External"/><Relationship Id="rId155" Type="http://schemas.openxmlformats.org/officeDocument/2006/relationships/hyperlink" Target="https://betmgm.my.workfront.com/task/63d1a1670034fbf8fb7cad72e4994dfc/updates" TargetMode="External"/><Relationship Id="rId197" Type="http://schemas.openxmlformats.org/officeDocument/2006/relationships/hyperlink" Target="https://betmgm.my.workfront.com/task/63c80f4300562edb3e4dfbf31fad4cd1/updates" TargetMode="External"/><Relationship Id="rId362" Type="http://schemas.openxmlformats.org/officeDocument/2006/relationships/hyperlink" Target="https://betmgm.my.workfront.com/task/63dd6f5500312297125a4419e85137aa/updates" TargetMode="External"/><Relationship Id="rId418" Type="http://schemas.openxmlformats.org/officeDocument/2006/relationships/hyperlink" Target="https://betmgm.my.workfront.com/task/63d97c4600905eeadb9d1d15658d9f5a/updates" TargetMode="External"/><Relationship Id="rId222" Type="http://schemas.openxmlformats.org/officeDocument/2006/relationships/hyperlink" Target="https://betmgm.my.workfront.com/task/63d18149002d9151915eed4445aa4e53/updates" TargetMode="External"/><Relationship Id="rId264" Type="http://schemas.openxmlformats.org/officeDocument/2006/relationships/hyperlink" Target="https://betmgm.my.workfront.com/task/63e555ce0029063d7cefa9ed8e31b3d6/updates" TargetMode="External"/><Relationship Id="rId471" Type="http://schemas.openxmlformats.org/officeDocument/2006/relationships/hyperlink" Target="https://betmgm.my.workfront.com/task/63f4d77b001913f29c42d91565891aa7/updates" TargetMode="External"/><Relationship Id="rId17" Type="http://schemas.openxmlformats.org/officeDocument/2006/relationships/hyperlink" Target="https://betmgm.my.workfront.com/task/63d0568e004ae16cf9138fff8a5160c5/updates" TargetMode="External"/><Relationship Id="rId59" Type="http://schemas.openxmlformats.org/officeDocument/2006/relationships/hyperlink" Target="https://betmgm.my.workfront.com/task/63d2f0830007245d6fa778bb0a846a2e/updates" TargetMode="External"/><Relationship Id="rId124" Type="http://schemas.openxmlformats.org/officeDocument/2006/relationships/hyperlink" Target="https://betmgm.my.workfront.com/task/63c036b60009147a50c1aefa40161ef4/updates" TargetMode="External"/><Relationship Id="rId527" Type="http://schemas.openxmlformats.org/officeDocument/2006/relationships/hyperlink" Target="https://betmgm.my.workfront.com/task/63f65611002a9d31fd466f6fdccd1bcd/updates" TargetMode="External"/><Relationship Id="rId569" Type="http://schemas.openxmlformats.org/officeDocument/2006/relationships/hyperlink" Target="https://betmgm.my.workfront.com/task/63e56471004cb7627a771632a286887d/updates" TargetMode="External"/><Relationship Id="rId70" Type="http://schemas.openxmlformats.org/officeDocument/2006/relationships/hyperlink" Target="https://betmgm.my.workfront.com/task/63c95da500d63dd5daf4ab0e2c24a392/updates" TargetMode="External"/><Relationship Id="rId166" Type="http://schemas.openxmlformats.org/officeDocument/2006/relationships/hyperlink" Target="https://betmgm.my.workfront.com/task/63c966a700dafcb07c9b1dd98c2f355b/updates" TargetMode="External"/><Relationship Id="rId331" Type="http://schemas.openxmlformats.org/officeDocument/2006/relationships/hyperlink" Target="https://betmgm.my.workfront.com/task/63eb9f77001f07e0fd7087f78b596925/updates" TargetMode="External"/><Relationship Id="rId373" Type="http://schemas.openxmlformats.org/officeDocument/2006/relationships/hyperlink" Target="https://betmgm.my.workfront.com/task/63ed1ed3003cdfdfc759a9cf4986b65a/updates" TargetMode="External"/><Relationship Id="rId429" Type="http://schemas.openxmlformats.org/officeDocument/2006/relationships/hyperlink" Target="https://betmgm.my.workfront.com/task/638e4c9c00a7f091fc3e38a7cc9328d4/updates" TargetMode="External"/><Relationship Id="rId580" Type="http://schemas.openxmlformats.org/officeDocument/2006/relationships/hyperlink" Target="https://betmgm.my.workfront.com/task/63d937a8000c1953f0325a4942cf83aa/updates" TargetMode="External"/><Relationship Id="rId1" Type="http://schemas.openxmlformats.org/officeDocument/2006/relationships/hyperlink" Target="https://betmgm.my.workfront.com/task/63cafb2f004dccf162f2f12b6f4cd7eb/updates" TargetMode="External"/><Relationship Id="rId233" Type="http://schemas.openxmlformats.org/officeDocument/2006/relationships/hyperlink" Target="https://betmgm.my.workfront.com/task/63e405b00071090160c489959477c51f/updates" TargetMode="External"/><Relationship Id="rId440" Type="http://schemas.openxmlformats.org/officeDocument/2006/relationships/hyperlink" Target="https://betmgm.my.workfront.com/task/637ce51000c180f66131604c65066bb9/updates" TargetMode="External"/><Relationship Id="rId28" Type="http://schemas.openxmlformats.org/officeDocument/2006/relationships/hyperlink" Target="https://betmgm.my.workfront.com/project/63c9a15d00f17dd5ef24857d6bface69/tasks" TargetMode="External"/><Relationship Id="rId275" Type="http://schemas.openxmlformats.org/officeDocument/2006/relationships/hyperlink" Target="https://betmgm.my.workfront.com/task/63d048fb00483557f656c79d62927420/updates" TargetMode="External"/><Relationship Id="rId300" Type="http://schemas.openxmlformats.org/officeDocument/2006/relationships/hyperlink" Target="https://betmgm.my.workfront.com/task/63e699e9006c6c6d15cd5273bc018188/updates" TargetMode="External"/><Relationship Id="rId482" Type="http://schemas.openxmlformats.org/officeDocument/2006/relationships/hyperlink" Target="https://betmgm.my.workfront.com/task/63efb601002ced089dcbb809257e1097/updates" TargetMode="External"/><Relationship Id="rId538" Type="http://schemas.openxmlformats.org/officeDocument/2006/relationships/hyperlink" Target="https://betmgm.my.workfront.com/task/63779f0a007975832dfab7e4fa1f9ede/updates" TargetMode="External"/><Relationship Id="rId81" Type="http://schemas.openxmlformats.org/officeDocument/2006/relationships/hyperlink" Target="https://betmgm.my.workfront.com/task/63dc66ed004f71850ebd26c98e2227de/updates" TargetMode="External"/><Relationship Id="rId135" Type="http://schemas.openxmlformats.org/officeDocument/2006/relationships/hyperlink" Target="https://betmgm.my.workfront.com/task/63d037dc0043a96f8845ab4f485332a8/updates" TargetMode="External"/><Relationship Id="rId177" Type="http://schemas.openxmlformats.org/officeDocument/2006/relationships/hyperlink" Target="https://betmgm.my.workfront.com/task/63d7ecfc002642a5a4e22801fb3702b5/updates" TargetMode="External"/><Relationship Id="rId342" Type="http://schemas.openxmlformats.org/officeDocument/2006/relationships/hyperlink" Target="https://betmgm.my.workfront.com/task/638e4bd400a7ab34f35b4db5e88588bf/updates" TargetMode="External"/><Relationship Id="rId384" Type="http://schemas.openxmlformats.org/officeDocument/2006/relationships/hyperlink" Target="https://betmgm.my.workfront.com/task/63dd6e8200309c9b64e8fc60b69351ee/updates" TargetMode="External"/><Relationship Id="rId591" Type="http://schemas.openxmlformats.org/officeDocument/2006/relationships/hyperlink" Target="https://betmgm.my.workfront.com/task/63d034860042a04ce62186ceb3d57c35/updates" TargetMode="External"/><Relationship Id="rId605" Type="http://schemas.openxmlformats.org/officeDocument/2006/relationships/hyperlink" Target="https://betmgm.my.workfront.com/task/63f6a7320042086e13ae52836d761680/updates" TargetMode="External"/><Relationship Id="rId202" Type="http://schemas.openxmlformats.org/officeDocument/2006/relationships/hyperlink" Target="https://betmgm.my.workfront.com/task/63d82c590038c5747016eaa73e342675/updates" TargetMode="External"/><Relationship Id="rId244" Type="http://schemas.openxmlformats.org/officeDocument/2006/relationships/hyperlink" Target="https://betmgm.my.workfront.com/task/63e174e600e2da839aa0d86805a19d8f/updates" TargetMode="External"/><Relationship Id="rId39" Type="http://schemas.openxmlformats.org/officeDocument/2006/relationships/hyperlink" Target="https://betmgm.my.workfront.com/task/63cacfa20052d281a13e0672e90cab1a/updates" TargetMode="External"/><Relationship Id="rId286" Type="http://schemas.openxmlformats.org/officeDocument/2006/relationships/hyperlink" Target="https://betmgm.my.workfront.com/task/63d7faf50054dce3abbe7b8e8bf55429/updates" TargetMode="External"/><Relationship Id="rId451" Type="http://schemas.openxmlformats.org/officeDocument/2006/relationships/hyperlink" Target="https://betmgm.my.workfront.com/task/63d97c4600905ef323f5c9e94f37ec79/updates" TargetMode="External"/><Relationship Id="rId493" Type="http://schemas.openxmlformats.org/officeDocument/2006/relationships/hyperlink" Target="https://betmgm.my.workfront.com/task/63f5144300335a9eabac28d2b1cb5dd2/updates" TargetMode="External"/><Relationship Id="rId507" Type="http://schemas.openxmlformats.org/officeDocument/2006/relationships/hyperlink" Target="https://betmgm.my.workfront.com/task/63f53f1900b01ccb178979529710c3a1/updates" TargetMode="External"/><Relationship Id="rId549" Type="http://schemas.openxmlformats.org/officeDocument/2006/relationships/hyperlink" Target="https://betmgm.my.workfront.com/task/63e56494004cce58a0652a31cb5089ae/updates" TargetMode="External"/><Relationship Id="rId50" Type="http://schemas.openxmlformats.org/officeDocument/2006/relationships/hyperlink" Target="https://betmgm.my.workfront.com/task/63d7ed0f000bc70d11d76e723dbf35c5/updates" TargetMode="External"/><Relationship Id="rId104" Type="http://schemas.openxmlformats.org/officeDocument/2006/relationships/hyperlink" Target="https://betmgm.my.workfront.com/task/63caf999004d73b894689eb6c64dcb10/updates" TargetMode="External"/><Relationship Id="rId146" Type="http://schemas.openxmlformats.org/officeDocument/2006/relationships/hyperlink" Target="https://betmgm.my.workfront.com/task/63b6e7a200315af971a831b069403f82/updates" TargetMode="External"/><Relationship Id="rId188" Type="http://schemas.openxmlformats.org/officeDocument/2006/relationships/hyperlink" Target="https://betmgm.my.workfront.com/task/63da913a00d06b5f84496cc5ef4795c1/updates" TargetMode="External"/><Relationship Id="rId311" Type="http://schemas.openxmlformats.org/officeDocument/2006/relationships/hyperlink" Target="https://betmgm.my.workfront.com/task/63e3e3bb0065cfa7c13a652545896999/updates" TargetMode="External"/><Relationship Id="rId353" Type="http://schemas.openxmlformats.org/officeDocument/2006/relationships/hyperlink" Target="https://betmgm.my.workfront.com/task/63ed449c005097a8502e079216a3ee38/updates" TargetMode="External"/><Relationship Id="rId395" Type="http://schemas.openxmlformats.org/officeDocument/2006/relationships/hyperlink" Target="https://betmgm.my.workfront.com/task/63ee67d80018f62f4d0d835a7b61964e/updates" TargetMode="External"/><Relationship Id="rId409" Type="http://schemas.openxmlformats.org/officeDocument/2006/relationships/hyperlink" Target="https://betmgm.my.workfront.com/task/63765eba000606fbfbe1a21701156ca8/updates" TargetMode="External"/><Relationship Id="rId560" Type="http://schemas.openxmlformats.org/officeDocument/2006/relationships/hyperlink" Target="https://betmgm.my.workfront.com/task/63e2a7e9001a275117a9fd56e396f21d/updates" TargetMode="External"/><Relationship Id="rId92" Type="http://schemas.openxmlformats.org/officeDocument/2006/relationships/hyperlink" Target="https://betmgm.my.workfront.com/task/63dc624e004f057fc493d3d57c440d4d/updates" TargetMode="External"/><Relationship Id="rId213" Type="http://schemas.openxmlformats.org/officeDocument/2006/relationships/hyperlink" Target="https://betmgm.my.workfront.com/task/63d181c5002da4986bf0254194a2e097/updates" TargetMode="External"/><Relationship Id="rId420" Type="http://schemas.openxmlformats.org/officeDocument/2006/relationships/hyperlink" Target="https://betmgm.my.workfront.com/task/637b8d790012aaf8648b4ff3f530e16d/updates" TargetMode="External"/><Relationship Id="rId616" Type="http://schemas.openxmlformats.org/officeDocument/2006/relationships/hyperlink" Target="https://betmgm.my.workfront.com/task/63fd0bee005239f78cff10193f06085f/updates" TargetMode="External"/><Relationship Id="rId255" Type="http://schemas.openxmlformats.org/officeDocument/2006/relationships/hyperlink" Target="https://betmgm.my.workfront.com/task/63e402f9006b6782b3a3b683499a3689/updates" TargetMode="External"/><Relationship Id="rId297" Type="http://schemas.openxmlformats.org/officeDocument/2006/relationships/hyperlink" Target="https://betmgm.my.workfront.com/task/63ead45c000f7a335d8b68e25183902b/updates" TargetMode="External"/><Relationship Id="rId462" Type="http://schemas.openxmlformats.org/officeDocument/2006/relationships/hyperlink" Target="https://betmgm.my.workfront.com/task/63da909c00002621679f830fbd2fe624/updates" TargetMode="External"/><Relationship Id="rId518" Type="http://schemas.openxmlformats.org/officeDocument/2006/relationships/hyperlink" Target="https://betmgm.my.workfront.com/task/63f689a3003cc5b79351bd753afe34b8/updates" TargetMode="External"/><Relationship Id="rId115" Type="http://schemas.openxmlformats.org/officeDocument/2006/relationships/hyperlink" Target="https://betmgm.my.workfront.com/task/63c978f3000571e14107e3f69741ecac/updates" TargetMode="External"/><Relationship Id="rId157" Type="http://schemas.openxmlformats.org/officeDocument/2006/relationships/hyperlink" Target="https://betmgm.my.workfront.com/task/63c9afa000f43ee143c57f2ebcedaef8/updates" TargetMode="External"/><Relationship Id="rId322" Type="http://schemas.openxmlformats.org/officeDocument/2006/relationships/hyperlink" Target="https://betmgm.my.workfront.com/task/6377935700750723f9a9382a262cef00/updates" TargetMode="External"/><Relationship Id="rId364" Type="http://schemas.openxmlformats.org/officeDocument/2006/relationships/hyperlink" Target="https://betmgm.my.workfront.com/task/63dc3a6f004504c2cc264099eb078396/updates" TargetMode="External"/><Relationship Id="rId61" Type="http://schemas.openxmlformats.org/officeDocument/2006/relationships/hyperlink" Target="https://betmgm.my.workfront.com/task/63d2edbf0006a72cf39e8ae89e61e855/updates" TargetMode="External"/><Relationship Id="rId199" Type="http://schemas.openxmlformats.org/officeDocument/2006/relationships/hyperlink" Target="https://betmgm.my.workfront.com/task/63c8166e005ab95f9341f663aee6bb20/updates" TargetMode="External"/><Relationship Id="rId571" Type="http://schemas.openxmlformats.org/officeDocument/2006/relationships/hyperlink" Target="https://betmgm.my.workfront.com/task/63e424c80007095db09314d3a79fe870/updates" TargetMode="External"/><Relationship Id="rId19" Type="http://schemas.openxmlformats.org/officeDocument/2006/relationships/hyperlink" Target="https://betmgm.my.workfront.com/task/63d830ce005e71017c50b3b9491fa51d/updates" TargetMode="External"/><Relationship Id="rId224" Type="http://schemas.openxmlformats.org/officeDocument/2006/relationships/hyperlink" Target="https://betmgm.my.workfront.com/task/63d18254002e2db08e48d1619ab7aa68/updates" TargetMode="External"/><Relationship Id="rId266" Type="http://schemas.openxmlformats.org/officeDocument/2006/relationships/hyperlink" Target="https://betmgm.my.workfront.com/task/63c9be1500f7660f8f0c23975661c84a/updates" TargetMode="External"/><Relationship Id="rId431" Type="http://schemas.openxmlformats.org/officeDocument/2006/relationships/hyperlink" Target="https://betmgm.my.workfront.com/task/63ed1c07003c6c438b5f3d160406f91c/updates" TargetMode="External"/><Relationship Id="rId473" Type="http://schemas.openxmlformats.org/officeDocument/2006/relationships/hyperlink" Target="https://betmgm.my.workfront.com/project/63e51cc80039f217e2eedc7397ce40c8/tasks" TargetMode="External"/><Relationship Id="rId529" Type="http://schemas.openxmlformats.org/officeDocument/2006/relationships/hyperlink" Target="https://betmgm.my.workfront.com/task/63d7ee32001c466344d6554d4edb5af4/updates" TargetMode="External"/><Relationship Id="rId30" Type="http://schemas.openxmlformats.org/officeDocument/2006/relationships/hyperlink" Target="https://betmgm.my.workfront.com/task/63c9a8a400f2feaf11ab9a6ab274ff95/updates" TargetMode="External"/><Relationship Id="rId126" Type="http://schemas.openxmlformats.org/officeDocument/2006/relationships/hyperlink" Target="https://betmgm.my.workfront.com/task/63dc2c6f0043026acf7a1ea73417b784/updates" TargetMode="External"/><Relationship Id="rId168" Type="http://schemas.openxmlformats.org/officeDocument/2006/relationships/hyperlink" Target="https://betmgm.my.workfront.com/task/63d18c9d0031992544051f918184ecdc/updates" TargetMode="External"/><Relationship Id="rId333" Type="http://schemas.openxmlformats.org/officeDocument/2006/relationships/hyperlink" Target="https://betmgm.my.workfront.com/task/637d083100d2c3efd8ddc28e673086e0/updates" TargetMode="External"/><Relationship Id="rId540" Type="http://schemas.openxmlformats.org/officeDocument/2006/relationships/hyperlink" Target="https://betmgm.my.workfront.com/task/63f7f400004396e727a4653d2e82339d/updates" TargetMode="External"/><Relationship Id="rId72" Type="http://schemas.openxmlformats.org/officeDocument/2006/relationships/hyperlink" Target="https://betmgm.my.workfront.com/task/63bed3ac000070f01c2901453042c5f7/updates" TargetMode="External"/><Relationship Id="rId375" Type="http://schemas.openxmlformats.org/officeDocument/2006/relationships/hyperlink" Target="https://betmgm.my.workfront.com/task/63dc5c50004dd571ab0a87d3b2dc6769/updates" TargetMode="External"/><Relationship Id="rId582" Type="http://schemas.openxmlformats.org/officeDocument/2006/relationships/hyperlink" Target="https://betmgm.my.workfront.com/task/63f7b62d003828367c5067d8a054550c/updates" TargetMode="External"/><Relationship Id="rId3" Type="http://schemas.openxmlformats.org/officeDocument/2006/relationships/hyperlink" Target="https://betmgm.my.workfront.com/task/63d946aa008486eabe894005153d8c5b/updates" TargetMode="External"/><Relationship Id="rId235" Type="http://schemas.openxmlformats.org/officeDocument/2006/relationships/hyperlink" Target="https://betmgm.my.workfront.com/task/63d012ef0024baa19b2796c85730b9ef/updates" TargetMode="External"/><Relationship Id="rId277" Type="http://schemas.openxmlformats.org/officeDocument/2006/relationships/hyperlink" Target="https://betmgm.my.workfront.com/task/63e699e9006c6c6d15cd5273bc018188/updates" TargetMode="External"/><Relationship Id="rId400" Type="http://schemas.openxmlformats.org/officeDocument/2006/relationships/hyperlink" Target="https://betmgm.my.workfront.com/task/63ed1b3d003c40a283c296fc4a37d394/updates" TargetMode="External"/><Relationship Id="rId442" Type="http://schemas.openxmlformats.org/officeDocument/2006/relationships/hyperlink" Target="https://betmgm.my.workfront.com/task/63e14acd007f6ed09fbb6372964ada1a/updates" TargetMode="External"/><Relationship Id="rId484" Type="http://schemas.openxmlformats.org/officeDocument/2006/relationships/hyperlink" Target="https://betmgm.my.workfront.com/task/63e51f0d003ac37d8bac65a29f409dc5/updates" TargetMode="External"/><Relationship Id="rId137" Type="http://schemas.openxmlformats.org/officeDocument/2006/relationships/hyperlink" Target="https://betmgm.my.workfront.com/task/63c9b6f500f5ea67a5f75efc88461b6c/updates" TargetMode="External"/><Relationship Id="rId302" Type="http://schemas.openxmlformats.org/officeDocument/2006/relationships/hyperlink" Target="https://betmgm.my.workfront.com/task/63d191f300327cfe8d7b5c916b07f0b8/updates" TargetMode="External"/><Relationship Id="rId344" Type="http://schemas.openxmlformats.org/officeDocument/2006/relationships/hyperlink" Target="https://betmgm.my.workfront.com/task/6377981e0076d7d305b32b5e2b41c6f6/updates" TargetMode="External"/><Relationship Id="rId41" Type="http://schemas.openxmlformats.org/officeDocument/2006/relationships/hyperlink" Target="https://betmgm.my.workfront.com/task/6391fe530019714581e165f1de15ef30/updates" TargetMode="External"/><Relationship Id="rId83" Type="http://schemas.openxmlformats.org/officeDocument/2006/relationships/hyperlink" Target="https://betmgm.my.workfront.com/task/63c9a31e00f1f908bc135e9fff096404/updates" TargetMode="External"/><Relationship Id="rId179" Type="http://schemas.openxmlformats.org/officeDocument/2006/relationships/hyperlink" Target="https://betmgm.my.workfront.com/task/63ce9c730006c2df4a3dda52db765bac/updates" TargetMode="External"/><Relationship Id="rId386" Type="http://schemas.openxmlformats.org/officeDocument/2006/relationships/hyperlink" Target="https://betmgm.my.workfront.com/task/63ed7cb8006b6a9e5bd5ef16c955907d/updates" TargetMode="External"/><Relationship Id="rId551" Type="http://schemas.openxmlformats.org/officeDocument/2006/relationships/hyperlink" Target="https://betmgm.my.workfront.com/task/63e5165e00375dd5bd8c1155fccbadbb/updates" TargetMode="External"/><Relationship Id="rId593" Type="http://schemas.openxmlformats.org/officeDocument/2006/relationships/hyperlink" Target="https://betmgm.my.workfront.com/task/6384d98b001528c3a5160b9d66215dfc/updates" TargetMode="External"/><Relationship Id="rId607" Type="http://schemas.openxmlformats.org/officeDocument/2006/relationships/hyperlink" Target="https://betmgm.my.workfront.com/task/63f6a72a0042075b04aff836626dad96/updates" TargetMode="External"/><Relationship Id="rId190" Type="http://schemas.openxmlformats.org/officeDocument/2006/relationships/hyperlink" Target="https://betmgm.my.workfront.com/task/63ce9c730006c2fe18a3a93454733ee0/updates" TargetMode="External"/><Relationship Id="rId204" Type="http://schemas.openxmlformats.org/officeDocument/2006/relationships/hyperlink" Target="https://betmgm.my.workfront.com/task/63e2c47e003a2bfd5a587141cd6e84b2/updates" TargetMode="External"/><Relationship Id="rId246" Type="http://schemas.openxmlformats.org/officeDocument/2006/relationships/hyperlink" Target="https://betmgm.my.workfront.com/task/63c81e9000048db6901373e44469ce6f/updates" TargetMode="External"/><Relationship Id="rId288" Type="http://schemas.openxmlformats.org/officeDocument/2006/relationships/hyperlink" Target="https://betmgm.my.workfront.com/task/63ea93e700194f95285ad41f71a8315b/updates" TargetMode="External"/><Relationship Id="rId411" Type="http://schemas.openxmlformats.org/officeDocument/2006/relationships/hyperlink" Target="https://betmgm.my.workfront.com/task/63d97d550091102a60ccbae859b6e2b4/updates" TargetMode="External"/><Relationship Id="rId453" Type="http://schemas.openxmlformats.org/officeDocument/2006/relationships/hyperlink" Target="https://betmgm.my.workfront.com/task/63e40dc6006d8beb89561b1b30123a2f/updates" TargetMode="External"/><Relationship Id="rId509" Type="http://schemas.openxmlformats.org/officeDocument/2006/relationships/hyperlink" Target="https://betmgm.my.workfront.com/task/63f53f1700b01c99378f77d46d365000/updates" TargetMode="External"/><Relationship Id="rId106" Type="http://schemas.openxmlformats.org/officeDocument/2006/relationships/hyperlink" Target="https://betmgm.my.workfront.com/task/63c9a31e00f1f8ea63a8fbdae49b5358/updates" TargetMode="External"/><Relationship Id="rId313" Type="http://schemas.openxmlformats.org/officeDocument/2006/relationships/hyperlink" Target="https://betmgm.my.workfront.com/task/63ec08880000166270e74b0832ca38ac/updates" TargetMode="External"/><Relationship Id="rId495" Type="http://schemas.openxmlformats.org/officeDocument/2006/relationships/hyperlink" Target="https://betmgm.my.workfront.com/task/63e10c5600224abdb20bba1f5412602d/updates" TargetMode="External"/><Relationship Id="rId10" Type="http://schemas.openxmlformats.org/officeDocument/2006/relationships/hyperlink" Target="https://betmgm.my.workfront.com/task/63cafb5e004dd6663c0b9eaaf473418f/updates" TargetMode="External"/><Relationship Id="rId52" Type="http://schemas.openxmlformats.org/officeDocument/2006/relationships/hyperlink" Target="https://betmgm.my.workfront.com/task/63bf10eb0019c6cd38770fddadeb67b8/updates" TargetMode="External"/><Relationship Id="rId94" Type="http://schemas.openxmlformats.org/officeDocument/2006/relationships/hyperlink" Target="https://betmgm.my.workfront.com/task/63dc284a0042628bceca00cf256b21ef/updates" TargetMode="External"/><Relationship Id="rId148" Type="http://schemas.openxmlformats.org/officeDocument/2006/relationships/hyperlink" Target="https://betmgm.my.workfront.com/task/63b6e7a200315b2f3e8c8a7dd05c5ab9/updates" TargetMode="External"/><Relationship Id="rId355" Type="http://schemas.openxmlformats.org/officeDocument/2006/relationships/hyperlink" Target="https://betmgm.my.workfront.com/task/63d2ed65000698c0fa15a77c98b757e6/updates" TargetMode="External"/><Relationship Id="rId397" Type="http://schemas.openxmlformats.org/officeDocument/2006/relationships/hyperlink" Target="https://betmgm.my.workfront.com/task/63ee67970018ee0656c6c9d42944af27/updates" TargetMode="External"/><Relationship Id="rId520" Type="http://schemas.openxmlformats.org/officeDocument/2006/relationships/hyperlink" Target="https://betmgm.my.workfront.com/task/63f68461003c32a07bce3f7d76fbe14a/updates" TargetMode="External"/><Relationship Id="rId562" Type="http://schemas.openxmlformats.org/officeDocument/2006/relationships/hyperlink" Target="https://betmgm.my.workfront.com/task/63e262c90005f0be5b22415fb3a342a1/updates" TargetMode="External"/><Relationship Id="rId215" Type="http://schemas.openxmlformats.org/officeDocument/2006/relationships/hyperlink" Target="https://betmgm.my.workfront.com/task/63e3dbb80063f5751849bfacf880c5a7/updates" TargetMode="External"/><Relationship Id="rId257" Type="http://schemas.openxmlformats.org/officeDocument/2006/relationships/hyperlink" Target="https://betmgm.my.workfront.com/task/63e4006c006b04960fb5392718525301/updates" TargetMode="External"/><Relationship Id="rId422" Type="http://schemas.openxmlformats.org/officeDocument/2006/relationships/hyperlink" Target="https://betmgm.my.workfront.com/task/63d3edd90018fe65ee7aa197f0240d0c/updates" TargetMode="External"/><Relationship Id="rId464" Type="http://schemas.openxmlformats.org/officeDocument/2006/relationships/hyperlink" Target="https://betmgm.my.workfront.com/task/63e426450007404ff0009031ab6bf719/updates" TargetMode="External"/><Relationship Id="rId299" Type="http://schemas.openxmlformats.org/officeDocument/2006/relationships/hyperlink" Target="https://betmgm.my.workfront.com/task/63cfeebc00054583fb2ff80b6e754bad/updates" TargetMode="External"/><Relationship Id="rId63" Type="http://schemas.openxmlformats.org/officeDocument/2006/relationships/hyperlink" Target="https://betmgm.my.workfront.com/task/63d2ef1b0006e6a1e1d021c90e62c227/updates" TargetMode="External"/><Relationship Id="rId159" Type="http://schemas.openxmlformats.org/officeDocument/2006/relationships/hyperlink" Target="https://betmgm.my.workfront.com/task/63db2c640005e212f5ca28f1c4c283bc/updates" TargetMode="External"/><Relationship Id="rId366" Type="http://schemas.openxmlformats.org/officeDocument/2006/relationships/hyperlink" Target="https://betmgm.my.workfront.com/task/63ed276a0061dae272f418aebd97778d/updates" TargetMode="External"/><Relationship Id="rId573" Type="http://schemas.openxmlformats.org/officeDocument/2006/relationships/hyperlink" Target="https://betmgm.my.workfront.com/task/63d93891000c5d3dbff3a15412b5f854/updates" TargetMode="External"/><Relationship Id="rId226" Type="http://schemas.openxmlformats.org/officeDocument/2006/relationships/hyperlink" Target="https://betmgm.my.workfront.com/task/63e3dc9300641fbf4a65e7a11d39db35/updates" TargetMode="External"/><Relationship Id="rId433" Type="http://schemas.openxmlformats.org/officeDocument/2006/relationships/hyperlink" Target="https://betmgm.my.workfront.com/task/637ce51000c180db3a744c546184ab68/updates" TargetMode="External"/><Relationship Id="rId74" Type="http://schemas.openxmlformats.org/officeDocument/2006/relationships/hyperlink" Target="https://betmgm.my.workfront.com/task/63dc126e003d50d4ce483ce039c46fd4/updates" TargetMode="External"/><Relationship Id="rId377" Type="http://schemas.openxmlformats.org/officeDocument/2006/relationships/hyperlink" Target="https://betmgm.my.workfront.com/task/63d443490034c8ef147875efa3a41425/updates" TargetMode="External"/><Relationship Id="rId500" Type="http://schemas.openxmlformats.org/officeDocument/2006/relationships/hyperlink" Target="https://betmgm.my.workfront.com/task/63efe0ca00370cf3fa8d37f6023c18cd/updates" TargetMode="External"/><Relationship Id="rId584" Type="http://schemas.openxmlformats.org/officeDocument/2006/relationships/hyperlink" Target="https://betmgm.my.workfront.com/task/63cffa880000b2497c3b1e070a81ca12/updates" TargetMode="External"/><Relationship Id="rId5" Type="http://schemas.openxmlformats.org/officeDocument/2006/relationships/hyperlink" Target="https://betmgm.my.workfront.com/task/63ced7890006735bd87c1ea4025a1700/updates" TargetMode="External"/><Relationship Id="rId237" Type="http://schemas.openxmlformats.org/officeDocument/2006/relationships/hyperlink" Target="https://betmgm.my.workfront.com/task/63e537960041ce876dd7bc372ba4b3a9/updates" TargetMode="External"/><Relationship Id="rId444" Type="http://schemas.openxmlformats.org/officeDocument/2006/relationships/hyperlink" Target="https://betmgm.my.workfront.com/task/63cffa1000008f844a6a15863c64218d/updates" TargetMode="External"/><Relationship Id="rId290" Type="http://schemas.openxmlformats.org/officeDocument/2006/relationships/hyperlink" Target="https://betmgm.my.workfront.com/task/63e56ea5004ef0f3905f736429b2caee/updates" TargetMode="External"/><Relationship Id="rId304" Type="http://schemas.openxmlformats.org/officeDocument/2006/relationships/hyperlink" Target="https://betmgm.my.workfront.com/project/63d17a5b002c6cc100fb184377a910cf/updates" TargetMode="External"/><Relationship Id="rId388" Type="http://schemas.openxmlformats.org/officeDocument/2006/relationships/hyperlink" Target="https://betmgm.my.workfront.com/task/63ceedc9000c7366d5735f2243b9aa80/updates" TargetMode="External"/><Relationship Id="rId511" Type="http://schemas.openxmlformats.org/officeDocument/2006/relationships/hyperlink" Target="https://betmgm.my.workfront.com/task/63d2ef2b0006ea9d9885a03b3a9ab906/updates" TargetMode="External"/><Relationship Id="rId609" Type="http://schemas.openxmlformats.org/officeDocument/2006/relationships/hyperlink" Target="https://betmgm.my.workfront.com/task/63eaaac7000aaca51bc31756cd8add43/updates" TargetMode="External"/><Relationship Id="rId85" Type="http://schemas.openxmlformats.org/officeDocument/2006/relationships/hyperlink" Target="https://betmgm.my.workfront.com/task/63d447be00357662f42379d55493fa56/updates" TargetMode="External"/><Relationship Id="rId150" Type="http://schemas.openxmlformats.org/officeDocument/2006/relationships/hyperlink" Target="https://betmgm.my.workfront.com/task/6391fd2500192859879dc5079ebe7e51/updates" TargetMode="External"/><Relationship Id="rId595" Type="http://schemas.openxmlformats.org/officeDocument/2006/relationships/hyperlink" Target="https://betmgm.my.workfront.com/task/63e3f0f1011295e60693f58a16a151b7/updates" TargetMode="External"/><Relationship Id="rId248" Type="http://schemas.openxmlformats.org/officeDocument/2006/relationships/hyperlink" Target="https://betmgm.my.workfront.com/task/63d7f8c4005466f6bfdfc630e485f820/updates" TargetMode="External"/><Relationship Id="rId455" Type="http://schemas.openxmlformats.org/officeDocument/2006/relationships/hyperlink" Target="https://betmgm.my.workfront.com/task/63d97c4600905f05ccf1968ecd8de475/updates" TargetMode="External"/><Relationship Id="rId12" Type="http://schemas.openxmlformats.org/officeDocument/2006/relationships/hyperlink" Target="https://betmgm.my.workfront.com/task/63c9573600d1c0e5bb2442c230c61db6/updates" TargetMode="External"/><Relationship Id="rId108" Type="http://schemas.openxmlformats.org/officeDocument/2006/relationships/hyperlink" Target="https://betmgm.my.workfront.com/task/63c6df580006b5013a7f3dc72a72a1c5/updates" TargetMode="External"/><Relationship Id="rId315" Type="http://schemas.openxmlformats.org/officeDocument/2006/relationships/hyperlink" Target="https://betmgm.my.workfront.com/task/63db255800050a00302b029fea004dcc/updates" TargetMode="External"/><Relationship Id="rId522" Type="http://schemas.openxmlformats.org/officeDocument/2006/relationships/hyperlink" Target="https://betmgm.my.workfront.com/task/63ed473f0067f34f98a9a479b5ac2a3b/updates" TargetMode="External"/><Relationship Id="rId96" Type="http://schemas.openxmlformats.org/officeDocument/2006/relationships/hyperlink" Target="https://betmgm.my.workfront.com/task/63beddef0002f350a2e5a268b04bbd8c/updates" TargetMode="External"/><Relationship Id="rId161" Type="http://schemas.openxmlformats.org/officeDocument/2006/relationships/hyperlink" Target="https://betmgm.my.workfront.com/task/63ce9e1c00075da91e3a7a82d5da1c34/updates" TargetMode="External"/><Relationship Id="rId399" Type="http://schemas.openxmlformats.org/officeDocument/2006/relationships/hyperlink" Target="https://betmgm.my.workfront.com/task/63ee72b8003dc1be1aa04f722a20132c/updates" TargetMode="External"/><Relationship Id="rId259" Type="http://schemas.openxmlformats.org/officeDocument/2006/relationships/hyperlink" Target="https://betmgm.my.workfront.com/task/63e40035006afd16d1f29596838a5d51/updates" TargetMode="External"/><Relationship Id="rId466" Type="http://schemas.openxmlformats.org/officeDocument/2006/relationships/hyperlink" Target="https://betmgm.my.workfront.com/task/63f446f400a69ba174687848fb58ae60/updates" TargetMode="External"/><Relationship Id="rId23" Type="http://schemas.openxmlformats.org/officeDocument/2006/relationships/hyperlink" Target="https://betmgm.my.workfront.com/project/63c1ccfe001a8c5dfb35b7d15ef69dfc/updates" TargetMode="External"/><Relationship Id="rId119" Type="http://schemas.openxmlformats.org/officeDocument/2006/relationships/hyperlink" Target="https://betmgm.my.workfront.com/task/63cfeed10010145f2f8f8999759a03bd/updates" TargetMode="External"/><Relationship Id="rId326" Type="http://schemas.openxmlformats.org/officeDocument/2006/relationships/hyperlink" Target="https://betmgm.my.workfront.com/task/63d427cb0003e34054d90e615ab54ffd/updates" TargetMode="External"/><Relationship Id="rId533" Type="http://schemas.openxmlformats.org/officeDocument/2006/relationships/hyperlink" Target="https://betmgm.my.workfront.com/task/63f67641003a433fa866d874b1dbfe08/updates" TargetMode="External"/><Relationship Id="rId172" Type="http://schemas.openxmlformats.org/officeDocument/2006/relationships/hyperlink" Target="https://betmgm.my.workfront.com/task/63cac3d300416312e5c5d899d26406c5/updates" TargetMode="External"/><Relationship Id="rId477" Type="http://schemas.openxmlformats.org/officeDocument/2006/relationships/hyperlink" Target="https://betmgm.my.workfront.com/task/63d4291800300e2b571e0850344ed196/updates" TargetMode="External"/><Relationship Id="rId600" Type="http://schemas.openxmlformats.org/officeDocument/2006/relationships/hyperlink" Target="https://betmgm.my.workfront.com/task/63e6bdf40097b9b83b7d7421c7896fe7/updates" TargetMode="External"/><Relationship Id="rId337" Type="http://schemas.openxmlformats.org/officeDocument/2006/relationships/hyperlink" Target="https://betmgm.my.workfront.com/task/63ec291600079730011eb1e882f59a70/updates" TargetMode="External"/><Relationship Id="rId34" Type="http://schemas.openxmlformats.org/officeDocument/2006/relationships/hyperlink" Target="https://betmgm.my.workfront.com/task/63d2ecd300067f92636f010bd580c73f/updates" TargetMode="External"/><Relationship Id="rId544" Type="http://schemas.openxmlformats.org/officeDocument/2006/relationships/hyperlink" Target="https://betmgm.my.workfront.com/task/63f7f403004399113c3bf552ac693a4a/updates" TargetMode="External"/><Relationship Id="rId183" Type="http://schemas.openxmlformats.org/officeDocument/2006/relationships/hyperlink" Target="https://betmgm.my.workfront.com/task/63d3eb0300184e0d9a0d0cd817227c76/updates" TargetMode="External"/><Relationship Id="rId390" Type="http://schemas.openxmlformats.org/officeDocument/2006/relationships/hyperlink" Target="https://betmgm.my.workfront.com/project/63c07efa0006a136ef56a14c18d1d318/updates" TargetMode="External"/><Relationship Id="rId404" Type="http://schemas.openxmlformats.org/officeDocument/2006/relationships/hyperlink" Target="https://betmgm.my.workfront.com/task/63ed1e21003cc2ba50f5b8cae3a9d176/updates" TargetMode="External"/><Relationship Id="rId611" Type="http://schemas.openxmlformats.org/officeDocument/2006/relationships/hyperlink" Target="https://betmgm.my.workfront.com/task/63e6bd0500974f40c43ade7b09711b37/updates" TargetMode="External"/><Relationship Id="rId250" Type="http://schemas.openxmlformats.org/officeDocument/2006/relationships/hyperlink" Target="https://betmgm.my.workfront.com/task/63e2a0b200286c0e37b4919668d50c94/updates" TargetMode="External"/><Relationship Id="rId488" Type="http://schemas.openxmlformats.org/officeDocument/2006/relationships/hyperlink" Target="https://betmgm.my.workfront.com/task/63e10b080021b398a3e8c2c2b920cbae/updates" TargetMode="External"/><Relationship Id="rId45" Type="http://schemas.openxmlformats.org/officeDocument/2006/relationships/hyperlink" Target="https://betmgm.my.workfront.com/task/63d3eb86001871a8b5bdb89d2e3df401/updates" TargetMode="External"/><Relationship Id="rId110" Type="http://schemas.openxmlformats.org/officeDocument/2006/relationships/hyperlink" Target="https://betmgm.my.workfront.com/task/63c9a31e00f1f8f4e4d8d2c908abc4a5/updates" TargetMode="External"/><Relationship Id="rId348" Type="http://schemas.openxmlformats.org/officeDocument/2006/relationships/hyperlink" Target="https://betmgm.my.workfront.com/task/63d18c380031895f019d1ae4cc9e0790/updates" TargetMode="External"/><Relationship Id="rId555" Type="http://schemas.openxmlformats.org/officeDocument/2006/relationships/hyperlink" Target="https://betmgm.my.workfront.com/task/63e261070005744f579607d456a877bd/updates" TargetMode="External"/><Relationship Id="rId194" Type="http://schemas.openxmlformats.org/officeDocument/2006/relationships/hyperlink" Target="https://betmgm.my.workfront.com/task/63e2a625003180e9443584d11d9cc306/updates" TargetMode="External"/><Relationship Id="rId208" Type="http://schemas.openxmlformats.org/officeDocument/2006/relationships/hyperlink" Target="https://betmgm.my.workfront.com/task/63e4481b00787f7997cd759af0e77414/updates" TargetMode="External"/><Relationship Id="rId415" Type="http://schemas.openxmlformats.org/officeDocument/2006/relationships/hyperlink" Target="https://betmgm.my.workfront.com/task/63e992d3007e4ea3e5c61267b88c00a2/updates" TargetMode="External"/><Relationship Id="rId261" Type="http://schemas.openxmlformats.org/officeDocument/2006/relationships/hyperlink" Target="https://betmgm.my.workfront.com/task/63e4064800712d90e75a7dff82756f1a/updates" TargetMode="External"/><Relationship Id="rId499" Type="http://schemas.openxmlformats.org/officeDocument/2006/relationships/hyperlink" Target="https://betmgm.my.workfront.com/task/637d092800d31d7af4aaad435a56d0a2/updates" TargetMode="External"/><Relationship Id="rId56" Type="http://schemas.openxmlformats.org/officeDocument/2006/relationships/hyperlink" Target="https://betmgm.my.workfront.com/task/63c0382500094dcc044beeec7f85a568/updates" TargetMode="External"/><Relationship Id="rId359" Type="http://schemas.openxmlformats.org/officeDocument/2006/relationships/hyperlink" Target="https://betmgm.my.workfront.com/task/63ed3a4d0045d0c3e9c2dffbb4f413f5/updates" TargetMode="External"/><Relationship Id="rId566" Type="http://schemas.openxmlformats.org/officeDocument/2006/relationships/hyperlink" Target="https://betmgm.my.workfront.com/task/63dd4a6200231e075f583a03ede35d43/updates" TargetMode="External"/><Relationship Id="rId121" Type="http://schemas.openxmlformats.org/officeDocument/2006/relationships/hyperlink" Target="https://betmgm.my.workfront.com/task/63dd5f5e00808368fb5748cb7d769915/updates" TargetMode="External"/><Relationship Id="rId219" Type="http://schemas.openxmlformats.org/officeDocument/2006/relationships/hyperlink" Target="https://betmgm.my.workfront.com/task/63e2c68c0020433277246512c7cbc3e7/updates" TargetMode="External"/><Relationship Id="rId426" Type="http://schemas.openxmlformats.org/officeDocument/2006/relationships/hyperlink" Target="https://betmgm.my.workfront.com/task/638e4e4800a8a8c8e1bd8e675fe6783b/update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mgm.my.workfront.com/task/63e3d72d010b36e04ccbb936d41af506/updates" TargetMode="External"/><Relationship Id="rId671" Type="http://schemas.openxmlformats.org/officeDocument/2006/relationships/hyperlink" Target="https://betmgm.my.workfront.com/task/64222c8300344e78b6b10391253ea812/updates" TargetMode="External"/><Relationship Id="rId769" Type="http://schemas.openxmlformats.org/officeDocument/2006/relationships/hyperlink" Target="https://betmgm.my.workfront.com/task/6424cf360031cd042762d207334749c7/updates" TargetMode="External"/><Relationship Id="rId21" Type="http://schemas.openxmlformats.org/officeDocument/2006/relationships/hyperlink" Target="https://betmgm.my.workfront.com/task/63e3b13200553f99ab521fc920c46e01/updates" TargetMode="External"/><Relationship Id="rId324" Type="http://schemas.openxmlformats.org/officeDocument/2006/relationships/hyperlink" Target="https://betmgm.my.workfront.com/task/63ffc2ef003011d87127353aef82404b/updates" TargetMode="External"/><Relationship Id="rId531" Type="http://schemas.openxmlformats.org/officeDocument/2006/relationships/hyperlink" Target="https://betmgm.my.workfront.com/task/641c82b300255b817d0e2fc40e794d24/updates" TargetMode="External"/><Relationship Id="rId629" Type="http://schemas.openxmlformats.org/officeDocument/2006/relationships/hyperlink" Target="https://betmgm.my.workfront.com/project/6400b70c000418ba59397978fe6f9753/updates" TargetMode="External"/><Relationship Id="rId170" Type="http://schemas.openxmlformats.org/officeDocument/2006/relationships/hyperlink" Target="https://betmgm.my.workfront.com/task/63e50fdb0019b97cbc167eb135bf61f2/updates" TargetMode="External"/><Relationship Id="rId268" Type="http://schemas.openxmlformats.org/officeDocument/2006/relationships/hyperlink" Target="https://betmgm.my.workfront.com/task/63e24d5f00b46355cfd99602ae81c891/updates" TargetMode="External"/><Relationship Id="rId475" Type="http://schemas.openxmlformats.org/officeDocument/2006/relationships/hyperlink" Target="https://betmgm.my.workfront.com/task/6418a1060000137f38e9663509b876d3/updates" TargetMode="External"/><Relationship Id="rId682" Type="http://schemas.openxmlformats.org/officeDocument/2006/relationships/hyperlink" Target="https://betmgm.my.workfront.com/task/64109948001a24eef7db943bafb1c277/updates" TargetMode="External"/><Relationship Id="rId32" Type="http://schemas.openxmlformats.org/officeDocument/2006/relationships/hyperlink" Target="https://betmgm.my.workfront.com/task/63ed2490003e3843bfd4a75de23c200b/updates" TargetMode="External"/><Relationship Id="rId128" Type="http://schemas.openxmlformats.org/officeDocument/2006/relationships/hyperlink" Target="https://betmgm.my.workfront.com/task/63e3e18d00654e870948df0306b90fd8/updates" TargetMode="External"/><Relationship Id="rId335" Type="http://schemas.openxmlformats.org/officeDocument/2006/relationships/hyperlink" Target="https://betmgm.my.workfront.com/task/63e6b95d0096c5d384115684186fade1/updates" TargetMode="External"/><Relationship Id="rId542" Type="http://schemas.openxmlformats.org/officeDocument/2006/relationships/hyperlink" Target="https://betmgm.my.workfront.com/task/641c82ef00257710ad59fdbf65483ee2/updates" TargetMode="External"/><Relationship Id="rId181" Type="http://schemas.openxmlformats.org/officeDocument/2006/relationships/hyperlink" Target="https://betmgm.my.workfront.com/task/63f658510027702e2248019b48f455eb/updates" TargetMode="External"/><Relationship Id="rId402" Type="http://schemas.openxmlformats.org/officeDocument/2006/relationships/hyperlink" Target="https://betmgm.my.workfront.com/task/6418c7760086ae266195051a8108ba33/updates" TargetMode="External"/><Relationship Id="rId279" Type="http://schemas.openxmlformats.org/officeDocument/2006/relationships/hyperlink" Target="https://betmgm.my.workfront.com/task/6408b431001c690bdcf3ecece91313d9/updates" TargetMode="External"/><Relationship Id="rId486" Type="http://schemas.openxmlformats.org/officeDocument/2006/relationships/hyperlink" Target="https://betmgm.my.workfront.com/task/6400c7fd00211560e7dc73ba7e3fbc2f/updates" TargetMode="External"/><Relationship Id="rId693" Type="http://schemas.openxmlformats.org/officeDocument/2006/relationships/hyperlink" Target="https://betmgm.my.workfront.com/task/6422e9a00044bbb3a95feae353469ea4/updates" TargetMode="External"/><Relationship Id="rId707" Type="http://schemas.openxmlformats.org/officeDocument/2006/relationships/hyperlink" Target="https://betmgm.my.workfront.com/task/641095370019401058e6fcac813e623c/updates" TargetMode="External"/><Relationship Id="rId43" Type="http://schemas.openxmlformats.org/officeDocument/2006/relationships/hyperlink" Target="https://betmgm.my.workfront.com/project/63e6c79a0098e25ee090b0653d8f022a/updates" TargetMode="External"/><Relationship Id="rId139" Type="http://schemas.openxmlformats.org/officeDocument/2006/relationships/hyperlink" Target="https://betmgm.my.workfront.com/task/63ee4d7b00254abcc2404492c0c67ac1/updates" TargetMode="External"/><Relationship Id="rId346" Type="http://schemas.openxmlformats.org/officeDocument/2006/relationships/hyperlink" Target="https://betmgm.my.workfront.com/task/6412704b003feec61bb3a2ce14b7daf4/updates" TargetMode="External"/><Relationship Id="rId553" Type="http://schemas.openxmlformats.org/officeDocument/2006/relationships/hyperlink" Target="https://betmgm.my.workfront.com/task/640112bd002ec558dfc7a34b0b281090/updates" TargetMode="External"/><Relationship Id="rId760" Type="http://schemas.openxmlformats.org/officeDocument/2006/relationships/hyperlink" Target="https://betmgm.my.workfront.com/task/63fcf44400310ba2b82eb686df592a63/updates" TargetMode="External"/><Relationship Id="rId192" Type="http://schemas.openxmlformats.org/officeDocument/2006/relationships/hyperlink" Target="https://betmgm.my.workfront.com/task/63ea562400a6d2ee5531cff61a9f25b7/updates" TargetMode="External"/><Relationship Id="rId206" Type="http://schemas.openxmlformats.org/officeDocument/2006/relationships/hyperlink" Target="https://betmgm.my.workfront.com/task/63f8eb5d002757fba970007c471e6e74/updates" TargetMode="External"/><Relationship Id="rId413" Type="http://schemas.openxmlformats.org/officeDocument/2006/relationships/hyperlink" Target="https://betmgm.my.workfront.com/task/6405fb390015ebaff34a1aae7210c643/updates" TargetMode="External"/><Relationship Id="rId497" Type="http://schemas.openxmlformats.org/officeDocument/2006/relationships/hyperlink" Target="https://betmgm.my.workfront.com/task/63fcd8ea003b1d65652d3925b1caa9d3/updates" TargetMode="External"/><Relationship Id="rId620" Type="http://schemas.openxmlformats.org/officeDocument/2006/relationships/hyperlink" Target="https://betmgm.my.workfront.com/task/63dbfa400038d4e2025f0fffce233867/updates" TargetMode="External"/><Relationship Id="rId718" Type="http://schemas.openxmlformats.org/officeDocument/2006/relationships/hyperlink" Target="https://betmgm.my.workfront.com/task/640a044400314c03f7bd9b843e622e71/updates" TargetMode="External"/><Relationship Id="rId357" Type="http://schemas.openxmlformats.org/officeDocument/2006/relationships/hyperlink" Target="https://betmgm.my.workfront.com/task/640223840028f3ade48d75e1d9fb7970/updates" TargetMode="External"/><Relationship Id="rId54" Type="http://schemas.openxmlformats.org/officeDocument/2006/relationships/hyperlink" Target="https://betmgm.my.workfront.com/task/63dbdc36001e83b1671d55fdd7471ff8/updates" TargetMode="External"/><Relationship Id="rId217" Type="http://schemas.openxmlformats.org/officeDocument/2006/relationships/hyperlink" Target="https://betmgm.my.workfront.com/task/6406571600c5ac3498aab824e4179e11/updates" TargetMode="External"/><Relationship Id="rId564" Type="http://schemas.openxmlformats.org/officeDocument/2006/relationships/hyperlink" Target="https://betmgm.my.workfront.com/task/6400fc9600270c8705736a38d8da631d/updates" TargetMode="External"/><Relationship Id="rId771" Type="http://schemas.openxmlformats.org/officeDocument/2006/relationships/hyperlink" Target="https://betmgm.my.workfront.com/task/6425aeff0027b1db2128b4955a647c57/updates" TargetMode="External"/><Relationship Id="rId424" Type="http://schemas.openxmlformats.org/officeDocument/2006/relationships/hyperlink" Target="https://betmgm.my.workfront.com/task/6405fa740015d7cfd7d995fcf81aab7c/updates" TargetMode="External"/><Relationship Id="rId631" Type="http://schemas.openxmlformats.org/officeDocument/2006/relationships/hyperlink" Target="https://betmgm.my.workfront.com/task/641a225700b754ce0fb76b84b7cfd9c8/updates" TargetMode="External"/><Relationship Id="rId729" Type="http://schemas.openxmlformats.org/officeDocument/2006/relationships/hyperlink" Target="https://betmgm.my.workfront.com/task/64062980008bf19a7af9dce33b1cbc7d/updates" TargetMode="External"/><Relationship Id="rId270" Type="http://schemas.openxmlformats.org/officeDocument/2006/relationships/hyperlink" Target="https://betmgm.my.workfront.com/task/640658bd0099984083a60cc56cb667eb/updates" TargetMode="External"/><Relationship Id="rId65" Type="http://schemas.openxmlformats.org/officeDocument/2006/relationships/hyperlink" Target="https://betmgm.my.workfront.com/task/63e443860078327d7f27ba5c808c80e8/updates" TargetMode="External"/><Relationship Id="rId130" Type="http://schemas.openxmlformats.org/officeDocument/2006/relationships/hyperlink" Target="https://betmgm.my.workfront.com/task/63f7baea003c3e09112fa705873f50f3/updates" TargetMode="External"/><Relationship Id="rId368" Type="http://schemas.openxmlformats.org/officeDocument/2006/relationships/hyperlink" Target="https://betmgm.my.workfront.com/task/6417b05c0050a0f0665c79600b016239/updates" TargetMode="External"/><Relationship Id="rId575" Type="http://schemas.openxmlformats.org/officeDocument/2006/relationships/hyperlink" Target="https://betmgm.my.workfront.com/task/64021427002499d049bcbf103f910476/updates" TargetMode="External"/><Relationship Id="rId782" Type="http://schemas.openxmlformats.org/officeDocument/2006/relationships/hyperlink" Target="https://betmgm.my.workfront.com/task/6409fef4001d92e30674598ce81fc51f/updates" TargetMode="External"/><Relationship Id="rId228" Type="http://schemas.openxmlformats.org/officeDocument/2006/relationships/hyperlink" Target="https://betmgm.my.workfront.com/task/640a46b6002d62446507944464a91b57/updates" TargetMode="External"/><Relationship Id="rId435" Type="http://schemas.openxmlformats.org/officeDocument/2006/relationships/hyperlink" Target="https://betmgm.my.workfront.com/task/63fe22e500280baafce980be99977809/updates" TargetMode="External"/><Relationship Id="rId642" Type="http://schemas.openxmlformats.org/officeDocument/2006/relationships/hyperlink" Target="https://betmgm.my.workfront.com/task/641b25790000251f77bfd814391df230/updates" TargetMode="External"/><Relationship Id="rId281" Type="http://schemas.openxmlformats.org/officeDocument/2006/relationships/hyperlink" Target="https://betmgm.my.workfront.com/task/63ffcf1f003c5f66e0c6c511833bc154/updates" TargetMode="External"/><Relationship Id="rId502" Type="http://schemas.openxmlformats.org/officeDocument/2006/relationships/hyperlink" Target="https://betmgm.my.workfront.com/task/640105790029ea5a6f747c229d9ee5b7/updates" TargetMode="External"/><Relationship Id="rId76" Type="http://schemas.openxmlformats.org/officeDocument/2006/relationships/hyperlink" Target="https://betmgm.my.workfront.com/task/63dbdc36001e83e02ae3ea92a1c2c0cd/updates" TargetMode="External"/><Relationship Id="rId141" Type="http://schemas.openxmlformats.org/officeDocument/2006/relationships/hyperlink" Target="https://betmgm.my.workfront.com/task/63fcfab9003259107dac032ceae85817/updates" TargetMode="External"/><Relationship Id="rId379" Type="http://schemas.openxmlformats.org/officeDocument/2006/relationships/hyperlink" Target="https://betmgm.my.workfront.com/task/63fe1b000025ae1f3a18f224312b450e/updates" TargetMode="External"/><Relationship Id="rId586" Type="http://schemas.openxmlformats.org/officeDocument/2006/relationships/hyperlink" Target="https://betmgm.my.workfront.com/task/641c931a00295ea8968a2b8609b1ddc7/updates" TargetMode="External"/><Relationship Id="rId793" Type="http://schemas.openxmlformats.org/officeDocument/2006/relationships/hyperlink" Target="https://betmgm.my.workfront.com/task/63e53b5c0042bfbc7509afe4a3efdcd3/updates" TargetMode="External"/><Relationship Id="rId807" Type="http://schemas.openxmlformats.org/officeDocument/2006/relationships/vmlDrawing" Target="../drawings/vmlDrawing1.vml"/><Relationship Id="rId7" Type="http://schemas.openxmlformats.org/officeDocument/2006/relationships/hyperlink" Target="https://betmgm.my.workfront.com/task/63cb1cd90042cdb989232db143edfe4a/updates" TargetMode="External"/><Relationship Id="rId239" Type="http://schemas.openxmlformats.org/officeDocument/2006/relationships/hyperlink" Target="https://betmgm.my.workfront.com/task/640a4707002d7caea221fd66c039f01c/updates" TargetMode="External"/><Relationship Id="rId446" Type="http://schemas.openxmlformats.org/officeDocument/2006/relationships/hyperlink" Target="https://betmgm.my.workfront.com/task/63eab2670009754fb539f2f92272dc6f/updates" TargetMode="External"/><Relationship Id="rId653" Type="http://schemas.openxmlformats.org/officeDocument/2006/relationships/hyperlink" Target="https://betmgm.my.workfront.com/task/6408ee8c0033ac0b992205e1fd894180/updates" TargetMode="External"/><Relationship Id="rId292" Type="http://schemas.openxmlformats.org/officeDocument/2006/relationships/hyperlink" Target="https://betmgm.my.workfront.com/task/640f3dd0002aca177c60db05924ddaa6/updates" TargetMode="External"/><Relationship Id="rId306" Type="http://schemas.openxmlformats.org/officeDocument/2006/relationships/hyperlink" Target="https://betmgm.my.workfront.com/task/63e512b8001a28d3bffc410168f121a0/updates" TargetMode="External"/><Relationship Id="rId87" Type="http://schemas.openxmlformats.org/officeDocument/2006/relationships/hyperlink" Target="https://betmgm.my.workfront.com/task/64010f7f004942a019ad803c8ee86499/updates" TargetMode="External"/><Relationship Id="rId513" Type="http://schemas.openxmlformats.org/officeDocument/2006/relationships/hyperlink" Target="https://betmgm.my.workfront.com/task/63fce7c50021218d72ec29d1d5338f5c/updates" TargetMode="External"/><Relationship Id="rId597" Type="http://schemas.openxmlformats.org/officeDocument/2006/relationships/hyperlink" Target="https://betmgm.my.workfront.com/task/640ba404007c120618554fe78970fe2c/updates" TargetMode="External"/><Relationship Id="rId720" Type="http://schemas.openxmlformats.org/officeDocument/2006/relationships/hyperlink" Target="https://betmgm.my.workfront.com/task/641078c70004431255507ca796e4589d/updates" TargetMode="External"/><Relationship Id="rId152" Type="http://schemas.openxmlformats.org/officeDocument/2006/relationships/hyperlink" Target="https://betmgm.my.workfront.com/task/6407855100484f5f525dd83e5b4edff0/updates" TargetMode="External"/><Relationship Id="rId457" Type="http://schemas.openxmlformats.org/officeDocument/2006/relationships/hyperlink" Target="https://betmgm.my.workfront.com/task/6418bce50086b9d853fa379306848305/updates" TargetMode="External"/><Relationship Id="rId664" Type="http://schemas.openxmlformats.org/officeDocument/2006/relationships/hyperlink" Target="https://betmgm.my.workfront.com/task/63dbf5d3002544bffef8e2f7a8a1ae8a/updates" TargetMode="External"/><Relationship Id="rId14" Type="http://schemas.openxmlformats.org/officeDocument/2006/relationships/hyperlink" Target="https://betmgm.my.workfront.com/task/63e3af4d0054a6e5bf187825118b298e/updates" TargetMode="External"/><Relationship Id="rId317" Type="http://schemas.openxmlformats.org/officeDocument/2006/relationships/hyperlink" Target="https://betmgm.my.workfront.com/task/63efc5bd001f17162853691ef5a6347a/updates" TargetMode="External"/><Relationship Id="rId524" Type="http://schemas.openxmlformats.org/officeDocument/2006/relationships/hyperlink" Target="https://betmgm.my.workfront.com/task/641ca7c5002e4cb594ecd5a041545296/updates" TargetMode="External"/><Relationship Id="rId731" Type="http://schemas.openxmlformats.org/officeDocument/2006/relationships/hyperlink" Target="https://betmgm.my.workfront.com/task/641070700012eb799b696fa072a8b92f/updates" TargetMode="External"/><Relationship Id="rId98" Type="http://schemas.openxmlformats.org/officeDocument/2006/relationships/hyperlink" Target="https://betmgm.my.workfront.com/task/64027e9d002daf353c5228469f19a1eb/updates" TargetMode="External"/><Relationship Id="rId163" Type="http://schemas.openxmlformats.org/officeDocument/2006/relationships/hyperlink" Target="https://betmgm.my.workfront.com/task/6406663a0051c7b46ea7e3fe6b37e8b4/updates" TargetMode="External"/><Relationship Id="rId370" Type="http://schemas.openxmlformats.org/officeDocument/2006/relationships/hyperlink" Target="https://betmgm.my.workfront.com/task/6410a026000b27ce50a2ed4490fac2a7/updates" TargetMode="External"/><Relationship Id="rId230" Type="http://schemas.openxmlformats.org/officeDocument/2006/relationships/hyperlink" Target="https://betmgm.my.workfront.com/task/64090aed0037e9151e1119ed2e0dc38a/updates" TargetMode="External"/><Relationship Id="rId468" Type="http://schemas.openxmlformats.org/officeDocument/2006/relationships/hyperlink" Target="https://betmgm.my.workfront.com/task/641b0c1400dff20a22d5598893dc1f57/updates" TargetMode="External"/><Relationship Id="rId675" Type="http://schemas.openxmlformats.org/officeDocument/2006/relationships/hyperlink" Target="https://betmgm.my.workfront.com/project/642226a70033c69476d295ebddfde01e/updates" TargetMode="External"/><Relationship Id="rId25" Type="http://schemas.openxmlformats.org/officeDocument/2006/relationships/hyperlink" Target="https://betmgm.my.workfront.com/task/63ff6ae800042c77f93148b36aaae021/updates" TargetMode="External"/><Relationship Id="rId328" Type="http://schemas.openxmlformats.org/officeDocument/2006/relationships/hyperlink" Target="https://betmgm.my.workfront.com/task/6408b1aa0019dbc3f7f96a85eafb3fb8/updates" TargetMode="External"/><Relationship Id="rId535" Type="http://schemas.openxmlformats.org/officeDocument/2006/relationships/hyperlink" Target="https://betmgm.my.workfront.com/task/640bb031007d4e30c7f674dbf6a02dec/updates" TargetMode="External"/><Relationship Id="rId742" Type="http://schemas.openxmlformats.org/officeDocument/2006/relationships/hyperlink" Target="https://betmgm.my.workfront.com/project/6419d361000589a3f08bd176376b1c88/tasks" TargetMode="External"/><Relationship Id="rId174" Type="http://schemas.openxmlformats.org/officeDocument/2006/relationships/hyperlink" Target="https://betmgm.my.workfront.com/task/64026d4b00337bc0b2924b52e256e68d/updates" TargetMode="External"/><Relationship Id="rId381" Type="http://schemas.openxmlformats.org/officeDocument/2006/relationships/hyperlink" Target="https://betmgm.my.workfront.com/task/63fe3055002b4de12e9c18606433bf28/updates" TargetMode="External"/><Relationship Id="rId602" Type="http://schemas.openxmlformats.org/officeDocument/2006/relationships/hyperlink" Target="https://betmgm.my.workfront.com/task/6408ced600b32b172abb162f38ea1ff9/updates" TargetMode="External"/><Relationship Id="rId241" Type="http://schemas.openxmlformats.org/officeDocument/2006/relationships/hyperlink" Target="https://betmgm.my.workfront.com/task/63ffcb7a003bffc46dcaaee4cce979ab/updates" TargetMode="External"/><Relationship Id="rId479" Type="http://schemas.openxmlformats.org/officeDocument/2006/relationships/hyperlink" Target="https://betmgm.my.workfront.com/task/64010b31002b90e352f6ddc8d1e21ffc/updates" TargetMode="External"/><Relationship Id="rId686" Type="http://schemas.openxmlformats.org/officeDocument/2006/relationships/hyperlink" Target="https://betmgm.my.workfront.com/task/640b5715006a6b0ca77ccc2b565863ce/updates" TargetMode="External"/><Relationship Id="rId36" Type="http://schemas.openxmlformats.org/officeDocument/2006/relationships/hyperlink" Target="https://betmgm.my.workfront.com/task/63ed2490003e384dbf7ffe3e53814ebb/updates" TargetMode="External"/><Relationship Id="rId339" Type="http://schemas.openxmlformats.org/officeDocument/2006/relationships/hyperlink" Target="https://betmgm.my.workfront.com/project/63ffde5f0034c13a2593066ce83143f7/updates" TargetMode="External"/><Relationship Id="rId546" Type="http://schemas.openxmlformats.org/officeDocument/2006/relationships/hyperlink" Target="https://betmgm.my.workfront.com/task/640f985e0057456c8ab841957386e91a/updates" TargetMode="External"/><Relationship Id="rId753" Type="http://schemas.openxmlformats.org/officeDocument/2006/relationships/hyperlink" Target="https://betmgm.my.workfront.com/task/640f93250002180cfc3321830091bfc1/updates" TargetMode="External"/><Relationship Id="rId101" Type="http://schemas.openxmlformats.org/officeDocument/2006/relationships/hyperlink" Target="https://betmgm.my.workfront.com/task/63e56acd004debc8474d824eaf996832/updates" TargetMode="External"/><Relationship Id="rId185" Type="http://schemas.openxmlformats.org/officeDocument/2006/relationships/hyperlink" Target="https://betmgm.my.workfront.com/task/640667c300001d5981225aeaf1c80b4b/updates" TargetMode="External"/><Relationship Id="rId406" Type="http://schemas.openxmlformats.org/officeDocument/2006/relationships/hyperlink" Target="https://betmgm.my.workfront.com/task/63f68dfe00317f0b4cbeec579e04ea0d/updates" TargetMode="External"/><Relationship Id="rId392" Type="http://schemas.openxmlformats.org/officeDocument/2006/relationships/hyperlink" Target="https://betmgm.my.workfront.com/task/6411e12e0025a3163177b237225f84da/updates" TargetMode="External"/><Relationship Id="rId613" Type="http://schemas.openxmlformats.org/officeDocument/2006/relationships/hyperlink" Target="https://betmgm.my.workfront.com/task/640264c90070a94491c6ad7e2edcd5b9/updates" TargetMode="External"/><Relationship Id="rId697" Type="http://schemas.openxmlformats.org/officeDocument/2006/relationships/hyperlink" Target="https://betmgm.my.workfront.com/task/6422e8f40000bc893bb934254146173c/updates" TargetMode="External"/><Relationship Id="rId252" Type="http://schemas.openxmlformats.org/officeDocument/2006/relationships/hyperlink" Target="https://betmgm.my.workfront.com/task/640668e10000419bbbfe677a07952a9f/updates" TargetMode="External"/><Relationship Id="rId47" Type="http://schemas.openxmlformats.org/officeDocument/2006/relationships/hyperlink" Target="https://betmgm.my.workfront.com/task/63efdeec0036c0e648bb4d88c970e1ce/updates" TargetMode="External"/><Relationship Id="rId112" Type="http://schemas.openxmlformats.org/officeDocument/2006/relationships/hyperlink" Target="https://betmgm.my.workfront.com/task/63ef9e6e0025919ad7bf8f49e2ab9a72/updates" TargetMode="External"/><Relationship Id="rId557" Type="http://schemas.openxmlformats.org/officeDocument/2006/relationships/hyperlink" Target="https://betmgm.my.workfront.com/task/63fce60d0020a5928bc9621c4841234a/updates" TargetMode="External"/><Relationship Id="rId764" Type="http://schemas.openxmlformats.org/officeDocument/2006/relationships/hyperlink" Target="https://betmgm.my.workfront.com/task/640f8fda0001553de15a7ccd7eee456a/updates" TargetMode="External"/><Relationship Id="rId196" Type="http://schemas.openxmlformats.org/officeDocument/2006/relationships/hyperlink" Target="https://betmgm.my.workfront.com/task/63dd5342007d7e6b818625eef0120575/updates" TargetMode="External"/><Relationship Id="rId417" Type="http://schemas.openxmlformats.org/officeDocument/2006/relationships/hyperlink" Target="https://betmgm.my.workfront.com/task/63ff80a800c8248e6612cbfe4f702955/updates" TargetMode="External"/><Relationship Id="rId624" Type="http://schemas.openxmlformats.org/officeDocument/2006/relationships/hyperlink" Target="https://betmgm.my.workfront.com/project/6400b70c000418ba59397978fe6f9753/updates" TargetMode="External"/><Relationship Id="rId263" Type="http://schemas.openxmlformats.org/officeDocument/2006/relationships/hyperlink" Target="https://betmgm.my.workfront.com/task/640b71630071f8d47e3808b226331920/updates" TargetMode="External"/><Relationship Id="rId470" Type="http://schemas.openxmlformats.org/officeDocument/2006/relationships/hyperlink" Target="https://betmgm.my.workfront.com/task/6410a0af000b88533190b99a799f9c17/updates" TargetMode="External"/><Relationship Id="rId58" Type="http://schemas.openxmlformats.org/officeDocument/2006/relationships/hyperlink" Target="https://betmgm.my.workfront.com/task/63ffa3a8003421471ac6160e4508b443/updates" TargetMode="External"/><Relationship Id="rId123" Type="http://schemas.openxmlformats.org/officeDocument/2006/relationships/hyperlink" Target="https://betmgm.my.workfront.com/task/63e3e1ed006572bce6f60234da56ab34/updates" TargetMode="External"/><Relationship Id="rId330" Type="http://schemas.openxmlformats.org/officeDocument/2006/relationships/hyperlink" Target="https://betmgm.my.workfront.com/task/63e6b95d0096c5c091dddc319412f536/updates" TargetMode="External"/><Relationship Id="rId568" Type="http://schemas.openxmlformats.org/officeDocument/2006/relationships/hyperlink" Target="https://betmgm.my.workfront.com/task/6400b9fe0004c096d5ef29ecdcfc917c/updates" TargetMode="External"/><Relationship Id="rId775" Type="http://schemas.openxmlformats.org/officeDocument/2006/relationships/hyperlink" Target="https://betmgm.my.workfront.com/task/6421e9350012aaf497500ee9242b580e/updates" TargetMode="External"/><Relationship Id="rId428" Type="http://schemas.openxmlformats.org/officeDocument/2006/relationships/hyperlink" Target="https://betmgm.my.workfront.com/task/63f7995d00196973c80c970b547e0dbc/updates" TargetMode="External"/><Relationship Id="rId635" Type="http://schemas.openxmlformats.org/officeDocument/2006/relationships/hyperlink" Target="https://betmgm.my.workfront.com/task/641a229900b783309c27aa46c4681f65/updates" TargetMode="External"/><Relationship Id="rId274" Type="http://schemas.openxmlformats.org/officeDocument/2006/relationships/hyperlink" Target="https://betmgm.my.workfront.com/task/63dd63d700819c52ad7f4eaa899dded0/updates" TargetMode="External"/><Relationship Id="rId481" Type="http://schemas.openxmlformats.org/officeDocument/2006/relationships/hyperlink" Target="https://betmgm.my.workfront.com/task/64010b31002b90f20d16b72d518822f8/updates" TargetMode="External"/><Relationship Id="rId702" Type="http://schemas.openxmlformats.org/officeDocument/2006/relationships/hyperlink" Target="https://betmgm.my.workfront.com/task/640910e6003885191c8d0cf954581b96/updates" TargetMode="External"/><Relationship Id="rId69" Type="http://schemas.openxmlformats.org/officeDocument/2006/relationships/hyperlink" Target="https://betmgm.my.workfront.com/task/63ffe93a0033801ad06e601c11fba1ef/updates" TargetMode="External"/><Relationship Id="rId134" Type="http://schemas.openxmlformats.org/officeDocument/2006/relationships/hyperlink" Target="https://betmgm.my.workfront.com/task/640659b700c6157afb4e645c16a5826a/updates" TargetMode="External"/><Relationship Id="rId579" Type="http://schemas.openxmlformats.org/officeDocument/2006/relationships/hyperlink" Target="https://betmgm.my.workfront.com/task/641081b100147eec4563e8b10ef235b3/updates" TargetMode="External"/><Relationship Id="rId786" Type="http://schemas.openxmlformats.org/officeDocument/2006/relationships/hyperlink" Target="https://betmgm.my.workfront.com/task/6425eb7d003ae7805c34ac28894db358/updates" TargetMode="External"/><Relationship Id="rId341" Type="http://schemas.openxmlformats.org/officeDocument/2006/relationships/hyperlink" Target="https://betmgm.my.workfront.com/task/63f68c7500314d150bc0d23fc87cd73a/updates" TargetMode="External"/><Relationship Id="rId439" Type="http://schemas.openxmlformats.org/officeDocument/2006/relationships/hyperlink" Target="https://betmgm.my.workfront.com/task/63f7ac4c0034aa8609a7ac9f6659e823/updates" TargetMode="External"/><Relationship Id="rId646" Type="http://schemas.openxmlformats.org/officeDocument/2006/relationships/hyperlink" Target="https://betmgm.my.workfront.com/task/640f566c0033ae41b49555075dcff59f/updates" TargetMode="External"/><Relationship Id="rId201" Type="http://schemas.openxmlformats.org/officeDocument/2006/relationships/hyperlink" Target="https://betmgm.my.workfront.com/task/63f8f0350079f6b8864df6336ff81396/updates" TargetMode="External"/><Relationship Id="rId285" Type="http://schemas.openxmlformats.org/officeDocument/2006/relationships/hyperlink" Target="https://betmgm.my.workfront.com/task/640f27de00ab8fbb804308b2ef4aae85/updates" TargetMode="External"/><Relationship Id="rId506" Type="http://schemas.openxmlformats.org/officeDocument/2006/relationships/hyperlink" Target="https://betmgm.my.workfront.com/task/63fceee7004be8d818884022ab6d7032/updates" TargetMode="External"/><Relationship Id="rId492" Type="http://schemas.openxmlformats.org/officeDocument/2006/relationships/hyperlink" Target="https://betmgm.my.workfront.com/task/6418561d00715832e241f32765fee3c5/updates" TargetMode="External"/><Relationship Id="rId713" Type="http://schemas.openxmlformats.org/officeDocument/2006/relationships/hyperlink" Target="https://betmgm.my.workfront.com/task/64233f770066d96cfadaff4077e5a7d4/updates" TargetMode="External"/><Relationship Id="rId797" Type="http://schemas.openxmlformats.org/officeDocument/2006/relationships/hyperlink" Target="https://betmgm.my.workfront.com/task/6418903800014aefd4690c81f0a2d456/updates" TargetMode="External"/><Relationship Id="rId145" Type="http://schemas.openxmlformats.org/officeDocument/2006/relationships/hyperlink" Target="https://betmgm.my.workfront.com/task/63ee3c2a0005737278e5bf96e720b006/updates" TargetMode="External"/><Relationship Id="rId352" Type="http://schemas.openxmlformats.org/officeDocument/2006/relationships/hyperlink" Target="https://betmgm.my.workfront.com/task/63e165f100dbe8a4c8bfbda9c354994f/updates" TargetMode="External"/><Relationship Id="rId212" Type="http://schemas.openxmlformats.org/officeDocument/2006/relationships/hyperlink" Target="https://betmgm.my.workfront.com/task/63e4fa5a0012e27b784a5cab71b46604/updates" TargetMode="External"/><Relationship Id="rId657" Type="http://schemas.openxmlformats.org/officeDocument/2006/relationships/hyperlink" Target="https://betmgm.my.workfront.com/task/64222b0d00343b91da234ecb9e909856/updates" TargetMode="External"/><Relationship Id="rId296" Type="http://schemas.openxmlformats.org/officeDocument/2006/relationships/hyperlink" Target="https://betmgm.my.workfront.com/task/640f3e46002ae73d4022531776bcf5f0/updates" TargetMode="External"/><Relationship Id="rId517" Type="http://schemas.openxmlformats.org/officeDocument/2006/relationships/hyperlink" Target="https://betmgm.my.workfront.com/task/641ca744002e309df47f74c19056eb73/updates" TargetMode="External"/><Relationship Id="rId724" Type="http://schemas.openxmlformats.org/officeDocument/2006/relationships/hyperlink" Target="https://betmgm.my.workfront.com/task/640f8962000e099e88c19bfc4bc50891/updates" TargetMode="External"/><Relationship Id="rId60" Type="http://schemas.openxmlformats.org/officeDocument/2006/relationships/hyperlink" Target="https://betmgm.my.workfront.com/task/63ffcfbe003c7340b50eae7b2d676adf/updates" TargetMode="External"/><Relationship Id="rId156" Type="http://schemas.openxmlformats.org/officeDocument/2006/relationships/hyperlink" Target="https://betmgm.my.workfront.com/task/64065e4000c7251f7263ca5bd218410a/updates" TargetMode="External"/><Relationship Id="rId363" Type="http://schemas.openxmlformats.org/officeDocument/2006/relationships/hyperlink" Target="https://betmgm.my.workfront.com/task/63f645bf002eb265958f161f1ac0d26c/updates" TargetMode="External"/><Relationship Id="rId570" Type="http://schemas.openxmlformats.org/officeDocument/2006/relationships/hyperlink" Target="https://betmgm.my.workfront.com/task/641a23d000b7f2825b5bd3015d358ec5/updates" TargetMode="External"/><Relationship Id="rId223" Type="http://schemas.openxmlformats.org/officeDocument/2006/relationships/hyperlink" Target="https://betmgm.my.workfront.com/task/6409f8bc002bfc4b54a66fda8e8ca329/updates" TargetMode="External"/><Relationship Id="rId430" Type="http://schemas.openxmlformats.org/officeDocument/2006/relationships/hyperlink" Target="https://betmgm.my.workfront.com/task/6414bfc30024b5aaab965ab507626962/update" TargetMode="External"/><Relationship Id="rId668" Type="http://schemas.openxmlformats.org/officeDocument/2006/relationships/hyperlink" Target="https://betmgm.my.workfront.com/task/6409162500392696011a82800ce2b6ca/updates" TargetMode="External"/><Relationship Id="rId18" Type="http://schemas.openxmlformats.org/officeDocument/2006/relationships/hyperlink" Target="https://betmgm.my.workfront.com/task/63e6c98800992d54afff4650031b3ae1/updates" TargetMode="External"/><Relationship Id="rId528" Type="http://schemas.openxmlformats.org/officeDocument/2006/relationships/hyperlink" Target="https://betmgm.my.workfront.com/task/641cb04c002f6a66392b3e99e1c85993/updates" TargetMode="External"/><Relationship Id="rId735" Type="http://schemas.openxmlformats.org/officeDocument/2006/relationships/hyperlink" Target="https://betmgm.my.workfront.com/task/64224be60035658c7c0e07d89a1bbf2d/updates" TargetMode="External"/><Relationship Id="rId167" Type="http://schemas.openxmlformats.org/officeDocument/2006/relationships/hyperlink" Target="https://betmgm.my.workfront.com/task/64066491003b45445014035576dd4dbb/updates%20|%20BRMKT_628963%20BetMGM%20-%20March%20Matchups%20$10%20Million%20Perfect%20Bracket%20Challenge%20Free%20To%20Play" TargetMode="External"/><Relationship Id="rId374" Type="http://schemas.openxmlformats.org/officeDocument/2006/relationships/hyperlink" Target="https://betmgm.my.workfront.com/task/6417ad1a0050845b7496080c3c0978bc/updates" TargetMode="External"/><Relationship Id="rId581" Type="http://schemas.openxmlformats.org/officeDocument/2006/relationships/hyperlink" Target="https://betmgm.my.workfront.com/task/641b597f00632ab32823770a5bfbfb2d/updates" TargetMode="External"/><Relationship Id="rId71" Type="http://schemas.openxmlformats.org/officeDocument/2006/relationships/hyperlink" Target="https://betmgm.my.workfront.com/task/63ffa3a6003420d6f6d8447281893661/updates" TargetMode="External"/><Relationship Id="rId234" Type="http://schemas.openxmlformats.org/officeDocument/2006/relationships/hyperlink" Target="https://betmgm.my.workfront.com/task/640a46b1002d5f1481e2bd283fe9371d/updates" TargetMode="External"/><Relationship Id="rId679" Type="http://schemas.openxmlformats.org/officeDocument/2006/relationships/hyperlink" Target="https://betmgm.my.workfront.com/task/63dbf5d3002544edcd4e5c1f6760e727/updates" TargetMode="External"/><Relationship Id="rId802" Type="http://schemas.openxmlformats.org/officeDocument/2006/relationships/hyperlink" Target="https://betmgm.my.workfront.com/task/6425e1cb0037f9b91aecaafbcbfbb115/updates" TargetMode="External"/><Relationship Id="rId2" Type="http://schemas.openxmlformats.org/officeDocument/2006/relationships/hyperlink" Target="https://betmgm.my.workfront.com/task/63e654910081e4046311716c446b0e39/updates" TargetMode="External"/><Relationship Id="rId29" Type="http://schemas.openxmlformats.org/officeDocument/2006/relationships/hyperlink" Target="https://betmgm.my.workfront.com/task/63fd1ae6004bb43cb396b05df1355b3c/updates" TargetMode="External"/><Relationship Id="rId441" Type="http://schemas.openxmlformats.org/officeDocument/2006/relationships/hyperlink" Target="https://betmgm.my.workfront.com/task/63f7b6090036784263e3ad18aa7b0f8c/updates" TargetMode="External"/><Relationship Id="rId539" Type="http://schemas.openxmlformats.org/officeDocument/2006/relationships/hyperlink" Target="https://betmgm.my.workfront.com/task/63e27e2100c0c8a51fbe4ec45c663d28/updates" TargetMode="External"/><Relationship Id="rId746" Type="http://schemas.openxmlformats.org/officeDocument/2006/relationships/hyperlink" Target="https://betmgm.my.workfront.com/task/6409181800394af8543b24409c0b093d/updates" TargetMode="External"/><Relationship Id="rId178" Type="http://schemas.openxmlformats.org/officeDocument/2006/relationships/hyperlink" Target="https://betmgm.my.workfront.com/task/63e50e320018e638d010ace93d4b5f12/updates" TargetMode="External"/><Relationship Id="rId301" Type="http://schemas.openxmlformats.org/officeDocument/2006/relationships/hyperlink" Target="https://betmgm.my.workfront.com/task/640f3fcf002b4a26465ab91621902c36/updates" TargetMode="External"/><Relationship Id="rId82" Type="http://schemas.openxmlformats.org/officeDocument/2006/relationships/hyperlink" Target="https://betmgm.my.workfront.com/project/63e414af0004354b7154b3d89b4dcb98/updates" TargetMode="External"/><Relationship Id="rId385" Type="http://schemas.openxmlformats.org/officeDocument/2006/relationships/hyperlink" Target="https://betmgm.my.workfront.com/task/640e6862001595d9f31f6ba698ba7da3/updates" TargetMode="External"/><Relationship Id="rId592" Type="http://schemas.openxmlformats.org/officeDocument/2006/relationships/hyperlink" Target="https://betmgm.my.workfront.com/project/63f8e5640025c8774a82e770f37cfed1/updates" TargetMode="External"/><Relationship Id="rId606" Type="http://schemas.openxmlformats.org/officeDocument/2006/relationships/hyperlink" Target="https://betmgm.my.workfront.com/task/641cb6a40030f61e3e63867a7b75303c/updates" TargetMode="External"/><Relationship Id="rId245" Type="http://schemas.openxmlformats.org/officeDocument/2006/relationships/hyperlink" Target="https://betmgm.my.workfront.com/task/63e660e00053d6e1230a833183d1d221/updates" TargetMode="External"/><Relationship Id="rId452" Type="http://schemas.openxmlformats.org/officeDocument/2006/relationships/hyperlink" Target="https://betmgm.my.workfront.com/task/63e27e2100c0c8a51fbe4ec45c663d28/updates" TargetMode="External"/><Relationship Id="rId105" Type="http://schemas.openxmlformats.org/officeDocument/2006/relationships/hyperlink" Target="https://betmgm.my.workfront.com/task/63e56ace004debf6dbf1cd7a440c6630/updates" TargetMode="External"/><Relationship Id="rId312" Type="http://schemas.openxmlformats.org/officeDocument/2006/relationships/hyperlink" Target="https://betmgm.my.workfront.com/task/63f53e1700af9ca2b2b58956a1814351/updates" TargetMode="External"/><Relationship Id="rId757" Type="http://schemas.openxmlformats.org/officeDocument/2006/relationships/hyperlink" Target="https://betmgm.my.workfront.com/task/640751d00016659aa076718d95ef06e4/updates" TargetMode="External"/><Relationship Id="rId93" Type="http://schemas.openxmlformats.org/officeDocument/2006/relationships/hyperlink" Target="https://betmgm.my.workfront.com/task/63f4de8f001b274e33634226e3a2ce2b/updates" TargetMode="External"/><Relationship Id="rId189" Type="http://schemas.openxmlformats.org/officeDocument/2006/relationships/hyperlink" Target="https://betmgm.my.workfront.com/project/63f7b64000382c1ddc4910d9cb595eb8/updates" TargetMode="External"/><Relationship Id="rId396" Type="http://schemas.openxmlformats.org/officeDocument/2006/relationships/hyperlink" Target="https://betmgm.my.workfront.com/task/640b91c20079d8ed322e91f6e71be974/updates" TargetMode="External"/><Relationship Id="rId617" Type="http://schemas.openxmlformats.org/officeDocument/2006/relationships/hyperlink" Target="https://betmgm.my.workfront.com/task/641cb34e00302cf5acef5e34239894b9/updates" TargetMode="External"/><Relationship Id="rId256" Type="http://schemas.openxmlformats.org/officeDocument/2006/relationships/hyperlink" Target="https://betmgm.my.workfront.com/task/640a16c80035b86fbb1b1005d5b57e9c/updates" TargetMode="External"/><Relationship Id="rId463" Type="http://schemas.openxmlformats.org/officeDocument/2006/relationships/hyperlink" Target="https://betmgm.my.workfront.com/task/641b23730000b24ecd8b02a02e048067/updates" TargetMode="External"/><Relationship Id="rId670" Type="http://schemas.openxmlformats.org/officeDocument/2006/relationships/hyperlink" Target="https://betmgm.my.workfront.com/task/6421fb9400298831f874112badc4f35c/updates" TargetMode="External"/><Relationship Id="rId116" Type="http://schemas.openxmlformats.org/officeDocument/2006/relationships/hyperlink" Target="https://betmgm.my.workfront.com/task/63ee918c0045b0d5486a62f0230ac065/updates" TargetMode="External"/><Relationship Id="rId323" Type="http://schemas.openxmlformats.org/officeDocument/2006/relationships/hyperlink" Target="https://betmgm.my.workfront.com/task/64020b8c0015a1629dd8435dbed4472d/updates" TargetMode="External"/><Relationship Id="rId530" Type="http://schemas.openxmlformats.org/officeDocument/2006/relationships/hyperlink" Target="https://betmgm.my.workfront.com/task/6411c20c0025c1da8dfa94eb099c84ec/updates" TargetMode="External"/><Relationship Id="rId768" Type="http://schemas.openxmlformats.org/officeDocument/2006/relationships/hyperlink" Target="https://betmgm.my.workfront.com/task/640a0a840032d2d6c92283d86a7d7dba/updates" TargetMode="External"/><Relationship Id="rId20" Type="http://schemas.openxmlformats.org/officeDocument/2006/relationships/hyperlink" Target="https://betmgm.my.workfront.com/task/63fd23f80039d9e7a219953e48bbcd02/updates" TargetMode="External"/><Relationship Id="rId628" Type="http://schemas.openxmlformats.org/officeDocument/2006/relationships/hyperlink" Target="https://betmgm.my.workfront.com/project/6400b70c000418ba59397978fe6f9753/updates" TargetMode="External"/><Relationship Id="rId267" Type="http://schemas.openxmlformats.org/officeDocument/2006/relationships/hyperlink" Target="https://betmgm.my.workfront.com/task/63ffce23003c449095a19512cfcfa808/updates" TargetMode="External"/><Relationship Id="rId474" Type="http://schemas.openxmlformats.org/officeDocument/2006/relationships/hyperlink" Target="https://betmgm.my.workfront.com/task/641b23790000babb4723bd9230d656a7/updates" TargetMode="External"/><Relationship Id="rId127" Type="http://schemas.openxmlformats.org/officeDocument/2006/relationships/hyperlink" Target="https://betmgm.my.workfront.com/task/6401070c003150a00be086a1fd951590/updates" TargetMode="External"/><Relationship Id="rId681" Type="http://schemas.openxmlformats.org/officeDocument/2006/relationships/hyperlink" Target="https://betmgm.my.workfront.com/task/640f91360001bc95bc0b3d7f4d59f4be/updates" TargetMode="External"/><Relationship Id="rId779" Type="http://schemas.openxmlformats.org/officeDocument/2006/relationships/hyperlink" Target="https://betmgm.my.workfront.com/task/6425e42900386011d51717e521b2dc2e/updates" TargetMode="External"/><Relationship Id="rId31" Type="http://schemas.openxmlformats.org/officeDocument/2006/relationships/hyperlink" Target="https://betmgm.my.workfront.com/task/63fd1cde004bf79ffae59be979b9f906/updates" TargetMode="External"/><Relationship Id="rId334" Type="http://schemas.openxmlformats.org/officeDocument/2006/relationships/hyperlink" Target="https://betmgm.my.workfront.com/task/6408b136001977f4af4bbd753f1c0768/updates" TargetMode="External"/><Relationship Id="rId541" Type="http://schemas.openxmlformats.org/officeDocument/2006/relationships/hyperlink" Target="https://betmgm.my.workfront.com/task/640b3f4e0064ecfcc015ef899a1c8e64/updates" TargetMode="External"/><Relationship Id="rId639" Type="http://schemas.openxmlformats.org/officeDocument/2006/relationships/hyperlink" Target="https://betmgm.my.workfront.com/task/6410857100025b76f4b348c8b3c1ab57/updates" TargetMode="External"/><Relationship Id="rId180" Type="http://schemas.openxmlformats.org/officeDocument/2006/relationships/hyperlink" Target="https://betmgm.my.workfront.com/task/63f569670001191d59574012bfeebfb5/updates" TargetMode="External"/><Relationship Id="rId278" Type="http://schemas.openxmlformats.org/officeDocument/2006/relationships/hyperlink" Target="https://betmgm.my.workfront.com/task/63fe72fc0095e05191667a5e5c64a0e9/updates" TargetMode="External"/><Relationship Id="rId401" Type="http://schemas.openxmlformats.org/officeDocument/2006/relationships/hyperlink" Target="https://betmgm.my.workfront.com/task/640f537f003178901df14f4e1ba78db0/updates" TargetMode="External"/><Relationship Id="rId485" Type="http://schemas.openxmlformats.org/officeDocument/2006/relationships/hyperlink" Target="https://betmgm.my.workfront.com/task/64010a22002b2f55008d5c7b62e5507e/updates" TargetMode="External"/><Relationship Id="rId692" Type="http://schemas.openxmlformats.org/officeDocument/2006/relationships/hyperlink" Target="https://betmgm.my.workfront.com/task/6422e8bc0000a2b9edd776ee50355ac7/updates" TargetMode="External"/><Relationship Id="rId706" Type="http://schemas.openxmlformats.org/officeDocument/2006/relationships/hyperlink" Target="https://betmgm.my.workfront.com/task/641df9f8006a18f41782ed0d3f8efed5/updates" TargetMode="External"/><Relationship Id="rId42" Type="http://schemas.openxmlformats.org/officeDocument/2006/relationships/hyperlink" Target="https://betmgm.my.workfront.com/project/63e6c79a0098e25ee090b0653d8f022a/updates" TargetMode="External"/><Relationship Id="rId138" Type="http://schemas.openxmlformats.org/officeDocument/2006/relationships/hyperlink" Target="https://betmgm.my.workfront.com/task/640644af0033c14427f187d4263db499/updates" TargetMode="External"/><Relationship Id="rId345" Type="http://schemas.openxmlformats.org/officeDocument/2006/relationships/hyperlink" Target="https://betmgm.my.workfront.com/task/63ff917100275e91bbb52fc2b7c482fd/updates" TargetMode="External"/><Relationship Id="rId552" Type="http://schemas.openxmlformats.org/officeDocument/2006/relationships/hyperlink" Target="https://betmgm.my.workfront.com/task/640112bd002ec549962c0eacabf8f3e3/updates" TargetMode="External"/><Relationship Id="rId191" Type="http://schemas.openxmlformats.org/officeDocument/2006/relationships/hyperlink" Target="https://betmgm.my.workfront.com/task/63e3b2350055a8c00952072558fdc87e/updates" TargetMode="External"/><Relationship Id="rId205" Type="http://schemas.openxmlformats.org/officeDocument/2006/relationships/hyperlink" Target="https://betmgm.my.workfront.com/task/63f8e7970026aa1b133db9cc42b6fd43/updates" TargetMode="External"/><Relationship Id="rId412" Type="http://schemas.openxmlformats.org/officeDocument/2006/relationships/hyperlink" Target="https://betmgm.my.workfront.com/task/63e164f200dba58731eb67b998488b82/updates" TargetMode="External"/><Relationship Id="rId289" Type="http://schemas.openxmlformats.org/officeDocument/2006/relationships/hyperlink" Target="https://betmgm.my.workfront.com/project/63d937a7000c17c439b8e5e7b8ea9017/tasks" TargetMode="External"/><Relationship Id="rId496" Type="http://schemas.openxmlformats.org/officeDocument/2006/relationships/hyperlink" Target="https://betmgm.my.workfront.com/task/640f9add0057be735b9d104e2b6a02a9/updates" TargetMode="External"/><Relationship Id="rId717" Type="http://schemas.openxmlformats.org/officeDocument/2006/relationships/hyperlink" Target="https://betmgm.my.workfront.com/task/641068dc000b62bba8cb1ad07c9c2df2/updates" TargetMode="External"/><Relationship Id="rId53" Type="http://schemas.openxmlformats.org/officeDocument/2006/relationships/hyperlink" Target="https://betmgm.my.workfront.com/task/63e6baa20096fb79f4e430d06b08fd03/updates" TargetMode="External"/><Relationship Id="rId149" Type="http://schemas.openxmlformats.org/officeDocument/2006/relationships/hyperlink" Target="https://betmgm.my.workfront.com/task/63f7823b000712cec15dd9b8e6382607/updates" TargetMode="External"/><Relationship Id="rId356" Type="http://schemas.openxmlformats.org/officeDocument/2006/relationships/hyperlink" Target="https://betmgm.my.workfront.com/task/6411d9540002ed574cc676a3ec601a8a/updates" TargetMode="External"/><Relationship Id="rId563" Type="http://schemas.openxmlformats.org/officeDocument/2006/relationships/hyperlink" Target="https://betmgm.my.workfront.com/task/64009e870018176094c16d0620e7bd77/updates" TargetMode="External"/><Relationship Id="rId770" Type="http://schemas.openxmlformats.org/officeDocument/2006/relationships/hyperlink" Target="https://betmgm.my.workfront.com/task/6424d3610032008b2f74be8f9a372bb8/updates" TargetMode="External"/><Relationship Id="rId216" Type="http://schemas.openxmlformats.org/officeDocument/2006/relationships/hyperlink" Target="https://betmgm.my.workfront.com/task/63ffc788003b2b61564dc0661f2bbe1b/updates" TargetMode="External"/><Relationship Id="rId423" Type="http://schemas.openxmlformats.org/officeDocument/2006/relationships/hyperlink" Target="https://betmgm.my.workfront.com/task/63e164f200dba5b5481568f134580df3/updates" TargetMode="External"/><Relationship Id="rId630" Type="http://schemas.openxmlformats.org/officeDocument/2006/relationships/hyperlink" Target="https://betmgm.my.workfront.com/project/6400b70c000418ba59397978fe6f9753/updates" TargetMode="External"/><Relationship Id="rId728" Type="http://schemas.openxmlformats.org/officeDocument/2006/relationships/hyperlink" Target="https://betmgm.my.workfront.com/task/64010bf300327ba4b17833ed2801d407/updates" TargetMode="External"/><Relationship Id="rId64" Type="http://schemas.openxmlformats.org/officeDocument/2006/relationships/hyperlink" Target="https://betmgm.my.workfront.com/task/63dbd25d001be687a1ab280577dbdec4/updates" TargetMode="External"/><Relationship Id="rId367" Type="http://schemas.openxmlformats.org/officeDocument/2006/relationships/hyperlink" Target="https://betmgm.my.workfront.com/task/6417b0fb0050ace232710a0bce48c9db/updates" TargetMode="External"/><Relationship Id="rId574" Type="http://schemas.openxmlformats.org/officeDocument/2006/relationships/hyperlink" Target="https://betmgm.my.workfront.com/task/641a23e000b7f70d65ad2262b6a85868/updates" TargetMode="External"/><Relationship Id="rId227" Type="http://schemas.openxmlformats.org/officeDocument/2006/relationships/hyperlink" Target="https://betmgm.my.workfront.com/project/63f78af2000a083f68f8f6facdd5b875/updates" TargetMode="External"/><Relationship Id="rId781" Type="http://schemas.openxmlformats.org/officeDocument/2006/relationships/hyperlink" Target="https://betmgm.my.workfront.com/task/6419b51b0014e5afbe523243bbdc8853/updates" TargetMode="External"/><Relationship Id="rId434" Type="http://schemas.openxmlformats.org/officeDocument/2006/relationships/hyperlink" Target="https://betmgm.my.workfront.com/task/641a1e1000b5f599d722d4e3e37b2ef9/updates" TargetMode="External"/><Relationship Id="rId641" Type="http://schemas.openxmlformats.org/officeDocument/2006/relationships/hyperlink" Target="https://betmgm.my.workfront.com/task/6410852f0002488a51640312a6c26590/updates" TargetMode="External"/><Relationship Id="rId739" Type="http://schemas.openxmlformats.org/officeDocument/2006/relationships/hyperlink" Target="https://betmgm.my.workfront.com/task/64234e28006921da8f77ae270ff2e514/updates" TargetMode="External"/><Relationship Id="rId33" Type="http://schemas.openxmlformats.org/officeDocument/2006/relationships/hyperlink" Target="https://betmgm.my.workfront.com/task/63ed2616003eddf6e7d537622597e737/updates" TargetMode="External"/><Relationship Id="rId129" Type="http://schemas.openxmlformats.org/officeDocument/2006/relationships/hyperlink" Target="https://betmgm.my.workfront.com/task/640645010033c9c0d54596ea61fd9ff9/updates" TargetMode="External"/><Relationship Id="rId280" Type="http://schemas.openxmlformats.org/officeDocument/2006/relationships/hyperlink" Target="https://betmgm.my.workfront.com/task/63ffceae00d886387026d6e000593a7d/updates" TargetMode="External"/><Relationship Id="rId336" Type="http://schemas.openxmlformats.org/officeDocument/2006/relationships/hyperlink" Target="https://betmgm.my.workfront.com/task/63fe2f11002af693c44640b0c26b201c/updates" TargetMode="External"/><Relationship Id="rId501" Type="http://schemas.openxmlformats.org/officeDocument/2006/relationships/hyperlink" Target="https://betmgm.my.workfront.com/task/6401058e0029f0f75c1dd8d3050fdab4/updates" TargetMode="External"/><Relationship Id="rId543" Type="http://schemas.openxmlformats.org/officeDocument/2006/relationships/hyperlink" Target="https://betmgm.my.workfront.com/task/641ca9e6002ee84c5d1a95328bf00ec9/updates" TargetMode="External"/><Relationship Id="rId75" Type="http://schemas.openxmlformats.org/officeDocument/2006/relationships/hyperlink" Target="https://betmgm.my.workfront.com/task/63dbd25d001be6b5388dd5fdf9e4980b/updates" TargetMode="External"/><Relationship Id="rId140" Type="http://schemas.openxmlformats.org/officeDocument/2006/relationships/hyperlink" Target="https://betmgm.my.workfront.com/task/63ef9f4b000901e3901a5e4a6c062396/updates" TargetMode="External"/><Relationship Id="rId182" Type="http://schemas.openxmlformats.org/officeDocument/2006/relationships/hyperlink" Target="https://betmgm.my.workfront.com/task/64064b5b0035ad08f9d21078ad0591c8/updates" TargetMode="External"/><Relationship Id="rId378" Type="http://schemas.openxmlformats.org/officeDocument/2006/relationships/hyperlink" Target="https://betmgm.my.workfront.com/task/640f7acd00328930d1d07ecb4af7d811/updates" TargetMode="External"/><Relationship Id="rId403" Type="http://schemas.openxmlformats.org/officeDocument/2006/relationships/hyperlink" Target="https://betmgm.my.workfront.com/task/6418c77e0086b414ab9b85dd90f4d80d/updates" TargetMode="External"/><Relationship Id="rId585" Type="http://schemas.openxmlformats.org/officeDocument/2006/relationships/hyperlink" Target="https://betmgm.my.workfront.com/task/63fced62004d44763e5d6b6446a41414/updates" TargetMode="External"/><Relationship Id="rId750" Type="http://schemas.openxmlformats.org/officeDocument/2006/relationships/hyperlink" Target="https://betmgm.my.workfront.com/task/63ffb76600d4854ff86ac56aab8d27b6/updates" TargetMode="External"/><Relationship Id="rId792" Type="http://schemas.openxmlformats.org/officeDocument/2006/relationships/hyperlink" Target="https://betmgm.my.workfront.com/task/6425e42e00386223fb256e1e9a242491/updates" TargetMode="External"/><Relationship Id="rId806" Type="http://schemas.openxmlformats.org/officeDocument/2006/relationships/hyperlink" Target="https://betmgm.my.workfront.com/task/6425b0c3002852aaf90c3778c24f8af6/updates" TargetMode="External"/><Relationship Id="rId6" Type="http://schemas.openxmlformats.org/officeDocument/2006/relationships/hyperlink" Target="https://betmgm.my.workfront.com/task/63e512b8001a28c99784fefd52be07a3/updates" TargetMode="External"/><Relationship Id="rId238" Type="http://schemas.openxmlformats.org/officeDocument/2006/relationships/hyperlink" Target="https://betmgm.my.workfront.com/task/640a4703002d7a12585e5a9fb880f397/updates" TargetMode="External"/><Relationship Id="rId445" Type="http://schemas.openxmlformats.org/officeDocument/2006/relationships/hyperlink" Target="https://betmgm.my.workfront.com/task/641a524e00bc6abb725e36293c00153e/updates" TargetMode="External"/><Relationship Id="rId487" Type="http://schemas.openxmlformats.org/officeDocument/2006/relationships/hyperlink" Target="https://betmgm.my.workfront.com/task/63fcd4ed003a417f6be1060ac680f13f/updates" TargetMode="External"/><Relationship Id="rId610" Type="http://schemas.openxmlformats.org/officeDocument/2006/relationships/hyperlink" Target="https://betmgm.my.workfront.com/task/641cbacc0031d841101c54c7d8fbb7ee/updates" TargetMode="External"/><Relationship Id="rId652" Type="http://schemas.openxmlformats.org/officeDocument/2006/relationships/hyperlink" Target="https://betmgm.my.workfront.com/task/63f682840036d96e650b5d5d184dbbc4/updates" TargetMode="External"/><Relationship Id="rId694" Type="http://schemas.openxmlformats.org/officeDocument/2006/relationships/hyperlink" Target="https://betmgm.my.workfront.com/task/63f68cd900383d8f7298635a32f61073/updates" TargetMode="External"/><Relationship Id="rId708" Type="http://schemas.openxmlformats.org/officeDocument/2006/relationships/hyperlink" Target="https://betmgm.my.workfront.com/task/63ffaafb00d24a0a76d38eb06a0d87be/updates" TargetMode="External"/><Relationship Id="rId291" Type="http://schemas.openxmlformats.org/officeDocument/2006/relationships/hyperlink" Target="https://betmgm.my.workfront.com/task/63d7ecea000bbc1e128b6bc1faf3e712/updates" TargetMode="External"/><Relationship Id="rId305" Type="http://schemas.openxmlformats.org/officeDocument/2006/relationships/hyperlink" Target="https://betmgm.my.workfront.com/task/63e2612700b9b4c106764f76de1818bd/updates" TargetMode="External"/><Relationship Id="rId347" Type="http://schemas.openxmlformats.org/officeDocument/2006/relationships/hyperlink" Target="https://betmgm.my.workfront.com/task/63f6465c002efb3385adc8cad181b3a5/updates" TargetMode="External"/><Relationship Id="rId512" Type="http://schemas.openxmlformats.org/officeDocument/2006/relationships/hyperlink" Target="https://betmgm.my.workfront.com/task/6400a0480018d95082d52067a6d7651b/updates" TargetMode="External"/><Relationship Id="rId44" Type="http://schemas.openxmlformats.org/officeDocument/2006/relationships/hyperlink" Target="https://betmgm.my.workfront.com/task/63dbcb24001a197acc3bb28fba5c6b96/updates" TargetMode="External"/><Relationship Id="rId86" Type="http://schemas.openxmlformats.org/officeDocument/2006/relationships/hyperlink" Target="https://betmgm.my.workfront.com/task/640109c700489f9b6cff8d914513e895/updates" TargetMode="External"/><Relationship Id="rId151" Type="http://schemas.openxmlformats.org/officeDocument/2006/relationships/hyperlink" Target="https://betmgm.my.workfront.com/task/63f78af2000a092b793c280d81b7b025/updates" TargetMode="External"/><Relationship Id="rId389" Type="http://schemas.openxmlformats.org/officeDocument/2006/relationships/hyperlink" Target="https://betmgm.my.workfront.com/task/63fe1dad00264b320e542b4e56bb5a02/updates" TargetMode="External"/><Relationship Id="rId554" Type="http://schemas.openxmlformats.org/officeDocument/2006/relationships/hyperlink" Target="https://betmgm.my.workfront.com/task/640112bd002ec5619d46d8662a1d8499/updates" TargetMode="External"/><Relationship Id="rId596" Type="http://schemas.openxmlformats.org/officeDocument/2006/relationships/hyperlink" Target="https://betmgm.my.workfront.com/task/640742fa001962dbe47a119761cedec2/updates" TargetMode="External"/><Relationship Id="rId761" Type="http://schemas.openxmlformats.org/officeDocument/2006/relationships/hyperlink" Target="https://betmgm.my.workfront.com/task/640922270039d570dd8f48dc3a1f6c8c/updates" TargetMode="External"/><Relationship Id="rId193" Type="http://schemas.openxmlformats.org/officeDocument/2006/relationships/hyperlink" Target="https://betmgm.my.workfront.com/task/6407b8c60050d04e3e10ec39766245d3/updates" TargetMode="External"/><Relationship Id="rId207" Type="http://schemas.openxmlformats.org/officeDocument/2006/relationships/hyperlink" Target="https://betmgm.my.workfront.com/task/6406554a00c57efd7d15354e6749039c/updates" TargetMode="External"/><Relationship Id="rId249" Type="http://schemas.openxmlformats.org/officeDocument/2006/relationships/hyperlink" Target="https://betmgm.my.workfront.com/task/63e27e2100c0c8923eef95e9d3f5b87b/updates" TargetMode="External"/><Relationship Id="rId414" Type="http://schemas.openxmlformats.org/officeDocument/2006/relationships/hyperlink" Target="https://betmgm.my.workfront.com/task/640e6862001595d9f31f6ba698ba7da3/updates" TargetMode="External"/><Relationship Id="rId456" Type="http://schemas.openxmlformats.org/officeDocument/2006/relationships/hyperlink" Target="https://betmgm.my.workfront.com/task/640f818e00527e2478ef092512103173/updates" TargetMode="External"/><Relationship Id="rId498" Type="http://schemas.openxmlformats.org/officeDocument/2006/relationships/hyperlink" Target="https://betmgm.my.workfront.com/task/6400c80300211c7835986650f45088a4/updates" TargetMode="External"/><Relationship Id="rId621" Type="http://schemas.openxmlformats.org/officeDocument/2006/relationships/hyperlink" Target="https://betmgm.my.workfront.com/task/6420e8e70083efa2f8c184d52903cb47/updates" TargetMode="External"/><Relationship Id="rId663" Type="http://schemas.openxmlformats.org/officeDocument/2006/relationships/hyperlink" Target="https://betmgm.my.workfront.com/task/640ba964007cb7d7c90792a67cc405ce/updates" TargetMode="External"/><Relationship Id="rId13" Type="http://schemas.openxmlformats.org/officeDocument/2006/relationships/hyperlink" Target="https://betmgm.my.workfront.com/task/63fd235e0039c8816defa5fafb2c5d25/updates" TargetMode="External"/><Relationship Id="rId109" Type="http://schemas.openxmlformats.org/officeDocument/2006/relationships/hyperlink" Target="https://betmgm.my.workfront.com/task/63f9398400347f76b3aa5106bdc52a87/updates" TargetMode="External"/><Relationship Id="rId260" Type="http://schemas.openxmlformats.org/officeDocument/2006/relationships/hyperlink" Target="https://betmgm.my.workfront.com/task/640b56b3006a57f45d8b0f009f53a62a/updates" TargetMode="External"/><Relationship Id="rId316" Type="http://schemas.openxmlformats.org/officeDocument/2006/relationships/hyperlink" Target="https://betmgm.my.workfront.com/task/640f948400569afa243aa40ddc662543/updates" TargetMode="External"/><Relationship Id="rId523" Type="http://schemas.openxmlformats.org/officeDocument/2006/relationships/hyperlink" Target="https://betmgm.my.workfront.com/task/641c8207002520a0001c5a6755b68fdb/updates" TargetMode="External"/><Relationship Id="rId719" Type="http://schemas.openxmlformats.org/officeDocument/2006/relationships/hyperlink" Target="https://betmgm.my.workfront.com/task/641078bf00043d74ecb0c9001719c66a/updates" TargetMode="External"/><Relationship Id="rId55" Type="http://schemas.openxmlformats.org/officeDocument/2006/relationships/hyperlink" Target="https://betmgm.my.workfront.com/task/63e56bb6004e1e0d537921dd17e27671/updates" TargetMode="External"/><Relationship Id="rId97" Type="http://schemas.openxmlformats.org/officeDocument/2006/relationships/hyperlink" Target="https://betmgm.my.workfront.com/task/64027bc8002c94e78f7af898244f9c87/updates" TargetMode="External"/><Relationship Id="rId120" Type="http://schemas.openxmlformats.org/officeDocument/2006/relationships/hyperlink" Target="https://betmgm.my.workfront.com/task/6405f22500003e6eaf7242847df78f8d/updates" TargetMode="External"/><Relationship Id="rId358" Type="http://schemas.openxmlformats.org/officeDocument/2006/relationships/hyperlink" Target="https://betmgm.my.workfront.com/task/64022d9c002b89867e1d07362dd6f79f/updates" TargetMode="External"/><Relationship Id="rId565" Type="http://schemas.openxmlformats.org/officeDocument/2006/relationships/hyperlink" Target="https://betmgm.my.workfront.com/task/6400fc9600270c98e79edbb5ece8dab9/updates" TargetMode="External"/><Relationship Id="rId730" Type="http://schemas.openxmlformats.org/officeDocument/2006/relationships/hyperlink" Target="https://betmgm.my.workfront.com/task/641dbd110074b89a476497d8a6ffa68a/updates" TargetMode="External"/><Relationship Id="rId772" Type="http://schemas.openxmlformats.org/officeDocument/2006/relationships/hyperlink" Target="https://betmgm.my.workfront.com/task/642458430024cc94f6f48afa1a9caba7/updates" TargetMode="External"/><Relationship Id="rId162" Type="http://schemas.openxmlformats.org/officeDocument/2006/relationships/hyperlink" Target="https://betmgm.my.workfront.com/task/64065a6b00c6331c899ffd79b005ed8a/updates" TargetMode="External"/><Relationship Id="rId218" Type="http://schemas.openxmlformats.org/officeDocument/2006/relationships/hyperlink" Target="https://betmgm.my.workfront.com/task/63dd528b007d1cb25b4ab884e1c51392/updates" TargetMode="External"/><Relationship Id="rId425" Type="http://schemas.openxmlformats.org/officeDocument/2006/relationships/hyperlink" Target="https://betmgm.my.workfront.com/task/641a1e0900b5ee2baa15163e4a875df5/updates" TargetMode="External"/><Relationship Id="rId467" Type="http://schemas.openxmlformats.org/officeDocument/2006/relationships/hyperlink" Target="https://betmgm.my.workfront.com/task/6405f7ca00152142ba9569dd3d05ca85/updates" TargetMode="External"/><Relationship Id="rId632" Type="http://schemas.openxmlformats.org/officeDocument/2006/relationships/hyperlink" Target="https://betmgm.my.workfront.com/task/641a228500b76f2a41b2e04658ed8767/updates" TargetMode="External"/><Relationship Id="rId271" Type="http://schemas.openxmlformats.org/officeDocument/2006/relationships/hyperlink" Target="https://betmgm.my.workfront.com/task/63f7e2f40044ee95a0c8e91704cbff64/updates" TargetMode="External"/><Relationship Id="rId674" Type="http://schemas.openxmlformats.org/officeDocument/2006/relationships/hyperlink" Target="https://betmgm.my.workfront.com/task/6422280c0033fc11f9cbb958831f7144/updates" TargetMode="External"/><Relationship Id="rId24" Type="http://schemas.openxmlformats.org/officeDocument/2006/relationships/hyperlink" Target="https://betmgm.my.workfront.com/task/63e3b1a5005569c08788db05180c5d4c/updates" TargetMode="External"/><Relationship Id="rId66" Type="http://schemas.openxmlformats.org/officeDocument/2006/relationships/hyperlink" Target="https://betmgm.my.workfront.com/task/63e508c10017710389d94d574f5e8fca/updates" TargetMode="External"/><Relationship Id="rId131" Type="http://schemas.openxmlformats.org/officeDocument/2006/relationships/hyperlink" Target="https://betmgm.my.workfront.com/task/64065acb00c669f60371eabeb659cf95/updates" TargetMode="External"/><Relationship Id="rId327" Type="http://schemas.openxmlformats.org/officeDocument/2006/relationships/hyperlink" Target="https://betmgm.my.workfront.com/task/63e67eb7008d0a773b4408067d0194e6/updates" TargetMode="External"/><Relationship Id="rId369" Type="http://schemas.openxmlformats.org/officeDocument/2006/relationships/hyperlink" Target="https://betmgm.my.workfront.com/task/63e3a92700fce6a4ef6b02a116bac7f6/updates" TargetMode="External"/><Relationship Id="rId534" Type="http://schemas.openxmlformats.org/officeDocument/2006/relationships/hyperlink" Target="https://betmgm.my.workfront.com/task/641ca6bc002e1fea4fd5e41ff91e071d/updates" TargetMode="External"/><Relationship Id="rId576" Type="http://schemas.openxmlformats.org/officeDocument/2006/relationships/hyperlink" Target="https://betmgm.my.workfront.com/task/64026ac4007190cc325ebc427bd5f3de/updates" TargetMode="External"/><Relationship Id="rId741" Type="http://schemas.openxmlformats.org/officeDocument/2006/relationships/hyperlink" Target="https://betmgm.my.workfront.com/task/64091db400399ead3194ffb1bfb0b3ae/updates" TargetMode="External"/><Relationship Id="rId783" Type="http://schemas.openxmlformats.org/officeDocument/2006/relationships/hyperlink" Target="https://betmgm.my.workfront.com/task/64188ef90000aaeadf4e2613cf05603c/updates" TargetMode="External"/><Relationship Id="rId173" Type="http://schemas.openxmlformats.org/officeDocument/2006/relationships/hyperlink" Target="https://betmgm.my.workfront.com/task/64065b1600c678ac79f71ec77b7a1e4f/updates" TargetMode="External"/><Relationship Id="rId229" Type="http://schemas.openxmlformats.org/officeDocument/2006/relationships/hyperlink" Target="https://betmgm.my.workfront.com/task/640a46ad002d5c799b2f746187cf9931/updates" TargetMode="External"/><Relationship Id="rId380" Type="http://schemas.openxmlformats.org/officeDocument/2006/relationships/hyperlink" Target="https://betmgm.my.workfront.com/task/63e683790065fdee6ef8bc0589a252dd/updates" TargetMode="External"/><Relationship Id="rId436" Type="http://schemas.openxmlformats.org/officeDocument/2006/relationships/hyperlink" Target="https://betmgm.my.workfront.com/project/63fe20320026f8df903073276abeb2ed/updates" TargetMode="External"/><Relationship Id="rId601" Type="http://schemas.openxmlformats.org/officeDocument/2006/relationships/hyperlink" Target="https://betmgm.my.workfront.com/task/641b598500632f1127ab8781bdaaa66c/updates" TargetMode="External"/><Relationship Id="rId643" Type="http://schemas.openxmlformats.org/officeDocument/2006/relationships/hyperlink" Target="https://betmgm.my.workfront.com/task/640f722600048e4ca825f78a68289c9d/updates" TargetMode="External"/><Relationship Id="rId240" Type="http://schemas.openxmlformats.org/officeDocument/2006/relationships/hyperlink" Target="https://betmgm.my.workfront.com/task/6409e39f0010ac3aa1a429321ba9ebd8/updates" TargetMode="External"/><Relationship Id="rId478" Type="http://schemas.openxmlformats.org/officeDocument/2006/relationships/hyperlink" Target="https://betmgm.my.workfront.com/task/64010a22002b2f29817460cb7ea00321/updates" TargetMode="External"/><Relationship Id="rId685" Type="http://schemas.openxmlformats.org/officeDocument/2006/relationships/hyperlink" Target="https://betmgm.my.workfront.com/task/63fe253500289975715833f31eb51832/updates" TargetMode="External"/><Relationship Id="rId35" Type="http://schemas.openxmlformats.org/officeDocument/2006/relationships/hyperlink" Target="https://betmgm.my.workfront.com/task/63ff8416000d2452c344cfa2ec73b37a/updates" TargetMode="External"/><Relationship Id="rId77" Type="http://schemas.openxmlformats.org/officeDocument/2006/relationships/hyperlink" Target="https://betmgm.my.workfront.com/task/63fcec62002f791c423f83989b541d65/updates" TargetMode="External"/><Relationship Id="rId100" Type="http://schemas.openxmlformats.org/officeDocument/2006/relationships/hyperlink" Target="https://betmgm.my.workfront.com/task/63f4dfea001bf41c1740be2660710a77/updates" TargetMode="External"/><Relationship Id="rId282" Type="http://schemas.openxmlformats.org/officeDocument/2006/relationships/hyperlink" Target="https://betmgm.my.workfront.com/task/63fe72fc0095e05b98fcadcf517a1b84/updates" TargetMode="External"/><Relationship Id="rId338" Type="http://schemas.openxmlformats.org/officeDocument/2006/relationships/hyperlink" Target="https://betmgm.my.workfront.com/task/64109a8e0000ccbabeb0bcde52d8de08/updates" TargetMode="External"/><Relationship Id="rId503" Type="http://schemas.openxmlformats.org/officeDocument/2006/relationships/hyperlink" Target="https://betmgm.my.workfront.com/task/6401058e0029f10642151d71e64e2174/updates" TargetMode="External"/><Relationship Id="rId545" Type="http://schemas.openxmlformats.org/officeDocument/2006/relationships/hyperlink" Target="https://betmgm.my.workfront.com/task/63ffc8800031de11852794dfe973b05b/updates" TargetMode="External"/><Relationship Id="rId587" Type="http://schemas.openxmlformats.org/officeDocument/2006/relationships/hyperlink" Target="https://betmgm.my.workfront.com/task/641ca6e1002e22dc82ac10333447178a/updates" TargetMode="External"/><Relationship Id="rId710" Type="http://schemas.openxmlformats.org/officeDocument/2006/relationships/hyperlink" Target="https://betmgm.my.workfront.com/task/641097c50019d715196d2d4f06bf0192/updates" TargetMode="External"/><Relationship Id="rId752" Type="http://schemas.openxmlformats.org/officeDocument/2006/relationships/hyperlink" Target="https://betmgm.my.workfront.com/task/640b6525006ead60ad61127c8401760e/updates" TargetMode="External"/><Relationship Id="rId808" Type="http://schemas.openxmlformats.org/officeDocument/2006/relationships/comments" Target="../comments1.xml"/><Relationship Id="rId8" Type="http://schemas.openxmlformats.org/officeDocument/2006/relationships/hyperlink" Target="https://betmgm.my.workfront.com/task/63fe822c0097cc000c0126b7a1d5d765/updates" TargetMode="External"/><Relationship Id="rId142" Type="http://schemas.openxmlformats.org/officeDocument/2006/relationships/hyperlink" Target="https://betmgm.my.workfront.com/task/63ee94780046ae03260915e2d25f12fb/updates" TargetMode="External"/><Relationship Id="rId184" Type="http://schemas.openxmlformats.org/officeDocument/2006/relationships/hyperlink" Target="https://betmgm.my.workfront.com/task/63ed074e002bf93f43b3085c5dbecb14/updates" TargetMode="External"/><Relationship Id="rId391" Type="http://schemas.openxmlformats.org/officeDocument/2006/relationships/hyperlink" Target="https://betmgm.my.workfront.com/task/6400d3f5002401b2f0a2874032790416/updates" TargetMode="External"/><Relationship Id="rId405" Type="http://schemas.openxmlformats.org/officeDocument/2006/relationships/hyperlink" Target="https://betmgm.my.workfront.com/task/63f68fe80031b990434e4949e1540b8f/updates" TargetMode="External"/><Relationship Id="rId447" Type="http://schemas.openxmlformats.org/officeDocument/2006/relationships/hyperlink" Target="https://betmgm.my.workfront.com/task/6419e06600a396591cba86347aba8937" TargetMode="External"/><Relationship Id="rId612" Type="http://schemas.openxmlformats.org/officeDocument/2006/relationships/hyperlink" Target="https://betmgm.my.workfront.com/task/64091c120039829aae83186be5a23356/updates" TargetMode="External"/><Relationship Id="rId794" Type="http://schemas.openxmlformats.org/officeDocument/2006/relationships/hyperlink" Target="https://betmgm.my.workfront.com/task/64189069000160baf53f43201c867676/updates" TargetMode="External"/><Relationship Id="rId251" Type="http://schemas.openxmlformats.org/officeDocument/2006/relationships/hyperlink" Target="https://betmgm.my.workfront.com/task/640668d500003f8e7bd67b84123cd0b5/updates" TargetMode="External"/><Relationship Id="rId489" Type="http://schemas.openxmlformats.org/officeDocument/2006/relationships/hyperlink" Target="https://betmgm.my.workfront.com/task/641b6a02003039c8835a5ac558fd2f23/updates" TargetMode="External"/><Relationship Id="rId654" Type="http://schemas.openxmlformats.org/officeDocument/2006/relationships/hyperlink" Target="https://betmgm.my.workfront.com/task/640f752d003129bffce4f36879cdb45c/updates" TargetMode="External"/><Relationship Id="rId696" Type="http://schemas.openxmlformats.org/officeDocument/2006/relationships/hyperlink" Target="https://betmgm.my.workfront.com/task/6422e8400000800a2a64f7aebdf91922/updates" TargetMode="External"/><Relationship Id="rId46" Type="http://schemas.openxmlformats.org/officeDocument/2006/relationships/hyperlink" Target="https://betmgm.my.workfront.com/task/63dbdb170000463615e842451795aa46/updates" TargetMode="External"/><Relationship Id="rId293" Type="http://schemas.openxmlformats.org/officeDocument/2006/relationships/hyperlink" Target="https://betmgm.my.workfront.com/task/640f3e17002adbf2ff8c33d23068e812/updates" TargetMode="External"/><Relationship Id="rId307" Type="http://schemas.openxmlformats.org/officeDocument/2006/relationships/hyperlink" Target="https://betmgm.my.workfront.com/task/640f3e72002af218035c4c62aedf4e8e/updates" TargetMode="External"/><Relationship Id="rId349" Type="http://schemas.openxmlformats.org/officeDocument/2006/relationships/hyperlink" Target="BRMKT_637048%20BETMGM-%20MLB%20SGP%20Boost%20Token-%20MLB" TargetMode="External"/><Relationship Id="rId514" Type="http://schemas.openxmlformats.org/officeDocument/2006/relationships/hyperlink" Target="https://betmgm.my.workfront.com/task/6400d5e2001d8f894179f1416045881c/updates" TargetMode="External"/><Relationship Id="rId556" Type="http://schemas.openxmlformats.org/officeDocument/2006/relationships/hyperlink" Target="https://betmgm.my.workfront.com/task/64009e2d0017eb55b75e11e1b7cb3655/updates" TargetMode="External"/><Relationship Id="rId721" Type="http://schemas.openxmlformats.org/officeDocument/2006/relationships/hyperlink" Target="https://betmgm.my.workfront.com/task/6421b0740013c673ad627d6a792b643a/updates" TargetMode="External"/><Relationship Id="rId763" Type="http://schemas.openxmlformats.org/officeDocument/2006/relationships/hyperlink" Target="https://betmgm.my.workfront.com/task/640923800039e6dc5ee24128cba57d43/updates" TargetMode="External"/><Relationship Id="rId88" Type="http://schemas.openxmlformats.org/officeDocument/2006/relationships/hyperlink" Target="https://betmgm.my.workfront.com/task/640111c200497b96c22810094a0f2ea8/updates" TargetMode="External"/><Relationship Id="rId111" Type="http://schemas.openxmlformats.org/officeDocument/2006/relationships/hyperlink" Target="https://betmgm.my.workfront.com/task/63fd2c3f003ad7dc77090929260cb97f/updates" TargetMode="External"/><Relationship Id="rId153" Type="http://schemas.openxmlformats.org/officeDocument/2006/relationships/hyperlink" Target="https://betmgm.my.workfront.com/task/63ed46320047439f141980162d7bc4c9/updates" TargetMode="External"/><Relationship Id="rId195" Type="http://schemas.openxmlformats.org/officeDocument/2006/relationships/hyperlink" Target="https://betmgm.my.workfront.com/task/63dd5300007d728666574f03575403b5/updates" TargetMode="External"/><Relationship Id="rId209" Type="http://schemas.openxmlformats.org/officeDocument/2006/relationships/hyperlink" Target="https://betmgm.my.workfront.com/task/63e50cc1001890108e84dccf06707ecd/updates" TargetMode="External"/><Relationship Id="rId360" Type="http://schemas.openxmlformats.org/officeDocument/2006/relationships/hyperlink" Target="https://betmgm.my.workfront.com/task/640b56b3006a57f45d8b0f009f53a62a/updates" TargetMode="External"/><Relationship Id="rId416" Type="http://schemas.openxmlformats.org/officeDocument/2006/relationships/hyperlink" Target="https://betmgm.my.workfront.com/task/63fd0f990035df629fbaaf6dbaba68e1/updates" TargetMode="External"/><Relationship Id="rId598" Type="http://schemas.openxmlformats.org/officeDocument/2006/relationships/hyperlink" Target="https://betmgm.my.workfront.com/task/63d7f1e800527fd95658e4b0a3eb2133/updates" TargetMode="External"/><Relationship Id="rId220" Type="http://schemas.openxmlformats.org/officeDocument/2006/relationships/hyperlink" Target="https://betmgm.my.workfront.com/task/64089df9002f78e924297dfcdba977ab/updates" TargetMode="External"/><Relationship Id="rId458" Type="http://schemas.openxmlformats.org/officeDocument/2006/relationships/hyperlink" Target="https://betmgm.my.workfront.com/task/63fcd08d0039181cf6ff063b251c2c66/updates" TargetMode="External"/><Relationship Id="rId623" Type="http://schemas.openxmlformats.org/officeDocument/2006/relationships/hyperlink" Target="https://betmgm.my.workfront.com/task/6400b70d000419aab5ac00dedad9d333/updates" TargetMode="External"/><Relationship Id="rId665" Type="http://schemas.openxmlformats.org/officeDocument/2006/relationships/hyperlink" Target="https://betmgm.my.workfront.com/task/63e1770f00880b392a42578b57eecf08/updates" TargetMode="External"/><Relationship Id="rId15" Type="http://schemas.openxmlformats.org/officeDocument/2006/relationships/hyperlink" Target="https://betmgm.my.workfront.com/task/63e414b000043676945c1fb19b58271d/updates" TargetMode="External"/><Relationship Id="rId57" Type="http://schemas.openxmlformats.org/officeDocument/2006/relationships/hyperlink" Target="https://betmgm.my.workfront.com/task/6400fcf7003c7f23371e3170a4c2232b/updates" TargetMode="External"/><Relationship Id="rId262" Type="http://schemas.openxmlformats.org/officeDocument/2006/relationships/hyperlink" Target="https://betmgm.my.workfront.com/task/640b71370071c3035e1fc9c5514895b3/updates" TargetMode="External"/><Relationship Id="rId318" Type="http://schemas.openxmlformats.org/officeDocument/2006/relationships/hyperlink" Target="https://betmgm.my.workfront.com/task/63f64573002e9a5e1f98b1bc8fe00f9f/updates" TargetMode="External"/><Relationship Id="rId525" Type="http://schemas.openxmlformats.org/officeDocument/2006/relationships/hyperlink" Target="https://betmgm.my.workfront.com/task/641ca96e002e93e4cdd7dad0acf52c94/updates" TargetMode="External"/><Relationship Id="rId567" Type="http://schemas.openxmlformats.org/officeDocument/2006/relationships/hyperlink" Target="https://betmgm.my.workfront.com/task/6400fd660027bc6e17a633a6a07faa98/updates" TargetMode="External"/><Relationship Id="rId732" Type="http://schemas.openxmlformats.org/officeDocument/2006/relationships/hyperlink" Target="https://betmgm.my.workfront.com/task/6408e3b100312a68dc9a22203d3b0a05/updates" TargetMode="External"/><Relationship Id="rId99" Type="http://schemas.openxmlformats.org/officeDocument/2006/relationships/hyperlink" Target="https://betmgm.my.workfront.com/task/63f4df2c001bc3cd1143f4280d6dc202/updates" TargetMode="External"/><Relationship Id="rId122" Type="http://schemas.openxmlformats.org/officeDocument/2006/relationships/hyperlink" Target="https://betmgm.my.workfront.com/task/6405f29e0000548e0e1c88fa3232c721/updates" TargetMode="External"/><Relationship Id="rId164" Type="http://schemas.openxmlformats.org/officeDocument/2006/relationships/hyperlink" Target="https://betmgm.my.workfront.com/task/6406680e000026ff07029919be38a206/updates" TargetMode="External"/><Relationship Id="rId371" Type="http://schemas.openxmlformats.org/officeDocument/2006/relationships/hyperlink" Target="https://betmgm.my.workfront.com/task/6417afe600509cbb4f77e8347db97ce6/updates" TargetMode="External"/><Relationship Id="rId774" Type="http://schemas.openxmlformats.org/officeDocument/2006/relationships/hyperlink" Target="https://betmgm.my.workfront.com/task/642457ce0024a9a4fe57555d3a822920/updates" TargetMode="External"/><Relationship Id="rId427" Type="http://schemas.openxmlformats.org/officeDocument/2006/relationships/hyperlink" Target="https://betmgm.my.workfront.com/task/63ff7da800c79880b2ab5948cfb6d45c/updates" TargetMode="External"/><Relationship Id="rId469" Type="http://schemas.openxmlformats.org/officeDocument/2006/relationships/hyperlink" Target="https://betmgm.my.workfront.com/task/6418a0fc00001052d67c10c55d7b85fa/updates" TargetMode="External"/><Relationship Id="rId634" Type="http://schemas.openxmlformats.org/officeDocument/2006/relationships/hyperlink" Target="https://betmgm.my.workfront.com/task/641a229100b77cbc66657389148b634a/updates" TargetMode="External"/><Relationship Id="rId676" Type="http://schemas.openxmlformats.org/officeDocument/2006/relationships/hyperlink" Target="https://betmgm.my.workfront.com/task/63f68e2d0038760900ba0c6fc8ddf795/updates" TargetMode="External"/><Relationship Id="rId26" Type="http://schemas.openxmlformats.org/officeDocument/2006/relationships/hyperlink" Target="https://betmgm.my.workfront.com/task/63ed259d003e63c7b70f01e9165f7393/updates" TargetMode="External"/><Relationship Id="rId231" Type="http://schemas.openxmlformats.org/officeDocument/2006/relationships/hyperlink" Target="https://betmgm.my.workfront.com/task/63e400610116da83ff83c2bb44de1cc1/updates" TargetMode="External"/><Relationship Id="rId273" Type="http://schemas.openxmlformats.org/officeDocument/2006/relationships/hyperlink" Target="https://betmgm.my.workfront.com/task/63f51a3b00a5f71c1f3d707e5d4652fe/updates" TargetMode="External"/><Relationship Id="rId329" Type="http://schemas.openxmlformats.org/officeDocument/2006/relationships/hyperlink" Target="https://betmgm.my.workfront.com/task/63ffc6fe003153f5b008076eb032457f/updates" TargetMode="External"/><Relationship Id="rId480" Type="http://schemas.openxmlformats.org/officeDocument/2006/relationships/hyperlink" Target="https://betmgm.my.workfront.com/task/63e1770f00880b392a42578b57eecf08/updates" TargetMode="External"/><Relationship Id="rId536" Type="http://schemas.openxmlformats.org/officeDocument/2006/relationships/hyperlink" Target="https://betmgm.my.workfront.com/task/6411d1e400017961d4d75ec22e3bb4f3/updates" TargetMode="External"/><Relationship Id="rId701" Type="http://schemas.openxmlformats.org/officeDocument/2006/relationships/hyperlink" Target="https://betmgm.my.workfront.com/project/640914a40038facef8e91e98ffde9c22/updates" TargetMode="External"/><Relationship Id="rId68" Type="http://schemas.openxmlformats.org/officeDocument/2006/relationships/hyperlink" Target="https://betmgm.my.workfront.com/task/63fe0d120021147b125ad65bf9e756a4/updates" TargetMode="External"/><Relationship Id="rId133" Type="http://schemas.openxmlformats.org/officeDocument/2006/relationships/hyperlink" Target="https://betmgm.my.workfront.com/task/63e3e1ed006572e62d6f9046ed8cd25f/updates" TargetMode="External"/><Relationship Id="rId175" Type="http://schemas.openxmlformats.org/officeDocument/2006/relationships/hyperlink" Target="https://betmgm.my.workfront.com/task/6407b3b3002c53350318499e282ef156/updates" TargetMode="External"/><Relationship Id="rId340" Type="http://schemas.openxmlformats.org/officeDocument/2006/relationships/hyperlink" Target="https://betmgm.my.workfront.com/task/63ffb233002bf6d63a9c394f233f0671/updates" TargetMode="External"/><Relationship Id="rId578" Type="http://schemas.openxmlformats.org/officeDocument/2006/relationships/hyperlink" Target="https://betmgm.my.workfront.com/task/6406612900c78a2cf1a57392a8d5b21a/updates" TargetMode="External"/><Relationship Id="rId743" Type="http://schemas.openxmlformats.org/officeDocument/2006/relationships/hyperlink" Target="https://betmgm.my.workfront.com/project/61def17900b2ad2612920c3b1dda7135/tasks" TargetMode="External"/><Relationship Id="rId785" Type="http://schemas.openxmlformats.org/officeDocument/2006/relationships/hyperlink" Target="https://betmgm.my.workfront.com/task/6425c5ab002e51487e4423d10717606d/updates" TargetMode="External"/><Relationship Id="rId200" Type="http://schemas.openxmlformats.org/officeDocument/2006/relationships/hyperlink" Target="https://betmgm.my.workfront.com/task/63f8f2b0007ad6a0408515bd0e1b6a0b/updates" TargetMode="External"/><Relationship Id="rId382" Type="http://schemas.openxmlformats.org/officeDocument/2006/relationships/hyperlink" Target="https://betmgm.my.workfront.com/task/63fe2ed8002aecad78482bdd05a57b2d/updates" TargetMode="External"/><Relationship Id="rId438" Type="http://schemas.openxmlformats.org/officeDocument/2006/relationships/hyperlink" Target="https://betmgm.my.workfront.com/task/63f7b4b8003649e78c7d6911d491c0a4/updates" TargetMode="External"/><Relationship Id="rId603" Type="http://schemas.openxmlformats.org/officeDocument/2006/relationships/hyperlink" Target="https://betmgm.my.workfront.com/task/63eab1ba0009590061c4039b31a045ed/updates" TargetMode="External"/><Relationship Id="rId645" Type="http://schemas.openxmlformats.org/officeDocument/2006/relationships/hyperlink" Target="https://betmgm.my.workfront.com/task/640f55740032f4af38db13449536f135/updates" TargetMode="External"/><Relationship Id="rId687" Type="http://schemas.openxmlformats.org/officeDocument/2006/relationships/hyperlink" Target="https://betmgm.my.workfront.com/task/63dbfa6f0038e18de6c653e4044a34e2/updates" TargetMode="External"/><Relationship Id="rId242" Type="http://schemas.openxmlformats.org/officeDocument/2006/relationships/hyperlink" Target="https://betmgm.my.workfront.com/task/63ffc8e30031ebaf24dfca3a70b99605/updates" TargetMode="External"/><Relationship Id="rId284" Type="http://schemas.openxmlformats.org/officeDocument/2006/relationships/hyperlink" Target="https://betmgm.my.workfront.com/task/640f27db00ab8ef5cca5c7685a8faa11/updates" TargetMode="External"/><Relationship Id="rId491" Type="http://schemas.openxmlformats.org/officeDocument/2006/relationships/hyperlink" Target="https://betmgm.my.workfront.com/task/640b9349007a082af64ed755ad30822d/updates" TargetMode="External"/><Relationship Id="rId505" Type="http://schemas.openxmlformats.org/officeDocument/2006/relationships/hyperlink" Target="https://betmgm.my.workfront.com/task/6401059b0029f8ec834137c09ee52a71/updates" TargetMode="External"/><Relationship Id="rId712" Type="http://schemas.openxmlformats.org/officeDocument/2006/relationships/hyperlink" Target="https://betmgm.my.workfront.com/task/64233f730066d8a34f9757039fbfde6d/updates" TargetMode="External"/><Relationship Id="rId37" Type="http://schemas.openxmlformats.org/officeDocument/2006/relationships/hyperlink" Target="https://betmgm.my.workfront.com/task/63ea4a33009d9fd29b10302c66b2082c/updates" TargetMode="External"/><Relationship Id="rId79" Type="http://schemas.openxmlformats.org/officeDocument/2006/relationships/hyperlink" Target="https://betmgm.my.workfront.com/task/63ea765c00ee9ea2d0d1525324a4dd06/updates" TargetMode="External"/><Relationship Id="rId102" Type="http://schemas.openxmlformats.org/officeDocument/2006/relationships/hyperlink" Target="https://betmgm.my.workfront.com/task/63ff8e5e0026e5571eb763278f590075/updates" TargetMode="External"/><Relationship Id="rId144" Type="http://schemas.openxmlformats.org/officeDocument/2006/relationships/hyperlink" Target="https://betmgm.my.workfront.com/task/63f62a8500267438b6975f6b41312b65/updates" TargetMode="External"/><Relationship Id="rId547" Type="http://schemas.openxmlformats.org/officeDocument/2006/relationships/hyperlink" Target="https://betmgm.my.workfront.com/task/63ff7a600027fdda92980e900a6c9897/updates" TargetMode="External"/><Relationship Id="rId589" Type="http://schemas.openxmlformats.org/officeDocument/2006/relationships/hyperlink" Target="https://betmgm.my.workfront.com/task/640b900900799a2849c8a233ac18eaef/updates" TargetMode="External"/><Relationship Id="rId754" Type="http://schemas.openxmlformats.org/officeDocument/2006/relationships/hyperlink" Target="https://betmgm.my.workfront.com/task/64074eaf00154fee6a9230072c60345b/updates" TargetMode="External"/><Relationship Id="rId796" Type="http://schemas.openxmlformats.org/officeDocument/2006/relationships/hyperlink" Target="https://betmgm.my.workfront.com/task/6425e42400385ef9e9c7d9e8e7829192/updates" TargetMode="External"/><Relationship Id="rId90" Type="http://schemas.openxmlformats.org/officeDocument/2006/relationships/hyperlink" Target="https://betmgm.my.workfront.com/task/63fcc960003735fc7995d66e523cae97/updates" TargetMode="External"/><Relationship Id="rId186" Type="http://schemas.openxmlformats.org/officeDocument/2006/relationships/hyperlink" Target="https://betmgm.my.workfront.com/task/63ed07a1002c12a751083ff15cb349e7/updates" TargetMode="External"/><Relationship Id="rId351" Type="http://schemas.openxmlformats.org/officeDocument/2006/relationships/hyperlink" Target="https://betmgm.my.workfront.com/task/63ecf0d700235e886d673cdb46edaa19/updates" TargetMode="External"/><Relationship Id="rId393" Type="http://schemas.openxmlformats.org/officeDocument/2006/relationships/hyperlink" Target="https://betmgm.my.workfront.com/task/6417afe600509cbb4f77e8347db97ce6/updates" TargetMode="External"/><Relationship Id="rId407" Type="http://schemas.openxmlformats.org/officeDocument/2006/relationships/hyperlink" Target="https://betmgm.my.workfront.com/project/63fe2d37002a81e4e24486737f3ac8eb/updates" TargetMode="External"/><Relationship Id="rId449" Type="http://schemas.openxmlformats.org/officeDocument/2006/relationships/hyperlink" Target="https://betmgm.my.workfront.com/task/6419dff60009a42891d58f9c3f835387/updates" TargetMode="External"/><Relationship Id="rId614" Type="http://schemas.openxmlformats.org/officeDocument/2006/relationships/hyperlink" Target="https://betmgm.my.workfront.com/task/63ff72df0006125846ab966e17a5a811/updates" TargetMode="External"/><Relationship Id="rId656" Type="http://schemas.openxmlformats.org/officeDocument/2006/relationships/hyperlink" Target="https://betmgm.my.workfront.com/task/6422276e0033e145a4120c289fb22d3d/updates" TargetMode="External"/><Relationship Id="rId211" Type="http://schemas.openxmlformats.org/officeDocument/2006/relationships/hyperlink" Target="https://betmgm.my.workfront.com/task/63ed59250049f9eb835d845a482bed65/updates" TargetMode="External"/><Relationship Id="rId253" Type="http://schemas.openxmlformats.org/officeDocument/2006/relationships/hyperlink" Target="https://betmgm.my.workfront.com/task/640a12070034c92f98997c016b93b485/updates" TargetMode="External"/><Relationship Id="rId295" Type="http://schemas.openxmlformats.org/officeDocument/2006/relationships/hyperlink" Target="https://betmgm.my.workfront.com/task/640f3fa6002b3cb965fb176c964939ee/updates" TargetMode="External"/><Relationship Id="rId309" Type="http://schemas.openxmlformats.org/officeDocument/2006/relationships/hyperlink" Target="https://betmgm.my.workfront.com/task/63f8f41c0028e2f5b128f7bb5b566cc5/updates" TargetMode="External"/><Relationship Id="rId460" Type="http://schemas.openxmlformats.org/officeDocument/2006/relationships/hyperlink" Target="https://betmgm.my.workfront.com/task/63eab1ba000958ede006c3ff092ffa6b/updates" TargetMode="External"/><Relationship Id="rId516" Type="http://schemas.openxmlformats.org/officeDocument/2006/relationships/hyperlink" Target="https://betmgm.my.workfront.com/task/63f5133e00a4f6c4804de2cbb32e941a/updates" TargetMode="External"/><Relationship Id="rId698" Type="http://schemas.openxmlformats.org/officeDocument/2006/relationships/hyperlink" Target="https://betmgm.my.workfront.com/task/640f71f500047ebb3e2f97ab4e8f91e1/updates" TargetMode="External"/><Relationship Id="rId48" Type="http://schemas.openxmlformats.org/officeDocument/2006/relationships/hyperlink" Target="https://betmgm.my.workfront.com/task/63dbd25d001be69a7db679d42adbfd64/updates" TargetMode="External"/><Relationship Id="rId113" Type="http://schemas.openxmlformats.org/officeDocument/2006/relationships/hyperlink" Target="https://betmgm.my.workfront.com/task/63ef9eab00259f94e950c4d460d5e1cb/updates" TargetMode="External"/><Relationship Id="rId320" Type="http://schemas.openxmlformats.org/officeDocument/2006/relationships/hyperlink" Target="https://betmgm.my.workfront.com/task/63f645f3002ec4a9e8d9659bbaac21f4/updates" TargetMode="External"/><Relationship Id="rId558" Type="http://schemas.openxmlformats.org/officeDocument/2006/relationships/hyperlink" Target="https://betmgm.my.workfront.com/task/6400fc7a0026ff03579acaaf80dc91d2/updates" TargetMode="External"/><Relationship Id="rId723" Type="http://schemas.openxmlformats.org/officeDocument/2006/relationships/hyperlink" Target="https://betmgm.my.workfront.com/task/63ffb00300d34aeca6394ff3c794c87c/updates" TargetMode="External"/><Relationship Id="rId765" Type="http://schemas.openxmlformats.org/officeDocument/2006/relationships/hyperlink" Target="https://betmgm.my.workfront.com/task/6424ce2b0031bd08b7fdeb2b702aaa6a/updates" TargetMode="External"/><Relationship Id="rId155" Type="http://schemas.openxmlformats.org/officeDocument/2006/relationships/hyperlink" Target="https://betmgm.my.workfront.com/task/640651f1004f972d63ebbe66ac44ba19/updates" TargetMode="External"/><Relationship Id="rId197" Type="http://schemas.openxmlformats.org/officeDocument/2006/relationships/hyperlink" Target="https://betmgm.my.workfront.com/task/640256f30025be7f6be2e224961a636a/updates" TargetMode="External"/><Relationship Id="rId362" Type="http://schemas.openxmlformats.org/officeDocument/2006/relationships/hyperlink" Target="https://betmgm.my.workfront.com/task/64022918002a8216c61cd64967eaaa81/updates" TargetMode="External"/><Relationship Id="rId418" Type="http://schemas.openxmlformats.org/officeDocument/2006/relationships/hyperlink" Target="https://betmgm.my.workfront.com/task/63ff7c6200c707faec50aa7920d9301f/updates" TargetMode="External"/><Relationship Id="rId625" Type="http://schemas.openxmlformats.org/officeDocument/2006/relationships/hyperlink" Target="https://betmgm.my.workfront.com/project/6400b70c000418ba59397978fe6f9753/updates" TargetMode="External"/><Relationship Id="rId222" Type="http://schemas.openxmlformats.org/officeDocument/2006/relationships/hyperlink" Target="https://betmgm.my.workfront.com/task/63ffc915003b74c05c9786ea9210b425/updates" TargetMode="External"/><Relationship Id="rId264" Type="http://schemas.openxmlformats.org/officeDocument/2006/relationships/hyperlink" Target="https://betmgm.my.workfront.com/task/63dd63d700819c37001f016c13e872b3/updates" TargetMode="External"/><Relationship Id="rId471" Type="http://schemas.openxmlformats.org/officeDocument/2006/relationships/hyperlink" Target="https://betmgm.my.workfront.com/task/63fe6a12009457ddcdfe9d27f74d50af/updates" TargetMode="External"/><Relationship Id="rId667" Type="http://schemas.openxmlformats.org/officeDocument/2006/relationships/hyperlink" Target="https://betmgm.my.workfront.com/task/640bbe70007e8c7a906eab697768f44d/updates" TargetMode="External"/><Relationship Id="rId17" Type="http://schemas.openxmlformats.org/officeDocument/2006/relationships/hyperlink" Target="https://betmgm.my.workfront.com/task/63e6c92600991bdd940de100ba60b33c/updates" TargetMode="External"/><Relationship Id="rId59" Type="http://schemas.openxmlformats.org/officeDocument/2006/relationships/hyperlink" Target="https://betmgm.my.workfront.com/task/63ffa39900341f6d8762d6776b0852f5/updates" TargetMode="External"/><Relationship Id="rId124" Type="http://schemas.openxmlformats.org/officeDocument/2006/relationships/hyperlink" Target="https://betmgm.my.workfront.com/task/63e3e12b00652cf4ed9f8a09efeb6aa6/updates" TargetMode="External"/><Relationship Id="rId527" Type="http://schemas.openxmlformats.org/officeDocument/2006/relationships/hyperlink" Target="https://betmgm.my.workfront.com/task/640b53d100699217727e9feb1b65df8a/updates" TargetMode="External"/><Relationship Id="rId569" Type="http://schemas.openxmlformats.org/officeDocument/2006/relationships/hyperlink" Target="https://betmgm.my.workfront.com/task/641a239400b7db6969cb531a8c07c09b/updates" TargetMode="External"/><Relationship Id="rId734" Type="http://schemas.openxmlformats.org/officeDocument/2006/relationships/hyperlink" Target="https://betmgm.my.workfront.com/task/640f6848004a0a2aa9d30d0356ee8a50/updates" TargetMode="External"/><Relationship Id="rId776" Type="http://schemas.openxmlformats.org/officeDocument/2006/relationships/hyperlink" Target="https://betmgm.my.workfront.com/task/64219826000d1bc9bff6839a41b497a0/updates" TargetMode="External"/><Relationship Id="rId70" Type="http://schemas.openxmlformats.org/officeDocument/2006/relationships/hyperlink" Target="https://betmgm.my.workfront.com/task/63e5707b004f15c20c84b2b6f762a540/updates" TargetMode="External"/><Relationship Id="rId166" Type="http://schemas.openxmlformats.org/officeDocument/2006/relationships/hyperlink" Target="https://betmgm.my.workfront.com/task/63e5137a001a484d3fbb423c53105469/updates" TargetMode="External"/><Relationship Id="rId331" Type="http://schemas.openxmlformats.org/officeDocument/2006/relationships/hyperlink" Target="https://betmgm.my.workfront.com/task/63e67b8d008c474adfde9b9805246e72/updates" TargetMode="External"/><Relationship Id="rId373" Type="http://schemas.openxmlformats.org/officeDocument/2006/relationships/hyperlink" Target="https://betmgm.my.workfront.com/task/6417ac9500507e512e2dadba77ae8195/updates" TargetMode="External"/><Relationship Id="rId429" Type="http://schemas.openxmlformats.org/officeDocument/2006/relationships/hyperlink" Target="https://betmgm.my.workfront.com/task/63f7ada00034d417a5beef30ca799529/updates" TargetMode="External"/><Relationship Id="rId580" Type="http://schemas.openxmlformats.org/officeDocument/2006/relationships/hyperlink" Target="https://betmgm.my.workfront.com/task/63f6461c002eda3a9e54ccae759bec14/updates" TargetMode="External"/><Relationship Id="rId636" Type="http://schemas.openxmlformats.org/officeDocument/2006/relationships/hyperlink" Target="https://betmgm.my.workfront.com/task/641a229f00b7892399d7d3092fbdd26c/updates" TargetMode="External"/><Relationship Id="rId801" Type="http://schemas.openxmlformats.org/officeDocument/2006/relationships/hyperlink" Target="https://betmgm.my.workfront.com/task/63dbf9830026050076f9138f8f4046f7/updates" TargetMode="External"/><Relationship Id="rId1" Type="http://schemas.openxmlformats.org/officeDocument/2006/relationships/hyperlink" Target="https://betmgm.my.workfront.com/task/63e658bf0083965ce65fa5d72a07b7d1/updates" TargetMode="External"/><Relationship Id="rId233" Type="http://schemas.openxmlformats.org/officeDocument/2006/relationships/hyperlink" Target="https://betmgm.my.workfront.com/task/640a470d002d7d935b0ce8e1ddbc0b1b/updates" TargetMode="External"/><Relationship Id="rId440" Type="http://schemas.openxmlformats.org/officeDocument/2006/relationships/hyperlink" Target="https://betmgm.my.workfront.com/task/63ff7f10000008fa18c9f689aa3d9cac/updates" TargetMode="External"/><Relationship Id="rId678" Type="http://schemas.openxmlformats.org/officeDocument/2006/relationships/hyperlink" Target="https://betmgm.my.workfront.com/task/63dbf5d3002544d25eb327f40019e011/updates" TargetMode="External"/><Relationship Id="rId28" Type="http://schemas.openxmlformats.org/officeDocument/2006/relationships/hyperlink" Target="https://betmgm.my.workfront.com/task/63ed2490003e382ed6468893d903df93/updates" TargetMode="External"/><Relationship Id="rId275" Type="http://schemas.openxmlformats.org/officeDocument/2006/relationships/hyperlink" Target="https://betmgm.my.workfront.com/task/63e512b8001a28d3bffc410168f121a0/updates" TargetMode="External"/><Relationship Id="rId300" Type="http://schemas.openxmlformats.org/officeDocument/2006/relationships/hyperlink" Target="https://betmgm.my.workfront.com/task/640f3f93002b364fe79be8d967cefa70/updates" TargetMode="External"/><Relationship Id="rId482" Type="http://schemas.openxmlformats.org/officeDocument/2006/relationships/hyperlink" Target="https://betmgm.my.workfront.com/task/64010a22002b2f385a7ba6264bef81bb/updates" TargetMode="External"/><Relationship Id="rId538" Type="http://schemas.openxmlformats.org/officeDocument/2006/relationships/hyperlink" Target="https://betmgm.my.workfront.com/task/640e6c970015ca0684afccf2eae5e17e/updates" TargetMode="External"/><Relationship Id="rId703" Type="http://schemas.openxmlformats.org/officeDocument/2006/relationships/hyperlink" Target="https://betmgm.my.workfront.com/task/63ffb8b300d4bfea035e9bb4d0ffe892/updates" TargetMode="External"/><Relationship Id="rId745" Type="http://schemas.openxmlformats.org/officeDocument/2006/relationships/hyperlink" Target="https://betmgm.my.workfront.com/task/64091f870039b1573e79d9f106e46e57/updates" TargetMode="External"/><Relationship Id="rId81" Type="http://schemas.openxmlformats.org/officeDocument/2006/relationships/hyperlink" Target="https://betmgm.my.workfront.com/task/63ffcfc00033019b639439a9e64acf36/updates" TargetMode="External"/><Relationship Id="rId135" Type="http://schemas.openxmlformats.org/officeDocument/2006/relationships/hyperlink" Target="https://betmgm.my.workfront.com/task/63e3d0fe01099885d44ad7fec7bad6c6/updates" TargetMode="External"/><Relationship Id="rId177" Type="http://schemas.openxmlformats.org/officeDocument/2006/relationships/hyperlink" Target="https://betmgm.my.workfront.com/task/640658ba00c5edf6d133db7019144548/updates" TargetMode="External"/><Relationship Id="rId342" Type="http://schemas.openxmlformats.org/officeDocument/2006/relationships/hyperlink" Target="https://betmgm.my.workfront.com/task/63ffc5de0030909c37fdc1d73d9d0fbb/updates" TargetMode="External"/><Relationship Id="rId384" Type="http://schemas.openxmlformats.org/officeDocument/2006/relationships/hyperlink" Target="https://betmgm.my.workfront.com/task/63e6887700677387836f444854fa208f/updates" TargetMode="External"/><Relationship Id="rId591" Type="http://schemas.openxmlformats.org/officeDocument/2006/relationships/hyperlink" Target="https://betmgm.my.workfront.com/task/641c93aa00297e9a3786bab182458a0e/updates" TargetMode="External"/><Relationship Id="rId605" Type="http://schemas.openxmlformats.org/officeDocument/2006/relationships/hyperlink" Target="https://betmgm.my.workfront.com/task/63ff743000067027dba2a2cadefd3ac3/updates" TargetMode="External"/><Relationship Id="rId787" Type="http://schemas.openxmlformats.org/officeDocument/2006/relationships/hyperlink" Target="https://betmgm.my.workfront.com/task/640f588000003411c2b07c472ea14112/updates" TargetMode="External"/><Relationship Id="rId202" Type="http://schemas.openxmlformats.org/officeDocument/2006/relationships/hyperlink" Target="https://betmgm.my.workfront.com/task/63ea479500029a26a63b3ba341c819c7/updates" TargetMode="External"/><Relationship Id="rId244" Type="http://schemas.openxmlformats.org/officeDocument/2006/relationships/hyperlink" Target="https://betmgm.my.workfront.com/task/63e26ffb00bd615198aae1ae6b26652e/updates" TargetMode="External"/><Relationship Id="rId647" Type="http://schemas.openxmlformats.org/officeDocument/2006/relationships/hyperlink" Target="https://betmgm.my.workfront.com/task/640f566c0033ae15bf5fa1ac7609036e/updates" TargetMode="External"/><Relationship Id="rId689" Type="http://schemas.openxmlformats.org/officeDocument/2006/relationships/hyperlink" Target="https://betmgm.my.workfront.com/task/640f88d2000deda324609d84f9652a80/updates" TargetMode="External"/><Relationship Id="rId39" Type="http://schemas.openxmlformats.org/officeDocument/2006/relationships/hyperlink" Target="https://betmgm.my.workfront.com/task/63fd1c21004be0100a63af434f40f808/updates" TargetMode="External"/><Relationship Id="rId286" Type="http://schemas.openxmlformats.org/officeDocument/2006/relationships/hyperlink" Target="https://betmgm.my.workfront.com/task/63ea48540002bc202d7fb6ecc3fc8307/updates" TargetMode="External"/><Relationship Id="rId451" Type="http://schemas.openxmlformats.org/officeDocument/2006/relationships/hyperlink" Target="https://betmgm.my.workfront.com/task/64061e33001e0e7b424cfba05ced7356/updates" TargetMode="External"/><Relationship Id="rId493" Type="http://schemas.openxmlformats.org/officeDocument/2006/relationships/hyperlink" Target="https://betmgm.my.workfront.com/task/640f99f900579209e08e26035a4d3824/updates" TargetMode="External"/><Relationship Id="rId507" Type="http://schemas.openxmlformats.org/officeDocument/2006/relationships/hyperlink" Target="https://betmgm.my.workfront.com/task/64009ffe0018b53f584113b16ab45d2f/updates" TargetMode="External"/><Relationship Id="rId549" Type="http://schemas.openxmlformats.org/officeDocument/2006/relationships/hyperlink" Target="https://betmgm.my.workfront.com/task/6401123d002ea286b6d3065943840c4e/updates" TargetMode="External"/><Relationship Id="rId714" Type="http://schemas.openxmlformats.org/officeDocument/2006/relationships/hyperlink" Target="https://betmgm.my.workfront.com/task/64233f7a0066da7e5258cf6cad67b316/updates" TargetMode="External"/><Relationship Id="rId756" Type="http://schemas.openxmlformats.org/officeDocument/2006/relationships/hyperlink" Target="https://betmgm.my.workfront.com/task/640920fd0039c62f897f4b33d6bf42a9/updates" TargetMode="External"/><Relationship Id="rId50" Type="http://schemas.openxmlformats.org/officeDocument/2006/relationships/hyperlink" Target="https://betmgm.my.workfront.com/task/63fcec5f002f77e5d49934b0f872e910/updates" TargetMode="External"/><Relationship Id="rId104" Type="http://schemas.openxmlformats.org/officeDocument/2006/relationships/hyperlink" Target="https://betmgm.my.workfront.com/task/64053a060045cb049cf1380bf5412b56/updates" TargetMode="External"/><Relationship Id="rId146" Type="http://schemas.openxmlformats.org/officeDocument/2006/relationships/hyperlink" Target="https://betmgm.my.workfront.com/task/63f631b200284a5add92441e113726d0/updates" TargetMode="External"/><Relationship Id="rId188" Type="http://schemas.openxmlformats.org/officeDocument/2006/relationships/hyperlink" Target="https://betmgm.my.workfront.com/task/63ed07a1002c126eace75e55a25159a8/updates" TargetMode="External"/><Relationship Id="rId311" Type="http://schemas.openxmlformats.org/officeDocument/2006/relationships/hyperlink" Target="https://betmgm.my.workfront.com/task/63ea5f680009e5caf0826c568dc546ce/updates" TargetMode="External"/><Relationship Id="rId353" Type="http://schemas.openxmlformats.org/officeDocument/2006/relationships/hyperlink" Target="https://betmgm.my.workfront.com/task/64022c1d002b429263e04b31b68ff878/updates" TargetMode="External"/><Relationship Id="rId395" Type="http://schemas.openxmlformats.org/officeDocument/2006/relationships/hyperlink" Target="https://betmgm.my.workfront.com/task/6418c4b00072d036d9495a8b02eed04a/updates" TargetMode="External"/><Relationship Id="rId409" Type="http://schemas.openxmlformats.org/officeDocument/2006/relationships/hyperlink" Target="https://betmgm.my.workfront.com/task/63e1662300dbfa1d03f8b332a3a937aa/updates" TargetMode="External"/><Relationship Id="rId560" Type="http://schemas.openxmlformats.org/officeDocument/2006/relationships/hyperlink" Target="https://betmgm.my.workfront.com/task/64009e7d00180dda4bd6fbdd2eb7d87e/updates" TargetMode="External"/><Relationship Id="rId798" Type="http://schemas.openxmlformats.org/officeDocument/2006/relationships/hyperlink" Target="https://betmgm.my.workfront.com/task/6419bb470016651a5662e8a679b4ac5e/updates" TargetMode="External"/><Relationship Id="rId92" Type="http://schemas.openxmlformats.org/officeDocument/2006/relationships/hyperlink" Target="https://betmgm.my.workfront.com/task/63f4df9f001be2be968228e4986b1e42/updates" TargetMode="External"/><Relationship Id="rId213" Type="http://schemas.openxmlformats.org/officeDocument/2006/relationships/hyperlink" Target="https://betmgm.my.workfront.com/task/64064b5b0035ad08f9d21078ad0591c8/updates" TargetMode="External"/><Relationship Id="rId420" Type="http://schemas.openxmlformats.org/officeDocument/2006/relationships/hyperlink" Target="https://betmgm.my.workfront.com/task/63ff7a2700c65fb391dbc917fde112cf/updates" TargetMode="External"/><Relationship Id="rId616" Type="http://schemas.openxmlformats.org/officeDocument/2006/relationships/hyperlink" Target="https://betmgm.my.workfront.com/task/641cb349003026e3c778d07e816d4995/updates" TargetMode="External"/><Relationship Id="rId658" Type="http://schemas.openxmlformats.org/officeDocument/2006/relationships/hyperlink" Target="https://betmgm.my.workfront.com/task/642228620034049e4814ce9d02d7c883/updates" TargetMode="External"/><Relationship Id="rId255" Type="http://schemas.openxmlformats.org/officeDocument/2006/relationships/hyperlink" Target="https://betmgm.my.workfront.com/task/6409e63b00112770b7b931cb314737cc/updates" TargetMode="External"/><Relationship Id="rId297" Type="http://schemas.openxmlformats.org/officeDocument/2006/relationships/hyperlink" Target="https://betmgm.my.workfront.com/task/640f3feb002b52c5c2a13989a2cf1734/updates" TargetMode="External"/><Relationship Id="rId462" Type="http://schemas.openxmlformats.org/officeDocument/2006/relationships/hyperlink" Target="https://betmgm.my.workfront.com/task/6418a102000011b3c7344c1fe2605020/updates" TargetMode="External"/><Relationship Id="rId518" Type="http://schemas.openxmlformats.org/officeDocument/2006/relationships/hyperlink" Target="https://betmgm.my.workfront.com/task/63e40133006b2bcaaae6b40a77ec4234/updates" TargetMode="External"/><Relationship Id="rId725" Type="http://schemas.openxmlformats.org/officeDocument/2006/relationships/hyperlink" Target="https://betmgm.my.workfront.com/task/640f56bb0033c9d38e131f5ddc15a71d/updates" TargetMode="External"/><Relationship Id="rId115" Type="http://schemas.openxmlformats.org/officeDocument/2006/relationships/hyperlink" Target="https://betmgm.my.workfront.com/task/63efec32002c1b68eea94ca5eae14688/updates" TargetMode="External"/><Relationship Id="rId157" Type="http://schemas.openxmlformats.org/officeDocument/2006/relationships/hyperlink" Target="https://betmgm.my.workfront.com/task/6407b42d005060b330e77fa3718cbbfe/updates" TargetMode="External"/><Relationship Id="rId322" Type="http://schemas.openxmlformats.org/officeDocument/2006/relationships/hyperlink" Target="https://betmgm.my.workfront.com/task/63e67eb7008d0a6df93fde9e3386686c/updates" TargetMode="External"/><Relationship Id="rId364" Type="http://schemas.openxmlformats.org/officeDocument/2006/relationships/hyperlink" Target="https://betmgm.my.workfront.com/task/63e68547006695c23b3508e8e64e7dfe/updates" TargetMode="External"/><Relationship Id="rId767" Type="http://schemas.openxmlformats.org/officeDocument/2006/relationships/hyperlink" Target="https://betmgm.my.workfront.com/task/640a089f00324f89b01d50644918c25d/updates" TargetMode="External"/><Relationship Id="rId61" Type="http://schemas.openxmlformats.org/officeDocument/2006/relationships/hyperlink" Target="https://betmgm.my.workfront.com/task/63e4437a0078317b5d836d238757b190/updates" TargetMode="External"/><Relationship Id="rId199" Type="http://schemas.openxmlformats.org/officeDocument/2006/relationships/hyperlink" Target="https://betmgm.my.workfront.com/task/63dbdb4a00005be37f649dac3c882eb4/updates" TargetMode="External"/><Relationship Id="rId571" Type="http://schemas.openxmlformats.org/officeDocument/2006/relationships/hyperlink" Target="https://betmgm.my.workfront.com/task/641a23d300b7f404254323871008d2ff/updates" TargetMode="External"/><Relationship Id="rId627" Type="http://schemas.openxmlformats.org/officeDocument/2006/relationships/hyperlink" Target="https://betmgm.my.workfront.com/project/6400b70c000418ba59397978fe6f9753/updates" TargetMode="External"/><Relationship Id="rId669" Type="http://schemas.openxmlformats.org/officeDocument/2006/relationships/hyperlink" Target="https://betmgm.my.workfront.com/task/6421fb98002988c8ad8bbf4cbec5e542/updates" TargetMode="External"/><Relationship Id="rId19" Type="http://schemas.openxmlformats.org/officeDocument/2006/relationships/hyperlink" Target="https://betmgm.my.workfront.com/task/63e6c82d0098f94d32a26bd63a432611/updates" TargetMode="External"/><Relationship Id="rId224" Type="http://schemas.openxmlformats.org/officeDocument/2006/relationships/hyperlink" Target="https://betmgm.my.workfront.com/task/6408993000077dfc298af48944272b4d/updates" TargetMode="External"/><Relationship Id="rId266" Type="http://schemas.openxmlformats.org/officeDocument/2006/relationships/hyperlink" Target="https://betmgm.my.workfront.com/task/63e674da0057299d64479d4f2773803f/updates" TargetMode="External"/><Relationship Id="rId431" Type="http://schemas.openxmlformats.org/officeDocument/2006/relationships/hyperlink" Target="https://betmgm.my.workfront.com/task/6405fbec001609445e976c43f9c62e34/updates" TargetMode="External"/><Relationship Id="rId473" Type="http://schemas.openxmlformats.org/officeDocument/2006/relationships/hyperlink" Target="https://betmgm.my.workfront.com/task/6418a24c0080431d4828831a15b4d997/updates" TargetMode="External"/><Relationship Id="rId529" Type="http://schemas.openxmlformats.org/officeDocument/2006/relationships/hyperlink" Target="https://betmgm.my.workfront.com/task/641071c2000041daf74c1a615d469fbf/updates" TargetMode="External"/><Relationship Id="rId680" Type="http://schemas.openxmlformats.org/officeDocument/2006/relationships/hyperlink" Target="https://betmgm.my.workfront.com/task/640f89b400377b908bea829d5274808c/updates" TargetMode="External"/><Relationship Id="rId736" Type="http://schemas.openxmlformats.org/officeDocument/2006/relationships/hyperlink" Target="https://betmgm.my.workfront.com/task/63eab1ba000958f7dcd0a11006138b97/updates" TargetMode="External"/><Relationship Id="rId30" Type="http://schemas.openxmlformats.org/officeDocument/2006/relationships/hyperlink" Target="https://betmgm.my.workfront.com/task/63f78f1a00170eca2189ef22274144e2/updates" TargetMode="External"/><Relationship Id="rId126" Type="http://schemas.openxmlformats.org/officeDocument/2006/relationships/hyperlink" Target="https://betmgm.my.workfront.com/task/63d29cd6000dc88a7a9a75f1421c1a53/updates" TargetMode="External"/><Relationship Id="rId168" Type="http://schemas.openxmlformats.org/officeDocument/2006/relationships/hyperlink" Target="https://betmgm.my.workfront.com/task/63f7b2b60036cb1c3df5de546683b404/updates" TargetMode="External"/><Relationship Id="rId333" Type="http://schemas.openxmlformats.org/officeDocument/2006/relationships/hyperlink" Target="https://betmgm.my.workfront.com/task/6410a8e3008d15094e3fbe4c3b19e07f/updates" TargetMode="External"/><Relationship Id="rId540" Type="http://schemas.openxmlformats.org/officeDocument/2006/relationships/hyperlink" Target="https://betmgm.my.workfront.com/task/64107e8c00001404c67feb106b7ab329/updates" TargetMode="External"/><Relationship Id="rId778" Type="http://schemas.openxmlformats.org/officeDocument/2006/relationships/hyperlink" Target="https://betmgm.my.workfront.com/task/63e53b5c0042bfa1dea4971d265317eb/updates" TargetMode="External"/><Relationship Id="rId72" Type="http://schemas.openxmlformats.org/officeDocument/2006/relationships/hyperlink" Target="https://betmgm.my.workfront.com/task/63fcec63002f7a61d24c0a91858c7011/updates" TargetMode="External"/><Relationship Id="rId375" Type="http://schemas.openxmlformats.org/officeDocument/2006/relationships/hyperlink" Target="https://betmgm.my.workfront.com/task/63fd124d00367da7939ceed0edf6f796/updates" TargetMode="External"/><Relationship Id="rId582" Type="http://schemas.openxmlformats.org/officeDocument/2006/relationships/hyperlink" Target="https://betmgm.my.workfront.com/task/641c7f570024b47be514a87f82aa3c36/updates" TargetMode="External"/><Relationship Id="rId638" Type="http://schemas.openxmlformats.org/officeDocument/2006/relationships/hyperlink" Target="https://betmgm.my.workfront.com/task/640bc554007ed49f1e5fbc4fab4a24ba/updates" TargetMode="External"/><Relationship Id="rId803" Type="http://schemas.openxmlformats.org/officeDocument/2006/relationships/hyperlink" Target="https://betmgm.my.workfront.com/task/64189259001781b74463c647b0094cf0/updates" TargetMode="External"/><Relationship Id="rId3" Type="http://schemas.openxmlformats.org/officeDocument/2006/relationships/hyperlink" Target="https://betmgm.my.workfront.com/task/63e658cb00839cddb511be339d18264b/updates" TargetMode="External"/><Relationship Id="rId235" Type="http://schemas.openxmlformats.org/officeDocument/2006/relationships/hyperlink" Target="https://betmgm.my.workfront.com/task/640a484a002dfc7293ecfa5c2845c505/updates" TargetMode="External"/><Relationship Id="rId277" Type="http://schemas.openxmlformats.org/officeDocument/2006/relationships/hyperlink" Target="https://betmgm.my.workfront.com/task/6406489900969794a8b79530998b2c69/updates" TargetMode="External"/><Relationship Id="rId400" Type="http://schemas.openxmlformats.org/officeDocument/2006/relationships/hyperlink" Target="https://betmgm.my.workfront.com/task/6418fb70007601a219695f198e25a503/updates" TargetMode="External"/><Relationship Id="rId442" Type="http://schemas.openxmlformats.org/officeDocument/2006/relationships/hyperlink" Target="https://betmgm.my.workfront.com/task/63ff766d00075c85905eb10b993b9daa/updates" TargetMode="External"/><Relationship Id="rId484" Type="http://schemas.openxmlformats.org/officeDocument/2006/relationships/hyperlink" Target="https://betmgm.my.workfront.com/task/64010a22002b2f4c6d541fe01cf91e30/updates" TargetMode="External"/><Relationship Id="rId705" Type="http://schemas.openxmlformats.org/officeDocument/2006/relationships/hyperlink" Target="https://betmgm.my.workfront.com/task/641df9fd006a1daddae387dedc02cf4f/updates" TargetMode="External"/><Relationship Id="rId137" Type="http://schemas.openxmlformats.org/officeDocument/2006/relationships/hyperlink" Target="https://betmgm.my.workfront.com/task/63e27b0200c00d676a78b85c23bb7998/updates" TargetMode="External"/><Relationship Id="rId302" Type="http://schemas.openxmlformats.org/officeDocument/2006/relationships/hyperlink" Target="https://betmgm.my.workfront.com/task/6401ffa80012bfd43b8b028677f79922/updates" TargetMode="External"/><Relationship Id="rId344" Type="http://schemas.openxmlformats.org/officeDocument/2006/relationships/hyperlink" Target="https://betmgm.my.workfront.com/task/64126758003f1649067ac4d4aa158ffb/updates" TargetMode="External"/><Relationship Id="rId691" Type="http://schemas.openxmlformats.org/officeDocument/2006/relationships/hyperlink" Target="https://betmgm.my.workfront.com/task/6422e87500008fa676908e79c40bf75d/updates" TargetMode="External"/><Relationship Id="rId747" Type="http://schemas.openxmlformats.org/officeDocument/2006/relationships/hyperlink" Target="https://betmgm.my.workfront.com/task/641078c70004433041013025c0fb6034/updates" TargetMode="External"/><Relationship Id="rId789" Type="http://schemas.openxmlformats.org/officeDocument/2006/relationships/hyperlink" Target="https://betmgm.my.workfront.com/task/6410da6d0098a746ff05ca6bf9abd7c7/updates" TargetMode="External"/><Relationship Id="rId41" Type="http://schemas.openxmlformats.org/officeDocument/2006/relationships/hyperlink" Target="https://betmgm.my.workfront.com/task/63d035bd004342038be22bc5c2cdc322/updates" TargetMode="External"/><Relationship Id="rId83" Type="http://schemas.openxmlformats.org/officeDocument/2006/relationships/hyperlink" Target="https://betmgm.my.workfront.com/task/64027daa002d4b8f00f3165b5f299c8d/updates" TargetMode="External"/><Relationship Id="rId179" Type="http://schemas.openxmlformats.org/officeDocument/2006/relationships/hyperlink" Target="https://betmgm.my.workfront.com/task/63ff82ac0023369406dd5a48f8c5e4e1/updates" TargetMode="External"/><Relationship Id="rId386" Type="http://schemas.openxmlformats.org/officeDocument/2006/relationships/hyperlink" Target="https://betmgm.my.workfront.com/task/63e3a84a00fc5f7bd8099b35c08a3c4a/updates" TargetMode="External"/><Relationship Id="rId551" Type="http://schemas.openxmlformats.org/officeDocument/2006/relationships/hyperlink" Target="https://betmgm.my.workfront.com/task/64011278002ead0c4261911f8419f9d6/updates" TargetMode="External"/><Relationship Id="rId593" Type="http://schemas.openxmlformats.org/officeDocument/2006/relationships/hyperlink" Target="https://betmgm.my.workfront.com/task/641c943b002994964c04019de9a242d2/updates" TargetMode="External"/><Relationship Id="rId607" Type="http://schemas.openxmlformats.org/officeDocument/2006/relationships/hyperlink" Target="https://betmgm.my.workfront.com/task/63eaafe90009323565281320f3ca19c8/updates" TargetMode="External"/><Relationship Id="rId649" Type="http://schemas.openxmlformats.org/officeDocument/2006/relationships/hyperlink" Target="https://betmgm.my.workfront.com/task/view?ID=63ff8c9500cb8ff2a0e91d29dd2bdcdf" TargetMode="External"/><Relationship Id="rId190" Type="http://schemas.openxmlformats.org/officeDocument/2006/relationships/hyperlink" Target="https://betmgm.my.workfront.com/task/63e3b1e60055852b8e11e5d9acdae53a/updates" TargetMode="External"/><Relationship Id="rId204" Type="http://schemas.openxmlformats.org/officeDocument/2006/relationships/hyperlink" Target="https://betmgm.my.workfront.com/task/64089df3002f761c1d5fffcc263f4888/updates" TargetMode="External"/><Relationship Id="rId246" Type="http://schemas.openxmlformats.org/officeDocument/2006/relationships/hyperlink" Target="https://betmgm.my.workfront.com/task/640a88a60036ee494e0a29b46a28fd9c/updates" TargetMode="External"/><Relationship Id="rId288" Type="http://schemas.openxmlformats.org/officeDocument/2006/relationships/hyperlink" Target="https://betmgm.my.workfront.com/task/640f24e5001b904b492d04ed116838bd/updates" TargetMode="External"/><Relationship Id="rId411" Type="http://schemas.openxmlformats.org/officeDocument/2006/relationships/hyperlink" Target="https://betmgm.my.workfront.com/task/63e164f200dba59acf014b758d0dcc0e/updates" TargetMode="External"/><Relationship Id="rId453" Type="http://schemas.openxmlformats.org/officeDocument/2006/relationships/hyperlink" Target="https://betmgm.my.workfront.com/task/63e671d30056a8267e22c69223692eb0/updates" TargetMode="External"/><Relationship Id="rId509" Type="http://schemas.openxmlformats.org/officeDocument/2006/relationships/hyperlink" Target="https://betmgm.my.workfront.com/task/6400a02e0018cb11860728594dc0220f/updates" TargetMode="External"/><Relationship Id="rId660" Type="http://schemas.openxmlformats.org/officeDocument/2006/relationships/hyperlink" Target="https://betmgm.my.workfront.com/task/64090e28003840610f364da3be1b5050/updates" TargetMode="External"/><Relationship Id="rId106" Type="http://schemas.openxmlformats.org/officeDocument/2006/relationships/hyperlink" Target="https://betmgm.my.workfront.com/task/63d443a40008e153bbfafcf8bf182cd4/updates" TargetMode="External"/><Relationship Id="rId313" Type="http://schemas.openxmlformats.org/officeDocument/2006/relationships/hyperlink" Target="https://betmgm.my.workfront.com/task/640f3df2002ad4065abe77af83dfd258/updates" TargetMode="External"/><Relationship Id="rId495" Type="http://schemas.openxmlformats.org/officeDocument/2006/relationships/hyperlink" Target="https://betmgm.my.workfront.com/task/640f99900057876e4d5f4adb2cd24c62/updates" TargetMode="External"/><Relationship Id="rId716" Type="http://schemas.openxmlformats.org/officeDocument/2006/relationships/hyperlink" Target="https://betmgm.my.workfront.com/task/63fcefca003055d8f1d350fa60a02b76/updates" TargetMode="External"/><Relationship Id="rId758" Type="http://schemas.openxmlformats.org/officeDocument/2006/relationships/hyperlink" Target="https://betmgm.my.workfront.com/task/63e158e600d7c5bead97ca85eee5269d/updates" TargetMode="External"/><Relationship Id="rId10" Type="http://schemas.openxmlformats.org/officeDocument/2006/relationships/hyperlink" Target="https://betmgm.my.workfront.com/task/63f68b2d003cfccf4d57daea397d9479/updates" TargetMode="External"/><Relationship Id="rId52" Type="http://schemas.openxmlformats.org/officeDocument/2006/relationships/hyperlink" Target="https://betmgm.my.workfront.com/task/63e5707b004f15f391dc1c7eed1d08de/updates" TargetMode="External"/><Relationship Id="rId94" Type="http://schemas.openxmlformats.org/officeDocument/2006/relationships/hyperlink" Target="https://betmgm.my.workfront.com/task/64027abb002c3441121995acb42e7a9b/updates" TargetMode="External"/><Relationship Id="rId148" Type="http://schemas.openxmlformats.org/officeDocument/2006/relationships/hyperlink" Target="https://betmgm.my.workfront.com/task/63e27b0200c00d7ce520da7c9ba13281/updates" TargetMode="External"/><Relationship Id="rId355" Type="http://schemas.openxmlformats.org/officeDocument/2006/relationships/hyperlink" Target="https://betmgm.my.workfront.com/task/6409013600bb221175a5b8c0d0601638/updates" TargetMode="External"/><Relationship Id="rId397" Type="http://schemas.openxmlformats.org/officeDocument/2006/relationships/hyperlink" Target="https://betmgm.my.workfront.com/task/6405fd1000162883a8a7cac93fad6bab/updates" TargetMode="External"/><Relationship Id="rId520" Type="http://schemas.openxmlformats.org/officeDocument/2006/relationships/hyperlink" Target="https://betmgm.my.workfront.com/task/641caa90003021284a3115477c41bfaf/updates" TargetMode="External"/><Relationship Id="rId562" Type="http://schemas.openxmlformats.org/officeDocument/2006/relationships/hyperlink" Target="https://betmgm.my.workfront.com/task/6400fc8a0027070675ad7859cfb360f9/updates" TargetMode="External"/><Relationship Id="rId618" Type="http://schemas.openxmlformats.org/officeDocument/2006/relationships/hyperlink" Target="https://betmgm.my.workfront.com/task/641cb35300303399863fa5bb6a1293d1/updates" TargetMode="External"/><Relationship Id="rId215" Type="http://schemas.openxmlformats.org/officeDocument/2006/relationships/hyperlink" Target="https://betmgm.my.workfront.com/task/63ed550700497eafd3bdea8f411803af/updates" TargetMode="External"/><Relationship Id="rId257" Type="http://schemas.openxmlformats.org/officeDocument/2006/relationships/hyperlink" Target="https://betmgm.my.workfront.com/task/63f67ef5003b5c5abb08ef7da767c6cf/updates" TargetMode="External"/><Relationship Id="rId422" Type="http://schemas.openxmlformats.org/officeDocument/2006/relationships/hyperlink" Target="https://betmgm.my.workfront.com/task/63ff6d650004b27c73b2a38e10bc1265/updates" TargetMode="External"/><Relationship Id="rId464" Type="http://schemas.openxmlformats.org/officeDocument/2006/relationships/hyperlink" Target="https://betmgm.my.workfront.com/task/641b0b9f00dfdd04b8b4837b7c285ee6/updates" TargetMode="External"/><Relationship Id="rId299" Type="http://schemas.openxmlformats.org/officeDocument/2006/relationships/hyperlink" Target="https://betmgm.my.workfront.com/task/63d7ef06000c67fd715b1dd5df888ac6/updates" TargetMode="External"/><Relationship Id="rId727" Type="http://schemas.openxmlformats.org/officeDocument/2006/relationships/hyperlink" Target="https://betmgm.my.workfront.com/task/6421f5a30019bdf594aef6d4bbba693d/updates" TargetMode="External"/><Relationship Id="rId63" Type="http://schemas.openxmlformats.org/officeDocument/2006/relationships/hyperlink" Target="https://betmgm.my.workfront.com/task/6400fb59003c3892da40d2f09bd43a53/updates" TargetMode="External"/><Relationship Id="rId159" Type="http://schemas.openxmlformats.org/officeDocument/2006/relationships/hyperlink" Target="https://betmgm.my.workfront.com/task/64065f2000c738f6bfaecb6438d91a74/updates" TargetMode="External"/><Relationship Id="rId366" Type="http://schemas.openxmlformats.org/officeDocument/2006/relationships/hyperlink" Target="https://betmgm.my.workfront.com/project/64147dc600139db24432857e1a184da0/tasks" TargetMode="External"/><Relationship Id="rId573" Type="http://schemas.openxmlformats.org/officeDocument/2006/relationships/hyperlink" Target="https://betmgm.my.workfront.com/task/641a23dc00b7f5b89fe1f234c93ebafa/updates" TargetMode="External"/><Relationship Id="rId780" Type="http://schemas.openxmlformats.org/officeDocument/2006/relationships/hyperlink" Target="https://betmgm.my.workfront.com/task/6425e6090038bdd7c334427e752af275/updates" TargetMode="External"/><Relationship Id="rId226" Type="http://schemas.openxmlformats.org/officeDocument/2006/relationships/hyperlink" Target="https://betmgm.my.workfront.com/project/63f7823b00071202c82dc4bc1e51e38e/updates" TargetMode="External"/><Relationship Id="rId433" Type="http://schemas.openxmlformats.org/officeDocument/2006/relationships/hyperlink" Target="https://betmgm.my.workfront.com/task/63e1657c00dbcab2e430e3d1b030803b/updates" TargetMode="External"/><Relationship Id="rId640" Type="http://schemas.openxmlformats.org/officeDocument/2006/relationships/hyperlink" Target="https://betmgm.my.workfront.com/task/6410857100025b87e3f6016c13edb465/updates" TargetMode="External"/><Relationship Id="rId738" Type="http://schemas.openxmlformats.org/officeDocument/2006/relationships/hyperlink" Target="https://betmgm.my.workfront.com/task/64147dbe0028b7030a73b7d434677922/updates" TargetMode="External"/><Relationship Id="rId74" Type="http://schemas.openxmlformats.org/officeDocument/2006/relationships/hyperlink" Target="https://betmgm.my.workfront.com/task/63dbd47e001cb89d50042687e92f1cc0/updates" TargetMode="External"/><Relationship Id="rId377" Type="http://schemas.openxmlformats.org/officeDocument/2006/relationships/hyperlink" Target="https://betmgm.my.workfront.com/task/6417ae1200508b7312eaa4f68f48d398/updates" TargetMode="External"/><Relationship Id="rId500" Type="http://schemas.openxmlformats.org/officeDocument/2006/relationships/hyperlink" Target="https://betmgm.my.workfront.com/task/640105670029ccec22e257e2530ab02b/updates" TargetMode="External"/><Relationship Id="rId584" Type="http://schemas.openxmlformats.org/officeDocument/2006/relationships/hyperlink" Target="https://betmgm.my.workfront.com/task/640101c00029133d8c1b0818775de221/updates" TargetMode="External"/><Relationship Id="rId805" Type="http://schemas.openxmlformats.org/officeDocument/2006/relationships/hyperlink" Target="https://betmgm.my.workfront.com/task/6425eb26003bbd745b027ebe1da7c127/updates" TargetMode="External"/><Relationship Id="rId5" Type="http://schemas.openxmlformats.org/officeDocument/2006/relationships/hyperlink" Target="https://betmgm.my.workfront.com/task/63f8eb5d002757fba970007c471e6e74/updates" TargetMode="External"/><Relationship Id="rId237" Type="http://schemas.openxmlformats.org/officeDocument/2006/relationships/hyperlink" Target="https://betmgm.my.workfront.com/task/63e16c780086280339e2bd399d1804f7/updates" TargetMode="External"/><Relationship Id="rId791" Type="http://schemas.openxmlformats.org/officeDocument/2006/relationships/hyperlink" Target="https://betmgm.my.workfront.com/task/6425eb85003aeac199aef0a3dd57842a/updates" TargetMode="External"/><Relationship Id="rId444" Type="http://schemas.openxmlformats.org/officeDocument/2006/relationships/hyperlink" Target="https://betmgm.my.workfront.com/task/6408fd5900ba9ea2f2e06df8e2d06425/updates" TargetMode="External"/><Relationship Id="rId651" Type="http://schemas.openxmlformats.org/officeDocument/2006/relationships/hyperlink" Target="https://betmgm.my.workfront.com/task/63f688f900379499a8b7100548610ba8/updates" TargetMode="External"/><Relationship Id="rId749" Type="http://schemas.openxmlformats.org/officeDocument/2006/relationships/hyperlink" Target="https://betmgm.my.workfront.com/task/640b529900694150585d08fb00cb8ac9/updates" TargetMode="External"/><Relationship Id="rId290" Type="http://schemas.openxmlformats.org/officeDocument/2006/relationships/hyperlink" Target="https://betmgm.my.workfront.com/project/63d937a7000c17c439b8e5e7b8ea9017/tasks" TargetMode="External"/><Relationship Id="rId304" Type="http://schemas.openxmlformats.org/officeDocument/2006/relationships/hyperlink" Target="https://betmgm.my.workfront.com/task/63e27f7900c10d14644df51d775a668b/updates" TargetMode="External"/><Relationship Id="rId388" Type="http://schemas.openxmlformats.org/officeDocument/2006/relationships/hyperlink" Target="https://betmgm.my.workfront.com/task/63e685e60066bca81d5e1d413efa0f3b/updates" TargetMode="External"/><Relationship Id="rId511" Type="http://schemas.openxmlformats.org/officeDocument/2006/relationships/hyperlink" Target="https://betmgm.my.workfront.com/task/6400a03e0018d48e6fcabed23b3c7978/updates" TargetMode="External"/><Relationship Id="rId609" Type="http://schemas.openxmlformats.org/officeDocument/2006/relationships/hyperlink" Target="https://betmgm.my.workfront.com/task/6411c261001052ccc185e900bdbc210c/updates" TargetMode="External"/><Relationship Id="rId85" Type="http://schemas.openxmlformats.org/officeDocument/2006/relationships/hyperlink" Target="https://betmgm.my.workfront.com/task/64010ee200492df250a5eea9797016a1/updates" TargetMode="External"/><Relationship Id="rId150" Type="http://schemas.openxmlformats.org/officeDocument/2006/relationships/hyperlink" Target="https://betmgm.my.workfront.com/task/63f78bea00168bc997998b59d8cc40ec/updates" TargetMode="External"/><Relationship Id="rId595" Type="http://schemas.openxmlformats.org/officeDocument/2006/relationships/hyperlink" Target="https://betmgm.my.workfront.com/task/640b50290068cdc5763603bdda6c8e09/updates" TargetMode="External"/><Relationship Id="rId248" Type="http://schemas.openxmlformats.org/officeDocument/2006/relationships/hyperlink" Target="https://betmgm.my.workfront.com/task/63e666390054dd97e94aa60002bce840/updates" TargetMode="External"/><Relationship Id="rId455" Type="http://schemas.openxmlformats.org/officeDocument/2006/relationships/hyperlink" Target="https://betmgm.my.workfront.com/task/63e26ffb00bd61640dd5e31944956d84/updates" TargetMode="External"/><Relationship Id="rId662" Type="http://schemas.openxmlformats.org/officeDocument/2006/relationships/hyperlink" Target="https://betmgm.my.workfront.com/task/63eaafe90009322c98d0e66a156388fa/updates" TargetMode="External"/><Relationship Id="rId12" Type="http://schemas.openxmlformats.org/officeDocument/2006/relationships/hyperlink" Target="https://betmgm.my.workfront.com/task/63ebfcdf0033c612c6a7bc4497f79bfd/updates" TargetMode="External"/><Relationship Id="rId108" Type="http://schemas.openxmlformats.org/officeDocument/2006/relationships/hyperlink" Target="https://betmgm.my.workfront.com/task/63e56b5a004e0b1766ff86b8ac1fdc2b/updates" TargetMode="External"/><Relationship Id="rId315" Type="http://schemas.openxmlformats.org/officeDocument/2006/relationships/hyperlink" Target="https://betmgm.my.workfront.com/task/63e67635005763b69fb469b1ddaa0416/updates" TargetMode="External"/><Relationship Id="rId522" Type="http://schemas.openxmlformats.org/officeDocument/2006/relationships/hyperlink" Target="https://betmgm.my.workfront.com/task/641caada00302bf085aea4b83cb2dde0/updates" TargetMode="External"/><Relationship Id="rId96" Type="http://schemas.openxmlformats.org/officeDocument/2006/relationships/hyperlink" Target="https://betmgm.my.workfront.com/task/64027ac4002c3d0dbfe0f8db1e2be7ce/updates" TargetMode="External"/><Relationship Id="rId161" Type="http://schemas.openxmlformats.org/officeDocument/2006/relationships/hyperlink" Target="https://betmgm.my.workfront.com/task/640668650000332392b4becb1d4f57be/updates" TargetMode="External"/><Relationship Id="rId399" Type="http://schemas.openxmlformats.org/officeDocument/2006/relationships/hyperlink" Target="https://betmgm.my.workfront.com/task/6418cdde007218d98af16ac1352f4fa7/updates" TargetMode="External"/><Relationship Id="rId259" Type="http://schemas.openxmlformats.org/officeDocument/2006/relationships/hyperlink" Target="https://betmgm.my.workfront.com/task/63ea45bf00020e1dcb4a040f969094a4/updates" TargetMode="External"/><Relationship Id="rId466" Type="http://schemas.openxmlformats.org/officeDocument/2006/relationships/hyperlink" Target="https://betmgm.my.workfront.com/task/63ff8c9500cb8ff2a0e91d29dd2bdcdf/updates" TargetMode="External"/><Relationship Id="rId673" Type="http://schemas.openxmlformats.org/officeDocument/2006/relationships/hyperlink" Target="https://betmgm.my.workfront.com/task/63f68ac50037d22c349eed089e484594/updates" TargetMode="External"/><Relationship Id="rId23" Type="http://schemas.openxmlformats.org/officeDocument/2006/relationships/hyperlink" Target="https://betmgm.my.workfront.com/task/63e3b2350055a8c00952072558fdc87e/updates" TargetMode="External"/><Relationship Id="rId119" Type="http://schemas.openxmlformats.org/officeDocument/2006/relationships/hyperlink" Target="https://betmgm.my.workfront.com/task/63e56acd004debdbbc3ac714a746113f/updates" TargetMode="External"/><Relationship Id="rId326" Type="http://schemas.openxmlformats.org/officeDocument/2006/relationships/hyperlink" Target="https://betmgm.my.workfront.com/task/6410997e00004ddfefd574c14110e785/updates" TargetMode="External"/><Relationship Id="rId533" Type="http://schemas.openxmlformats.org/officeDocument/2006/relationships/hyperlink" Target="https://betmgm.my.workfront.com/task/641caa6100301ad8d232ab22139ec821/updates" TargetMode="External"/><Relationship Id="rId740" Type="http://schemas.openxmlformats.org/officeDocument/2006/relationships/hyperlink" Target="https://betmgm.my.workfront.com/task/640f8c49000017738622e9452b99b8b2/updates" TargetMode="External"/><Relationship Id="rId172" Type="http://schemas.openxmlformats.org/officeDocument/2006/relationships/hyperlink" Target="https://betmgm.my.workfront.com/task/63ee934b00467206ddfa35197ab63b92/updates" TargetMode="External"/><Relationship Id="rId477" Type="http://schemas.openxmlformats.org/officeDocument/2006/relationships/hyperlink" Target="https://betmgm.my.workfront.com/task/63eaafe90009322293f90a5ce9e293d1/updates" TargetMode="External"/><Relationship Id="rId600" Type="http://schemas.openxmlformats.org/officeDocument/2006/relationships/hyperlink" Target="https://betmgm.my.workfront.com/task/6420e71e0083e08361c44050abc08b07/updates" TargetMode="External"/><Relationship Id="rId684" Type="http://schemas.openxmlformats.org/officeDocument/2006/relationships/hyperlink" Target="https://betmgm.my.workfront.com/task/641b0a0700df90c2659fe16bbc8d5b46/updates" TargetMode="External"/><Relationship Id="rId337" Type="http://schemas.openxmlformats.org/officeDocument/2006/relationships/hyperlink" Target="https://betmgm.my.workfront.com/task/64109aa50000ddf29f66df98bd7bbe2f/updates" TargetMode="External"/><Relationship Id="rId34" Type="http://schemas.openxmlformats.org/officeDocument/2006/relationships/hyperlink" Target="https://betmgm.my.workfront.com/task/63e25dc900042f7516ff103a29bc9d0b/updates" TargetMode="External"/><Relationship Id="rId544" Type="http://schemas.openxmlformats.org/officeDocument/2006/relationships/hyperlink" Target="https://betmgm.my.workfront.com/task/641c95b10029df0fff257e06c384e454/updates" TargetMode="External"/><Relationship Id="rId751" Type="http://schemas.openxmlformats.org/officeDocument/2006/relationships/hyperlink" Target="https://betmgm.my.workfront.com/task/63dbf70f002581c53d48ad04a5dd0509/updates" TargetMode="External"/><Relationship Id="rId183" Type="http://schemas.openxmlformats.org/officeDocument/2006/relationships/hyperlink" Target="https://betmgm.my.workfront.com/task/63ed074e002bf95aca875a314598a5a8/updates" TargetMode="External"/><Relationship Id="rId390" Type="http://schemas.openxmlformats.org/officeDocument/2006/relationships/hyperlink" Target="https://betmgm.my.workfront.com/task/63fe1eac00268da7819144bbf1def625/updates" TargetMode="External"/><Relationship Id="rId404" Type="http://schemas.openxmlformats.org/officeDocument/2006/relationships/hyperlink" Target="https://betmgm.my.workfront.com/project/640f5330003162aec69e6a0da9bf01fd/updates" TargetMode="External"/><Relationship Id="rId611" Type="http://schemas.openxmlformats.org/officeDocument/2006/relationships/hyperlink" Target="https://betmgm.my.workfront.com/task/641cbadd0031daae43b77116a1dd2632/updates" TargetMode="External"/><Relationship Id="rId250" Type="http://schemas.openxmlformats.org/officeDocument/2006/relationships/hyperlink" Target="https://betmgm.my.workfront.com/task/640a12800034ddbbc2440449af365ea4/updates" TargetMode="External"/><Relationship Id="rId488" Type="http://schemas.openxmlformats.org/officeDocument/2006/relationships/hyperlink" Target="https://betmgm.my.workfront.com/task/63fcda2b003b99c4f17024c02ba6173f/updates" TargetMode="External"/><Relationship Id="rId695" Type="http://schemas.openxmlformats.org/officeDocument/2006/relationships/hyperlink" Target="https://betmgm.my.workfront.com/task/6422e7ca000060b8f0a0c1540be78f72/updates" TargetMode="External"/><Relationship Id="rId709" Type="http://schemas.openxmlformats.org/officeDocument/2006/relationships/hyperlink" Target="https://betmgm.my.workfront.com/task/640a00b8002fd30f910d88c1cfbd6975/updates" TargetMode="External"/><Relationship Id="rId45" Type="http://schemas.openxmlformats.org/officeDocument/2006/relationships/hyperlink" Target="https://betmgm.my.workfront.com/task/63ed259d003e63e769f5844b3a36e2b2/updates" TargetMode="External"/><Relationship Id="rId110" Type="http://schemas.openxmlformats.org/officeDocument/2006/relationships/hyperlink" Target="https://betmgm.my.workfront.com/task/63e50e320018e625c7f8fa840e68abdd/updates" TargetMode="External"/><Relationship Id="rId348" Type="http://schemas.openxmlformats.org/officeDocument/2006/relationships/hyperlink" Target="https://betmgm.my.workfront.com/task/63f6465c002efb3385adc8cad181b3a5/updates" TargetMode="External"/><Relationship Id="rId555" Type="http://schemas.openxmlformats.org/officeDocument/2006/relationships/hyperlink" Target="https://betmgm.my.workfront.com/task/64009e8d00181d1ce995ef2e34804d76/updates" TargetMode="External"/><Relationship Id="rId762" Type="http://schemas.openxmlformats.org/officeDocument/2006/relationships/hyperlink" Target="https://betmgm.my.workfront.com/task/640a0f6f0034091187667daaf0aed8d5/updates" TargetMode="External"/><Relationship Id="rId194" Type="http://schemas.openxmlformats.org/officeDocument/2006/relationships/hyperlink" Target="https://betmgm.my.workfront.com/task/6407b9380050d5ff385b4a044e3ec8e0/updates" TargetMode="External"/><Relationship Id="rId208" Type="http://schemas.openxmlformats.org/officeDocument/2006/relationships/hyperlink" Target="https://betmgm.my.workfront.com/task/63f7b7730038f649016e8701fbded849/updates" TargetMode="External"/><Relationship Id="rId415" Type="http://schemas.openxmlformats.org/officeDocument/2006/relationships/hyperlink" Target="https://betmgm.my.workfront.com/task/6409013600bb221175a5b8c0d0601638/updates" TargetMode="External"/><Relationship Id="rId622" Type="http://schemas.openxmlformats.org/officeDocument/2006/relationships/hyperlink" Target="https://betmgm.my.workfront.com/task/64090c3d00bc52474a80567be251e72b/updates" TargetMode="External"/><Relationship Id="rId261" Type="http://schemas.openxmlformats.org/officeDocument/2006/relationships/hyperlink" Target="https://betmgm.my.workfront.com/task/640b712b0071bf722bd059b8bb3c8940/updates" TargetMode="External"/><Relationship Id="rId499" Type="http://schemas.openxmlformats.org/officeDocument/2006/relationships/hyperlink" Target="https://betmgm.my.workfront.com/task/63fce9ac002179db23acd0426ee19f57/updates" TargetMode="External"/><Relationship Id="rId56" Type="http://schemas.openxmlformats.org/officeDocument/2006/relationships/hyperlink" Target="https://betmgm.my.workfront.com/task/63ff8e5e0026e5571eb763278f590075/updates" TargetMode="External"/><Relationship Id="rId359" Type="http://schemas.openxmlformats.org/officeDocument/2006/relationships/hyperlink" Target="https://betmgm.my.workfront.com/task/64022740002a0c8ee7c2def35063374c/updates" TargetMode="External"/><Relationship Id="rId566" Type="http://schemas.openxmlformats.org/officeDocument/2006/relationships/hyperlink" Target="https://betmgm.my.workfront.com/task/64009e960018208c2595244a20ae6fca/updates" TargetMode="External"/><Relationship Id="rId773" Type="http://schemas.openxmlformats.org/officeDocument/2006/relationships/hyperlink" Target="https://betmgm.my.workfront.com/task/642458d10024fc1c0882f850fda32011/updates" TargetMode="External"/><Relationship Id="rId121" Type="http://schemas.openxmlformats.org/officeDocument/2006/relationships/hyperlink" Target="https://betmgm.my.workfront.com/task/64026eac0028105730d5f014944d088c/updates" TargetMode="External"/><Relationship Id="rId219" Type="http://schemas.openxmlformats.org/officeDocument/2006/relationships/hyperlink" Target="https://betmgm.my.workfront.com/task/64089dfd002f7b3e308d5e5586ffb7cb/updates" TargetMode="External"/><Relationship Id="rId426" Type="http://schemas.openxmlformats.org/officeDocument/2006/relationships/hyperlink" Target="https://betmgm.my.workfront.com/task/63ff820400c8937889f9c97c01cf4ab1/updates" TargetMode="External"/><Relationship Id="rId633" Type="http://schemas.openxmlformats.org/officeDocument/2006/relationships/hyperlink" Target="https://betmgm.my.workfront.com/task/641a228c00b776a1e3ddce16f427f905/updates" TargetMode="External"/><Relationship Id="rId67" Type="http://schemas.openxmlformats.org/officeDocument/2006/relationships/hyperlink" Target="https://betmgm.my.workfront.com/task/63fe13810000398f46e10a22099d2732/updates" TargetMode="External"/><Relationship Id="rId272" Type="http://schemas.openxmlformats.org/officeDocument/2006/relationships/hyperlink" Target="https://betmgm.my.workfront.com/task/63eaa8ef000848449df1865aeced8050/updates" TargetMode="External"/><Relationship Id="rId577" Type="http://schemas.openxmlformats.org/officeDocument/2006/relationships/hyperlink" Target="https://betmgm.my.workfront.com/task/64075646001766d5ebed6046583e1cc0/updates" TargetMode="External"/><Relationship Id="rId700" Type="http://schemas.openxmlformats.org/officeDocument/2006/relationships/hyperlink" Target="https://betmgm.my.workfront.com/task/6422e9670044afa77d6de21dd2913f90/updates" TargetMode="External"/><Relationship Id="rId132" Type="http://schemas.openxmlformats.org/officeDocument/2006/relationships/hyperlink" Target="https://betmgm.my.workfront.com/task/63e3e164006544644c49450734442ef5/updates" TargetMode="External"/><Relationship Id="rId784" Type="http://schemas.openxmlformats.org/officeDocument/2006/relationships/hyperlink" Target="https://betmgm.my.workfront.com/task/63fce939002e3600ae92faea47701eac/updates" TargetMode="External"/><Relationship Id="rId437" Type="http://schemas.openxmlformats.org/officeDocument/2006/relationships/hyperlink" Target="https://betmgm.my.workfront.com/task/640a56d8003bf6cf537e9916932dc53f/updates" TargetMode="External"/><Relationship Id="rId644" Type="http://schemas.openxmlformats.org/officeDocument/2006/relationships/hyperlink" Target="https://betmgm.my.workfront.com/task/640f72360004923edfb48c312ef5fc85/updates" TargetMode="External"/><Relationship Id="rId283" Type="http://schemas.openxmlformats.org/officeDocument/2006/relationships/hyperlink" Target="https://betmgm.my.workfront.com/task/6408b443001c87da10cdeffdff25c3e3/updates" TargetMode="External"/><Relationship Id="rId490" Type="http://schemas.openxmlformats.org/officeDocument/2006/relationships/hyperlink" Target="https://betmgm.my.workfront.com/task/6418a2150080399e85cc3057c6b7eef0/updates" TargetMode="External"/><Relationship Id="rId504" Type="http://schemas.openxmlformats.org/officeDocument/2006/relationships/hyperlink" Target="https://betmgm.my.workfront.com/task/6401059b0029f8dd5676cac9c2464dcb/updates" TargetMode="External"/><Relationship Id="rId711" Type="http://schemas.openxmlformats.org/officeDocument/2006/relationships/hyperlink" Target="https://betmgm.my.workfront.com/task/63ffba5300d4f9b506abc78826f0a79e/updates" TargetMode="External"/><Relationship Id="rId78" Type="http://schemas.openxmlformats.org/officeDocument/2006/relationships/hyperlink" Target="https://betmgm.my.workfront.com/task/63efded30036bb95905859dd4011dd89/updates" TargetMode="External"/><Relationship Id="rId143" Type="http://schemas.openxmlformats.org/officeDocument/2006/relationships/hyperlink" Target="https://betmgm.my.workfront.com/task/63ee918c0045b0df36a515702df6870b/updates" TargetMode="External"/><Relationship Id="rId350" Type="http://schemas.openxmlformats.org/officeDocument/2006/relationships/hyperlink" Target="https://betmgm.my.workfront.com/task/64022b06002b045e119a14815536200d/updates" TargetMode="External"/><Relationship Id="rId588" Type="http://schemas.openxmlformats.org/officeDocument/2006/relationships/hyperlink" Target="https://betmgm.my.workfront.com/task/641c94e90029bba79fdf719216f930f3/updates" TargetMode="External"/><Relationship Id="rId795" Type="http://schemas.openxmlformats.org/officeDocument/2006/relationships/hyperlink" Target="https://betmgm.my.workfront.com/task/6419b21a00143362a8360529de93f024/updates" TargetMode="External"/><Relationship Id="rId9" Type="http://schemas.openxmlformats.org/officeDocument/2006/relationships/hyperlink" Target="https://betmgm.my.workfront.com/task/63e25c6c0003b0aa585a30622d386121/updates" TargetMode="External"/><Relationship Id="rId210" Type="http://schemas.openxmlformats.org/officeDocument/2006/relationships/hyperlink" Target="https://betmgm.my.workfront.com/task/63dd528b007d1c840e77c7a131cd5395/updates" TargetMode="External"/><Relationship Id="rId448" Type="http://schemas.openxmlformats.org/officeDocument/2006/relationships/hyperlink" Target="https://betmgm.my.workfront.com/task/63e3b1a5005569c08788db05180c5d4c/updates" TargetMode="External"/><Relationship Id="rId655" Type="http://schemas.openxmlformats.org/officeDocument/2006/relationships/hyperlink" Target="https://betmgm.my.workfront.com/task/640bbd3d007e7cc4cfdba5fdd493a963/updates" TargetMode="External"/><Relationship Id="rId294" Type="http://schemas.openxmlformats.org/officeDocument/2006/relationships/hyperlink" Target="https://betmgm.my.workfront.com/task/640f4004002b59df6ae26ba7ee76495d" TargetMode="External"/><Relationship Id="rId308" Type="http://schemas.openxmlformats.org/officeDocument/2006/relationships/hyperlink" Target="https://betmgm.my.workfront.com/task/63f926030032451437a6b4fd1da26aef/updates" TargetMode="External"/><Relationship Id="rId515" Type="http://schemas.openxmlformats.org/officeDocument/2006/relationships/hyperlink" Target="https://betmgm.my.workfront.com/task/641c931500295da65360aac79904c1f7/updates" TargetMode="External"/><Relationship Id="rId722" Type="http://schemas.openxmlformats.org/officeDocument/2006/relationships/hyperlink" Target="https://betmgm.my.workfront.com/task/6421fb66001a9cde21324458a46d705b/updates" TargetMode="External"/><Relationship Id="rId89" Type="http://schemas.openxmlformats.org/officeDocument/2006/relationships/hyperlink" Target="https://betmgm.my.workfront.com/task/640111cd00497d18ec236930693db8d1/updates" TargetMode="External"/><Relationship Id="rId154" Type="http://schemas.openxmlformats.org/officeDocument/2006/relationships/hyperlink" Target="https://betmgm.my.workfront.com/task/640649cd00c37764470a19e3f689e4df/updates" TargetMode="External"/><Relationship Id="rId361" Type="http://schemas.openxmlformats.org/officeDocument/2006/relationships/hyperlink" Target="https://betmgm.my.workfront.com/task/63ffc67b00310652a4342803a9281ba9/updates" TargetMode="External"/><Relationship Id="rId599" Type="http://schemas.openxmlformats.org/officeDocument/2006/relationships/hyperlink" Target="https://betmgm.my.workfront.com/task/63ff8cde0026ad4e22f0235e17790647/updates" TargetMode="External"/><Relationship Id="rId459" Type="http://schemas.openxmlformats.org/officeDocument/2006/relationships/hyperlink" Target="https://betmgm.my.workfront.com/task/63fcd645003a910b1f387a8f20321fec/updates" TargetMode="External"/><Relationship Id="rId666" Type="http://schemas.openxmlformats.org/officeDocument/2006/relationships/hyperlink" Target="https://betmgm.my.workfront.com/task/642228ea00341837e3b4676854012f6d/updates" TargetMode="External"/><Relationship Id="rId16" Type="http://schemas.openxmlformats.org/officeDocument/2006/relationships/hyperlink" Target="https://betmgm.my.workfront.com/task/63fea57e009a829820a950bc08b404c8/updates" TargetMode="External"/><Relationship Id="rId221" Type="http://schemas.openxmlformats.org/officeDocument/2006/relationships/hyperlink" Target="https://betmgm.my.workfront.com/task/63ed5948004a045a94aa6df40bdb32d6/updates" TargetMode="External"/><Relationship Id="rId319" Type="http://schemas.openxmlformats.org/officeDocument/2006/relationships/hyperlink" Target="https://betmgm.my.workfront.com/task/6401092c003193fe2be30bdf42155e5b/updates" TargetMode="External"/><Relationship Id="rId526" Type="http://schemas.openxmlformats.org/officeDocument/2006/relationships/hyperlink" Target="https://betmgm.my.workfront.com/task/641c8332002583250d9715e4a9a7729c/updates" TargetMode="External"/><Relationship Id="rId733" Type="http://schemas.openxmlformats.org/officeDocument/2006/relationships/hyperlink" Target="https://betmgm.my.workfront.com/task/6410708b0012f7425ace6b9a431bea72/updates" TargetMode="External"/><Relationship Id="rId165" Type="http://schemas.openxmlformats.org/officeDocument/2006/relationships/hyperlink" Target="https://betmgm.my.workfront.com/task/63ee8f6200456a5f92dfa4be30e3d915/updates" TargetMode="External"/><Relationship Id="rId372" Type="http://schemas.openxmlformats.org/officeDocument/2006/relationships/hyperlink" Target="https://betmgm.my.workfront.com/task/6417aebe0050927f273052073419cc23/updates" TargetMode="External"/><Relationship Id="rId677" Type="http://schemas.openxmlformats.org/officeDocument/2006/relationships/hyperlink" Target="https://betmgm.my.workfront.com/task/64090cd500381b1d3b254c3c588e3083/updates" TargetMode="External"/><Relationship Id="rId800" Type="http://schemas.openxmlformats.org/officeDocument/2006/relationships/hyperlink" Target="https://betmgm.my.workfront.com/task/63e53bdc0042eb9cb2d7c57aeb1d2807/updates" TargetMode="External"/><Relationship Id="rId232" Type="http://schemas.openxmlformats.org/officeDocument/2006/relationships/hyperlink" Target="https://betmgm.my.workfront.com/task/640a46ad002d5c799b2f746187cf9931/updates" TargetMode="External"/><Relationship Id="rId27" Type="http://schemas.openxmlformats.org/officeDocument/2006/relationships/hyperlink" Target="https://betmgm.my.workfront.com/task/63e50cc100188ffddb55525f9c8ee6bc/updates" TargetMode="External"/><Relationship Id="rId537" Type="http://schemas.openxmlformats.org/officeDocument/2006/relationships/hyperlink" Target="https://betmgm.my.workfront.com/task/63e3a84a00fc5f923799020e3feb5f91/updates" TargetMode="External"/><Relationship Id="rId744" Type="http://schemas.openxmlformats.org/officeDocument/2006/relationships/hyperlink" Target="https://betmgm.my.workfront.com/task/6418695c00084e65e1e6987b9d6a029c/updates" TargetMode="External"/><Relationship Id="rId80" Type="http://schemas.openxmlformats.org/officeDocument/2006/relationships/hyperlink" Target="https://betmgm.my.workfront.com/project/62e00f140080a6a8420b007abf75e905/updates" TargetMode="External"/><Relationship Id="rId176" Type="http://schemas.openxmlformats.org/officeDocument/2006/relationships/hyperlink" Target="https://betmgm.my.workfront.com/task/63f656d8002738cbd58e69acf9fd2203/updates" TargetMode="External"/><Relationship Id="rId383" Type="http://schemas.openxmlformats.org/officeDocument/2006/relationships/hyperlink" Target="https://betmgm.my.workfront.com/task/63e688770067735a5034fd3309f07949/updates" TargetMode="External"/><Relationship Id="rId590" Type="http://schemas.openxmlformats.org/officeDocument/2006/relationships/hyperlink" Target="https://betmgm.my.workfront.com/task/641c92a700293df7620e4fa11a35d92a/updates" TargetMode="External"/><Relationship Id="rId604" Type="http://schemas.openxmlformats.org/officeDocument/2006/relationships/hyperlink" Target="https://betmgm.my.workfront.com/task/6411c2ad001091f15e38395e2deb7b01/updates" TargetMode="External"/><Relationship Id="rId243" Type="http://schemas.openxmlformats.org/officeDocument/2006/relationships/hyperlink" Target="https://betmgm.my.workfront.com/task/63eaa5b50008054ab6c9d7d505326572/updates" TargetMode="External"/><Relationship Id="rId450" Type="http://schemas.openxmlformats.org/officeDocument/2006/relationships/hyperlink" Target="https://betmgm.my.workfront.com/task/63e50e320018e638d010ace93d4b5f12/updates" TargetMode="External"/><Relationship Id="rId688" Type="http://schemas.openxmlformats.org/officeDocument/2006/relationships/hyperlink" Target="https://betmgm.my.workfront.com/task/640bc018007ea2e4e428486e520619b0/updates" TargetMode="External"/><Relationship Id="rId38" Type="http://schemas.openxmlformats.org/officeDocument/2006/relationships/hyperlink" Target="https://betmgm.my.workfront.com/task/63fd146b004ae6e441a00e106bd510f0/updates" TargetMode="External"/><Relationship Id="rId103" Type="http://schemas.openxmlformats.org/officeDocument/2006/relationships/hyperlink" Target="https://betmgm.my.workfront.com/task/63f8e7970026aa1b133db9cc42b6fd43/updates" TargetMode="External"/><Relationship Id="rId310" Type="http://schemas.openxmlformats.org/officeDocument/2006/relationships/hyperlink" Target="https://betmgm.my.workfront.com/task/63fd156e0036f26393b4204e2953a1e7/updates" TargetMode="External"/><Relationship Id="rId548" Type="http://schemas.openxmlformats.org/officeDocument/2006/relationships/hyperlink" Target="https://betmgm.my.workfront.com/task/63fced23004b6295080ee5c49de00c26/updates" TargetMode="External"/><Relationship Id="rId755" Type="http://schemas.openxmlformats.org/officeDocument/2006/relationships/hyperlink" Target="https://betmgm.my.workfront.com/task/6407577f0017e39f803e5f5a17f94036/updates" TargetMode="External"/><Relationship Id="rId91" Type="http://schemas.openxmlformats.org/officeDocument/2006/relationships/hyperlink" Target="https://betmgm.my.workfront.com/task/64027da4002d406373c603098722ca22/updates" TargetMode="External"/><Relationship Id="rId187" Type="http://schemas.openxmlformats.org/officeDocument/2006/relationships/hyperlink" Target="https://betmgm.my.workfront.com/task/64065f2000c738f6bfaecb6438d91a74/updates" TargetMode="External"/><Relationship Id="rId394" Type="http://schemas.openxmlformats.org/officeDocument/2006/relationships/hyperlink" Target="https://betmgm.my.workfront.com/task/64106dd3000dbd2bc8cc09399b4ece54/updates" TargetMode="External"/><Relationship Id="rId408" Type="http://schemas.openxmlformats.org/officeDocument/2006/relationships/hyperlink" Target="https://betmgm.my.workfront.com/task/63fe2d37002a82dc347c0e9605c339c5/updates" TargetMode="External"/><Relationship Id="rId615" Type="http://schemas.openxmlformats.org/officeDocument/2006/relationships/hyperlink" Target="https://betmgm.my.workfront.com/task/6407438d00199288ba92b792d83d4ac0/updates" TargetMode="External"/><Relationship Id="rId254" Type="http://schemas.openxmlformats.org/officeDocument/2006/relationships/hyperlink" Target="https://betmgm.my.workfront.com/task/64090a250037d341fa30bb38d68251ae/updates" TargetMode="External"/><Relationship Id="rId699" Type="http://schemas.openxmlformats.org/officeDocument/2006/relationships/hyperlink" Target="https://betmgm.my.workfront.com/task/640f75650007167cd0a3bac14d104b7f/updates" TargetMode="External"/><Relationship Id="rId49" Type="http://schemas.openxmlformats.org/officeDocument/2006/relationships/hyperlink" Target="https://betmgm.my.workfront.com/task/6400fe18003cd2434de7e89c8c90ba2c/updates" TargetMode="External"/><Relationship Id="rId114" Type="http://schemas.openxmlformats.org/officeDocument/2006/relationships/hyperlink" Target="https://betmgm.my.workfront.com/task/63e56ba4004e188411c56d1a957a79a6/updates" TargetMode="External"/><Relationship Id="rId461" Type="http://schemas.openxmlformats.org/officeDocument/2006/relationships/hyperlink" Target="https://betmgm.my.workfront.com/task/641b0b0f00dfc77d72eefd567b00e04f/updates" TargetMode="External"/><Relationship Id="rId559" Type="http://schemas.openxmlformats.org/officeDocument/2006/relationships/hyperlink" Target="https://betmgm.my.workfront.com/task/64009e400017f8a27d3af42086ff682f/updates" TargetMode="External"/><Relationship Id="rId766" Type="http://schemas.openxmlformats.org/officeDocument/2006/relationships/hyperlink" Target="https://betmgm.my.workfront.com/task/6424d0150031d3011d68bdde602c1d2a/updates" TargetMode="External"/><Relationship Id="rId198" Type="http://schemas.openxmlformats.org/officeDocument/2006/relationships/hyperlink" Target="https://betmgm.my.workfront.com/task/6408dce3002fca132baa867d7eda33d4/updates" TargetMode="External"/><Relationship Id="rId321" Type="http://schemas.openxmlformats.org/officeDocument/2006/relationships/hyperlink" Target="https://betmgm.my.workfront.com/task/6408b0e70018eb2ee8d8a4a255712888/updates" TargetMode="External"/><Relationship Id="rId419" Type="http://schemas.openxmlformats.org/officeDocument/2006/relationships/hyperlink" Target="https://betmgm.my.workfront.com/task/63f8cf1c0004597223c07f6b50298631/updates" TargetMode="External"/><Relationship Id="rId626" Type="http://schemas.openxmlformats.org/officeDocument/2006/relationships/hyperlink" Target="https://betmgm.my.workfront.com/task/6400ba1e0004c9216138d8cb64bf0a58/updates" TargetMode="External"/><Relationship Id="rId265" Type="http://schemas.openxmlformats.org/officeDocument/2006/relationships/hyperlink" Target="https://betmgm.my.workfront.com/task/63ffcd5900d85f4340f6383abe08947f/updates" TargetMode="External"/><Relationship Id="rId472" Type="http://schemas.openxmlformats.org/officeDocument/2006/relationships/hyperlink" Target="https://betmgm.my.workfront.com/task/6419fe300024e8a78b92f6c2083361d0/updates" TargetMode="External"/><Relationship Id="rId125" Type="http://schemas.openxmlformats.org/officeDocument/2006/relationships/hyperlink" Target="https://betmgm.my.workfront.com/task/63e3e1b2006555f9f34d45572d04c28f/updates" TargetMode="External"/><Relationship Id="rId332" Type="http://schemas.openxmlformats.org/officeDocument/2006/relationships/hyperlink" Target="https://betmgm.my.workfront.com/task/64110f170060b422a5ba52404a2c137e/updates" TargetMode="External"/><Relationship Id="rId777" Type="http://schemas.openxmlformats.org/officeDocument/2006/relationships/hyperlink" Target="https://betmgm.my.workfront.com/task/63e53b5c0042bf8ef1ecea20e9dfdc74/updates" TargetMode="External"/><Relationship Id="rId637" Type="http://schemas.openxmlformats.org/officeDocument/2006/relationships/hyperlink" Target="https://betmgm.my.workfront.com/task/640f535c00316f59909d38eb3ba9bde0/updates" TargetMode="External"/><Relationship Id="rId276" Type="http://schemas.openxmlformats.org/officeDocument/2006/relationships/hyperlink" Target="https://betmgm.my.workfront.com/task/64079cb400283f2d2d917eaeef18398f/updates" TargetMode="External"/><Relationship Id="rId483" Type="http://schemas.openxmlformats.org/officeDocument/2006/relationships/hyperlink" Target="https://betmgm.my.workfront.com/task/64010a22002b2f411d0d611051e8e70c/updates" TargetMode="External"/><Relationship Id="rId690" Type="http://schemas.openxmlformats.org/officeDocument/2006/relationships/hyperlink" Target="https://betmgm.my.workfront.com/task/view?ID=63fe295700297a6c42b6a20cc26f7e7a" TargetMode="External"/><Relationship Id="rId704" Type="http://schemas.openxmlformats.org/officeDocument/2006/relationships/hyperlink" Target="https://betmgm.my.workfront.com/task/641dfa01006a222fdc07a8142fc78eea/updates" TargetMode="External"/><Relationship Id="rId40" Type="http://schemas.openxmlformats.org/officeDocument/2006/relationships/hyperlink" Target="https://betmgm.my.workfront.com/task/63ee936f004679cf45f802470d2bfcb4/updates" TargetMode="External"/><Relationship Id="rId136" Type="http://schemas.openxmlformats.org/officeDocument/2006/relationships/hyperlink" Target="https://betmgm.my.workfront.com/task/63ff8e5e0026e5571eb763278f590075/updates" TargetMode="External"/><Relationship Id="rId343" Type="http://schemas.openxmlformats.org/officeDocument/2006/relationships/hyperlink" Target="https://betmgm.my.workfront.com/task/6412332200430627939e60ab8db79656/updates" TargetMode="External"/><Relationship Id="rId550" Type="http://schemas.openxmlformats.org/officeDocument/2006/relationships/hyperlink" Target="https://betmgm.my.workfront.com/task/64011272002eaa86d3090fc7865a567f/updates" TargetMode="External"/><Relationship Id="rId788" Type="http://schemas.openxmlformats.org/officeDocument/2006/relationships/hyperlink" Target="https://betmgm.my.workfront.com/task/64090f0200bca074c3f9e4de88d1041b/updates" TargetMode="External"/><Relationship Id="rId203" Type="http://schemas.openxmlformats.org/officeDocument/2006/relationships/hyperlink" Target="https://betmgm.my.workfront.com/task/63dd528b007d1c97867a23824dd5beb0/updates" TargetMode="External"/><Relationship Id="rId648" Type="http://schemas.openxmlformats.org/officeDocument/2006/relationships/hyperlink" Target="https://betmgm.my.workfront.com/task/view?ID=6421c6fe000b2f704b629c0eb4ad1a41" TargetMode="External"/><Relationship Id="rId287" Type="http://schemas.openxmlformats.org/officeDocument/2006/relationships/hyperlink" Target="https://betmgm.my.workfront.com/task/640b968d007a79c863a272b9fd3c01bb/updates" TargetMode="External"/><Relationship Id="rId410" Type="http://schemas.openxmlformats.org/officeDocument/2006/relationships/hyperlink" Target="https://betmgm.my.workfront.com/task/63e1663d00dc0357ffa18048680137c6/updates" TargetMode="External"/><Relationship Id="rId494" Type="http://schemas.openxmlformats.org/officeDocument/2006/relationships/hyperlink" Target="http://cms.prod.env.works/sitecore/DirectLink.aspx?fo=%7b0DD84218-61DB-4405-BB3D-5D39B39B563D%7d&amp;la=" TargetMode="External"/><Relationship Id="rId508" Type="http://schemas.openxmlformats.org/officeDocument/2006/relationships/hyperlink" Target="https://betmgm.my.workfront.com/task/6400a0280018c65968ef5b4ff9ec4d6a/updates" TargetMode="External"/><Relationship Id="rId715" Type="http://schemas.openxmlformats.org/officeDocument/2006/relationships/hyperlink" Target="https://betmgm.my.workfront.com/task/64237ffd0063c4fad24a3436a4bce868/updates" TargetMode="External"/><Relationship Id="rId147" Type="http://schemas.openxmlformats.org/officeDocument/2006/relationships/hyperlink" Target="https://betmgm.my.workfront.com/task/640757e90000b5ee3fabbd6020a7cf4e/updates" TargetMode="External"/><Relationship Id="rId354" Type="http://schemas.openxmlformats.org/officeDocument/2006/relationships/hyperlink" Target="https://betmgm.my.workfront.com/task/640229f8002acdc28eaff36e9224c354/updates" TargetMode="External"/><Relationship Id="rId799" Type="http://schemas.openxmlformats.org/officeDocument/2006/relationships/hyperlink" Target="https://betmgm.my.workfront.com/task/6425de7e00393b8be682a467071b2e20/updates" TargetMode="External"/><Relationship Id="rId51" Type="http://schemas.openxmlformats.org/officeDocument/2006/relationships/hyperlink" Target="https://betmgm.my.workfront.com/task/6401194100421cb67ab835c3d9034f37/updates" TargetMode="External"/><Relationship Id="rId561" Type="http://schemas.openxmlformats.org/officeDocument/2006/relationships/hyperlink" Target="https://betmgm.my.workfront.com/task/6400fc8a002706f76797aedc5aad71e7/updates" TargetMode="External"/><Relationship Id="rId659" Type="http://schemas.openxmlformats.org/officeDocument/2006/relationships/hyperlink" Target="https://betmgm.my.workfront.com/task/63ecf1d90023c5b8b354d5add8848f98/updates" TargetMode="External"/><Relationship Id="rId214" Type="http://schemas.openxmlformats.org/officeDocument/2006/relationships/hyperlink" Target="https://betmgm.my.workfront.com/task/63dd542d007d8f33ec943e5ecb68cffb/updates" TargetMode="External"/><Relationship Id="rId298" Type="http://schemas.openxmlformats.org/officeDocument/2006/relationships/hyperlink" Target="https://betmgm.my.workfront.com/task/640f3e900000010c8eee59747c826605/updates" TargetMode="External"/><Relationship Id="rId421" Type="http://schemas.openxmlformats.org/officeDocument/2006/relationships/hyperlink" Target="https://betmgm.my.workfront.com/task/641a1e1d00b6049e39b30e4515ebe5a5/updates" TargetMode="External"/><Relationship Id="rId519" Type="http://schemas.openxmlformats.org/officeDocument/2006/relationships/hyperlink" Target="https://betmgm.my.workfront.com/task/6410658b000a96ccf28b4596193f6c03/updates" TargetMode="External"/><Relationship Id="rId158" Type="http://schemas.openxmlformats.org/officeDocument/2006/relationships/hyperlink" Target="https://betmgm.my.workfront.com/task/640666b4003b955b67552b8a6b3a235f/updates" TargetMode="External"/><Relationship Id="rId726" Type="http://schemas.openxmlformats.org/officeDocument/2006/relationships/hyperlink" Target="https://betmgm.my.workfront.com/task/64107d9d000527b8f54357485e60cc42/updates" TargetMode="External"/><Relationship Id="rId62" Type="http://schemas.openxmlformats.org/officeDocument/2006/relationships/hyperlink" Target="https://betmgm.my.workfront.com/task/63f515f600a57496f37113edf29f6695/updates" TargetMode="External"/><Relationship Id="rId365" Type="http://schemas.openxmlformats.org/officeDocument/2006/relationships/hyperlink" Target="https://betmgm.my.workfront.com/task/641478f40027a68a845f8771df46f6bb/updates" TargetMode="External"/><Relationship Id="rId572" Type="http://schemas.openxmlformats.org/officeDocument/2006/relationships/hyperlink" Target="https://betmgm.my.workfront.com/task/641a23d800b7f4e29f781395917e8135/updates" TargetMode="External"/><Relationship Id="rId225" Type="http://schemas.openxmlformats.org/officeDocument/2006/relationships/hyperlink" Target="https://betmgm.my.workfront.com/task/63f78bea00168bd355e776770d93ee9a/updates" TargetMode="External"/><Relationship Id="rId432" Type="http://schemas.openxmlformats.org/officeDocument/2006/relationships/hyperlink" Target="https://betmgm.my.workfront.com/task/641a1e1600b5fd11fc0b37829f3d34d7/updates" TargetMode="External"/><Relationship Id="rId737" Type="http://schemas.openxmlformats.org/officeDocument/2006/relationships/hyperlink" Target="https://betmgm.my.workfront.com/task/6410708b0012f72f18ee40ef7ea06e9f/updates" TargetMode="External"/><Relationship Id="rId73" Type="http://schemas.openxmlformats.org/officeDocument/2006/relationships/hyperlink" Target="https://betmgm.my.workfront.com/task/63fce6d80020d288e9896d5e5ed198b3/updates" TargetMode="External"/><Relationship Id="rId169" Type="http://schemas.openxmlformats.org/officeDocument/2006/relationships/hyperlink" Target="https://betmgm.my.workfront.com/task/6407a33d004e30ff106d5c95ef60d33d/updates" TargetMode="External"/><Relationship Id="rId376" Type="http://schemas.openxmlformats.org/officeDocument/2006/relationships/hyperlink" Target="https://betmgm.my.workfront.com/task/64079bac002817b527b17afeddd3120f/updates" TargetMode="External"/><Relationship Id="rId583" Type="http://schemas.openxmlformats.org/officeDocument/2006/relationships/hyperlink" Target="https://betmgm.my.workfront.com/task/63ff719400057f5d4ea27db7f8c1d2e9/updates" TargetMode="External"/><Relationship Id="rId790" Type="http://schemas.openxmlformats.org/officeDocument/2006/relationships/hyperlink" Target="https://betmgm.my.workfront.com/task/64079fa9004da31cfdf64e96fb283695/updates" TargetMode="External"/><Relationship Id="rId804" Type="http://schemas.openxmlformats.org/officeDocument/2006/relationships/hyperlink" Target="https://betmgm.my.workfront.com/task/6418929300178b81b05d6de920398533/updates" TargetMode="External"/><Relationship Id="rId4" Type="http://schemas.openxmlformats.org/officeDocument/2006/relationships/hyperlink" Target="https://betmgm.my.workfront.com/task/63e25c6c0003b0c557143966e591b8e1/updates" TargetMode="External"/><Relationship Id="rId236" Type="http://schemas.openxmlformats.org/officeDocument/2006/relationships/hyperlink" Target="https://betmgm.my.workfront.com/task/6409e3960010ab68707a88cacf105091/updates" TargetMode="External"/><Relationship Id="rId443" Type="http://schemas.openxmlformats.org/officeDocument/2006/relationships/hyperlink" Target="https://betmgm.my.workfront.com/task/63f7aecd00350dee5032e7b922dd5ff8/updates" TargetMode="External"/><Relationship Id="rId650" Type="http://schemas.openxmlformats.org/officeDocument/2006/relationships/hyperlink" Target="https://betmgm.my.workfront.com/task/view?ID=6421c707000b315ccfff0af56a2b40e5" TargetMode="External"/><Relationship Id="rId303" Type="http://schemas.openxmlformats.org/officeDocument/2006/relationships/hyperlink" Target="https://betmgm.my.workfront.com/task/63f68c7500314d150bc0d23fc87cd73a/updates" TargetMode="External"/><Relationship Id="rId748" Type="http://schemas.openxmlformats.org/officeDocument/2006/relationships/hyperlink" Target="https://betmgm.my.workfront.com/task/641b3f30005d253545cad3b7c51e283b/updates" TargetMode="External"/><Relationship Id="rId84" Type="http://schemas.openxmlformats.org/officeDocument/2006/relationships/hyperlink" Target="https://betmgm.my.workfront.com/task/640111680049709c6405d5e49c9f3a33/updates" TargetMode="External"/><Relationship Id="rId387" Type="http://schemas.openxmlformats.org/officeDocument/2006/relationships/hyperlink" Target="BTL_646249%20Spring%20Shared%20Leaderboard%20BetMGM%20PA" TargetMode="External"/><Relationship Id="rId510" Type="http://schemas.openxmlformats.org/officeDocument/2006/relationships/hyperlink" Target="https://betmgm.my.workfront.com/task/6400a0370018d0ca5621d62694b0444f/updates" TargetMode="External"/><Relationship Id="rId594" Type="http://schemas.openxmlformats.org/officeDocument/2006/relationships/hyperlink" Target="https://betmgm.my.workfront.com/task/64074354001984f014944b42014a3c6e/updates" TargetMode="External"/><Relationship Id="rId608" Type="http://schemas.openxmlformats.org/officeDocument/2006/relationships/hyperlink" Target="https://betmgm.my.workfront.com/task/640b9785007a9347fd4a89b81c71cf5b/updates" TargetMode="External"/><Relationship Id="rId247" Type="http://schemas.openxmlformats.org/officeDocument/2006/relationships/hyperlink" Target="https://betmgm.my.workfront.com/task/640a470e002d7e2b05bb1b52bcd1eaa9/updates" TargetMode="External"/><Relationship Id="rId107" Type="http://schemas.openxmlformats.org/officeDocument/2006/relationships/hyperlink" Target="https://betmgm.my.workfront.com/task/63d443570008d5dfd32694eefc1d09ea/updates" TargetMode="External"/><Relationship Id="rId454" Type="http://schemas.openxmlformats.org/officeDocument/2006/relationships/hyperlink" Target="https://betmgm.my.workfront.com/task/640f9bc00057f2a702fe3c7cc07b3014/updates" TargetMode="External"/><Relationship Id="rId661" Type="http://schemas.openxmlformats.org/officeDocument/2006/relationships/hyperlink" Target="https://betmgm.my.workfront.com/task/642194560012e39dda04f3f90a6eb901/updates" TargetMode="External"/><Relationship Id="rId759" Type="http://schemas.openxmlformats.org/officeDocument/2006/relationships/hyperlink" Target="https://betmgm.my.workfront.com/task/6424d0d00031d826d1540fa74a4b16be/updates" TargetMode="External"/><Relationship Id="rId11" Type="http://schemas.openxmlformats.org/officeDocument/2006/relationships/hyperlink" Target="https://betmgm.my.workfront.com/task/63ea5cb500a8768e4995eea3156bb480/updates" TargetMode="External"/><Relationship Id="rId314" Type="http://schemas.openxmlformats.org/officeDocument/2006/relationships/hyperlink" Target="https://betmgm.my.workfront.com/task/63d7f048000d16ef4462c9209eda4ed9/updates" TargetMode="External"/><Relationship Id="rId398" Type="http://schemas.openxmlformats.org/officeDocument/2006/relationships/hyperlink" Target="https://betmgm.my.workfront.com/task/6414c2aa002613884f1ef581f4b70c65/updates" TargetMode="External"/><Relationship Id="rId521" Type="http://schemas.openxmlformats.org/officeDocument/2006/relationships/hyperlink" Target="https://betmgm.my.workfront.com/task/641c9606002a1d2aa130747cb7f2ec56/updates" TargetMode="External"/><Relationship Id="rId619" Type="http://schemas.openxmlformats.org/officeDocument/2006/relationships/hyperlink" Target="https://betmgm.my.workfront.com/task/63dbfa400038d4b51501575df81a74b7/updates" TargetMode="External"/><Relationship Id="rId95" Type="http://schemas.openxmlformats.org/officeDocument/2006/relationships/hyperlink" Target="https://betmgm.my.workfront.com/task/63ef9ecd0025ae0e56c2f7b4d5146555/updates" TargetMode="External"/><Relationship Id="rId160" Type="http://schemas.openxmlformats.org/officeDocument/2006/relationships/hyperlink" Target="https://betmgm.my.workfront.com/task/63fe3b600020aa5304de678e05b3d1ba/updates" TargetMode="External"/><Relationship Id="rId258" Type="http://schemas.openxmlformats.org/officeDocument/2006/relationships/hyperlink" Target="https://betmgm.my.workfront.com/task/63ea5ab000a7d7b3be75a8dfe717b85f/updates" TargetMode="External"/><Relationship Id="rId465" Type="http://schemas.openxmlformats.org/officeDocument/2006/relationships/hyperlink" Target="https://betmgm.my.workfront.com/task/641b0cfa00e024abbb689f90b794662a/updates" TargetMode="External"/><Relationship Id="rId672" Type="http://schemas.openxmlformats.org/officeDocument/2006/relationships/hyperlink" Target="https://betmgm.my.workfront.com/task/6422296c003421d10f2bbd8b401082fa/updates" TargetMode="External"/><Relationship Id="rId22" Type="http://schemas.openxmlformats.org/officeDocument/2006/relationships/hyperlink" Target="https://betmgm.my.workfront.com/task/63e3b1e60055852b8e11e5d9acdae53a/updates" TargetMode="External"/><Relationship Id="rId118" Type="http://schemas.openxmlformats.org/officeDocument/2006/relationships/hyperlink" Target="https://betmgm.my.workfront.com/task/640267810071431e5eaf21c992a7a025/updates" TargetMode="External"/><Relationship Id="rId325" Type="http://schemas.openxmlformats.org/officeDocument/2006/relationships/hyperlink" Target="https://betmgm.my.workfront.com/task/6410997400003ffd3cc3cf9b47916a4f/updates" TargetMode="External"/><Relationship Id="rId532" Type="http://schemas.openxmlformats.org/officeDocument/2006/relationships/hyperlink" Target="https://betmgm.my.workfront.com/task/640b43750065d4135f922652a9ebf9f2/updates" TargetMode="External"/><Relationship Id="rId171" Type="http://schemas.openxmlformats.org/officeDocument/2006/relationships/hyperlink" Target="https://betmgm.my.workfront.com/task/63e3fed20115769429d2cbcd2f607517/updates" TargetMode="External"/><Relationship Id="rId269" Type="http://schemas.openxmlformats.org/officeDocument/2006/relationships/hyperlink" Target="https://betmgm.my.workfront.com/task/640e6862001595d9f31f6ba698ba7da3/updates" TargetMode="External"/><Relationship Id="rId476" Type="http://schemas.openxmlformats.org/officeDocument/2006/relationships/hyperlink" Target="https://betmgm.my.workfront.com/task/6405f9950015bbbc0ffaae43bfa8cb3b/updates" TargetMode="External"/><Relationship Id="rId683" Type="http://schemas.openxmlformats.org/officeDocument/2006/relationships/hyperlink" Target="https://betmgm.my.workfront.com/task/6421fb9c002989a361dd98f1a815589c/update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mgm.my.workfront.com/task/641b128b00e1409b7c2ec3670c3af583/updates" TargetMode="External"/><Relationship Id="rId21" Type="http://schemas.openxmlformats.org/officeDocument/2006/relationships/hyperlink" Target="https://betmgm.my.workfront.com/task/642a1f940006055b3a7445c197145a66/updates" TargetMode="External"/><Relationship Id="rId324" Type="http://schemas.openxmlformats.org/officeDocument/2006/relationships/hyperlink" Target="https://betmgm.my.workfront.com/task/6426e6ac006a6f413f6a937438353eac/updates" TargetMode="External"/><Relationship Id="rId531" Type="http://schemas.openxmlformats.org/officeDocument/2006/relationships/hyperlink" Target="https://betmgm.my.workfront.com/task/63dc01280039dabb1150e97b28562dd7/updates" TargetMode="External"/><Relationship Id="rId629" Type="http://schemas.openxmlformats.org/officeDocument/2006/relationships/hyperlink" Target="https://betmgm.my.workfront.com/task/6425be5100315bc378b37875c7f4b407/updates" TargetMode="External"/><Relationship Id="rId170" Type="http://schemas.openxmlformats.org/officeDocument/2006/relationships/hyperlink" Target="https://betmgm.my.workfront.com/task/6414801400294d4b76ee66fa1f0bc3e3/updates" TargetMode="External"/><Relationship Id="rId268" Type="http://schemas.openxmlformats.org/officeDocument/2006/relationships/hyperlink" Target="https://betmgm.my.workfront.com/task/63fe778400536acc4a891f873c0d3817/updates" TargetMode="External"/><Relationship Id="rId475" Type="http://schemas.openxmlformats.org/officeDocument/2006/relationships/hyperlink" Target="https://betmgm.my.workfront.com/task/6425964b00265f256ac3a57d3241aaed/updates" TargetMode="External"/><Relationship Id="rId32" Type="http://schemas.openxmlformats.org/officeDocument/2006/relationships/hyperlink" Target="https://betmgm.my.workfront.com/task/642aff65002053627ada26fae1c1ac65/updates" TargetMode="External"/><Relationship Id="rId128" Type="http://schemas.openxmlformats.org/officeDocument/2006/relationships/hyperlink" Target="https://betmgm.my.workfront.com/task/642ec41100208fa64905309a80dd18be/updates" TargetMode="External"/><Relationship Id="rId335" Type="http://schemas.openxmlformats.org/officeDocument/2006/relationships/hyperlink" Target="https://betmgm.my.workfront.com/task/643eecaa0070d5a020ac47fdd1031efd/updates" TargetMode="External"/><Relationship Id="rId542" Type="http://schemas.openxmlformats.org/officeDocument/2006/relationships/hyperlink" Target="https://betmgm.my.workfront.com/task/6441af0f002bd4c184b7aa55ce982fb8/updates" TargetMode="External"/><Relationship Id="rId181" Type="http://schemas.openxmlformats.org/officeDocument/2006/relationships/hyperlink" Target="https://betmgm.my.workfront.com/task/64245afc004f3065c8c1e0a3bdfae791/updates" TargetMode="External"/><Relationship Id="rId402" Type="http://schemas.openxmlformats.org/officeDocument/2006/relationships/hyperlink" Target="https://betmgm.my.workfront.com/task/641b1fa1001d2d29b5426c081b179a67/updates" TargetMode="External"/><Relationship Id="rId279" Type="http://schemas.openxmlformats.org/officeDocument/2006/relationships/hyperlink" Target="https://betmgm.my.workfront.com/task/6439abd70035dd0c7a9fe1206d7fc359/updates" TargetMode="External"/><Relationship Id="rId486" Type="http://schemas.openxmlformats.org/officeDocument/2006/relationships/hyperlink" Target="https://betmgm.my.workfront.com/task/6446ca2b002e3a8f0a9243b13e3e8f0d/updates" TargetMode="External"/><Relationship Id="rId43" Type="http://schemas.openxmlformats.org/officeDocument/2006/relationships/hyperlink" Target="https://betmgm.my.workfront.com/task/642ad4e200052b13f9d2c4ca7b931d04/updates" TargetMode="External"/><Relationship Id="rId139" Type="http://schemas.openxmlformats.org/officeDocument/2006/relationships/hyperlink" Target="https://betmgm.my.workfront.com/task/642f1e41003a0ebc035d4df4b63694ed/updates" TargetMode="External"/><Relationship Id="rId346" Type="http://schemas.openxmlformats.org/officeDocument/2006/relationships/hyperlink" Target="https://betmgm.my.workfront.com/task/643ec84000250748777831deedd47b9f/updates" TargetMode="External"/><Relationship Id="rId553" Type="http://schemas.openxmlformats.org/officeDocument/2006/relationships/hyperlink" Target="https://betmgm.my.workfront.com/task/6438659a00388523cb3dec19fffc497a/updates" TargetMode="External"/><Relationship Id="rId192" Type="http://schemas.openxmlformats.org/officeDocument/2006/relationships/hyperlink" Target="https://betmgm.my.workfront.com/task/64346bf100166c43179c0fe78d1b4954/updates" TargetMode="External"/><Relationship Id="rId206" Type="http://schemas.openxmlformats.org/officeDocument/2006/relationships/hyperlink" Target="https://betmgm.my.workfront.com/project/642a1f8000060474491014ea79969560/updates" TargetMode="External"/><Relationship Id="rId413" Type="http://schemas.openxmlformats.org/officeDocument/2006/relationships/hyperlink" Target="https://betmgm.my.workfront.com/task/644031e6002994d1f65e3d74bac6d942/updates" TargetMode="External"/><Relationship Id="rId497" Type="http://schemas.openxmlformats.org/officeDocument/2006/relationships/hyperlink" Target="https://betmgm.my.workfront.com/task/6426e11b0004300b2f9efcee4a4ecad6/updates" TargetMode="External"/><Relationship Id="rId620" Type="http://schemas.openxmlformats.org/officeDocument/2006/relationships/hyperlink" Target="https://betmgm.my.workfront.com/task/6448409f002c10a680142b69f4d41f4d/updates" TargetMode="External"/><Relationship Id="rId357" Type="http://schemas.openxmlformats.org/officeDocument/2006/relationships/hyperlink" Target="https://betmgm.my.workfront.com/task/642eec7100356e60d65f871a7a6a05eb/updates" TargetMode="External"/><Relationship Id="rId54" Type="http://schemas.openxmlformats.org/officeDocument/2006/relationships/hyperlink" Target="https://betmgm.my.workfront.com/task/642b0f0c0024342b51e8980d2ddcd1c1/updates" TargetMode="External"/><Relationship Id="rId217" Type="http://schemas.openxmlformats.org/officeDocument/2006/relationships/hyperlink" Target="https://betmgm.my.workfront.com/task/64245e2300502f140c46ef4aa8b1c398/updates" TargetMode="External"/><Relationship Id="rId564" Type="http://schemas.openxmlformats.org/officeDocument/2006/relationships/hyperlink" Target="https://betmgm.my.workfront.com/task/6441b1c8002c15b379cddfef59e146a6/updates" TargetMode="External"/><Relationship Id="rId424" Type="http://schemas.openxmlformats.org/officeDocument/2006/relationships/hyperlink" Target="https://betmgm.my.workfront.com/task/64342ec40004257aa20b362e1344f806/updates" TargetMode="External"/><Relationship Id="rId631" Type="http://schemas.openxmlformats.org/officeDocument/2006/relationships/hyperlink" Target="https://betmgm.my.workfront.com/task/6447e512001871c588fed19f3908f15b/updates" TargetMode="External"/><Relationship Id="rId270" Type="http://schemas.openxmlformats.org/officeDocument/2006/relationships/hyperlink" Target="https://betmgm.my.workfront.com/task/63dc195e003fdd0cb2b884a3a0ab5730/updates" TargetMode="External"/><Relationship Id="rId65" Type="http://schemas.openxmlformats.org/officeDocument/2006/relationships/hyperlink" Target="https://betmgm.my.workfront.com/task/63f6291c000362d0bae51bb344fe6cfb/updates" TargetMode="External"/><Relationship Id="rId130" Type="http://schemas.openxmlformats.org/officeDocument/2006/relationships/hyperlink" Target="https://betmgm.my.workfront.com/task/6414728b00254c6af427a9e0065a454c/updates" TargetMode="External"/><Relationship Id="rId368" Type="http://schemas.openxmlformats.org/officeDocument/2006/relationships/hyperlink" Target="https://betmgm.my.workfront.com/task/643ee320001cad12a54f1df1ff07ff70/updates" TargetMode="External"/><Relationship Id="rId575" Type="http://schemas.openxmlformats.org/officeDocument/2006/relationships/hyperlink" Target="https://betmgm.my.workfront.com/task/64483ff6002bfc89cee1b3096b4d0295/updates" TargetMode="External"/><Relationship Id="rId228" Type="http://schemas.openxmlformats.org/officeDocument/2006/relationships/hyperlink" Target="https://betmgm.my.workfront.com/task/6436f7b900874a70cd93827b90010711/updates" TargetMode="External"/><Relationship Id="rId435" Type="http://schemas.openxmlformats.org/officeDocument/2006/relationships/hyperlink" Target="https://betmgm.my.workfront.com/project/642adb2d0006d2b91c9b9667da08a7dc/updates" TargetMode="External"/><Relationship Id="rId642" Type="http://schemas.openxmlformats.org/officeDocument/2006/relationships/hyperlink" Target="https://betmgm.my.workfront.com/task/643471d4009cbe31aa08be68e0bb12df/updates" TargetMode="External"/><Relationship Id="rId281" Type="http://schemas.openxmlformats.org/officeDocument/2006/relationships/hyperlink" Target="https://betmgm.my.workfront.com/task/6439ae4900364de3a3d70f1d492987f8/updates" TargetMode="External"/><Relationship Id="rId502" Type="http://schemas.openxmlformats.org/officeDocument/2006/relationships/hyperlink" Target="https://betmgm.my.workfront.com/task/643ef36b003831c69cfdb8b834fa10db/updates" TargetMode="External"/><Relationship Id="rId76" Type="http://schemas.openxmlformats.org/officeDocument/2006/relationships/hyperlink" Target="https://betmgm.my.workfront.com/task/63f68665003099cd196bac478ac9b0f5/updates" TargetMode="External"/><Relationship Id="rId141" Type="http://schemas.openxmlformats.org/officeDocument/2006/relationships/hyperlink" Target="https://betmgm.my.workfront.com/task/642ece030029e24f8021c200f39f910f/updates" TargetMode="External"/><Relationship Id="rId379" Type="http://schemas.openxmlformats.org/officeDocument/2006/relationships/hyperlink" Target="https://betmgm.my.workfront.com/task/64404e33005cbb0b471474b4b34c0090/updates" TargetMode="External"/><Relationship Id="rId586" Type="http://schemas.openxmlformats.org/officeDocument/2006/relationships/hyperlink" Target="https://betmgm.my.workfront.com/task/644197b40029a9512cff28c87da33953/updates" TargetMode="External"/><Relationship Id="rId7" Type="http://schemas.openxmlformats.org/officeDocument/2006/relationships/hyperlink" Target="https://betmgm.my.workfront.com/task/6426f6ee002bf18cd7dad17290a6a991/updates" TargetMode="External"/><Relationship Id="rId239" Type="http://schemas.openxmlformats.org/officeDocument/2006/relationships/hyperlink" Target="https://betmgm.my.workfront.com/task/64386f1d003509b110bb9c6683021155/updates" TargetMode="External"/><Relationship Id="rId446" Type="http://schemas.openxmlformats.org/officeDocument/2006/relationships/hyperlink" Target="https://betmgm.my.workfront.com/task/643eeb71001daf478a0bea74cea2491c/updates" TargetMode="External"/><Relationship Id="rId653" Type="http://schemas.openxmlformats.org/officeDocument/2006/relationships/hyperlink" Target="https://betmgm.my.workfront.com/task/63ea518900e5be2d11b37703d906b30c/updates" TargetMode="External"/><Relationship Id="rId292" Type="http://schemas.openxmlformats.org/officeDocument/2006/relationships/hyperlink" Target="https://betmgm.my.workfront.com/task/642476a10055c4da75cac79b0d4d9099/updates" TargetMode="External"/><Relationship Id="rId306" Type="http://schemas.openxmlformats.org/officeDocument/2006/relationships/hyperlink" Target="https://betmgm.my.workfront.com/task/6436d959001df9e52fc20638606848d3/updates" TargetMode="External"/><Relationship Id="rId87" Type="http://schemas.openxmlformats.org/officeDocument/2006/relationships/hyperlink" Target="https://betmgm.my.workfront.com/task/640a00b8002fd326afb3e319c1fd83ab/updates" TargetMode="External"/><Relationship Id="rId513" Type="http://schemas.openxmlformats.org/officeDocument/2006/relationships/hyperlink" Target="https://betmgm.my.workfront.com/task/6446aaab007722f5180488a40195d6a7/updates" TargetMode="External"/><Relationship Id="rId597" Type="http://schemas.openxmlformats.org/officeDocument/2006/relationships/hyperlink" Target="https://betmgm.my.workfront.com/task/6441b16d002c0fd9e94384fd46c09f42/updates" TargetMode="External"/><Relationship Id="rId152" Type="http://schemas.openxmlformats.org/officeDocument/2006/relationships/hyperlink" Target="https://betmgm.my.workfront.com/task/642d7f3a0016b444020a05e97d9b3b36/updates" TargetMode="External"/><Relationship Id="rId457" Type="http://schemas.openxmlformats.org/officeDocument/2006/relationships/hyperlink" Target="https://betmgm.my.workfront.com/task/6435cbb700382b97f5e81ef49e7a6cf5/updates" TargetMode="External"/><Relationship Id="rId664" Type="http://schemas.openxmlformats.org/officeDocument/2006/relationships/hyperlink" Target="https://betmgm.my.workfront.com/task/642f2076003b9ed27c88d2634b39f4d5/updates" TargetMode="External"/><Relationship Id="rId14" Type="http://schemas.openxmlformats.org/officeDocument/2006/relationships/hyperlink" Target="https://betmgm.my.workfront.com/task/6426f2af002aa4deec5c9eaef6272764/updates" TargetMode="External"/><Relationship Id="rId317" Type="http://schemas.openxmlformats.org/officeDocument/2006/relationships/hyperlink" Target="https://betmgm.my.workfront.com/task/643d7c31002ae30f8ba4ce4f02837bfe/updates" TargetMode="External"/><Relationship Id="rId524" Type="http://schemas.openxmlformats.org/officeDocument/2006/relationships/hyperlink" Target="https://betmgm.my.workfront.com/task/642b28dc00550a071c89e94075933f26/updates" TargetMode="External"/><Relationship Id="rId98" Type="http://schemas.openxmlformats.org/officeDocument/2006/relationships/hyperlink" Target="https://betmgm.my.workfront.com/task/64234134005ce2b40b585f7a15adf430/updates" TargetMode="External"/><Relationship Id="rId163" Type="http://schemas.openxmlformats.org/officeDocument/2006/relationships/hyperlink" Target="https://betmgm.my.workfront.com/task/64009f8600188cdb8ba053b27d698961/updates" TargetMode="External"/><Relationship Id="rId370" Type="http://schemas.openxmlformats.org/officeDocument/2006/relationships/hyperlink" Target="https://betmgm.my.workfront.com/task/64402bb3002862e9939afe7a9b9176de/updates" TargetMode="External"/><Relationship Id="rId230" Type="http://schemas.openxmlformats.org/officeDocument/2006/relationships/hyperlink" Target="https://betmgm.my.workfront.com/task/64185d6e000450d8aa4ce4c2509f25ef/updates" TargetMode="External"/><Relationship Id="rId468" Type="http://schemas.openxmlformats.org/officeDocument/2006/relationships/hyperlink" Target="https://betmgm.my.workfront.com/task/643027670023694e1764e08951308931/updates" TargetMode="External"/><Relationship Id="rId25" Type="http://schemas.openxmlformats.org/officeDocument/2006/relationships/hyperlink" Target="https://betmgm.my.workfront.com/task/6426fa18002d79dae0e91a3951fc5771/updates" TargetMode="External"/><Relationship Id="rId328" Type="http://schemas.openxmlformats.org/officeDocument/2006/relationships/hyperlink" Target="https://betmgm.my.workfront.com/task/643e98980001407875c318127eed373b/updates" TargetMode="External"/><Relationship Id="rId535" Type="http://schemas.openxmlformats.org/officeDocument/2006/relationships/hyperlink" Target="https://betmgm.my.workfront.com/task/6441a575003ecc365075a6b699e2256a/updates" TargetMode="External"/><Relationship Id="rId174" Type="http://schemas.openxmlformats.org/officeDocument/2006/relationships/hyperlink" Target="https://betmgm.my.workfront.com/task/642f0d350036941a3495c55c6b54d5a2/updates" TargetMode="External"/><Relationship Id="rId381" Type="http://schemas.openxmlformats.org/officeDocument/2006/relationships/hyperlink" Target="https://betmgm.my.workfront.com/task/644008f600205f16e29c0853c1715c31/updates" TargetMode="External"/><Relationship Id="rId602" Type="http://schemas.openxmlformats.org/officeDocument/2006/relationships/hyperlink" Target="https://betmgm.my.workfront.com/task/6421ea8c0017f81ce87b4d23212b4e1c/updates" TargetMode="External"/><Relationship Id="rId241" Type="http://schemas.openxmlformats.org/officeDocument/2006/relationships/hyperlink" Target="https://betmgm.my.workfront.com/task/643587460016adb42a720a7cca791410/updates" TargetMode="External"/><Relationship Id="rId479" Type="http://schemas.openxmlformats.org/officeDocument/2006/relationships/hyperlink" Target="https://betmgm.my.workfront.com/task/64416a25001c1f43d9012baf2b340a48/updates" TargetMode="External"/><Relationship Id="rId36" Type="http://schemas.openxmlformats.org/officeDocument/2006/relationships/hyperlink" Target="https://betmgm.my.workfront.com/project/641e0cca00001432d8fa19a97959363a/updates" TargetMode="External"/><Relationship Id="rId339" Type="http://schemas.openxmlformats.org/officeDocument/2006/relationships/hyperlink" Target="https://betmgm.my.workfront.com/task/642476070055af070fb9b90bfb1dd6ba/updates" TargetMode="External"/><Relationship Id="rId546" Type="http://schemas.openxmlformats.org/officeDocument/2006/relationships/hyperlink" Target="https://betmgm.my.workfront.com/task/6438667a0038adf7a14ae362f762be55/updates" TargetMode="External"/><Relationship Id="rId101" Type="http://schemas.openxmlformats.org/officeDocument/2006/relationships/hyperlink" Target="https://betmgm.my.workfront.com/task/642af2ca001d9c490e5526b8f9100b04/updates" TargetMode="External"/><Relationship Id="rId185" Type="http://schemas.openxmlformats.org/officeDocument/2006/relationships/hyperlink" Target="https://betmgm.my.workfront.com/task/64346be800166ae63008441303910081/updates" TargetMode="External"/><Relationship Id="rId406" Type="http://schemas.openxmlformats.org/officeDocument/2006/relationships/hyperlink" Target="https://betmgm.my.workfront.com/task/643ec83b002505badaeb4e228285165c/updates" TargetMode="External"/><Relationship Id="rId392" Type="http://schemas.openxmlformats.org/officeDocument/2006/relationships/hyperlink" Target="https://betmgm.my.workfront.com/task/63ecede7002222dedb2ce9beb18616f6/updates" TargetMode="External"/><Relationship Id="rId613" Type="http://schemas.openxmlformats.org/officeDocument/2006/relationships/hyperlink" Target="https://betmgm.my.workfront.com/task/6446b8a2002965f12a3e63db2eee14c1/updates" TargetMode="External"/><Relationship Id="rId252" Type="http://schemas.openxmlformats.org/officeDocument/2006/relationships/hyperlink" Target="https://betmgm.my.workfront.com/task/63dc1813003fa157f45e9e75cbe1e4c4/updates" TargetMode="External"/><Relationship Id="rId47" Type="http://schemas.openxmlformats.org/officeDocument/2006/relationships/hyperlink" Target="https://betmgm.my.workfront.com/task/6425d2640035121fe0e076031813106a/updates" TargetMode="External"/><Relationship Id="rId112" Type="http://schemas.openxmlformats.org/officeDocument/2006/relationships/hyperlink" Target="https://betmgm.my.workfront.com/task/6419faae00b4b1e83b41d63216f9ac6e/updates" TargetMode="External"/><Relationship Id="rId557" Type="http://schemas.openxmlformats.org/officeDocument/2006/relationships/hyperlink" Target="https://betmgm.my.workfront.com/task/64345bd8000fa6ea0fb31c55dc89766c/updates" TargetMode="External"/><Relationship Id="rId196" Type="http://schemas.openxmlformats.org/officeDocument/2006/relationships/hyperlink" Target="https://betmgm.my.workfront.com/task/63dc17b6003f8d1e8d93eebfe1ff3703/updates" TargetMode="External"/><Relationship Id="rId417" Type="http://schemas.openxmlformats.org/officeDocument/2006/relationships/hyperlink" Target="https://betmgm.my.workfront.com/task/642ae6f80005df9bf17162bfe599e4c2/updates" TargetMode="External"/><Relationship Id="rId624" Type="http://schemas.openxmlformats.org/officeDocument/2006/relationships/hyperlink" Target="https://betmgm.my.workfront.com/task/64497357003395af091a7d89434ef30a/updates" TargetMode="External"/><Relationship Id="rId263" Type="http://schemas.openxmlformats.org/officeDocument/2006/relationships/hyperlink" Target="https://betmgm.my.workfront.com/task/6439ade600363138918380c5984f8d75/updates" TargetMode="External"/><Relationship Id="rId470" Type="http://schemas.openxmlformats.org/officeDocument/2006/relationships/hyperlink" Target="https://betmgm.my.workfront.com/task/64419b96003c72aead7097a51c46d247/updates" TargetMode="External"/><Relationship Id="rId58" Type="http://schemas.openxmlformats.org/officeDocument/2006/relationships/hyperlink" Target="https://betmgm.my.workfront.com/task/640ba964007cb7eca111fad1622733fc/updates" TargetMode="External"/><Relationship Id="rId123" Type="http://schemas.openxmlformats.org/officeDocument/2006/relationships/hyperlink" Target="https://betmgm.my.workfront.com/task/6421b1fe0034a40e8aee6156cf6322ba/updates" TargetMode="External"/><Relationship Id="rId330" Type="http://schemas.openxmlformats.org/officeDocument/2006/relationships/hyperlink" Target="https://betmgm.my.workfront.com/task/64186101000562221b5ad57e1560089c/updates" TargetMode="External"/><Relationship Id="rId568" Type="http://schemas.openxmlformats.org/officeDocument/2006/relationships/hyperlink" Target="https://betmgm.my.workfront.com/task/6425a06f0026dbaa2ae1adf08c4a2605/updates" TargetMode="External"/><Relationship Id="rId428" Type="http://schemas.openxmlformats.org/officeDocument/2006/relationships/hyperlink" Target="https://betmgm.my.workfront.com/task/6425b8ad0030376f180ab4f266fd5a21/updates" TargetMode="External"/><Relationship Id="rId635" Type="http://schemas.openxmlformats.org/officeDocument/2006/relationships/hyperlink" Target="https://betmgm.my.workfront.com/task/6442c2dd001d0769e6bdd4a61aef4751/updates" TargetMode="External"/><Relationship Id="rId274" Type="http://schemas.openxmlformats.org/officeDocument/2006/relationships/hyperlink" Target="https://betmgm.my.workfront.com/task/64386ac000348ed50078a2aea1245347/updates" TargetMode="External"/><Relationship Id="rId481" Type="http://schemas.openxmlformats.org/officeDocument/2006/relationships/hyperlink" Target="https://betmgm.my.workfront.com/task/64419e54003d11cf5e4bfb893c3c68f3/updates" TargetMode="External"/><Relationship Id="rId27" Type="http://schemas.openxmlformats.org/officeDocument/2006/relationships/hyperlink" Target="https://betmgm.my.workfront.com/task/642acfcd0003c6c4d30d3abed91976f9/updates" TargetMode="External"/><Relationship Id="rId69" Type="http://schemas.openxmlformats.org/officeDocument/2006/relationships/hyperlink" Target="https://betmgm.my.workfront.com/task/6419fc85000037b4f427b84435d86443/updates" TargetMode="External"/><Relationship Id="rId134" Type="http://schemas.openxmlformats.org/officeDocument/2006/relationships/hyperlink" Target="https://betmgm.my.workfront.com/task/642ecd810029bb5ec32f39eab8d7a934/updates" TargetMode="External"/><Relationship Id="rId537" Type="http://schemas.openxmlformats.org/officeDocument/2006/relationships/hyperlink" Target="https://betmgm.my.workfront.com/task/6435d512006ac7e36a236e06e53f31bc/updates" TargetMode="External"/><Relationship Id="rId579" Type="http://schemas.openxmlformats.org/officeDocument/2006/relationships/hyperlink" Target="https://betmgm.my.workfront.com/task/644949510026b5da1be209fa37a836bd/updates" TargetMode="External"/><Relationship Id="rId80" Type="http://schemas.openxmlformats.org/officeDocument/2006/relationships/hyperlink" Target="https://betmgm.my.workfront.com/document/641b4a3a0029e9cc5bb0c61b9a951e40/641b4a3a0029e9cdf0f9c86328f5ed95/updates" TargetMode="External"/><Relationship Id="rId176" Type="http://schemas.openxmlformats.org/officeDocument/2006/relationships/hyperlink" Target="https://betmgm.my.workfront.com/task/641ca1f6002812267085566ffbd2bffe/updates" TargetMode="External"/><Relationship Id="rId341" Type="http://schemas.openxmlformats.org/officeDocument/2006/relationships/hyperlink" Target="https://betmgm.my.workfront.com/task/643ebc8d00212eaa5b7151e6458df5d8/updates" TargetMode="External"/><Relationship Id="rId383" Type="http://schemas.openxmlformats.org/officeDocument/2006/relationships/hyperlink" Target="https://betmgm.my.workfront.com/task/64301961001d203b1b67e523b13576cc/updates" TargetMode="External"/><Relationship Id="rId439" Type="http://schemas.openxmlformats.org/officeDocument/2006/relationships/hyperlink" Target="https://betmgm.my.workfront.com/task/6442d168001f8cccb65cefbebf33b72e/updates" TargetMode="External"/><Relationship Id="rId590" Type="http://schemas.openxmlformats.org/officeDocument/2006/relationships/hyperlink" Target="https://betmgm.my.workfront.com/task/643ed55c001ace240caee6aaeaf64571/updates" TargetMode="External"/><Relationship Id="rId604" Type="http://schemas.openxmlformats.org/officeDocument/2006/relationships/hyperlink" Target="https://betmgm.my.workfront.com/task/6425dd0e003900a58bd05580e865dcc9/updates" TargetMode="External"/><Relationship Id="rId646" Type="http://schemas.openxmlformats.org/officeDocument/2006/relationships/hyperlink" Target="https://betmgm.my.workfront.com/task/63ea516f00e5b201098d54bb00ac5171/updates" TargetMode="External"/><Relationship Id="rId201" Type="http://schemas.openxmlformats.org/officeDocument/2006/relationships/hyperlink" Target="https://betmgm.my.workfront.com/task/643592ff006086e56c6259e0f2421a6f/updates" TargetMode="External"/><Relationship Id="rId243" Type="http://schemas.openxmlformats.org/officeDocument/2006/relationships/hyperlink" Target="https://betmgm.my.workfront.com/task/63f8d308007129bf014ca8a92d915380/updates" TargetMode="External"/><Relationship Id="rId285" Type="http://schemas.openxmlformats.org/officeDocument/2006/relationships/hyperlink" Target="https://betmgm.my.workfront.com/task/6439b34700371cdfd0a48236b1bfd80c/updates" TargetMode="External"/><Relationship Id="rId450" Type="http://schemas.openxmlformats.org/officeDocument/2006/relationships/hyperlink" Target="https://betmgm.my.workfront.com/task/6411c7c00023277cd08c0756bd11288c/updates" TargetMode="External"/><Relationship Id="rId506" Type="http://schemas.openxmlformats.org/officeDocument/2006/relationships/hyperlink" Target="https://betmgm.my.workfront.com/task/6446e26c0082f80912a50094946a098e/updates" TargetMode="External"/><Relationship Id="rId38" Type="http://schemas.openxmlformats.org/officeDocument/2006/relationships/hyperlink" Target="https://betmgm.my.workfront.com/project/64189afd006bcdbedd1c392a6d3d73f2/updates" TargetMode="External"/><Relationship Id="rId103" Type="http://schemas.openxmlformats.org/officeDocument/2006/relationships/hyperlink" Target="https://betmgm.my.workfront.com/task/641dd702006619fa078ea5b02ce5258e/updates" TargetMode="External"/><Relationship Id="rId310" Type="http://schemas.openxmlformats.org/officeDocument/2006/relationships/hyperlink" Target="https://betmgm.my.workfront.com/task/643da78200c19f082b923689112c2791/updates" TargetMode="External"/><Relationship Id="rId492" Type="http://schemas.openxmlformats.org/officeDocument/2006/relationships/hyperlink" Target="https://betmgm.my.workfront.com/task/642c73460018954f61977aff41f9f28f/updates" TargetMode="External"/><Relationship Id="rId548" Type="http://schemas.openxmlformats.org/officeDocument/2006/relationships/hyperlink" Target="https://betmgm.my.workfront.com/task/6422036b001cc144c964f9920c68e2ef/updates" TargetMode="External"/><Relationship Id="rId91" Type="http://schemas.openxmlformats.org/officeDocument/2006/relationships/hyperlink" Target="https://betmgm.my.workfront.com/task/641dd4d80065b555b65237215307a872/updates" TargetMode="External"/><Relationship Id="rId145" Type="http://schemas.openxmlformats.org/officeDocument/2006/relationships/hyperlink" Target="https://betmgm.my.workfront.com/task/641db469005db32ad3e6100ef57ea032/updates" TargetMode="External"/><Relationship Id="rId187" Type="http://schemas.openxmlformats.org/officeDocument/2006/relationships/hyperlink" Target="http://https:/betmgm.my.workfront.com/task/64245d67004ffa9f0f196ea21385da44/updates" TargetMode="External"/><Relationship Id="rId352" Type="http://schemas.openxmlformats.org/officeDocument/2006/relationships/hyperlink" Target="https://betmgm.my.workfront.com/task/642add0f0002bd857c64ba52bdcc4467/updates" TargetMode="External"/><Relationship Id="rId394" Type="http://schemas.openxmlformats.org/officeDocument/2006/relationships/hyperlink" Target="https://betmgm.my.workfront.com/task/643eecf80070de9424ca56cf9e777273/updates" TargetMode="External"/><Relationship Id="rId408" Type="http://schemas.openxmlformats.org/officeDocument/2006/relationships/hyperlink" Target="https://betmgm.my.workfront.com/task/642dd90d00c349b5e19cf9e18bf1428c/updates" TargetMode="External"/><Relationship Id="rId615" Type="http://schemas.openxmlformats.org/officeDocument/2006/relationships/hyperlink" Target="https://betmgm.my.workfront.com/task/644a7628002af0549fb465bda5bb37d8/updates" TargetMode="External"/><Relationship Id="rId212" Type="http://schemas.openxmlformats.org/officeDocument/2006/relationships/hyperlink" Target="https://betmgm.my.workfront.com/task/642ad46400095b6572e1ff3f9b23140c/updates" TargetMode="External"/><Relationship Id="rId254" Type="http://schemas.openxmlformats.org/officeDocument/2006/relationships/hyperlink" Target="https://betmgm.my.workfront.com/task/642adbce000246ae7bdc03c9e95fdb88/updates" TargetMode="External"/><Relationship Id="rId657" Type="http://schemas.openxmlformats.org/officeDocument/2006/relationships/hyperlink" Target="https://betmgm.my.workfront.com/task/6435b08900664ad2fc89c5fde7d96f03/updates" TargetMode="External"/><Relationship Id="rId49" Type="http://schemas.openxmlformats.org/officeDocument/2006/relationships/hyperlink" Target="https://betmgm.my.workfront.com/task/642ad524000538f2bd85c5de2b72d2f5/updates" TargetMode="External"/><Relationship Id="rId114" Type="http://schemas.openxmlformats.org/officeDocument/2006/relationships/hyperlink" Target="https://betmgm.my.workfront.com/task/642da2ff00b6838a12bd7ace0806d50c/updates" TargetMode="External"/><Relationship Id="rId296" Type="http://schemas.openxmlformats.org/officeDocument/2006/relationships/hyperlink" Target="https://betmgm.my.workfront.com/task/6424d0d00031d826d1540fa74a4b16be/updates" TargetMode="External"/><Relationship Id="rId461" Type="http://schemas.openxmlformats.org/officeDocument/2006/relationships/hyperlink" Target="https://betmgm.my.workfront.com/task/6441a5cd003ee12e02f61b4429233b79/updates" TargetMode="External"/><Relationship Id="rId517" Type="http://schemas.openxmlformats.org/officeDocument/2006/relationships/hyperlink" Target="https://betmgm.my.workfront.com/task/6446afc10078191bdc465f25cb2cf2ef/updates" TargetMode="External"/><Relationship Id="rId559" Type="http://schemas.openxmlformats.org/officeDocument/2006/relationships/hyperlink" Target="https://betmgm.my.workfront.com/task/6438656400387815b4c5b1e45424cc9e/updates" TargetMode="External"/><Relationship Id="rId60" Type="http://schemas.openxmlformats.org/officeDocument/2006/relationships/hyperlink" Target="https://betmgm.my.workfront.com/task/63fcd645003a911ec82372c52a2d7f86/updates" TargetMode="External"/><Relationship Id="rId156" Type="http://schemas.openxmlformats.org/officeDocument/2006/relationships/hyperlink" Target="https://betmgm.my.workfront.com/task/64234134005ce2b40b585f7a15adf430/updates" TargetMode="External"/><Relationship Id="rId198" Type="http://schemas.openxmlformats.org/officeDocument/2006/relationships/hyperlink" Target="https://betmgm.my.workfront.com/task/64355f1d000be34fe65813bf21f3a710/updates" TargetMode="External"/><Relationship Id="rId321" Type="http://schemas.openxmlformats.org/officeDocument/2006/relationships/hyperlink" Target="https://betmgm.my.workfront.com/task/642b39ae0057ee16ad931d550e008b43/updates" TargetMode="External"/><Relationship Id="rId363" Type="http://schemas.openxmlformats.org/officeDocument/2006/relationships/hyperlink" Target="https://betmgm.my.workfront.com/task/643ef669007200b9a457242c5fff8642/updates" TargetMode="External"/><Relationship Id="rId419" Type="http://schemas.openxmlformats.org/officeDocument/2006/relationships/hyperlink" Target="https://betmgm.my.workfront.com/task/64416a95001c3abe8b1e03f7715e4c2b/updates" TargetMode="External"/><Relationship Id="rId570" Type="http://schemas.openxmlformats.org/officeDocument/2006/relationships/hyperlink" Target="https://betmgm.my.workfront.com/task/6446afc10078191bdc465f25cb2cf2ef/updates" TargetMode="External"/><Relationship Id="rId626" Type="http://schemas.openxmlformats.org/officeDocument/2006/relationships/hyperlink" Target="https://betmgm.my.workfront.com/task/6442c2db001d0680167ff0d34488d99d/updates" TargetMode="External"/><Relationship Id="rId223" Type="http://schemas.openxmlformats.org/officeDocument/2006/relationships/hyperlink" Target="https://betmgm.my.workfront.com/task/6421e9430017d0ef68d37f3595126d1b/updates" TargetMode="External"/><Relationship Id="rId430" Type="http://schemas.openxmlformats.org/officeDocument/2006/relationships/hyperlink" Target="https://betmgm.my.workfront.com/task/63ea5f5600e98f69348d84e4eba81ad2/updates" TargetMode="External"/><Relationship Id="rId668" Type="http://schemas.openxmlformats.org/officeDocument/2006/relationships/comments" Target="../comments2.xml"/><Relationship Id="rId18" Type="http://schemas.openxmlformats.org/officeDocument/2006/relationships/hyperlink" Target="https://betmgm.my.workfront.com/task/6426fa94002ddeb1af7465235a3e74f2/updates" TargetMode="External"/><Relationship Id="rId265" Type="http://schemas.openxmlformats.org/officeDocument/2006/relationships/hyperlink" Target="https://betmgm.my.workfront.com/task/64396d87000f9229b50e46a6562968cd/updates" TargetMode="External"/><Relationship Id="rId472" Type="http://schemas.openxmlformats.org/officeDocument/2006/relationships/hyperlink" Target="https://betmgm.my.workfront.com/task/64469ec6002e86ba88961f2d2de6d4e9/updates" TargetMode="External"/><Relationship Id="rId528" Type="http://schemas.openxmlformats.org/officeDocument/2006/relationships/hyperlink" Target="https://betmgm.my.workfront.com/task/64381d330010fb9cda8a9182b81948ea/updates" TargetMode="External"/><Relationship Id="rId125" Type="http://schemas.openxmlformats.org/officeDocument/2006/relationships/hyperlink" Target="https://betmgm.my.workfront.com/task/640f752d003129d32165d9be5a491975/updates" TargetMode="External"/><Relationship Id="rId167" Type="http://schemas.openxmlformats.org/officeDocument/2006/relationships/hyperlink" Target="https://betmgm.my.workfront.com/task/6419bb5500150975ed2419a06938bf63/updates" TargetMode="External"/><Relationship Id="rId332" Type="http://schemas.openxmlformats.org/officeDocument/2006/relationships/hyperlink" Target="https://betmgm.my.workfront.com/task/642c2f190005fb8c9e3dc039d87ad7dd/updates" TargetMode="External"/><Relationship Id="rId374" Type="http://schemas.openxmlformats.org/officeDocument/2006/relationships/hyperlink" Target="https://betmgm.my.workfront.com/task/6425ab25002d728817c4dc2f9e3467f4/updates" TargetMode="External"/><Relationship Id="rId581" Type="http://schemas.openxmlformats.org/officeDocument/2006/relationships/hyperlink" Target="https://betmgm.my.workfront.com/task/6425bdb0003130a7783b48c7824d2913/updates" TargetMode="External"/><Relationship Id="rId71" Type="http://schemas.openxmlformats.org/officeDocument/2006/relationships/hyperlink" Target="https://betmgm.my.workfront.com/project/64187e6d0007e4e6cff5eadd8483459b/updates" TargetMode="External"/><Relationship Id="rId234" Type="http://schemas.openxmlformats.org/officeDocument/2006/relationships/hyperlink" Target="https://betmgm.my.workfront.com/task/64370d65008a560076eb17cd28e2ad48/updates" TargetMode="External"/><Relationship Id="rId637" Type="http://schemas.openxmlformats.org/officeDocument/2006/relationships/hyperlink" Target="https://betmgm.my.workfront.com/task/6435d427006ab65e7128c8132eb27a7f/updates" TargetMode="External"/><Relationship Id="rId2" Type="http://schemas.openxmlformats.org/officeDocument/2006/relationships/hyperlink" Target="https://betmgm.my.workfront.com/task/63f6507f0025f50cd5509ab4e9d3f6d3/updates" TargetMode="External"/><Relationship Id="rId29" Type="http://schemas.openxmlformats.org/officeDocument/2006/relationships/hyperlink" Target="https://betmgm.my.workfront.com/task/642afee700202354175f294f5a30e42e/updates" TargetMode="External"/><Relationship Id="rId276" Type="http://schemas.openxmlformats.org/officeDocument/2006/relationships/hyperlink" Target="https://betmgm.my.workfront.com/task/6421ed3800184e724bfe6f15ed7b2506/updates" TargetMode="External"/><Relationship Id="rId441" Type="http://schemas.openxmlformats.org/officeDocument/2006/relationships/hyperlink" Target="https://betmgm.my.workfront.com/task/6425bac5003091c1e4893ba906ec2490/updates" TargetMode="External"/><Relationship Id="rId483" Type="http://schemas.openxmlformats.org/officeDocument/2006/relationships/hyperlink" Target="https://betmgm.my.workfront.com/task/6434646e000d7e7ab5aba471094b8bbd/updates" TargetMode="External"/><Relationship Id="rId539" Type="http://schemas.openxmlformats.org/officeDocument/2006/relationships/hyperlink" Target="https://betmgm.my.workfront.com/task/6446b0ac0078496c0d3f81080faec941/updates" TargetMode="External"/><Relationship Id="rId40" Type="http://schemas.openxmlformats.org/officeDocument/2006/relationships/hyperlink" Target="https://betmgm.my.workfront.com/task/642b6f46000910003847f27e63e877f4/updates" TargetMode="External"/><Relationship Id="rId136" Type="http://schemas.openxmlformats.org/officeDocument/2006/relationships/hyperlink" Target="https://betmgm.my.workfront.com/task/642dc55d003e0f38becd9d471ac98ec8/updates" TargetMode="External"/><Relationship Id="rId178" Type="http://schemas.openxmlformats.org/officeDocument/2006/relationships/hyperlink" Target="https://betmgm.my.workfront.com/task/6434ac6000a2ba2a3aae72c28f3427c0/updates" TargetMode="External"/><Relationship Id="rId301" Type="http://schemas.openxmlformats.org/officeDocument/2006/relationships/hyperlink" Target="https://betmgm.my.workfront.com/task/64121e9b003f8867c5b347e12a5ff321/updates" TargetMode="External"/><Relationship Id="rId343" Type="http://schemas.openxmlformats.org/officeDocument/2006/relationships/hyperlink" Target="https://betmgm.my.workfront.com/task/642c504b000f7c9ca3c00af18bec5c60/updates" TargetMode="External"/><Relationship Id="rId550" Type="http://schemas.openxmlformats.org/officeDocument/2006/relationships/hyperlink" Target="https://betmgm.my.workfront.com/task/6447ff650020db13d844fb4d3d67b552/updates" TargetMode="External"/><Relationship Id="rId82" Type="http://schemas.openxmlformats.org/officeDocument/2006/relationships/hyperlink" Target="https://betmgm.my.workfront.com/task/642b336a002c7c910803d8ff9e99ca3a/updates" TargetMode="External"/><Relationship Id="rId203" Type="http://schemas.openxmlformats.org/officeDocument/2006/relationships/hyperlink" Target="https://betmgm.my.workfront.com/task/642a1f940006055b3a7445c197145a66/updates" TargetMode="External"/><Relationship Id="rId385" Type="http://schemas.openxmlformats.org/officeDocument/2006/relationships/hyperlink" Target="https://betmgm.my.workfront.com/task/63f7df390044074be81e2f58677a1797/updates" TargetMode="External"/><Relationship Id="rId592" Type="http://schemas.openxmlformats.org/officeDocument/2006/relationships/hyperlink" Target="https://betmgm.my.workfront.com/task/64494abd0027a01b4b91d3080712510e/updates" TargetMode="External"/><Relationship Id="rId606" Type="http://schemas.openxmlformats.org/officeDocument/2006/relationships/hyperlink" Target="https://betmgm.my.workfront.com/task/643eea6000707fe3858cc6ee6228b27a/updates" TargetMode="External"/><Relationship Id="rId648" Type="http://schemas.openxmlformats.org/officeDocument/2006/relationships/hyperlink" Target="https://betmgm.my.workfront.com/task/644835e20075e2551c7937d3ade74218/updates" TargetMode="External"/><Relationship Id="rId245" Type="http://schemas.openxmlformats.org/officeDocument/2006/relationships/hyperlink" Target="https://betmgm.my.workfront.com/task/6436d3ff001fb4e63c72eae3d5734f3f/updates" TargetMode="External"/><Relationship Id="rId287" Type="http://schemas.openxmlformats.org/officeDocument/2006/relationships/hyperlink" Target="https://betmgm.my.workfront.com/task/6439b34c00371d88f17f0bc7c11ad10d/updates" TargetMode="External"/><Relationship Id="rId410" Type="http://schemas.openxmlformats.org/officeDocument/2006/relationships/hyperlink" Target="https://betmgm.my.workfront.com/task/643ee415001cd635a80825981155f1d3/updates" TargetMode="External"/><Relationship Id="rId452" Type="http://schemas.openxmlformats.org/officeDocument/2006/relationships/hyperlink" Target="https://betmgm.my.workfront.com/task/642f1320003937cc48666fe5f5e84171/updates" TargetMode="External"/><Relationship Id="rId494" Type="http://schemas.openxmlformats.org/officeDocument/2006/relationships/hyperlink" Target="https://betmgm.my.workfront.com/task/643eef6200374fd3adc69f2ef9ea38fc/updates" TargetMode="External"/><Relationship Id="rId508" Type="http://schemas.openxmlformats.org/officeDocument/2006/relationships/hyperlink" Target="https://betmgm.my.workfront.com/task/6446e2740082f988b12cef1cee63fba1/updates" TargetMode="External"/><Relationship Id="rId105" Type="http://schemas.openxmlformats.org/officeDocument/2006/relationships/hyperlink" Target="https://betmgm.my.workfront.com/task/6414917a00005a54b4049e80a7c3963f/updates" TargetMode="External"/><Relationship Id="rId147" Type="http://schemas.openxmlformats.org/officeDocument/2006/relationships/hyperlink" Target="https://betmgm.my.workfront.com/task/642ecdce0029d202bfb16193663060b6" TargetMode="External"/><Relationship Id="rId312" Type="http://schemas.openxmlformats.org/officeDocument/2006/relationships/hyperlink" Target="https://betmgm.my.workfront.com/task/642594f40025b5634d2f20c3471b2eea/updates" TargetMode="External"/><Relationship Id="rId354" Type="http://schemas.openxmlformats.org/officeDocument/2006/relationships/hyperlink" Target="https://betmgm.my.workfront.com/task/642eedf10035bf7b2720c37d23f8e94d/updates" TargetMode="External"/><Relationship Id="rId51" Type="http://schemas.openxmlformats.org/officeDocument/2006/relationships/hyperlink" Target="https://betmgm.my.workfront.com/task/642b32f7002c5740f011c7b97ce6b396/updates" TargetMode="External"/><Relationship Id="rId93" Type="http://schemas.openxmlformats.org/officeDocument/2006/relationships/hyperlink" Target="https://betmgm.my.workfront.com/task/642da0b7000d4ed3ecf40f4e51545c5b/updates" TargetMode="External"/><Relationship Id="rId189" Type="http://schemas.openxmlformats.org/officeDocument/2006/relationships/hyperlink" Target="https://betmgm.my.workfront.com/task/643468020015f882a2e2d065792029dd/updates" TargetMode="External"/><Relationship Id="rId396" Type="http://schemas.openxmlformats.org/officeDocument/2006/relationships/hyperlink" Target="https://betmgm.my.workfront.com/task/643d7f55002c3cc9f2fffe849f513ccf" TargetMode="External"/><Relationship Id="rId561" Type="http://schemas.openxmlformats.org/officeDocument/2006/relationships/hyperlink" Target="https://betmgm.my.workfront.com/task/642c4678000d4ca855ff0b409ac31bbc/updates" TargetMode="External"/><Relationship Id="rId617" Type="http://schemas.openxmlformats.org/officeDocument/2006/relationships/hyperlink" Target="https://betmgm.my.workfront.com/task/644a75da002ada4ed5c60b5bd176cd27/updates" TargetMode="External"/><Relationship Id="rId659" Type="http://schemas.openxmlformats.org/officeDocument/2006/relationships/hyperlink" Target="https://betmgm.my.workfront.com/task/644a7b6d002c8877e71eae7aa741ce20/updates" TargetMode="External"/><Relationship Id="rId214" Type="http://schemas.openxmlformats.org/officeDocument/2006/relationships/hyperlink" Target="https://betmgm.my.workfront.com/task/64370d0f008a3e555181d0c970dd2c12/updates" TargetMode="External"/><Relationship Id="rId256" Type="http://schemas.openxmlformats.org/officeDocument/2006/relationships/hyperlink" Target="https://betmgm.my.workfront.com/task/64398eed0030a8ebe7a69bf444f42c8d/updates" TargetMode="External"/><Relationship Id="rId298" Type="http://schemas.openxmlformats.org/officeDocument/2006/relationships/hyperlink" Target="https://betmgm.my.workfront.com/task/63f8e0c000758ed85e2f9379ced0ce1f/updates" TargetMode="External"/><Relationship Id="rId421" Type="http://schemas.openxmlformats.org/officeDocument/2006/relationships/hyperlink" Target="https://betmgm.my.workfront.com/task/644170500032295d1c185874db4abcaf/updates" TargetMode="External"/><Relationship Id="rId463" Type="http://schemas.openxmlformats.org/officeDocument/2006/relationships/hyperlink" Target="https://betmgm.my.workfront.com/task/64419dfc003cf90728ac95478355a9ed/updates" TargetMode="External"/><Relationship Id="rId519" Type="http://schemas.openxmlformats.org/officeDocument/2006/relationships/hyperlink" Target="https://betmgm.my.workfront.com/task/6435d242006a580585c74854179ebe3f/updates" TargetMode="External"/><Relationship Id="rId116" Type="http://schemas.openxmlformats.org/officeDocument/2006/relationships/hyperlink" Target="https://betmgm.my.workfront.com/task/64147f6500292939314a6357bcedbd6a/updates" TargetMode="External"/><Relationship Id="rId158" Type="http://schemas.openxmlformats.org/officeDocument/2006/relationships/hyperlink" Target="https://betmgm.my.workfront.com/task/6421e312001658f23f0e905a2e3e24eb/updates" TargetMode="External"/><Relationship Id="rId323" Type="http://schemas.openxmlformats.org/officeDocument/2006/relationships/hyperlink" Target="https://betmgm.my.workfront.com/task/643d7a10002a5303520e504bc2a1c409/updates" TargetMode="External"/><Relationship Id="rId530" Type="http://schemas.openxmlformats.org/officeDocument/2006/relationships/hyperlink" Target="https://betmgm.my.workfront.com/task/6425baf60030991eebd210a305344e04/updates" TargetMode="External"/><Relationship Id="rId20" Type="http://schemas.openxmlformats.org/officeDocument/2006/relationships/hyperlink" Target="https://betmgm.my.workfront.com/task/642a1f800006047e9ab6e581a8b077b6/updates" TargetMode="External"/><Relationship Id="rId62" Type="http://schemas.openxmlformats.org/officeDocument/2006/relationships/hyperlink" Target="https://betmgm.my.workfront.com/task/640f8962000e09a98bbc34c0579d754d/updates" TargetMode="External"/><Relationship Id="rId365" Type="http://schemas.openxmlformats.org/officeDocument/2006/relationships/hyperlink" Target="https://betmgm.my.workfront.com/task/6425964b00265f1065a9c0ff9599e411/updates" TargetMode="External"/><Relationship Id="rId572" Type="http://schemas.openxmlformats.org/officeDocument/2006/relationships/hyperlink" Target="https://betmgm.my.workfront.com/task/6441afc0002be3fa42cc77953a5f82a7/updates" TargetMode="External"/><Relationship Id="rId628" Type="http://schemas.openxmlformats.org/officeDocument/2006/relationships/hyperlink" Target="https://betmgm.my.workfront.com/task/642ae6f80005dfaf8fa129af061bdd79/updates" TargetMode="External"/><Relationship Id="rId225" Type="http://schemas.openxmlformats.org/officeDocument/2006/relationships/hyperlink" Target="https://betmgm.my.workfront.com/task/642472e10054496b274a90c4ce88d7da/updates" TargetMode="External"/><Relationship Id="rId267" Type="http://schemas.openxmlformats.org/officeDocument/2006/relationships/hyperlink" Target="https://betmgm.my.workfront.com/task/63dc195e003fdd399440a7bb5bda544f/updates" TargetMode="External"/><Relationship Id="rId432" Type="http://schemas.openxmlformats.org/officeDocument/2006/relationships/hyperlink" Target="https://betmgm.my.workfront.com/task/63ea5f5600e98f84db7940555ae86da8/updates" TargetMode="External"/><Relationship Id="rId474" Type="http://schemas.openxmlformats.org/officeDocument/2006/relationships/hyperlink" Target="https://betmgm.my.workfront.com/task/643028a60023d0a2caf0e3a12fa3fdf8/updates" TargetMode="External"/><Relationship Id="rId127" Type="http://schemas.openxmlformats.org/officeDocument/2006/relationships/hyperlink" Target="https://betmgm.my.workfront.com/task/642ec41b002090c469bd6f3c90b836fa/updates" TargetMode="External"/><Relationship Id="rId31" Type="http://schemas.openxmlformats.org/officeDocument/2006/relationships/hyperlink" Target="https://betmgm.my.workfront.com/task/642aff2e00204359cc32c14a26468d41/updates" TargetMode="External"/><Relationship Id="rId73" Type="http://schemas.openxmlformats.org/officeDocument/2006/relationships/hyperlink" Target="https://betmgm.my.workfront.com/project/64187e6d0007e4e6cff5eadd8483459b/updates" TargetMode="External"/><Relationship Id="rId169" Type="http://schemas.openxmlformats.org/officeDocument/2006/relationships/hyperlink" Target="https://betmgm.my.workfront.com/task/6419bb5500150975ed2419a06938bf63/updates" TargetMode="External"/><Relationship Id="rId334" Type="http://schemas.openxmlformats.org/officeDocument/2006/relationships/hyperlink" Target="https://betmgm.my.workfront.com/task/643eecf80070de9424ca56cf9e777273/updates" TargetMode="External"/><Relationship Id="rId376" Type="http://schemas.openxmlformats.org/officeDocument/2006/relationships/hyperlink" Target="https://betmgm.my.workfront.com/task/64405625002f01e89bf87419d81ff90d/updates" TargetMode="External"/><Relationship Id="rId541" Type="http://schemas.openxmlformats.org/officeDocument/2006/relationships/hyperlink" Target="https://betmgm.my.workfront.com/task/6441a7e4003f56e97a8c659772bdfa1f/updates" TargetMode="External"/><Relationship Id="rId583" Type="http://schemas.openxmlformats.org/officeDocument/2006/relationships/hyperlink" Target="https://betmgm.my.workfront.com/task/644923d500021c3d8929f5f310e7bcee/updates" TargetMode="External"/><Relationship Id="rId639" Type="http://schemas.openxmlformats.org/officeDocument/2006/relationships/hyperlink" Target="https://betmgm.my.workfront.com/task/644b1b5500115e44ade94eff51d4473f/updates" TargetMode="External"/><Relationship Id="rId4" Type="http://schemas.openxmlformats.org/officeDocument/2006/relationships/hyperlink" Target="https://betmgm.my.workfront.com/task/63f5187300a5bc028c79dc75d505d74e/updates" TargetMode="External"/><Relationship Id="rId180" Type="http://schemas.openxmlformats.org/officeDocument/2006/relationships/hyperlink" Target="https://betmgm.my.workfront.com/task/643459740013a22b52683d9084e165f3/updates" TargetMode="External"/><Relationship Id="rId236" Type="http://schemas.openxmlformats.org/officeDocument/2006/relationships/hyperlink" Target="https://betmgm.my.workfront.com/project/6399e963005ee3aabe88d5c20f45660a/updates" TargetMode="External"/><Relationship Id="rId278" Type="http://schemas.openxmlformats.org/officeDocument/2006/relationships/hyperlink" Target="https://betmgm.my.workfront.com/task/6439abd20035dc819348e0e4e905473f/updates" TargetMode="External"/><Relationship Id="rId401" Type="http://schemas.openxmlformats.org/officeDocument/2006/relationships/hyperlink" Target="https://betmgm.my.workfront.com/task/642b3abd0049fdee48ad53fc80f321d8/updates" TargetMode="External"/><Relationship Id="rId443" Type="http://schemas.openxmlformats.org/officeDocument/2006/relationships/hyperlink" Target="https://betmgm.my.workfront.com/task/63ece91c00204157cd8028df9a650bc3/updates" TargetMode="External"/><Relationship Id="rId650" Type="http://schemas.openxmlformats.org/officeDocument/2006/relationships/hyperlink" Target="https://betmgm.my.workfront.com/task/642ef05f0036af1ba344e809a1bf6f36/updates" TargetMode="External"/><Relationship Id="rId303" Type="http://schemas.openxmlformats.org/officeDocument/2006/relationships/hyperlink" Target="https://betmgm.my.workfront.com/task/642c22250071563cce9047025b8802bc/updates" TargetMode="External"/><Relationship Id="rId485" Type="http://schemas.openxmlformats.org/officeDocument/2006/relationships/hyperlink" Target="https://betmgm.my.workfront.com/task/6424a3f000abff6bed9961801ad1a7cf/updates?email-source=allPredecessorTaskCompletion" TargetMode="External"/><Relationship Id="rId42" Type="http://schemas.openxmlformats.org/officeDocument/2006/relationships/hyperlink" Target="https://betmgm.my.workfront.com/task/642b0f11002434c4872abaf9aa78896f/updates" TargetMode="External"/><Relationship Id="rId84" Type="http://schemas.openxmlformats.org/officeDocument/2006/relationships/hyperlink" Target="https://betmgm.my.workfront.com/task/641afb8100dc492c55e78285307372f0/updates" TargetMode="External"/><Relationship Id="rId138" Type="http://schemas.openxmlformats.org/officeDocument/2006/relationships/hyperlink" Target="https://betmgm.my.workfront.com/task/642f1e35003a0d367e6a7f8779da24e8/updates" TargetMode="External"/><Relationship Id="rId345" Type="http://schemas.openxmlformats.org/officeDocument/2006/relationships/hyperlink" Target="https://betmgm.my.workfront.com/task/63fce302003d477b03dd209eec58782a/updates" TargetMode="External"/><Relationship Id="rId387" Type="http://schemas.openxmlformats.org/officeDocument/2006/relationships/hyperlink" Target="https://betmgm.my.workfront.com/task/641b23d4001e19e3c6260fcd7ffeb6a2/updates" TargetMode="External"/><Relationship Id="rId510" Type="http://schemas.openxmlformats.org/officeDocument/2006/relationships/hyperlink" Target="https://betmgm.my.workfront.com/task/6435d2fe006a74c7dcf7f1c2010adf3f/updates" TargetMode="External"/><Relationship Id="rId552" Type="http://schemas.openxmlformats.org/officeDocument/2006/relationships/hyperlink" Target="https://betmgm.my.workfront.com/task/64468a280025ccdbc65cca4138a39375/updates" TargetMode="External"/><Relationship Id="rId594" Type="http://schemas.openxmlformats.org/officeDocument/2006/relationships/hyperlink" Target="https://betmgm.my.workfront.com/task/642dd818002f7870bdaff0c66b8db2bd/updates" TargetMode="External"/><Relationship Id="rId608" Type="http://schemas.openxmlformats.org/officeDocument/2006/relationships/hyperlink" Target="https://betmgm.my.workfront.com/task/63ea50e000e58d8c3dd22b5b0c756ad2/updates" TargetMode="External"/><Relationship Id="rId191" Type="http://schemas.openxmlformats.org/officeDocument/2006/relationships/hyperlink" Target="https://betmgm.my.workfront.com/task/64346bed00166bb8b2ec2d7002f2ef5c/updates" TargetMode="External"/><Relationship Id="rId205" Type="http://schemas.openxmlformats.org/officeDocument/2006/relationships/hyperlink" Target="http://https:/betmgm.my.workfront.com/task/643595c50060ed7ff01f53fbd06e7fdf/updates" TargetMode="External"/><Relationship Id="rId247" Type="http://schemas.openxmlformats.org/officeDocument/2006/relationships/hyperlink" Target="https://betmgm.my.workfront.com/task/642ac5e60010421abca241fee5070f06/updates" TargetMode="External"/><Relationship Id="rId412" Type="http://schemas.openxmlformats.org/officeDocument/2006/relationships/hyperlink" Target="https://betmgm.my.workfront.com/task/644031e20029924363e1c192295e9568/updates" TargetMode="External"/><Relationship Id="rId107" Type="http://schemas.openxmlformats.org/officeDocument/2006/relationships/hyperlink" Target="https://betmgm.my.workfront.com/task/642da03b000d3312f0f534a5b67f81af/updates" TargetMode="External"/><Relationship Id="rId289" Type="http://schemas.openxmlformats.org/officeDocument/2006/relationships/hyperlink" Target="https://betmgm.my.workfront.com/task/643d725f002eccb23a25af609478f129/updates" TargetMode="External"/><Relationship Id="rId454" Type="http://schemas.openxmlformats.org/officeDocument/2006/relationships/hyperlink" Target="https://betmgm.my.workfront.com/task/6425b82f00301dd8437c972d1d151abc/updates" TargetMode="External"/><Relationship Id="rId496" Type="http://schemas.openxmlformats.org/officeDocument/2006/relationships/hyperlink" Target="https://betmgm.my.workfront.com/task/6446d728008122938cbd1b91c46907ac/updates" TargetMode="External"/><Relationship Id="rId661" Type="http://schemas.openxmlformats.org/officeDocument/2006/relationships/hyperlink" Target="https://betmgm.my.workfront.com/task/64469f56000ac03f3c38114239a7e91a/updates" TargetMode="External"/><Relationship Id="rId11" Type="http://schemas.openxmlformats.org/officeDocument/2006/relationships/hyperlink" Target="https://betmgm.my.workfront.com/task/640b4ea1006883df5c11704d242e3733/updates" TargetMode="External"/><Relationship Id="rId53" Type="http://schemas.openxmlformats.org/officeDocument/2006/relationships/hyperlink" Target="https://betmgm.my.workfront.com/task/6410747e0001d1286db9850187564e9f/updates" TargetMode="External"/><Relationship Id="rId149" Type="http://schemas.openxmlformats.org/officeDocument/2006/relationships/hyperlink" Target="https://betmgm.my.workfront.com/task/641affe7000029caf6260812d33c83d4/updates" TargetMode="External"/><Relationship Id="rId314" Type="http://schemas.openxmlformats.org/officeDocument/2006/relationships/hyperlink" Target="https://betmgm.my.workfront.com/task/643d7c2c002ae224512b18e078d0bd6a/updates" TargetMode="External"/><Relationship Id="rId356" Type="http://schemas.openxmlformats.org/officeDocument/2006/relationships/hyperlink" Target="https://betmgm.my.workfront.com/task/642f34fc0047879487e4968435bf7c44/updates" TargetMode="External"/><Relationship Id="rId398" Type="http://schemas.openxmlformats.org/officeDocument/2006/relationships/hyperlink" Target="https://betmgm.my.workfront.com/task/643ee389001cc2eee3442c17858701c8/updates" TargetMode="External"/><Relationship Id="rId521" Type="http://schemas.openxmlformats.org/officeDocument/2006/relationships/hyperlink" Target="https://betmgm.my.workfront.com/task/63ecea0700209950666ad59235de44e1/updates" TargetMode="External"/><Relationship Id="rId563" Type="http://schemas.openxmlformats.org/officeDocument/2006/relationships/hyperlink" Target="https://betmgm.my.workfront.com/task/6441b023002bf0f8999ec2bd46df1b3e/updates" TargetMode="External"/><Relationship Id="rId619" Type="http://schemas.openxmlformats.org/officeDocument/2006/relationships/hyperlink" Target="https://betmgm.my.workfront.com/task/644841a6002c306d31e5ffd77be22af4/updates" TargetMode="External"/><Relationship Id="rId95" Type="http://schemas.openxmlformats.org/officeDocument/2006/relationships/hyperlink" Target="https://betmgm.my.workfront.com/task/642da0af000d4d6e364ea7774ac6aa1d/updates" TargetMode="External"/><Relationship Id="rId160" Type="http://schemas.openxmlformats.org/officeDocument/2006/relationships/hyperlink" Target="https://betmgm.my.workfront.com/task/64009f5b001874d2d37ee3ec9101e19c/updates" TargetMode="External"/><Relationship Id="rId216" Type="http://schemas.openxmlformats.org/officeDocument/2006/relationships/hyperlink" Target="https://betmgm.my.workfront.com/task/63f689270030e7e12763f3bb696a7af7/updates" TargetMode="External"/><Relationship Id="rId423" Type="http://schemas.openxmlformats.org/officeDocument/2006/relationships/hyperlink" Target="https://betmgm.my.workfront.com/task/644174310033cc3c42adf85a79cbb9ba/updates" TargetMode="External"/><Relationship Id="rId258" Type="http://schemas.openxmlformats.org/officeDocument/2006/relationships/hyperlink" Target="https://betmgm.my.workfront.com/task/64396d1900003a987b0945c0429f6640/updates" TargetMode="External"/><Relationship Id="rId465" Type="http://schemas.openxmlformats.org/officeDocument/2006/relationships/hyperlink" Target="https://betmgm.my.workfront.com/task/64419d4c003cc168a3f4b26c88e543d9/updates" TargetMode="External"/><Relationship Id="rId630" Type="http://schemas.openxmlformats.org/officeDocument/2006/relationships/hyperlink" Target="https://betmgm.my.workfront.com/task/6446891500252c500157b52fefc61181/updates" TargetMode="External"/><Relationship Id="rId22" Type="http://schemas.openxmlformats.org/officeDocument/2006/relationships/hyperlink" Target="https://betmgm.my.workfront.com/task/64187fcf00089dee42418051046c6358/updates" TargetMode="External"/><Relationship Id="rId64" Type="http://schemas.openxmlformats.org/officeDocument/2006/relationships/hyperlink" Target="https://betmgm.my.workfront.com/task/6410c540009450de27f24f807296314e/updates" TargetMode="External"/><Relationship Id="rId118" Type="http://schemas.openxmlformats.org/officeDocument/2006/relationships/hyperlink" Target="https://betmgm.my.workfront.com/task/641a056f00b6937e301a1d650196d25d/updates" TargetMode="External"/><Relationship Id="rId325" Type="http://schemas.openxmlformats.org/officeDocument/2006/relationships/hyperlink" Target="https://betmgm.my.workfront.com/task/63fe6b0a00509e888ba146681766ca73/updates" TargetMode="External"/><Relationship Id="rId367" Type="http://schemas.openxmlformats.org/officeDocument/2006/relationships/hyperlink" Target="https://betmgm.my.workfront.com/task/642f33c9003de8fabdebf5ba0b793440/updates" TargetMode="External"/><Relationship Id="rId532" Type="http://schemas.openxmlformats.org/officeDocument/2006/relationships/hyperlink" Target="https://betmgm.my.workfront.com/task/6424a09200ab8d5f27c00ee04330772b/updates" TargetMode="External"/><Relationship Id="rId574" Type="http://schemas.openxmlformats.org/officeDocument/2006/relationships/hyperlink" Target="https://betmgm.my.workfront.com/task/6441b3f0002c3a4f27a09ac85b56a23d/updates" TargetMode="External"/><Relationship Id="rId171" Type="http://schemas.openxmlformats.org/officeDocument/2006/relationships/hyperlink" Target="https://betmgm.my.workfront.com/task/642f337f00475eb54d34cf1ef93af552/updates" TargetMode="External"/><Relationship Id="rId227" Type="http://schemas.openxmlformats.org/officeDocument/2006/relationships/hyperlink" Target="https://betmgm.my.workfront.com/task/6436f7bc00874b49106c860a91713b0f/updates" TargetMode="External"/><Relationship Id="rId269" Type="http://schemas.openxmlformats.org/officeDocument/2006/relationships/hyperlink" Target="https://betmgm.my.workfront.com/task/63fe7315005243c683b9bb39a6918e42/updates" TargetMode="External"/><Relationship Id="rId434" Type="http://schemas.openxmlformats.org/officeDocument/2006/relationships/hyperlink" Target="https://betmgm.my.workfront.com/task/642adc22000713135b55d80e5bfeaac2/updates" TargetMode="External"/><Relationship Id="rId476" Type="http://schemas.openxmlformats.org/officeDocument/2006/relationships/hyperlink" Target="https://betmgm.my.workfront.com/task/6425a142002a66ca59a6599f8d7f3913/updates" TargetMode="External"/><Relationship Id="rId641" Type="http://schemas.openxmlformats.org/officeDocument/2006/relationships/hyperlink" Target="https://betmgm.my.workfront.com/task/64382c27003750b7624dce36ce2f0c9c/updates" TargetMode="External"/><Relationship Id="rId33" Type="http://schemas.openxmlformats.org/officeDocument/2006/relationships/hyperlink" Target="https://betmgm.my.workfront.com/project/642b6b660008f095ae782af42e8ebc7c/updates" TargetMode="External"/><Relationship Id="rId129" Type="http://schemas.openxmlformats.org/officeDocument/2006/relationships/hyperlink" Target="https://betmgm.my.workfront.com/task/642ef4cc0038f0befc44dc88f1b6e82d/updates?email-source=comm" TargetMode="External"/><Relationship Id="rId280" Type="http://schemas.openxmlformats.org/officeDocument/2006/relationships/hyperlink" Target="https://betmgm.my.workfront.com/task/6424a63300ac45144429ea311e271f06/updates" TargetMode="External"/><Relationship Id="rId336" Type="http://schemas.openxmlformats.org/officeDocument/2006/relationships/hyperlink" Target="https://betmgm.my.workfront.com/project/642d9f2700b5c8b1a88c6d50d970560c/updates" TargetMode="External"/><Relationship Id="rId501" Type="http://schemas.openxmlformats.org/officeDocument/2006/relationships/hyperlink" Target="https://betmgm.my.workfront.com/task/6425a71c002c016a21be128b05f91f20/updates" TargetMode="External"/><Relationship Id="rId543" Type="http://schemas.openxmlformats.org/officeDocument/2006/relationships/hyperlink" Target="https://betmgm.my.workfront.com/task/6447ff9c0020f15db6c3455b4a8fc2e7/updates" TargetMode="External"/><Relationship Id="rId75" Type="http://schemas.openxmlformats.org/officeDocument/2006/relationships/hyperlink" Target="https://betmgm.my.workfront.com/project/63f687890030b5baec6bc28741e3c28b/updates" TargetMode="External"/><Relationship Id="rId140" Type="http://schemas.openxmlformats.org/officeDocument/2006/relationships/hyperlink" Target="https://betmgm.my.workfront.com/task/63f6291c000362d0bae51bb344fe6cfb/updates" TargetMode="External"/><Relationship Id="rId182" Type="http://schemas.openxmlformats.org/officeDocument/2006/relationships/hyperlink" Target="https://betmgm.my.workfront.com/task/642ed0e7002dc9335d55eaeec7caf5cc/updates" TargetMode="External"/><Relationship Id="rId378" Type="http://schemas.openxmlformats.org/officeDocument/2006/relationships/hyperlink" Target="https://betmgm.my.workfront.com/task/642de4d40032eb0574c097adf1704fd3/updates" TargetMode="External"/><Relationship Id="rId403" Type="http://schemas.openxmlformats.org/officeDocument/2006/relationships/hyperlink" Target="https://betmgm.my.workfront.com/project/63ab13f4009d7439510168d24ecb962d/updates" TargetMode="External"/><Relationship Id="rId585" Type="http://schemas.openxmlformats.org/officeDocument/2006/relationships/hyperlink" Target="https://betmgm.my.workfront.com/task/644688a70024f72a0ee9571d5b0899d1/updates" TargetMode="External"/><Relationship Id="rId6" Type="http://schemas.openxmlformats.org/officeDocument/2006/relationships/hyperlink" Target="https://betmgm.my.workfront.com/task/6426f2a5002aa23c798caa8f87c3236c/updates" TargetMode="External"/><Relationship Id="rId238" Type="http://schemas.openxmlformats.org/officeDocument/2006/relationships/hyperlink" Target="https://betmgm.my.workfront.com/project/63e53d77004344fc24e60e081f24c94d/updates" TargetMode="External"/><Relationship Id="rId445" Type="http://schemas.openxmlformats.org/officeDocument/2006/relationships/hyperlink" Target="https://betmgm.my.workfront.com/task/642ada9e0006b680282ef519d139a5ec/updates" TargetMode="External"/><Relationship Id="rId487" Type="http://schemas.openxmlformats.org/officeDocument/2006/relationships/hyperlink" Target="https://betmgm.my.workfront.com/task/6436ff5700629d4bde81fa15a3cdcf66/updates" TargetMode="External"/><Relationship Id="rId610" Type="http://schemas.openxmlformats.org/officeDocument/2006/relationships/hyperlink" Target="https://betmgm.my.workfront.com/task/63ea50e000e58d5a5e894e23b74e2050/updates" TargetMode="External"/><Relationship Id="rId652" Type="http://schemas.openxmlformats.org/officeDocument/2006/relationships/hyperlink" Target="https://betmgm.my.workfront.com/task/642f2170003bc4cc1fe13813b8b8edae/updates" TargetMode="External"/><Relationship Id="rId291" Type="http://schemas.openxmlformats.org/officeDocument/2006/relationships/hyperlink" Target="https://betmgm.my.workfront.com/task/63f8d7ea0072f16bb8d40f3d7606e325/updates" TargetMode="External"/><Relationship Id="rId305" Type="http://schemas.openxmlformats.org/officeDocument/2006/relationships/hyperlink" Target="https://betmgm.my.workfront.com/task/63fce75c003e62fe1b744540f8ed7a53/updates" TargetMode="External"/><Relationship Id="rId347" Type="http://schemas.openxmlformats.org/officeDocument/2006/relationships/hyperlink" Target="https://betmgm.my.workfront.com/task/63fce995003eb4bd2afd392034f40006/updates" TargetMode="External"/><Relationship Id="rId512" Type="http://schemas.openxmlformats.org/officeDocument/2006/relationships/hyperlink" Target="https://betmgm.my.workfront.com/task/6446aaa80077227150bb150139b7dc92/updates" TargetMode="External"/><Relationship Id="rId44" Type="http://schemas.openxmlformats.org/officeDocument/2006/relationships/hyperlink" Target="https://betmgm.my.workfront.com/task/641088fb0015a0699642763c3adfac02/updates" TargetMode="External"/><Relationship Id="rId86" Type="http://schemas.openxmlformats.org/officeDocument/2006/relationships/hyperlink" Target="https://betmgm.my.workfront.com/task/640a0a840032d2eb034deacab2a3ff02/updates" TargetMode="External"/><Relationship Id="rId151" Type="http://schemas.openxmlformats.org/officeDocument/2006/relationships/hyperlink" Target="https://betmgm.my.workfront.com/task/6425e68f0034bdcad805e009daf03e16/updates" TargetMode="External"/><Relationship Id="rId389" Type="http://schemas.openxmlformats.org/officeDocument/2006/relationships/hyperlink" Target="https://betmgm.my.workfront.com/task/643047230066ba31fa2b5cd7f27ac8ee/updates" TargetMode="External"/><Relationship Id="rId554" Type="http://schemas.openxmlformats.org/officeDocument/2006/relationships/hyperlink" Target="https://betmgm.my.workfront.com/task/643865cd00388b20aa1fef9c68321363/updates" TargetMode="External"/><Relationship Id="rId596" Type="http://schemas.openxmlformats.org/officeDocument/2006/relationships/hyperlink" Target="https://betmgm.my.workfront.com/task/64347295000f2201d63e463e03d26f95/updates" TargetMode="External"/><Relationship Id="rId193" Type="http://schemas.openxmlformats.org/officeDocument/2006/relationships/hyperlink" Target="https://betmgm.my.workfront.com/task/63dc1763003f6bcb0b5441d27ae8a97b/updates" TargetMode="External"/><Relationship Id="rId207" Type="http://schemas.openxmlformats.org/officeDocument/2006/relationships/hyperlink" Target="http://https:/betmgm.my.workfront.com/task/6435953c0060dd667beba49dc12efcbc/updates" TargetMode="External"/><Relationship Id="rId249" Type="http://schemas.openxmlformats.org/officeDocument/2006/relationships/hyperlink" Target="https://betmgm.my.workfront.com/task/64382d5a002982e3ed06533c8dc83887/updates" TargetMode="External"/><Relationship Id="rId414" Type="http://schemas.openxmlformats.org/officeDocument/2006/relationships/hyperlink" Target="https://betmgm.my.workfront.com/task/6426eb4f006b91c17604dede62bf06ad/updates" TargetMode="External"/><Relationship Id="rId456" Type="http://schemas.openxmlformats.org/officeDocument/2006/relationships/hyperlink" Target="https://betmgm.my.workfront.com/task/63ece9c9002083a7dc03d082682e8fbd/updates" TargetMode="External"/><Relationship Id="rId498" Type="http://schemas.openxmlformats.org/officeDocument/2006/relationships/hyperlink" Target="https://betmgm.my.workfront.com/task/6446c06e007c1f44f0295d3881d03e51/updates" TargetMode="External"/><Relationship Id="rId621" Type="http://schemas.openxmlformats.org/officeDocument/2006/relationships/hyperlink" Target="https://betmgm.my.workfront.com/task/644841e2002c35ca38d1f4c7db430d29/updates" TargetMode="External"/><Relationship Id="rId663" Type="http://schemas.openxmlformats.org/officeDocument/2006/relationships/hyperlink" Target="https://betmgm.my.workfront.com/task/643ec97400254c682776ff06e55ff0e5/updates" TargetMode="External"/><Relationship Id="rId13" Type="http://schemas.openxmlformats.org/officeDocument/2006/relationships/hyperlink" Target="https://betmgm.my.workfront.com/task/6411c50700229936100b65ee606e1d17/updates" TargetMode="External"/><Relationship Id="rId109" Type="http://schemas.openxmlformats.org/officeDocument/2006/relationships/hyperlink" Target="https://betmgm.my.workfront.com/task/642da040000d342a20f9b0ccbdf7e640/updates" TargetMode="External"/><Relationship Id="rId260" Type="http://schemas.openxmlformats.org/officeDocument/2006/relationships/hyperlink" Target="https://betmgm.my.workfront.com/task/64396d1d00003c3f923b90009aac4c38/updates" TargetMode="External"/><Relationship Id="rId316" Type="http://schemas.openxmlformats.org/officeDocument/2006/relationships/hyperlink" Target="https://betmgm.my.workfront.com/task/643d7c34002ae3ab2491d8c6e3067ad3/updates" TargetMode="External"/><Relationship Id="rId523" Type="http://schemas.openxmlformats.org/officeDocument/2006/relationships/hyperlink" Target="https://betmgm.my.workfront.com/task/6436fca50061f486f51e9d004347eefc/updates" TargetMode="External"/><Relationship Id="rId55" Type="http://schemas.openxmlformats.org/officeDocument/2006/relationships/hyperlink" Target="https://betmgm.my.workfront.com/task/64132ef6002c632aeb0bbab548e73030/updates" TargetMode="External"/><Relationship Id="rId97" Type="http://schemas.openxmlformats.org/officeDocument/2006/relationships/hyperlink" Target="https://betmgm.my.workfront.com/task/6419db24005304b57865661ea59b0084/updates" TargetMode="External"/><Relationship Id="rId120" Type="http://schemas.openxmlformats.org/officeDocument/2006/relationships/hyperlink" Target="https://betmgm.my.workfront.com/task/642da2700021d73af536ba402412e7b2/updates" TargetMode="External"/><Relationship Id="rId358" Type="http://schemas.openxmlformats.org/officeDocument/2006/relationships/hyperlink" Target="https://betmgm.my.workfront.com/task/6426e8b1006afef7a3a9664fd1c4af9d/updates" TargetMode="External"/><Relationship Id="rId565" Type="http://schemas.openxmlformats.org/officeDocument/2006/relationships/hyperlink" Target="https://betmgm.my.workfront.com/task/6441b230002c1b9e7a05170ecf45ab86/updates" TargetMode="External"/><Relationship Id="rId162" Type="http://schemas.openxmlformats.org/officeDocument/2006/relationships/hyperlink" Target="https://betmgm.my.workfront.com/task/64009f7e00188944e20eaf80e6ef9aa0/updates" TargetMode="External"/><Relationship Id="rId218" Type="http://schemas.openxmlformats.org/officeDocument/2006/relationships/hyperlink" Target="https://betmgm.my.workfront.com/task/640bc198007eb2d793b2fb4bc1a75dee/updates" TargetMode="External"/><Relationship Id="rId425" Type="http://schemas.openxmlformats.org/officeDocument/2006/relationships/hyperlink" Target="https://betmgm.my.workfront.com/task/63f8d5df00725c789553b0556de2f901/updates" TargetMode="External"/><Relationship Id="rId467" Type="http://schemas.openxmlformats.org/officeDocument/2006/relationships/hyperlink" Target="https://betmgm.my.workfront.com/task/6442e0890022e68497462710e657db24/updates" TargetMode="External"/><Relationship Id="rId632" Type="http://schemas.openxmlformats.org/officeDocument/2006/relationships/hyperlink" Target="https://betmgm.my.workfront.com/task/644a74c6002aac7ee77e589f18c67e23/updates" TargetMode="External"/><Relationship Id="rId271" Type="http://schemas.openxmlformats.org/officeDocument/2006/relationships/hyperlink" Target="https://betmgm.my.workfront.com/task/63fe74df0052f41bbcaca7d3112c798c/updates" TargetMode="External"/><Relationship Id="rId24" Type="http://schemas.openxmlformats.org/officeDocument/2006/relationships/hyperlink" Target="https://betmgm.my.workfront.com/task/6426fa59002dcf5a59e08e2f2f0ea03b/updates" TargetMode="External"/><Relationship Id="rId66" Type="http://schemas.openxmlformats.org/officeDocument/2006/relationships/hyperlink" Target="https://betmgm.my.workfront.com/task/63f687890030b765e613de209ad5695d/updates" TargetMode="External"/><Relationship Id="rId131" Type="http://schemas.openxmlformats.org/officeDocument/2006/relationships/hyperlink" Target="https://betmgm.my.workfront.com/task/642edd78001d14a70f94ff0b4d127398/updates" TargetMode="External"/><Relationship Id="rId327" Type="http://schemas.openxmlformats.org/officeDocument/2006/relationships/hyperlink" Target="https://betmgm.my.workfront.com/task/643e99560001b35fb6fc383a3aa2e92f/updates" TargetMode="External"/><Relationship Id="rId369" Type="http://schemas.openxmlformats.org/officeDocument/2006/relationships/hyperlink" Target="https://betmgm.my.workfront.com/task/642f3193003daeb085de85829c9727dc/updates" TargetMode="External"/><Relationship Id="rId534" Type="http://schemas.openxmlformats.org/officeDocument/2006/relationships/hyperlink" Target="https://betmgm.my.workfront.com/task/64371a480067437cbecf42cb689c5ca4/updates" TargetMode="External"/><Relationship Id="rId576" Type="http://schemas.openxmlformats.org/officeDocument/2006/relationships/hyperlink" Target="https://betmgm.my.workfront.com/task/6449232d0001e95ccd23b7dc6d182f9e/updates" TargetMode="External"/><Relationship Id="rId173" Type="http://schemas.openxmlformats.org/officeDocument/2006/relationships/hyperlink" Target="https://betmgm.my.workfront.com/task/642d7f910016d37b89a85973ba030ccb/updates" TargetMode="External"/><Relationship Id="rId229" Type="http://schemas.openxmlformats.org/officeDocument/2006/relationships/hyperlink" Target="https://betmgm.my.workfront.com/task/642473980054bcf8bb59b237c8566bda/updates" TargetMode="External"/><Relationship Id="rId380" Type="http://schemas.openxmlformats.org/officeDocument/2006/relationships/hyperlink" Target="https://betmgm.my.workfront.com/task/6440093700206790de5af0e40376c5e3/updates" TargetMode="External"/><Relationship Id="rId436" Type="http://schemas.openxmlformats.org/officeDocument/2006/relationships/hyperlink" Target="https://betmgm.my.workfront.com/task/642adca70007337e70eb5f2c1ecc2cb9/updates" TargetMode="External"/><Relationship Id="rId601" Type="http://schemas.openxmlformats.org/officeDocument/2006/relationships/hyperlink" Target="https://betmgm.my.workfront.com/task/64493b6500252452b1bc65662236dc77/updates" TargetMode="External"/><Relationship Id="rId643" Type="http://schemas.openxmlformats.org/officeDocument/2006/relationships/hyperlink" Target="https://betmgm.my.workfront.com/task/642dd866002f85d592c02d97ee6f2e0e/updates" TargetMode="External"/><Relationship Id="rId240" Type="http://schemas.openxmlformats.org/officeDocument/2006/relationships/hyperlink" Target="https://betmgm.my.workfront.com/task/64273de0008074fa771347b6f632c1f5/updates" TargetMode="External"/><Relationship Id="rId478" Type="http://schemas.openxmlformats.org/officeDocument/2006/relationships/hyperlink" Target="https://betmgm.my.workfront.com/task/64416a21001c1eace59fed407da64bb7/updates" TargetMode="External"/><Relationship Id="rId35" Type="http://schemas.openxmlformats.org/officeDocument/2006/relationships/hyperlink" Target="https://betmgm.my.workfront.com/task/6425d2610035116225b88bafca858727/updates" TargetMode="External"/><Relationship Id="rId77" Type="http://schemas.openxmlformats.org/officeDocument/2006/relationships/hyperlink" Target="https://betmgm.my.workfront.com/task/64122a5c0041d2df89591d4ee1d226c4/updates" TargetMode="External"/><Relationship Id="rId100" Type="http://schemas.openxmlformats.org/officeDocument/2006/relationships/hyperlink" Target="https://betmgm.my.workfront.com/task/641b026e0000cc8dc5b9a4d6447a3836/updates" TargetMode="External"/><Relationship Id="rId282" Type="http://schemas.openxmlformats.org/officeDocument/2006/relationships/hyperlink" Target="https://betmgm.my.workfront.com/task/6439ae58003650392453bf7cb9e26e4b/updates" TargetMode="External"/><Relationship Id="rId338" Type="http://schemas.openxmlformats.org/officeDocument/2006/relationships/hyperlink" Target="https://betmgm.my.workfront.com/task/63fe7662005336234b816b5ba3095400/updates" TargetMode="External"/><Relationship Id="rId503" Type="http://schemas.openxmlformats.org/officeDocument/2006/relationships/hyperlink" Target="https://betmgm.my.workfront.com/task/643ef35800383079bfa1aa849d3b1c7d/updates" TargetMode="External"/><Relationship Id="rId545" Type="http://schemas.openxmlformats.org/officeDocument/2006/relationships/hyperlink" Target="https://betmgm.my.workfront.com/task/64468a2b0025d02de36f51dea10f36fc/updates" TargetMode="External"/><Relationship Id="rId587" Type="http://schemas.openxmlformats.org/officeDocument/2006/relationships/hyperlink" Target="https://betmgm.my.workfront.com/task/644924bb00024cff83853aa960fc06a0/updates" TargetMode="External"/><Relationship Id="rId8" Type="http://schemas.openxmlformats.org/officeDocument/2006/relationships/hyperlink" Target="https://betmgm.my.workfront.com/task/641870f4000467f950c7622ed5a98f45/updates" TargetMode="External"/><Relationship Id="rId142" Type="http://schemas.openxmlformats.org/officeDocument/2006/relationships/hyperlink" Target="https://betmgm.my.workfront.com/task/642d7f910016d37b89a85973ba030ccb/updates" TargetMode="External"/><Relationship Id="rId184" Type="http://schemas.openxmlformats.org/officeDocument/2006/relationships/hyperlink" Target="https://betmgm.my.workfront.com/task/64341d82000051ae49205f3f93d86b73/updates" TargetMode="External"/><Relationship Id="rId391" Type="http://schemas.openxmlformats.org/officeDocument/2006/relationships/hyperlink" Target="https://betmgm.my.workfront.com/task/644052ab002e81d1c713d98ae7a84e77/updates" TargetMode="External"/><Relationship Id="rId405" Type="http://schemas.openxmlformats.org/officeDocument/2006/relationships/hyperlink" Target="https://betmgm.my.workfront.com/task/64186ca7000944c27e9f2af4d952cde5/updates" TargetMode="External"/><Relationship Id="rId447" Type="http://schemas.openxmlformats.org/officeDocument/2006/relationships/hyperlink" Target="https://betmgm.my.workfront.com/task/63ecedb400220d4716a0ae8a4e94bb6e/updates" TargetMode="External"/><Relationship Id="rId612" Type="http://schemas.openxmlformats.org/officeDocument/2006/relationships/hyperlink" Target="https://betmgm.my.workfront.com/task/6436dc5a001f74b5588796f6a27ffb25/updates" TargetMode="External"/><Relationship Id="rId251" Type="http://schemas.openxmlformats.org/officeDocument/2006/relationships/hyperlink" Target="https://betmgm.my.workfront.com/task/64383203002ac6121efda43a5f7bf584/updates" TargetMode="External"/><Relationship Id="rId489" Type="http://schemas.openxmlformats.org/officeDocument/2006/relationships/hyperlink" Target="https://betmgm.my.workfront.com/task/6435d3bd006aa64c5bfff60f82d6a168/updates" TargetMode="External"/><Relationship Id="rId654" Type="http://schemas.openxmlformats.org/officeDocument/2006/relationships/hyperlink" Target="https://betmgm.my.workfront.com/task/63ea518900e5be5a7a4ae0b1d36c417d/updates" TargetMode="External"/><Relationship Id="rId46" Type="http://schemas.openxmlformats.org/officeDocument/2006/relationships/hyperlink" Target="https://betmgm.my.workfront.com/project/642b6ef100090b94a6b61a61e1693872/updates" TargetMode="External"/><Relationship Id="rId293" Type="http://schemas.openxmlformats.org/officeDocument/2006/relationships/hyperlink" Target="https://betmgm.my.workfront.com/task/643da65500c16dafc2db4fe68f0ee078/updates" TargetMode="External"/><Relationship Id="rId307" Type="http://schemas.openxmlformats.org/officeDocument/2006/relationships/hyperlink" Target="https://betmgm.my.workfront.com/task/6439aa4f00357fe46b623cc72b6f6997/updates" TargetMode="External"/><Relationship Id="rId349" Type="http://schemas.openxmlformats.org/officeDocument/2006/relationships/hyperlink" Target="https://betmgm.my.workfront.com/task/643ebc1e00210b6b299256d3cc72a394/updates" TargetMode="External"/><Relationship Id="rId514" Type="http://schemas.openxmlformats.org/officeDocument/2006/relationships/hyperlink" Target="https://betmgm.my.workfront.com/task/642da0b700211bedc4dd164d7aaacbf3/updates" TargetMode="External"/><Relationship Id="rId556" Type="http://schemas.openxmlformats.org/officeDocument/2006/relationships/hyperlink" Target="https://betmgm.my.workfront.com/task/63f7df390044076ef831134f7c93b5a8/updates" TargetMode="External"/><Relationship Id="rId88" Type="http://schemas.openxmlformats.org/officeDocument/2006/relationships/hyperlink" Target="https://betmgm.my.workfront.com/task/641079040004547ad9aede2e66dde375/updates" TargetMode="External"/><Relationship Id="rId111" Type="http://schemas.openxmlformats.org/officeDocument/2006/relationships/hyperlink" Target="https://betmgm.my.workfront.com/task/6412245f00414af95e442bb21728d581/updates" TargetMode="External"/><Relationship Id="rId153" Type="http://schemas.openxmlformats.org/officeDocument/2006/relationships/hyperlink" Target="https://betmgm.my.workfront.com/task/642edb84003199f78b2a70fb78b8d5fd/updates" TargetMode="External"/><Relationship Id="rId195" Type="http://schemas.openxmlformats.org/officeDocument/2006/relationships/hyperlink" Target="https://betmgm.my.workfront.com/task/63dc1763003f6be616c8e8c39017aecc/updates" TargetMode="External"/><Relationship Id="rId209" Type="http://schemas.openxmlformats.org/officeDocument/2006/relationships/hyperlink" Target="https://betmgm.my.workfront.com/task/63f7df3900440741fb63dffa3dd2de05/updates" TargetMode="External"/><Relationship Id="rId360" Type="http://schemas.openxmlformats.org/officeDocument/2006/relationships/hyperlink" Target="https://betmgm.my.workfront.com/task/642474200054de54d1d9d2d0271faaa5/updates" TargetMode="External"/><Relationship Id="rId416" Type="http://schemas.openxmlformats.org/officeDocument/2006/relationships/hyperlink" Target="https://betmgm.my.workfront.com/task/6426e95c006b28415495b92366a575bd/updates" TargetMode="External"/><Relationship Id="rId598" Type="http://schemas.openxmlformats.org/officeDocument/2006/relationships/hyperlink" Target="https://betmgm.my.workfront.com/task/6425bcf2003104bf02d20789549e9cca/updates" TargetMode="External"/><Relationship Id="rId220" Type="http://schemas.openxmlformats.org/officeDocument/2006/relationships/hyperlink" Target="https://betmgm.my.workfront.com/task/63f62b180003c042caeb93c9dd35a3cc/updates" TargetMode="External"/><Relationship Id="rId458" Type="http://schemas.openxmlformats.org/officeDocument/2006/relationships/hyperlink" Target="https://betmgm.my.workfront.com/task/6445c745007a1a5ae959b2b4dbf852af/updates" TargetMode="External"/><Relationship Id="rId623" Type="http://schemas.openxmlformats.org/officeDocument/2006/relationships/hyperlink" Target="https://betmgm.my.workfront.com/task/6425be200031557fdee030d5ac7af8c8/updates" TargetMode="External"/><Relationship Id="rId665" Type="http://schemas.openxmlformats.org/officeDocument/2006/relationships/hyperlink" Target="https://betmgm.my.workfront.com/task/6449756c00342a10749b9b4c432b4b95/updates" TargetMode="External"/><Relationship Id="rId15" Type="http://schemas.openxmlformats.org/officeDocument/2006/relationships/hyperlink" Target="https://betmgm.my.workfront.com/task/6426f2aa002aa397287548a19051e328/updates" TargetMode="External"/><Relationship Id="rId57" Type="http://schemas.openxmlformats.org/officeDocument/2006/relationships/hyperlink" Target="https://betmgm.my.workfront.com/task/640923800039e6f1ddb9903dde0c8429/updates" TargetMode="External"/><Relationship Id="rId262" Type="http://schemas.openxmlformats.org/officeDocument/2006/relationships/hyperlink" Target="https://betmgm.my.workfront.com/task/63f68a3400311366feb49c219812646c/updates" TargetMode="External"/><Relationship Id="rId318" Type="http://schemas.openxmlformats.org/officeDocument/2006/relationships/hyperlink" Target="https://betmgm.my.workfront.com/task/6425a142002a66b5d61de5fe231382c7/updates" TargetMode="External"/><Relationship Id="rId525" Type="http://schemas.openxmlformats.org/officeDocument/2006/relationships/hyperlink" Target="https://betmgm.my.workfront.com/task/6446c1c2007c4f2595778042298ecea1/updates" TargetMode="External"/><Relationship Id="rId567" Type="http://schemas.openxmlformats.org/officeDocument/2006/relationships/hyperlink" Target="https://betmgm.my.workfront.com/task/642eec7100356e76b053d4d94900f60d/updates" TargetMode="External"/><Relationship Id="rId99" Type="http://schemas.openxmlformats.org/officeDocument/2006/relationships/hyperlink" Target="https://betmgm.my.workfront.com/task/63f6886d0030cc5535176a72674e62a4/updates" TargetMode="External"/><Relationship Id="rId122" Type="http://schemas.openxmlformats.org/officeDocument/2006/relationships/hyperlink" Target="https://betmgm.my.workfront.com/task/642196fa00137508e950c1a4fda2b12d/updates" TargetMode="External"/><Relationship Id="rId164" Type="http://schemas.openxmlformats.org/officeDocument/2006/relationships/hyperlink" Target="https://betmgm.my.workfront.com/task/64009f8d00188fbc3e38b955263721ec/updates" TargetMode="External"/><Relationship Id="rId371" Type="http://schemas.openxmlformats.org/officeDocument/2006/relationships/hyperlink" Target="https://betmgm.my.workfront.com/task/642ae7ed0006507fee51bc08cebd818f/updates" TargetMode="External"/><Relationship Id="rId427" Type="http://schemas.openxmlformats.org/officeDocument/2006/relationships/hyperlink" Target="https://betmgm.my.workfront.com/task/64131962002b754cd2709cf1d8fe6d18/updates" TargetMode="External"/><Relationship Id="rId469" Type="http://schemas.openxmlformats.org/officeDocument/2006/relationships/hyperlink" Target="https://betmgm.my.workfront.com/task/64419b92003c71b124d590eb261ea636/updates" TargetMode="External"/><Relationship Id="rId634" Type="http://schemas.openxmlformats.org/officeDocument/2006/relationships/hyperlink" Target="https://betmgm.my.workfront.com/task/644973ec0033a01c2abdbb7c7abd1c67/updates" TargetMode="External"/><Relationship Id="rId26" Type="http://schemas.openxmlformats.org/officeDocument/2006/relationships/hyperlink" Target="https://betmgm.my.workfront.com/task/6425d25e003510c428b8875e9e696ee3/updates" TargetMode="External"/><Relationship Id="rId231" Type="http://schemas.openxmlformats.org/officeDocument/2006/relationships/hyperlink" Target="https://betmgm.my.workfront.com/task/6424782700560707f740824f064058b9/updates" TargetMode="External"/><Relationship Id="rId273" Type="http://schemas.openxmlformats.org/officeDocument/2006/relationships/hyperlink" Target="https://betmgm.my.workfront.com/task/64386bb200349b89696d42ae58bd2a37/updates" TargetMode="External"/><Relationship Id="rId329" Type="http://schemas.openxmlformats.org/officeDocument/2006/relationships/hyperlink" Target="https://betmgm.my.workfront.com/task/642ade4e00032c0b03d9d1e9729abf8d/updates" TargetMode="External"/><Relationship Id="rId480" Type="http://schemas.openxmlformats.org/officeDocument/2006/relationships/hyperlink" Target="https://betmgm.my.workfront.com/task/64419d8e003cccad78a8115b8007b146/updates" TargetMode="External"/><Relationship Id="rId536" Type="http://schemas.openxmlformats.org/officeDocument/2006/relationships/hyperlink" Target="https://betmgm.my.workfront.com/task/642c2f0d0005f59eabfa893b264f30f1/updates" TargetMode="External"/><Relationship Id="rId68" Type="http://schemas.openxmlformats.org/officeDocument/2006/relationships/hyperlink" Target="https://betmgm.my.workfront.com/task/642c7c430000c5d4cb3c9993b969c3bf/updates" TargetMode="External"/><Relationship Id="rId133" Type="http://schemas.openxmlformats.org/officeDocument/2006/relationships/hyperlink" Target="https://betmgm.my.workfront.com/task/642eced0002a1f31ad15377afcdf5bb8/updates" TargetMode="External"/><Relationship Id="rId175" Type="http://schemas.openxmlformats.org/officeDocument/2006/relationships/hyperlink" Target="https://betmgm.my.workfront.com/task/6434198b005fba9f42f187676745ba94/updates" TargetMode="External"/><Relationship Id="rId340" Type="http://schemas.openxmlformats.org/officeDocument/2006/relationships/hyperlink" Target="https://betmgm.my.workfront.com/task/63fcdc07003be1852dfb371e8dd623ba/updates" TargetMode="External"/><Relationship Id="rId578" Type="http://schemas.openxmlformats.org/officeDocument/2006/relationships/hyperlink" Target="https://betmgm.my.workfront.com/task/6449266a0002b41577d5074ae7f16f8e/updates" TargetMode="External"/><Relationship Id="rId200" Type="http://schemas.openxmlformats.org/officeDocument/2006/relationships/hyperlink" Target="https://betmgm.my.workfront.com/task/64264c6e0043d3942b57a7059150bab0/updates" TargetMode="External"/><Relationship Id="rId382" Type="http://schemas.openxmlformats.org/officeDocument/2006/relationships/hyperlink" Target="https://betmgm.my.workfront.com/task/6440093b002068e3e80195ab113e0985/updates" TargetMode="External"/><Relationship Id="rId438" Type="http://schemas.openxmlformats.org/officeDocument/2006/relationships/hyperlink" Target="https://betmgm.my.workfront.com/task/642adbd0000706b871267fe3e61a8b4b/updates" TargetMode="External"/><Relationship Id="rId603" Type="http://schemas.openxmlformats.org/officeDocument/2006/relationships/hyperlink" Target="https://betmgm.my.workfront.com/task/643016ee005a33bc0dc1d8111ec824d2/updates" TargetMode="External"/><Relationship Id="rId645" Type="http://schemas.openxmlformats.org/officeDocument/2006/relationships/hyperlink" Target="https://betmgm.my.workfront.com/task/6425e0640039b82554b6b9b9fefbbf88/updates" TargetMode="External"/><Relationship Id="rId242" Type="http://schemas.openxmlformats.org/officeDocument/2006/relationships/hyperlink" Target="https://betmgm.my.workfront.com/task/642ad9dd00000ff05d59891575a111d8/updates" TargetMode="External"/><Relationship Id="rId284" Type="http://schemas.openxmlformats.org/officeDocument/2006/relationships/hyperlink" Target="https://betmgm.my.workfront.com/task/6425e709003aff4b407fd03e086db881/updates" TargetMode="External"/><Relationship Id="rId491" Type="http://schemas.openxmlformats.org/officeDocument/2006/relationships/hyperlink" Target="https://betmgm.my.workfront.com/task/6435d427006ab65e7128c8132eb27a7f/updates" TargetMode="External"/><Relationship Id="rId505" Type="http://schemas.openxmlformats.org/officeDocument/2006/relationships/hyperlink" Target="https://betmgm.my.workfront.com/task/642c255b000060a6bd0629c64bd7394e/updates" TargetMode="External"/><Relationship Id="rId37" Type="http://schemas.openxmlformats.org/officeDocument/2006/relationships/hyperlink" Target="https://betmgm.my.workfront.com/task/642b6e580009075193946e04c3256b48/updates" TargetMode="External"/><Relationship Id="rId79" Type="http://schemas.openxmlformats.org/officeDocument/2006/relationships/hyperlink" Target="https://betmgm.my.workfront.com/task/64189730001854590b1b3c1e7001cce9/updates" TargetMode="External"/><Relationship Id="rId102" Type="http://schemas.openxmlformats.org/officeDocument/2006/relationships/hyperlink" Target="https://betmgm.my.workfront.com/task/64219fbe002eb987079b33d66c02c225/updates" TargetMode="External"/><Relationship Id="rId144" Type="http://schemas.openxmlformats.org/officeDocument/2006/relationships/hyperlink" Target="https://betmgm.my.workfront.com/task/641e0d32006d1739170e7e9ad69cea71/updates" TargetMode="External"/><Relationship Id="rId547" Type="http://schemas.openxmlformats.org/officeDocument/2006/relationships/hyperlink" Target="https://betmgm.my.workfront.com/task/6435cf800069e729d91109c899d4dde8/updates" TargetMode="External"/><Relationship Id="rId589" Type="http://schemas.openxmlformats.org/officeDocument/2006/relationships/hyperlink" Target="https://betmgm.my.workfront.com/task/644925b1000283bf31d007141cb9c059/updates" TargetMode="External"/><Relationship Id="rId90" Type="http://schemas.openxmlformats.org/officeDocument/2006/relationships/hyperlink" Target="https://betmgm.my.workfront.com/task/641df9aa006ac77966588c48901248fe/updates" TargetMode="External"/><Relationship Id="rId186" Type="http://schemas.openxmlformats.org/officeDocument/2006/relationships/hyperlink" Target="https://betmgm.my.workfront.com/task/640f955f0002939150db9bfd060ee503/updates" TargetMode="External"/><Relationship Id="rId351" Type="http://schemas.openxmlformats.org/officeDocument/2006/relationships/hyperlink" Target="https://betmgm.my.workfront.com/task/642477540055dff981593240fe856644/updates" TargetMode="External"/><Relationship Id="rId393" Type="http://schemas.openxmlformats.org/officeDocument/2006/relationships/hyperlink" Target="https://betmgm.my.workfront.com/task/641dc21900775950d3477761437dfe60/updates" TargetMode="External"/><Relationship Id="rId407" Type="http://schemas.openxmlformats.org/officeDocument/2006/relationships/hyperlink" Target="https://betmgm.my.workfront.com/task/64186be800090061863924207a8b7915/updates" TargetMode="External"/><Relationship Id="rId449" Type="http://schemas.openxmlformats.org/officeDocument/2006/relationships/hyperlink" Target="https://betmgm.my.workfront.com/task/63eced7d0021f8fffd7fe0883e176d87/updates" TargetMode="External"/><Relationship Id="rId614" Type="http://schemas.openxmlformats.org/officeDocument/2006/relationships/hyperlink" Target="https://betmgm.my.workfront.com/task/644688f100251832883026d41a996512/updates" TargetMode="External"/><Relationship Id="rId656" Type="http://schemas.openxmlformats.org/officeDocument/2006/relationships/hyperlink" Target="https://betmgm.my.workfront.com/task/644a7b22002c73d7190dccd9ffc87009/updates" TargetMode="External"/><Relationship Id="rId211" Type="http://schemas.openxmlformats.org/officeDocument/2006/relationships/hyperlink" Target="https://betmgm.my.workfront.com/task/640f96a20002edd3ff48017b792606a1/updates" TargetMode="External"/><Relationship Id="rId253" Type="http://schemas.openxmlformats.org/officeDocument/2006/relationships/hyperlink" Target="https://betmgm.my.workfront.com/task/642c24e400038f5494b659b150cd0ab7/updates" TargetMode="External"/><Relationship Id="rId295" Type="http://schemas.openxmlformats.org/officeDocument/2006/relationships/hyperlink" Target="https://betmgm.my.workfront.com/task/64386dbe0034cf1700be6cb23fd46e94/updates" TargetMode="External"/><Relationship Id="rId309" Type="http://schemas.openxmlformats.org/officeDocument/2006/relationships/hyperlink" Target="https://betmgm.my.workfront.com/project/641b22f6001ddd697be4042ef37aeff5/updates" TargetMode="External"/><Relationship Id="rId460" Type="http://schemas.openxmlformats.org/officeDocument/2006/relationships/hyperlink" Target="https://betmgm.my.workfront.com/task/64469cb9002e1c731616dbd435333a27/updates" TargetMode="External"/><Relationship Id="rId516" Type="http://schemas.openxmlformats.org/officeDocument/2006/relationships/hyperlink" Target="https://betmgm.my.workfront.com/task/6426e0770003ffdd0b5a287eece07382/updates" TargetMode="External"/><Relationship Id="rId48" Type="http://schemas.openxmlformats.org/officeDocument/2006/relationships/hyperlink" Target="https://betmgm.my.workfront.com/task/641078750010353929a41c2bebf12b76/updates" TargetMode="External"/><Relationship Id="rId113" Type="http://schemas.openxmlformats.org/officeDocument/2006/relationships/hyperlink" Target="https://betmgm.my.workfront.com/task/641daa0b005b6722423ef000c882d332" TargetMode="External"/><Relationship Id="rId320" Type="http://schemas.openxmlformats.org/officeDocument/2006/relationships/hyperlink" Target="https://betmgm.my.workfront.com/task/6426e5c90069f8a110954758667a0008/updates" TargetMode="External"/><Relationship Id="rId558" Type="http://schemas.openxmlformats.org/officeDocument/2006/relationships/hyperlink" Target="https://betmgm.my.workfront.com/task/64486e5c003121cd03100c46798c7978/updates" TargetMode="External"/><Relationship Id="rId155" Type="http://schemas.openxmlformats.org/officeDocument/2006/relationships/hyperlink" Target="https://betmgm.my.workfront.com/task/642f1f29003a1da73954940414a9d630/updates" TargetMode="External"/><Relationship Id="rId197" Type="http://schemas.openxmlformats.org/officeDocument/2006/relationships/hyperlink" Target="https://betmgm.my.workfront.com/task/642ed1c8002e56551b4f87316d162151/updates" TargetMode="External"/><Relationship Id="rId362" Type="http://schemas.openxmlformats.org/officeDocument/2006/relationships/hyperlink" Target="https://betmgm.my.workfront.com/task/643e98cb0001634c8ab2e13574420da6/updates" TargetMode="External"/><Relationship Id="rId418" Type="http://schemas.openxmlformats.org/officeDocument/2006/relationships/hyperlink" Target="https://betmgm.my.workfront.com/task/64346a17009bac494d757ddb1ccfa735/updates" TargetMode="External"/><Relationship Id="rId625" Type="http://schemas.openxmlformats.org/officeDocument/2006/relationships/hyperlink" Target="https://betmgm.my.workfront.com/task/644974200033a442974f8a43151d2ab3/updates" TargetMode="External"/><Relationship Id="rId222" Type="http://schemas.openxmlformats.org/officeDocument/2006/relationships/hyperlink" Target="https://betmgm.my.workfront.com/task/6421ea8c0017f812d04713869a68848a/updates" TargetMode="External"/><Relationship Id="rId264" Type="http://schemas.openxmlformats.org/officeDocument/2006/relationships/hyperlink" Target="https://betmgm.my.workfront.com/task/63f7df390044075485ca45e61de7f415/updates" TargetMode="External"/><Relationship Id="rId471" Type="http://schemas.openxmlformats.org/officeDocument/2006/relationships/hyperlink" Target="https://betmgm.my.workfront.com/task/64469e9a002e7b9c555f00c70d1cb786/updates" TargetMode="External"/><Relationship Id="rId667" Type="http://schemas.openxmlformats.org/officeDocument/2006/relationships/vmlDrawing" Target="../drawings/vmlDrawing2.vml"/><Relationship Id="rId17" Type="http://schemas.openxmlformats.org/officeDocument/2006/relationships/hyperlink" Target="https://betmgm.my.workfront.com/task/63e53d780043467931c8c283077776d5/updates" TargetMode="External"/><Relationship Id="rId59" Type="http://schemas.openxmlformats.org/officeDocument/2006/relationships/hyperlink" Target="https://betmgm.my.workfront.com/task/6409f7650015b2875694bd1451c5f52e/updates" TargetMode="External"/><Relationship Id="rId124" Type="http://schemas.openxmlformats.org/officeDocument/2006/relationships/hyperlink" Target="https://betmgm.my.workfront.com/task/641b0f8900e0b2830c855261509e7e90/updates" TargetMode="External"/><Relationship Id="rId527" Type="http://schemas.openxmlformats.org/officeDocument/2006/relationships/hyperlink" Target="https://betmgm.my.workfront.com/task/6446c1c6007c5039d3b6dd4ac0c21263/updates" TargetMode="External"/><Relationship Id="rId569" Type="http://schemas.openxmlformats.org/officeDocument/2006/relationships/hyperlink" Target="https://betmgm.my.workfront.com/task/644840f1002c1890236d5bf21d92d66a/updates" TargetMode="External"/><Relationship Id="rId70" Type="http://schemas.openxmlformats.org/officeDocument/2006/relationships/hyperlink" Target="https://betmgm.my.workfront.com/task/642c400800043065522b952f5b4a6ae3/updates" TargetMode="External"/><Relationship Id="rId166" Type="http://schemas.openxmlformats.org/officeDocument/2006/relationships/hyperlink" Target="https://betmgm.my.workfront.com/task/642f33c000476781c5979a4e81ed2a81/updates" TargetMode="External"/><Relationship Id="rId331" Type="http://schemas.openxmlformats.org/officeDocument/2006/relationships/hyperlink" Target="https://betmgm.my.workfront.com/task/643d7a15002a53a31cdbbcbc824a228e/updates" TargetMode="External"/><Relationship Id="rId373" Type="http://schemas.openxmlformats.org/officeDocument/2006/relationships/hyperlink" Target="https://betmgm.my.workfront.com/task/64404a27002d82878920ed1200faf60d/updates" TargetMode="External"/><Relationship Id="rId429" Type="http://schemas.openxmlformats.org/officeDocument/2006/relationships/hyperlink" Target="https://betmgm.my.workfront.com/task/6425b8ad0030376f180ab4f266fd5a21/updates" TargetMode="External"/><Relationship Id="rId580" Type="http://schemas.openxmlformats.org/officeDocument/2006/relationships/hyperlink" Target="https://betmgm.my.workfront.com/task/644924350002316523b59157eb06c371/updates" TargetMode="External"/><Relationship Id="rId636" Type="http://schemas.openxmlformats.org/officeDocument/2006/relationships/hyperlink" Target="https://betmgm.my.workfront.com/task/6442c2d9001d062da550d75d55532a0b/updates" TargetMode="External"/><Relationship Id="rId1" Type="http://schemas.openxmlformats.org/officeDocument/2006/relationships/hyperlink" Target="https://betmgm.my.workfront.com/task/63e53bb20042da5569ec3d02d282b16b/updates" TargetMode="External"/><Relationship Id="rId233" Type="http://schemas.openxmlformats.org/officeDocument/2006/relationships/hyperlink" Target="https://betmgm.my.workfront.com/task/64370d60008a545d8d1352e64399af8b/updates" TargetMode="External"/><Relationship Id="rId440" Type="http://schemas.openxmlformats.org/officeDocument/2006/relationships/hyperlink" Target="https://betmgm.my.workfront.com/task/6442d16c001f8d5faa4566d745cef855/updates" TargetMode="External"/><Relationship Id="rId28" Type="http://schemas.openxmlformats.org/officeDocument/2006/relationships/hyperlink" Target="https://betmgm.my.workfront.com/task/642afbc0001f70c885093f34710ac4fe/updates" TargetMode="External"/><Relationship Id="rId275" Type="http://schemas.openxmlformats.org/officeDocument/2006/relationships/hyperlink" Target="https://betmgm.my.workfront.com/task/64386a68003488c146c8a50c92c6d63a/updates" TargetMode="External"/><Relationship Id="rId300" Type="http://schemas.openxmlformats.org/officeDocument/2006/relationships/hyperlink" Target="https://betmgm.my.workfront.com/task/6414695c00225f8113bf549e620b8c91/updates" TargetMode="External"/><Relationship Id="rId482" Type="http://schemas.openxmlformats.org/officeDocument/2006/relationships/hyperlink" Target="https://betmgm.my.workfront.com/task/6441a692003efed1cfd9230c2f6f06f5/updates" TargetMode="External"/><Relationship Id="rId538" Type="http://schemas.openxmlformats.org/officeDocument/2006/relationships/hyperlink" Target="https://betmgm.my.workfront.com/task/642d8c32001a9c1fa71baea9530dd4be/updates" TargetMode="External"/><Relationship Id="rId81" Type="http://schemas.openxmlformats.org/officeDocument/2006/relationships/hyperlink" Target="https://betmgm.my.workfront.com/task/641afe1b00dccb09a886658ece82a104/updates" TargetMode="External"/><Relationship Id="rId135" Type="http://schemas.openxmlformats.org/officeDocument/2006/relationships/hyperlink" Target="https://betmgm.my.workfront.com/task/642dc440003df17da472883c065fe57b/updates" TargetMode="External"/><Relationship Id="rId177" Type="http://schemas.openxmlformats.org/officeDocument/2006/relationships/hyperlink" Target="https://betmgm.my.workfront.com/task/64345c41000c472034639bddefd41fb1/updates" TargetMode="External"/><Relationship Id="rId342" Type="http://schemas.openxmlformats.org/officeDocument/2006/relationships/hyperlink" Target="https://betmgm.my.workfront.com/task/641dcc750024e882f9c53652df81b401/updates" TargetMode="External"/><Relationship Id="rId384" Type="http://schemas.openxmlformats.org/officeDocument/2006/relationships/hyperlink" Target="https://betmgm.my.workfront.com/task/6430239b00213207f8ee3ca4a7bd5b44/updates" TargetMode="External"/><Relationship Id="rId591" Type="http://schemas.openxmlformats.org/officeDocument/2006/relationships/hyperlink" Target="https://betmgm.my.workfront.com/task/6426e0b500041265f375acd0aecd8b47/updates" TargetMode="External"/><Relationship Id="rId605" Type="http://schemas.openxmlformats.org/officeDocument/2006/relationships/hyperlink" Target="https://betmgm.my.workfront.com/task/6425df5300397325b59c2eaf4bb244a1/updates" TargetMode="External"/><Relationship Id="rId202" Type="http://schemas.openxmlformats.org/officeDocument/2006/relationships/hyperlink" Target="https://betmgm.my.workfront.com/task/6435938200609b5dec52f23e0ec1ce70/updates" TargetMode="External"/><Relationship Id="rId244" Type="http://schemas.openxmlformats.org/officeDocument/2006/relationships/hyperlink" Target="https://betmgm.my.workfront.com/task/6436e588005b834b66ccd355b5c418a1/updates" TargetMode="External"/><Relationship Id="rId647" Type="http://schemas.openxmlformats.org/officeDocument/2006/relationships/hyperlink" Target="https://betmgm.my.workfront.com/task/63ea633a00ea6c5ff8e05424d70f87f4/updates" TargetMode="External"/><Relationship Id="rId39" Type="http://schemas.openxmlformats.org/officeDocument/2006/relationships/hyperlink" Target="https://betmgm.my.workfront.com/task/640f57bb00290c2449dea20ae88deb0f/updates" TargetMode="External"/><Relationship Id="rId286" Type="http://schemas.openxmlformats.org/officeDocument/2006/relationships/hyperlink" Target="https://betmgm.my.workfront.com/task/6439b35200371e42e20b6afcbea0c886/updates" TargetMode="External"/><Relationship Id="rId451" Type="http://schemas.openxmlformats.org/officeDocument/2006/relationships/hyperlink" Target="https://betmgm.my.workfront.com/task/642f152d003993368a7010bad56114a5/updates" TargetMode="External"/><Relationship Id="rId493" Type="http://schemas.openxmlformats.org/officeDocument/2006/relationships/hyperlink" Target="https://betmgm.my.workfront.com/task/642c71900018598e1359bb59a7cbefd8/updates" TargetMode="External"/><Relationship Id="rId507" Type="http://schemas.openxmlformats.org/officeDocument/2006/relationships/hyperlink" Target="https://betmgm.my.workfront.com/task/6446e2700082f8e54a4f2e116c09ebc3/updates" TargetMode="External"/><Relationship Id="rId549" Type="http://schemas.openxmlformats.org/officeDocument/2006/relationships/hyperlink" Target="https://betmgm.my.workfront.com/task/6441b53e002c97520f8aac1f8877a037/updates" TargetMode="External"/><Relationship Id="rId50" Type="http://schemas.openxmlformats.org/officeDocument/2006/relationships/hyperlink" Target="https://betmgm.my.workfront.com/task/640f55a900284486b102d09d74e9fd14/updates" TargetMode="External"/><Relationship Id="rId104" Type="http://schemas.openxmlformats.org/officeDocument/2006/relationships/hyperlink" Target="https://betmgm.my.workfront.com/task/6421b44800357870d3b9202ed3129a52/updates" TargetMode="External"/><Relationship Id="rId146" Type="http://schemas.openxmlformats.org/officeDocument/2006/relationships/hyperlink" Target="https://betmgm.my.workfront.com/task/641db62d005e4df94c400d650d5157c1/updates" TargetMode="External"/><Relationship Id="rId188" Type="http://schemas.openxmlformats.org/officeDocument/2006/relationships/hyperlink" Target="https://betmgm.my.workfront.com/task/6419bc4100154c9486e2476a733ff904/updates" TargetMode="External"/><Relationship Id="rId311" Type="http://schemas.openxmlformats.org/officeDocument/2006/relationships/hyperlink" Target="https://betmgm.my.workfront.com/task/643da78900c1a0362275c9dfba8330e3/updates" TargetMode="External"/><Relationship Id="rId353" Type="http://schemas.openxmlformats.org/officeDocument/2006/relationships/hyperlink" Target="https://betmgm.my.workfront.com/task/642dcbdf003f5dd5f110a5f91192c384/updates" TargetMode="External"/><Relationship Id="rId395" Type="http://schemas.openxmlformats.org/officeDocument/2006/relationships/hyperlink" Target="https://betmgm.my.workfront.com/task/643eecaa0070d5a020ac47fdd1031efd/updates" TargetMode="External"/><Relationship Id="rId409" Type="http://schemas.openxmlformats.org/officeDocument/2006/relationships/hyperlink" Target="https://betmgm.my.workfront.com/task/643ee220001c3a45f2bc2087ab84d37a/updates" TargetMode="External"/><Relationship Id="rId560" Type="http://schemas.openxmlformats.org/officeDocument/2006/relationships/hyperlink" Target="https://betmgm.my.workfront.com/task/644834670075b2e4f6adac1d3992b7c4/updates" TargetMode="External"/><Relationship Id="rId92" Type="http://schemas.openxmlformats.org/officeDocument/2006/relationships/hyperlink" Target="https://betmgm.my.workfront.com/task/64185ba40003b8f80c5699ce457ccd7a/updates" TargetMode="External"/><Relationship Id="rId213" Type="http://schemas.openxmlformats.org/officeDocument/2006/relationships/hyperlink" Target="https://betmgm.my.workfront.com/task/642b3a9100580ff881f4f569c030306b/updates" TargetMode="External"/><Relationship Id="rId420" Type="http://schemas.openxmlformats.org/officeDocument/2006/relationships/hyperlink" Target="https://betmgm.my.workfront.com/task/6425b6d6002fe444fea24f496ca86973/updates" TargetMode="External"/><Relationship Id="rId616" Type="http://schemas.openxmlformats.org/officeDocument/2006/relationships/hyperlink" Target="https://betmgm.my.workfront.com/task/644a7669002b0c7b75ec463dd6f5662c/updates" TargetMode="External"/><Relationship Id="rId658" Type="http://schemas.openxmlformats.org/officeDocument/2006/relationships/hyperlink" Target="https://betmgm.my.workfront.com/task/64469e49000a96b14c7a9f26bc06995e/updates" TargetMode="External"/><Relationship Id="rId255" Type="http://schemas.openxmlformats.org/officeDocument/2006/relationships/hyperlink" Target="https://betmgm.my.workfront.com/task/642ad75200004fe3d25a54b6f5064e78/updates" TargetMode="External"/><Relationship Id="rId297" Type="http://schemas.openxmlformats.org/officeDocument/2006/relationships/hyperlink" Target="https://betmgm.my.workfront.com/task/643990270030e3542dc79f6a71b2b7c1/updates" TargetMode="External"/><Relationship Id="rId462" Type="http://schemas.openxmlformats.org/officeDocument/2006/relationships/hyperlink" Target="https://betmgm.my.workfront.com/task/64419dfc003cf90728ac95478355a9ed/updates" TargetMode="External"/><Relationship Id="rId518" Type="http://schemas.openxmlformats.org/officeDocument/2006/relationships/hyperlink" Target="https://betmgm.my.workfront.com/project/643967b20001a1fea47ca8ac3e1bdd5a/updates" TargetMode="External"/><Relationship Id="rId115" Type="http://schemas.openxmlformats.org/officeDocument/2006/relationships/hyperlink" Target="https://betmgm.my.workfront.com/task/64147f3200291d054748760e9eaca96e/updates" TargetMode="External"/><Relationship Id="rId157" Type="http://schemas.openxmlformats.org/officeDocument/2006/relationships/hyperlink" Target="https://betmgm.my.workfront.com/task/642f3340004758f9faf9152e89d67005/updates" TargetMode="External"/><Relationship Id="rId322" Type="http://schemas.openxmlformats.org/officeDocument/2006/relationships/hyperlink" Target="https://betmgm.my.workfront.com/task/6426e3c6006994d2a825a30b0c27d453/updates" TargetMode="External"/><Relationship Id="rId364" Type="http://schemas.openxmlformats.org/officeDocument/2006/relationships/hyperlink" Target="https://betmgm.my.workfront.com/task/643ef5ea0071f0981cfc047bf79fb590/updates" TargetMode="External"/><Relationship Id="rId61" Type="http://schemas.openxmlformats.org/officeDocument/2006/relationships/hyperlink" Target="https://betmgm.my.workfront.com/task/64107d9d000527c7176ff167b2540517/updates" TargetMode="External"/><Relationship Id="rId199" Type="http://schemas.openxmlformats.org/officeDocument/2006/relationships/hyperlink" Target="https://betmgm.my.workfront.com/task/64355dbb000b8d89fd8e8db7df88a597/updates" TargetMode="External"/><Relationship Id="rId571" Type="http://schemas.openxmlformats.org/officeDocument/2006/relationships/hyperlink" Target="https://betmgm.my.workfront.com/task/6446b0b100784a867d48c3592b2fcc11/updates" TargetMode="External"/><Relationship Id="rId627" Type="http://schemas.openxmlformats.org/officeDocument/2006/relationships/hyperlink" Target="https://betmgm.my.workfront.com/task/642ae7ed000650932cfe8d66466825da/updates" TargetMode="External"/><Relationship Id="rId19" Type="http://schemas.openxmlformats.org/officeDocument/2006/relationships/hyperlink" Target="https://betmgm.my.workfront.com/task/6426f391002ade11ee8540b5321c8afe/updates" TargetMode="External"/><Relationship Id="rId224" Type="http://schemas.openxmlformats.org/officeDocument/2006/relationships/hyperlink" Target="https://betmgm.my.workfront.com/task/640b61ef006d7adddff2d78f09a1d20d/updates" TargetMode="External"/><Relationship Id="rId266" Type="http://schemas.openxmlformats.org/officeDocument/2006/relationships/hyperlink" Target="https://betmgm.my.workfront.com/task/6419dcac001eb8725e646efde040b746/updates" TargetMode="External"/><Relationship Id="rId431" Type="http://schemas.openxmlformats.org/officeDocument/2006/relationships/hyperlink" Target="https://betmgm.my.workfront.com/task/63ea5f5500e98f547d6f4a7c3e211afb/updates" TargetMode="External"/><Relationship Id="rId473" Type="http://schemas.openxmlformats.org/officeDocument/2006/relationships/hyperlink" Target="https://betmgm.my.workfront.com/task/642d8e14001b7998c03e30b3d03b96a4/updates" TargetMode="External"/><Relationship Id="rId529" Type="http://schemas.openxmlformats.org/officeDocument/2006/relationships/hyperlink" Target="https://betmgm.my.workfront.com/task/64381120000dba77044a164237ceb2ed/updates" TargetMode="External"/><Relationship Id="rId30" Type="http://schemas.openxmlformats.org/officeDocument/2006/relationships/hyperlink" Target="https://betmgm.my.workfront.com/task/642aff96002067eb198197e186da7ca6/updates" TargetMode="External"/><Relationship Id="rId126" Type="http://schemas.openxmlformats.org/officeDocument/2006/relationships/hyperlink" Target="https://betmgm.my.workfront.com/task/642ec427002091a803b8b96d1fee3d50/updates" TargetMode="External"/><Relationship Id="rId168" Type="http://schemas.openxmlformats.org/officeDocument/2006/relationships/hyperlink" Target="https://betmgm.my.workfront.com/task/6430735e002e646c5d270dc0978a69bc/updates" TargetMode="External"/><Relationship Id="rId333" Type="http://schemas.openxmlformats.org/officeDocument/2006/relationships/hyperlink" Target="https://betmgm.my.workfront.com/task/643f33a4002593f1e23e39d1e9ace3e1/updates" TargetMode="External"/><Relationship Id="rId540" Type="http://schemas.openxmlformats.org/officeDocument/2006/relationships/hyperlink" Target="https://betmgm.my.workfront.com/task/6446b0b600784b9cb33e87cbd76c735d/updates" TargetMode="External"/><Relationship Id="rId72" Type="http://schemas.openxmlformats.org/officeDocument/2006/relationships/hyperlink" Target="https://betmgm.my.workfront.com/project/64187e6d0007e4e6cff5eadd8483459b/updates" TargetMode="External"/><Relationship Id="rId375" Type="http://schemas.openxmlformats.org/officeDocument/2006/relationships/hyperlink" Target="https://betmgm.my.workfront.com/task/6424a2a600abca39e092e5604c580826/updates" TargetMode="External"/><Relationship Id="rId582" Type="http://schemas.openxmlformats.org/officeDocument/2006/relationships/hyperlink" Target="https://betmgm.my.workfront.com/task/64493aca0024f6eb2217dba1d94b1ddc/updates" TargetMode="External"/><Relationship Id="rId638" Type="http://schemas.openxmlformats.org/officeDocument/2006/relationships/hyperlink" Target="https://betmgm.my.workfront.com/task/643eca3c00192a5d1fae74e2f04b02b5/updates" TargetMode="External"/><Relationship Id="rId3" Type="http://schemas.openxmlformats.org/officeDocument/2006/relationships/hyperlink" Target="https://betmgm.my.workfront.com/task/640b4bcc0067dca9b454234c67e8530c/updates" TargetMode="External"/><Relationship Id="rId235" Type="http://schemas.openxmlformats.org/officeDocument/2006/relationships/hyperlink" Target="https://betmgm.my.workfront.com/task/64386e950034f174444c063c4a8314d5/updates" TargetMode="External"/><Relationship Id="rId277" Type="http://schemas.openxmlformats.org/officeDocument/2006/relationships/hyperlink" Target="https://betmgm.my.workfront.com/task/6439abcf0035db7dd5a63f6de40b0b50/updates" TargetMode="External"/><Relationship Id="rId400" Type="http://schemas.openxmlformats.org/officeDocument/2006/relationships/hyperlink" Target="https://betmgm.my.workfront.com/task/6425aa2c002d37254d6f30848822931f/updates" TargetMode="External"/><Relationship Id="rId442" Type="http://schemas.openxmlformats.org/officeDocument/2006/relationships/hyperlink" Target="https://betmgm.my.workfront.com/task/63ece91c00204157cd8028df9a650bc3/updates" TargetMode="External"/><Relationship Id="rId484" Type="http://schemas.openxmlformats.org/officeDocument/2006/relationships/hyperlink" Target="https://betmgm.my.workfront.com/task/64469f02002e983482b69db9d39fccd3/updates" TargetMode="External"/><Relationship Id="rId137" Type="http://schemas.openxmlformats.org/officeDocument/2006/relationships/hyperlink" Target="https://betmgm.my.workfront.com/task/642ecf16002a375aa536cfeff79ff9f8/updates" TargetMode="External"/><Relationship Id="rId302" Type="http://schemas.openxmlformats.org/officeDocument/2006/relationships/hyperlink" Target="https://betmgm.my.workfront.com/task/643d7fc0002c546a94ec368de7c18bdc/updates" TargetMode="External"/><Relationship Id="rId344" Type="http://schemas.openxmlformats.org/officeDocument/2006/relationships/hyperlink" Target="https://betmgm.my.workfront.com/task/642d79230015cae6ed44338d6239e770/updates" TargetMode="External"/><Relationship Id="rId41" Type="http://schemas.openxmlformats.org/officeDocument/2006/relationships/hyperlink" Target="https://betmgm.my.workfront.com/task/640b5ca2006bac6572e004d9c85e75dc/updates" TargetMode="External"/><Relationship Id="rId83" Type="http://schemas.openxmlformats.org/officeDocument/2006/relationships/hyperlink" Target="https://betmgm.my.workfront.com/task/642b336e002c7d535d8b1116813c0899/updates" TargetMode="External"/><Relationship Id="rId179" Type="http://schemas.openxmlformats.org/officeDocument/2006/relationships/hyperlink" Target="https://betmgm.my.workfront.com/task/6434acb200a2c0b74991c87c292f0ca6/updates" TargetMode="External"/><Relationship Id="rId386" Type="http://schemas.openxmlformats.org/officeDocument/2006/relationships/hyperlink" Target="https://betmgm.my.workfront.com/task/643ee50e001cf7b96db43fa6288aaef6/updates" TargetMode="External"/><Relationship Id="rId551" Type="http://schemas.openxmlformats.org/officeDocument/2006/relationships/hyperlink" Target="https://betmgm.my.workfront.com/task/64480ea900229728e651035957a6f73f/updates" TargetMode="External"/><Relationship Id="rId593" Type="http://schemas.openxmlformats.org/officeDocument/2006/relationships/hyperlink" Target="https://betmgm.my.workfront.com/task/64494ac00027a19e42fcf8689165ed37/updates" TargetMode="External"/><Relationship Id="rId607" Type="http://schemas.openxmlformats.org/officeDocument/2006/relationships/hyperlink" Target="https://betmgm.my.workfront.com/task/6441b0fd002c05742adeb6e26f0c7378/updates" TargetMode="External"/><Relationship Id="rId649" Type="http://schemas.openxmlformats.org/officeDocument/2006/relationships/hyperlink" Target="https://betmgm.my.workfront.com/task/644835920075d31c16630ebd8c77d4c6/updates" TargetMode="External"/><Relationship Id="rId190" Type="http://schemas.openxmlformats.org/officeDocument/2006/relationships/hyperlink" Target="https://betmgm.my.workfront.com/task/64345e62000c74185e624b60a279bcf3/updates" TargetMode="External"/><Relationship Id="rId204" Type="http://schemas.openxmlformats.org/officeDocument/2006/relationships/hyperlink" Target="https://betmgm.my.workfront.com/task/6435926b006068cb33ac07cbbf9f9c89/updates" TargetMode="External"/><Relationship Id="rId246" Type="http://schemas.openxmlformats.org/officeDocument/2006/relationships/hyperlink" Target="https://betmgm.my.workfront.com/task/64386cf40034ba3094a4973456ee7a34/updates" TargetMode="External"/><Relationship Id="rId288" Type="http://schemas.openxmlformats.org/officeDocument/2006/relationships/hyperlink" Target="https://betmgm.my.workfront.com/task/643d726e002ecf8728ed7429fc0e30d8/updates" TargetMode="External"/><Relationship Id="rId411" Type="http://schemas.openxmlformats.org/officeDocument/2006/relationships/hyperlink" Target="https://betmgm.my.workfront.com/task/642b397e0057e77b0fa32885ff342256/updates" TargetMode="External"/><Relationship Id="rId453" Type="http://schemas.openxmlformats.org/officeDocument/2006/relationships/hyperlink" Target="https://betmgm.my.workfront.com/task/6442d010001f1cf68c759c22963a00df/updates" TargetMode="External"/><Relationship Id="rId509" Type="http://schemas.openxmlformats.org/officeDocument/2006/relationships/hyperlink" Target="https://betmgm.my.workfront.com/task/64468af0009e07c5c27dbdb5cb09bf13/updates" TargetMode="External"/><Relationship Id="rId660" Type="http://schemas.openxmlformats.org/officeDocument/2006/relationships/hyperlink" Target="https://betmgm.my.workfront.com/task/63ea519f00e5cafef99d22d7bdfaccc4/updates" TargetMode="External"/><Relationship Id="rId106" Type="http://schemas.openxmlformats.org/officeDocument/2006/relationships/hyperlink" Target="https://betmgm.my.workfront.com/task/641afd0a000f41746e23a1424ac54ca8/updates" TargetMode="External"/><Relationship Id="rId313" Type="http://schemas.openxmlformats.org/officeDocument/2006/relationships/hyperlink" Target="https://betmgm.my.workfront.com/task/642d73440014a2a3bef5cb868661fa69/updates" TargetMode="External"/><Relationship Id="rId495" Type="http://schemas.openxmlformats.org/officeDocument/2006/relationships/hyperlink" Target="https://betmgm.my.workfront.com/task/6446cafb002e631fe174cf618f2c4d92/updates" TargetMode="External"/><Relationship Id="rId10" Type="http://schemas.openxmlformats.org/officeDocument/2006/relationships/hyperlink" Target="https://betmgm.my.workfront.com/task/64231391005c50c1258695ec443e2166/updates" TargetMode="External"/><Relationship Id="rId52" Type="http://schemas.openxmlformats.org/officeDocument/2006/relationships/hyperlink" Target="https://betmgm.my.workfront.com/task/641b15bb00e1bff31b2ca1b13696a9e8/updates" TargetMode="External"/><Relationship Id="rId94" Type="http://schemas.openxmlformats.org/officeDocument/2006/relationships/hyperlink" Target="https://betmgm.my.workfront.com/task/642da0b4000d4e3f9a7b0412c2cbf2c3/updates" TargetMode="External"/><Relationship Id="rId148" Type="http://schemas.openxmlformats.org/officeDocument/2006/relationships/hyperlink" Target="https://betmgm.my.workfront.com/task/642f1e3d003a0df84f1a5c3fb9ff28ab/updates" TargetMode="External"/><Relationship Id="rId355" Type="http://schemas.openxmlformats.org/officeDocument/2006/relationships/hyperlink" Target="https://betmgm.my.workfront.com/task/642c48c1000dd425cb7b9c9e44f7194c/updates" TargetMode="External"/><Relationship Id="rId397" Type="http://schemas.openxmlformats.org/officeDocument/2006/relationships/hyperlink" Target="https://betmgm.my.workfront.com/task/64122de5009ad981081e6d686e0f218a/updates" TargetMode="External"/><Relationship Id="rId520" Type="http://schemas.openxmlformats.org/officeDocument/2006/relationships/hyperlink" Target="https://betmgm.my.workfront.com/task/642edc1d0031dd1d2af0a076b3bb4e54/updates" TargetMode="External"/><Relationship Id="rId562" Type="http://schemas.openxmlformats.org/officeDocument/2006/relationships/hyperlink" Target="https://betmgm.my.workfront.com/task/6441ab7c002b9af34bf0c5d224d1c078/updates" TargetMode="External"/><Relationship Id="rId618" Type="http://schemas.openxmlformats.org/officeDocument/2006/relationships/hyperlink" Target="https://betmgm.my.workfront.com/task/64468993002552e8a96adf72916ceeec/updates" TargetMode="External"/><Relationship Id="rId215" Type="http://schemas.openxmlformats.org/officeDocument/2006/relationships/hyperlink" Target="https://betmgm.my.workfront.com/task/640bc2c0007ebff0b13964f498b4f5cd/updates" TargetMode="External"/><Relationship Id="rId257" Type="http://schemas.openxmlformats.org/officeDocument/2006/relationships/hyperlink" Target="https://betmgm.my.workfront.com/task/63f68b04003127d5b02a99e0a49844cd/updates" TargetMode="External"/><Relationship Id="rId422" Type="http://schemas.openxmlformats.org/officeDocument/2006/relationships/hyperlink" Target="https://betmgm.my.workfront.com/task/6441704a003227fbbde58fb833eb39b0/updates" TargetMode="External"/><Relationship Id="rId464" Type="http://schemas.openxmlformats.org/officeDocument/2006/relationships/hyperlink" Target="https://betmgm.my.workfront.com/task/6442dd8500225edc97c1a91ccfe30017/updates" TargetMode="External"/><Relationship Id="rId299" Type="http://schemas.openxmlformats.org/officeDocument/2006/relationships/hyperlink" Target="https://betmgm.my.workfront.com/task/64131962002b75361c7330b76ce69692/updates" TargetMode="External"/><Relationship Id="rId63" Type="http://schemas.openxmlformats.org/officeDocument/2006/relationships/hyperlink" Target="https://betmgm.my.workfront.com/task/63f62a3500039038df611127b9b7a6c6/updates" TargetMode="External"/><Relationship Id="rId159" Type="http://schemas.openxmlformats.org/officeDocument/2006/relationships/hyperlink" Target="https://betmgm.my.workfront.com/task/64009f4b001869fb3cdc4eaf6cf94e1a/updates" TargetMode="External"/><Relationship Id="rId366" Type="http://schemas.openxmlformats.org/officeDocument/2006/relationships/hyperlink" Target="https://betmgm.my.workfront.com/task/643e98fc00017f8c7e50e6c0718e1c62/updates?email-source=assignedTo" TargetMode="External"/><Relationship Id="rId573" Type="http://schemas.openxmlformats.org/officeDocument/2006/relationships/hyperlink" Target="https://betmgm.my.workfront.com/task/6441b09b002bf88375c7c4924b1b8d48/updates" TargetMode="External"/><Relationship Id="rId226" Type="http://schemas.openxmlformats.org/officeDocument/2006/relationships/hyperlink" Target="https://betmgm.my.workfront.com/task/6436f7b40087496da526880f741508ef/updates" TargetMode="External"/><Relationship Id="rId433" Type="http://schemas.openxmlformats.org/officeDocument/2006/relationships/hyperlink" Target="https://betmgm.my.workfront.com/task/63eced2d0021de7127f6e9435d9c42dd/updates" TargetMode="External"/><Relationship Id="rId640" Type="http://schemas.openxmlformats.org/officeDocument/2006/relationships/hyperlink" Target="https://betmgm.my.workfront.com/task/643476ac009d7eb10f13b1acc1cd449b/updates" TargetMode="External"/><Relationship Id="rId74" Type="http://schemas.openxmlformats.org/officeDocument/2006/relationships/hyperlink" Target="https://betmgm.my.workfront.com/project/63f68664003098a6a87df93ce51a7627/updates" TargetMode="External"/><Relationship Id="rId377" Type="http://schemas.openxmlformats.org/officeDocument/2006/relationships/hyperlink" Target="https://betmgm.my.workfront.com/task/6424a09200ab8d4c91112584f3130bb0/updates" TargetMode="External"/><Relationship Id="rId500" Type="http://schemas.openxmlformats.org/officeDocument/2006/relationships/hyperlink" Target="https://betmgm.my.workfront.com/task/64246e1c0093d6e54d12a296fcd31dba/updates" TargetMode="External"/><Relationship Id="rId584" Type="http://schemas.openxmlformats.org/officeDocument/2006/relationships/hyperlink" Target="https://betmgm.my.workfront.com/task/644925390002618a5daf8babccef982d/updates" TargetMode="External"/><Relationship Id="rId5" Type="http://schemas.openxmlformats.org/officeDocument/2006/relationships/hyperlink" Target="https://betmgm.my.workfront.com/task/642a211b00074f3ca84a5a3fed2f2fe3/updates" TargetMode="External"/><Relationship Id="rId237" Type="http://schemas.openxmlformats.org/officeDocument/2006/relationships/hyperlink" Target="https://betmgm.my.workfront.com/task/6436d3f8001facde761b73129c348f7c/updates" TargetMode="External"/><Relationship Id="rId444" Type="http://schemas.openxmlformats.org/officeDocument/2006/relationships/hyperlink" Target="https://betmgm.my.workfront.com/task/63ece91c002041895322f362b0b3486b/updates" TargetMode="External"/><Relationship Id="rId651" Type="http://schemas.openxmlformats.org/officeDocument/2006/relationships/hyperlink" Target="https://betmgm.my.workfront.com/task/643ec7bb0024cec206aef570e7f62744/updates" TargetMode="External"/><Relationship Id="rId290" Type="http://schemas.openxmlformats.org/officeDocument/2006/relationships/hyperlink" Target="https://betmgm.my.workfront.com/task/643d7271002ecff783997ba09b0d94b2/updates" TargetMode="External"/><Relationship Id="rId304" Type="http://schemas.openxmlformats.org/officeDocument/2006/relationships/hyperlink" Target="https://betmgm.my.workfront.com/task/643da78600c19f993236880bead5688a/updates" TargetMode="External"/><Relationship Id="rId388" Type="http://schemas.openxmlformats.org/officeDocument/2006/relationships/hyperlink" Target="https://betmgm.my.workfront.com/task/644052a4002e80ac761ec17f0694bcce/updates" TargetMode="External"/><Relationship Id="rId511" Type="http://schemas.openxmlformats.org/officeDocument/2006/relationships/hyperlink" Target="https://betmgm.my.workfront.com/task/6426e0220003dccb346aea7f49a1632f/updates" TargetMode="External"/><Relationship Id="rId609" Type="http://schemas.openxmlformats.org/officeDocument/2006/relationships/hyperlink" Target="https://betmgm.my.workfront.com/task/63ea50e000e58d6f16a29448f391d0a5/updates" TargetMode="External"/><Relationship Id="rId85" Type="http://schemas.openxmlformats.org/officeDocument/2006/relationships/hyperlink" Target="https://betmgm.my.workfront.com/task/642b32f3002c552830938e101747ca9a/updates" TargetMode="External"/><Relationship Id="rId150" Type="http://schemas.openxmlformats.org/officeDocument/2006/relationships/hyperlink" Target="https://betmgm.my.workfront.com/task/641aff5c00dd05d06e359c384a19f9cb/updates" TargetMode="External"/><Relationship Id="rId595" Type="http://schemas.openxmlformats.org/officeDocument/2006/relationships/hyperlink" Target="https://betmgm.my.workfront.com/task/643471f9000f1432fd084cf27a202a3f/updates" TargetMode="External"/><Relationship Id="rId248" Type="http://schemas.openxmlformats.org/officeDocument/2006/relationships/hyperlink" Target="https://betmgm.my.workfront.com/task/64302906005f9cf02b5bcc778ece49f0/updates" TargetMode="External"/><Relationship Id="rId455" Type="http://schemas.openxmlformats.org/officeDocument/2006/relationships/hyperlink" Target="https://betmgm.my.workfront.com/task/6442d014001f1e1631b2813bc80c1e9e/updates" TargetMode="External"/><Relationship Id="rId662" Type="http://schemas.openxmlformats.org/officeDocument/2006/relationships/hyperlink" Target="https://betmgm.my.workfront.com/task/644835e70075e2f6ece28c015f88ad58/updates" TargetMode="External"/><Relationship Id="rId12" Type="http://schemas.openxmlformats.org/officeDocument/2006/relationships/hyperlink" Target="https://betmgm.my.workfront.com/task/6425c82a003456e59ab2eed448190323/updates" TargetMode="External"/><Relationship Id="rId108" Type="http://schemas.openxmlformats.org/officeDocument/2006/relationships/hyperlink" Target="https://betmgm.my.workfront.com/task/642da03e000d33abdd798da7fa6bf513/updates" TargetMode="External"/><Relationship Id="rId315" Type="http://schemas.openxmlformats.org/officeDocument/2006/relationships/hyperlink" Target="https://betmgm.my.workfront.com/task/64244aba008ac8713e630c8428761f68/updates" TargetMode="External"/><Relationship Id="rId522" Type="http://schemas.openxmlformats.org/officeDocument/2006/relationships/hyperlink" Target="https://betmgm.my.workfront.com/task/6439565500074ee3a11fe70060f08d1c/updates" TargetMode="External"/><Relationship Id="rId96" Type="http://schemas.openxmlformats.org/officeDocument/2006/relationships/hyperlink" Target="https://betmgm.my.workfront.com/task/641b004300003a7db97b52f69b20732e/updates" TargetMode="External"/><Relationship Id="rId161" Type="http://schemas.openxmlformats.org/officeDocument/2006/relationships/hyperlink" Target="https://betmgm.my.workfront.com/task/64009f76001882fb9124b6785e89e899/updates" TargetMode="External"/><Relationship Id="rId399" Type="http://schemas.openxmlformats.org/officeDocument/2006/relationships/hyperlink" Target="https://betmgm.my.workfront.com/task/6424a3f000abff564ca6f5faa3548b1b/updates" TargetMode="External"/><Relationship Id="rId259" Type="http://schemas.openxmlformats.org/officeDocument/2006/relationships/hyperlink" Target="https://betmgm.my.workfront.com/task/64396d2200003e50363165360942788a/updates" TargetMode="External"/><Relationship Id="rId466" Type="http://schemas.openxmlformats.org/officeDocument/2006/relationships/hyperlink" Target="https://betmgm.my.workfront.com/task/6435ccfb00385e4e4f20473d1fc3cbce/updates" TargetMode="External"/><Relationship Id="rId23" Type="http://schemas.openxmlformats.org/officeDocument/2006/relationships/hyperlink" Target="https://betmgm.my.workfront.com/task/64187ffb0008a85787e29d6df3ca965c/updates" TargetMode="External"/><Relationship Id="rId119" Type="http://schemas.openxmlformats.org/officeDocument/2006/relationships/hyperlink" Target="https://betmgm.my.workfront.com/task/63f689270030e7ce1291baf536b310ac/updates" TargetMode="External"/><Relationship Id="rId326" Type="http://schemas.openxmlformats.org/officeDocument/2006/relationships/hyperlink" Target="https://betmgm.my.workfront.com/task/643e992600018a7e4f0ad8469abbe824/updates" TargetMode="External"/><Relationship Id="rId533" Type="http://schemas.openxmlformats.org/officeDocument/2006/relationships/hyperlink" Target="https://betmgm.my.workfront.com/task/64371dde006814313ad34e1ac6049a8c/updates" TargetMode="External"/><Relationship Id="rId172" Type="http://schemas.openxmlformats.org/officeDocument/2006/relationships/hyperlink" Target="https://betmgm.my.workfront.com/task/642f1f29003a1da73954940414a9d630/updates" TargetMode="External"/><Relationship Id="rId477" Type="http://schemas.openxmlformats.org/officeDocument/2006/relationships/hyperlink" Target="https://betmgm.my.workfront.com/task/6425b404002f64274df84c565ae196e4/updates" TargetMode="External"/><Relationship Id="rId600" Type="http://schemas.openxmlformats.org/officeDocument/2006/relationships/hyperlink" Target="https://betmgm.my.workfront.com/task/64346cd6009bee0c6e5132620ea86ec9/updates" TargetMode="External"/><Relationship Id="rId337" Type="http://schemas.openxmlformats.org/officeDocument/2006/relationships/hyperlink" Target="https://betmgm.my.workfront.com/project/643dec52007d2dce83b9e288fec3bcc3/updates" TargetMode="External"/><Relationship Id="rId34" Type="http://schemas.openxmlformats.org/officeDocument/2006/relationships/hyperlink" Target="https://betmgm.my.workfront.com/task/642b6be70008f56ce62acc7e94787eba/updates" TargetMode="External"/><Relationship Id="rId544" Type="http://schemas.openxmlformats.org/officeDocument/2006/relationships/hyperlink" Target="https://betmgm.my.workfront.com/task/642c4c85000e707c07bc4eaa513e734f/updates" TargetMode="External"/><Relationship Id="rId183" Type="http://schemas.openxmlformats.org/officeDocument/2006/relationships/hyperlink" Target="https://betmgm.my.workfront.com/task/63f6886d0030cc689696cf8ff0bb28c0/updates" TargetMode="External"/><Relationship Id="rId390" Type="http://schemas.openxmlformats.org/officeDocument/2006/relationships/hyperlink" Target="https://betmgm.my.workfront.com/task/644052a8002e81415f526a22c312ccdd/updates" TargetMode="External"/><Relationship Id="rId404" Type="http://schemas.openxmlformats.org/officeDocument/2006/relationships/hyperlink" Target="https://betmgm.my.workfront.com/project/643ded30007d3bb85aa86de159a79173/updates" TargetMode="External"/><Relationship Id="rId611" Type="http://schemas.openxmlformats.org/officeDocument/2006/relationships/hyperlink" Target="https://betmgm.my.workfront.com/task/6426e13c00691c07d6348864262ec451/updates" TargetMode="External"/><Relationship Id="rId250" Type="http://schemas.openxmlformats.org/officeDocument/2006/relationships/hyperlink" Target="https://betmgm.my.workfront.com/task/64370cc00064ef302d9df209596f1120/updates" TargetMode="External"/><Relationship Id="rId488" Type="http://schemas.openxmlformats.org/officeDocument/2006/relationships/hyperlink" Target="https://betmgm.my.workfront.com/task/6446c9f1002e2d353fc1a89e6138de49/updates" TargetMode="External"/><Relationship Id="rId45" Type="http://schemas.openxmlformats.org/officeDocument/2006/relationships/hyperlink" Target="https://betmgm.my.workfront.com/task/642ad33e0000ccee19dd95d2f5c5b8c8/updates" TargetMode="External"/><Relationship Id="rId110" Type="http://schemas.openxmlformats.org/officeDocument/2006/relationships/hyperlink" Target="https://betmgm.my.workfront.com/task/6421a8c10031e5c349e824a048f0fc8a/updates" TargetMode="External"/><Relationship Id="rId348" Type="http://schemas.openxmlformats.org/officeDocument/2006/relationships/hyperlink" Target="https://betmgm.my.workfront.com/task/63fce105003cf2544955452adc32afe3/updates" TargetMode="External"/><Relationship Id="rId555" Type="http://schemas.openxmlformats.org/officeDocument/2006/relationships/hyperlink" Target="https://betmgm.my.workfront.com/task/64386603003890db751c31b264f2f2a5/updates" TargetMode="External"/><Relationship Id="rId194" Type="http://schemas.openxmlformats.org/officeDocument/2006/relationships/hyperlink" Target="https://betmgm.my.workfront.com/task/63dc1763003f6bb8401a1acbba9e5edd/updates" TargetMode="External"/><Relationship Id="rId208" Type="http://schemas.openxmlformats.org/officeDocument/2006/relationships/hyperlink" Target="http://https:/betmgm.my.workfront.com/task/64355fe7000c6f5ab7b2ec122d211921/updates" TargetMode="External"/><Relationship Id="rId415" Type="http://schemas.openxmlformats.org/officeDocument/2006/relationships/hyperlink" Target="https://betmgm.my.workfront.com/task/6434527e009817cc56ef8f3ad09898d6/updates" TargetMode="External"/><Relationship Id="rId622" Type="http://schemas.openxmlformats.org/officeDocument/2006/relationships/hyperlink" Target="https://betmgm.my.workfront.com/task/642c270d0000ca9322b7a5bdb9f7b77d/updates" TargetMode="External"/><Relationship Id="rId261" Type="http://schemas.openxmlformats.org/officeDocument/2006/relationships/hyperlink" Target="https://betmgm.my.workfront.com/task/6419dd6d001eefa3afbf16e51e07978b/updates" TargetMode="External"/><Relationship Id="rId499" Type="http://schemas.openxmlformats.org/officeDocument/2006/relationships/hyperlink" Target="https://betmgm.my.workfront.com/task/642b2a8c00555ccf3fbd161cd8cd67f5/updates" TargetMode="External"/><Relationship Id="rId56" Type="http://schemas.openxmlformats.org/officeDocument/2006/relationships/hyperlink" Target="https://betmgm.my.workfront.com/task/642b0f16002436295de5938286329af7/updates" TargetMode="External"/><Relationship Id="rId359" Type="http://schemas.openxmlformats.org/officeDocument/2006/relationships/hyperlink" Target="https://betmgm.my.workfront.com/task/642d94e1001d5ded51830780c182ec05/updates" TargetMode="External"/><Relationship Id="rId566" Type="http://schemas.openxmlformats.org/officeDocument/2006/relationships/hyperlink" Target="https://betmgm.my.workfront.com/task/642eedf10035bf8f9e5dce53c6e3d5db/updates" TargetMode="External"/><Relationship Id="rId121" Type="http://schemas.openxmlformats.org/officeDocument/2006/relationships/hyperlink" Target="https://betmgm.my.workfront.com/task/64147ee1002906d34ee25c291c1184a7/updates" TargetMode="External"/><Relationship Id="rId219" Type="http://schemas.openxmlformats.org/officeDocument/2006/relationships/hyperlink" Target="https://betmgm.my.workfront.com/task/642491f2005a8d0b2b5cc4fc63daacba/updates" TargetMode="External"/><Relationship Id="rId426" Type="http://schemas.openxmlformats.org/officeDocument/2006/relationships/hyperlink" Target="https://betmgm.my.workfront.com/task/63f8e0c000758eed785de932a851b63e/updates" TargetMode="External"/><Relationship Id="rId633" Type="http://schemas.openxmlformats.org/officeDocument/2006/relationships/hyperlink" Target="https://betmgm.my.workfront.com/task/644a75a5002accf62f73be57e82d5486/updates" TargetMode="External"/><Relationship Id="rId67" Type="http://schemas.openxmlformats.org/officeDocument/2006/relationships/hyperlink" Target="https://betmgm.my.workfront.com/task/6419e0900053fc1e7c4ba2c0b8b8b414/updates" TargetMode="External"/><Relationship Id="rId272" Type="http://schemas.openxmlformats.org/officeDocument/2006/relationships/hyperlink" Target="https://betmgm.my.workfront.com/task/642479dc00565752ec32172df8e30430/updates" TargetMode="External"/><Relationship Id="rId577" Type="http://schemas.openxmlformats.org/officeDocument/2006/relationships/hyperlink" Target="https://betmgm.my.workfront.com/task/64493be6002550c71e8399684b97859e/updates" TargetMode="External"/><Relationship Id="rId132" Type="http://schemas.openxmlformats.org/officeDocument/2006/relationships/hyperlink" Target="https://betmgm.my.workfront.com/task/642eded4001d5f82c55cc4abae39c5fd/updates" TargetMode="External"/><Relationship Id="rId437" Type="http://schemas.openxmlformats.org/officeDocument/2006/relationships/hyperlink" Target="https://betmgm.my.workfront.com/task/642c229f0002ee544b96276c36c8741e/updates" TargetMode="External"/><Relationship Id="rId644" Type="http://schemas.openxmlformats.org/officeDocument/2006/relationships/hyperlink" Target="https://betmgm.my.workfront.com/task/64243ba50087192bd28a07b61cbb53c6/updates" TargetMode="External"/><Relationship Id="rId283" Type="http://schemas.openxmlformats.org/officeDocument/2006/relationships/hyperlink" Target="https://betmgm.my.workfront.com/task/6439ae5300364f1f06746b6f582c8691/updates" TargetMode="External"/><Relationship Id="rId490" Type="http://schemas.openxmlformats.org/officeDocument/2006/relationships/hyperlink" Target="https://betmgm.my.workfront.com/task/6446caac002e5531966a42b472d16977/updates" TargetMode="External"/><Relationship Id="rId504" Type="http://schemas.openxmlformats.org/officeDocument/2006/relationships/hyperlink" Target="https://betmgm.my.workfront.com/task/6446ca78002e4be4b3a96aabc42a4ef7/updates" TargetMode="External"/><Relationship Id="rId78" Type="http://schemas.openxmlformats.org/officeDocument/2006/relationships/hyperlink" Target="https://betmgm.my.workfront.com/task/642c7e740001014e110705e2d090e372/updates" TargetMode="External"/><Relationship Id="rId143" Type="http://schemas.openxmlformats.org/officeDocument/2006/relationships/hyperlink" Target="https://betmgm.my.workfront.com/task/641db131000085b6b15787bbfc68491a/updates" TargetMode="External"/><Relationship Id="rId350" Type="http://schemas.openxmlformats.org/officeDocument/2006/relationships/hyperlink" Target="https://betmgm.my.workfront.com/task/643eecea0036ceed2f398ef15a2b0684/updates" TargetMode="External"/><Relationship Id="rId588" Type="http://schemas.openxmlformats.org/officeDocument/2006/relationships/hyperlink" Target="https://betmgm.my.workfront.com/task/643474c1000f5cd160d19efa02882816/updates" TargetMode="External"/><Relationship Id="rId9" Type="http://schemas.openxmlformats.org/officeDocument/2006/relationships/hyperlink" Target="https://betmgm.my.workfront.com/task/63e53c190042fa45633dfaa301cf37c3/updates" TargetMode="External"/><Relationship Id="rId210" Type="http://schemas.openxmlformats.org/officeDocument/2006/relationships/hyperlink" Target="https://betmgm.my.workfront.com/task/6421ce1b0010f9e33da0bad35f2cc993/updates" TargetMode="External"/><Relationship Id="rId448" Type="http://schemas.openxmlformats.org/officeDocument/2006/relationships/hyperlink" Target="https://betmgm.my.workfront.com/task/6442e0120022ccef4a012e64e433cf90/updates" TargetMode="External"/><Relationship Id="rId655" Type="http://schemas.openxmlformats.org/officeDocument/2006/relationships/hyperlink" Target="https://betmgm.my.workfront.com/task/642f0fb2003e8842a984c5efa06186bd/updates" TargetMode="External"/><Relationship Id="rId294" Type="http://schemas.openxmlformats.org/officeDocument/2006/relationships/hyperlink" Target="https://betmgm.my.workfront.com/task/6439902a0030e3f2691064628918999f/updates" TargetMode="External"/><Relationship Id="rId308" Type="http://schemas.openxmlformats.org/officeDocument/2006/relationships/hyperlink" Target="https://betmgm.my.workfront.com/task/63f8d5df00725c6551a0bf7ebef56233/updates" TargetMode="External"/><Relationship Id="rId515" Type="http://schemas.openxmlformats.org/officeDocument/2006/relationships/hyperlink" Target="https://betmgm.my.workfront.com/task/642ddaaa00c39af6566c0e099db6bdc9/updates" TargetMode="External"/><Relationship Id="rId89" Type="http://schemas.openxmlformats.org/officeDocument/2006/relationships/hyperlink" Target="https://betmgm.my.workfront.com/task/6419e22f00545ed2b5e9d190433da05c/updates" TargetMode="External"/><Relationship Id="rId154" Type="http://schemas.openxmlformats.org/officeDocument/2006/relationships/hyperlink" Target="https://betmgm.my.workfront.com/task/6421c78b000f8c2cc18e13a30d72c29f/updates" TargetMode="External"/><Relationship Id="rId361" Type="http://schemas.openxmlformats.org/officeDocument/2006/relationships/hyperlink" Target="https://betmgm.my.workfront.com/task/6425e4ab003aa12b51f58a4d654f113f/updates" TargetMode="External"/><Relationship Id="rId599" Type="http://schemas.openxmlformats.org/officeDocument/2006/relationships/hyperlink" Target="https://betmgm.my.workfront.com/task/6435cbed006972a03b5f74b5f3ca7081/updates" TargetMode="External"/><Relationship Id="rId459" Type="http://schemas.openxmlformats.org/officeDocument/2006/relationships/hyperlink" Target="https://betmgm.my.workfront.com/task/642adcd500073fcac140cb9deb4edd36/updates" TargetMode="External"/><Relationship Id="rId666" Type="http://schemas.openxmlformats.org/officeDocument/2006/relationships/hyperlink" Target="https://betmgm.my.workfront.com/task/644bee7200453f6a50bfc1336ea8e9e3/updates" TargetMode="External"/><Relationship Id="rId16" Type="http://schemas.openxmlformats.org/officeDocument/2006/relationships/hyperlink" Target="https://betmgm.my.workfront.com/task/63e53d770043464850415c8e1b3258e1/updates" TargetMode="External"/><Relationship Id="rId221" Type="http://schemas.openxmlformats.org/officeDocument/2006/relationships/hyperlink" Target="https://betmgm.my.workfront.com/task/63dc199e003feab431373075ee7ccd2c/updates" TargetMode="External"/><Relationship Id="rId319" Type="http://schemas.openxmlformats.org/officeDocument/2006/relationships/hyperlink" Target="https://betmgm.my.workfront.com/task/642599690027b44bf5eff669354c504f/updates" TargetMode="External"/><Relationship Id="rId526" Type="http://schemas.openxmlformats.org/officeDocument/2006/relationships/hyperlink" Target="https://betmgm.my.workfront.com/task/6446c1c4007c4fbc033faa8bd37bd67d/updates" TargetMode="External"/><Relationship Id="rId165" Type="http://schemas.openxmlformats.org/officeDocument/2006/relationships/hyperlink" Target="https://betmgm.my.workfront.com/task/63fced23004b62a8ae454ea9de80350d/updates" TargetMode="External"/><Relationship Id="rId372" Type="http://schemas.openxmlformats.org/officeDocument/2006/relationships/hyperlink" Target="https://betmgm.my.workfront.com/task/64404a17002d80604caa9e5b0724ab39/updates" TargetMode="External"/><Relationship Id="rId232" Type="http://schemas.openxmlformats.org/officeDocument/2006/relationships/hyperlink" Target="https://betmgm.my.workfront.com/task/64370d54008a52efad8cfa27e65edc7f/updates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mgm.my.workfront.com/task/6453b93800057d9b40acca2ffb7e5eb7/updates" TargetMode="External"/><Relationship Id="rId21" Type="http://schemas.openxmlformats.org/officeDocument/2006/relationships/hyperlink" Target="https://betmgm.my.workfront.com/task/645017b50041a60c88fc858f8f0dd7ac/updates" TargetMode="External"/><Relationship Id="rId42" Type="http://schemas.openxmlformats.org/officeDocument/2006/relationships/hyperlink" Target="https://betmgm.my.workfront.com/task/642d9dce000cc3e0fdaa0a92641f1797/updates" TargetMode="External"/><Relationship Id="rId63" Type="http://schemas.openxmlformats.org/officeDocument/2006/relationships/hyperlink" Target="https://betmgm.my.workfront.com/task/64380426002d0d1676f97af0dd27e31b/updates" TargetMode="External"/><Relationship Id="rId84" Type="http://schemas.openxmlformats.org/officeDocument/2006/relationships/hyperlink" Target="https://betmgm.my.workfront.com/task/6452bce40032147fd3a6d6c9aafd0fb9/updates" TargetMode="External"/><Relationship Id="rId138" Type="http://schemas.openxmlformats.org/officeDocument/2006/relationships/hyperlink" Target="https://betmgm.my.workfront.com/task/645176fd00093a7fccf273eed46f9263/updates" TargetMode="External"/><Relationship Id="rId107" Type="http://schemas.openxmlformats.org/officeDocument/2006/relationships/hyperlink" Target="https://betmgm.my.workfront.com/task/6452c5c500279e4ca43e23abb2eba569/updates" TargetMode="External"/><Relationship Id="rId11" Type="http://schemas.openxmlformats.org/officeDocument/2006/relationships/hyperlink" Target="https://betmgm.my.workfront.com/task/643d80760075f817e70ec99b52b397ef/updates" TargetMode="External"/><Relationship Id="rId32" Type="http://schemas.openxmlformats.org/officeDocument/2006/relationships/hyperlink" Target="https://betmgm.my.workfront.com/task/642f1df8003b5960dfad26be4a9e93c7/updates" TargetMode="External"/><Relationship Id="rId37" Type="http://schemas.openxmlformats.org/officeDocument/2006/relationships/hyperlink" Target="https://betmgm.my.workfront.com/task/6425e0640039b84093b01ea34e2dbe11/updates" TargetMode="External"/><Relationship Id="rId53" Type="http://schemas.openxmlformats.org/officeDocument/2006/relationships/hyperlink" Target="https://betmgm.my.workfront.com/task/64370ec9006528b8c0df53defd2f3ff0/updates" TargetMode="External"/><Relationship Id="rId58" Type="http://schemas.openxmlformats.org/officeDocument/2006/relationships/hyperlink" Target="https://betmgm.my.workfront.com/task/645135cb0020f043973e39751dff96ae/updates" TargetMode="External"/><Relationship Id="rId74" Type="http://schemas.openxmlformats.org/officeDocument/2006/relationships/hyperlink" Target="https://betmgm.my.workfront.com/task/6452bc0900264584cfbd469c1d138108/updates" TargetMode="External"/><Relationship Id="rId79" Type="http://schemas.openxmlformats.org/officeDocument/2006/relationships/hyperlink" Target="https://betmgm.my.workfront.com/task/645288c8002914e3a896d09432a67802/updates" TargetMode="External"/><Relationship Id="rId102" Type="http://schemas.openxmlformats.org/officeDocument/2006/relationships/hyperlink" Target="https://betmgm.my.workfront.com/task/643475ca009d5ded7158a69bac5f9a65/updates" TargetMode="External"/><Relationship Id="rId123" Type="http://schemas.openxmlformats.org/officeDocument/2006/relationships/hyperlink" Target="https://betmgm.my.workfront.com/task/64512a29000b18e4c764ad6b9ffe3e27/updates" TargetMode="External"/><Relationship Id="rId128" Type="http://schemas.openxmlformats.org/officeDocument/2006/relationships/hyperlink" Target="https://betmgm.my.workfront.com/task/6446876100090c931a66f51573c2ccc3/updates" TargetMode="External"/><Relationship Id="rId5" Type="http://schemas.openxmlformats.org/officeDocument/2006/relationships/hyperlink" Target="https://betmgm.my.workfront.com/project/642adbd00007058d38e3057d501cafd7/updates" TargetMode="External"/><Relationship Id="rId90" Type="http://schemas.openxmlformats.org/officeDocument/2006/relationships/hyperlink" Target="https://betmgm.my.workfront.com/task/645301d30031ee0463c23e667d7f11e0/updates" TargetMode="External"/><Relationship Id="rId95" Type="http://schemas.openxmlformats.org/officeDocument/2006/relationships/hyperlink" Target="https://betmgm.my.workfront.com/task/6452bd200032181e0189eb9003b3aa95/updates" TargetMode="External"/><Relationship Id="rId22" Type="http://schemas.openxmlformats.org/officeDocument/2006/relationships/hyperlink" Target="https://betmgm.my.workfront.com/task/64398cb900303a9a0c201619885278d6/updates" TargetMode="External"/><Relationship Id="rId27" Type="http://schemas.openxmlformats.org/officeDocument/2006/relationships/hyperlink" Target="https://betmgm.my.workfront.com/task/642f1790003a44b43b885a610ecc28dd/updates" TargetMode="External"/><Relationship Id="rId43" Type="http://schemas.openxmlformats.org/officeDocument/2006/relationships/hyperlink" Target="https://betmgm.my.workfront.com/task/64514792002a61c1b012a587a9eeefd5/updates" TargetMode="External"/><Relationship Id="rId48" Type="http://schemas.openxmlformats.org/officeDocument/2006/relationships/hyperlink" Target="https://betmgm.my.workfront.com/task/64512acd000b303d55f706d6bc58983b/updates" TargetMode="External"/><Relationship Id="rId64" Type="http://schemas.openxmlformats.org/officeDocument/2006/relationships/hyperlink" Target="https://betmgm.my.workfront.com/task/645136e00021a04c20d986bbcbf1bf2b/updates" TargetMode="External"/><Relationship Id="rId69" Type="http://schemas.openxmlformats.org/officeDocument/2006/relationships/hyperlink" Target="https://betmgm.my.workfront.com/task/642f1b88003accd984fb3fe3cbcb6ae0/updates" TargetMode="External"/><Relationship Id="rId113" Type="http://schemas.openxmlformats.org/officeDocument/2006/relationships/hyperlink" Target="https://betmgm.my.workfront.com/task/6452c3720027495fd1d196358a0fa81d/updates" TargetMode="External"/><Relationship Id="rId118" Type="http://schemas.openxmlformats.org/officeDocument/2006/relationships/hyperlink" Target="https://betmgm.my.workfront.com/task/6453b8b90000541711462f6e3ae7ccc1/updates" TargetMode="External"/><Relationship Id="rId134" Type="http://schemas.openxmlformats.org/officeDocument/2006/relationships/hyperlink" Target="https://betmgm.my.workfront.com/task/6453f3e90032e5e37bcafcf728157372/updates" TargetMode="External"/><Relationship Id="rId139" Type="http://schemas.openxmlformats.org/officeDocument/2006/relationships/hyperlink" Target="https://betmgm.my.workfront.com/task/645123f7001ceab1ad1dd406bfe3150b/updates" TargetMode="External"/><Relationship Id="rId80" Type="http://schemas.openxmlformats.org/officeDocument/2006/relationships/hyperlink" Target="https://betmgm.my.workfront.com/task/642de44f0023574fc6f6f55a5057f80e/updates" TargetMode="External"/><Relationship Id="rId85" Type="http://schemas.openxmlformats.org/officeDocument/2006/relationships/hyperlink" Target="https://betmgm.my.workfront.com/task/644291b6001c86e435516b8c9146f97c/updates" TargetMode="External"/><Relationship Id="rId12" Type="http://schemas.openxmlformats.org/officeDocument/2006/relationships/hyperlink" Target="https://betmgm.my.workfront.com/task/642eeae500351d50272eb614bd296865/updates" TargetMode="External"/><Relationship Id="rId17" Type="http://schemas.openxmlformats.org/officeDocument/2006/relationships/hyperlink" Target="https://betmgm.my.workfront.com/task/63e6b7a9006fec35b9c6e8b61fc2820e/updates" TargetMode="External"/><Relationship Id="rId33" Type="http://schemas.openxmlformats.org/officeDocument/2006/relationships/hyperlink" Target="https://betmgm.my.workfront.com/task/6447edfb000ade8bfc9d6e9e67909787/updates" TargetMode="External"/><Relationship Id="rId38" Type="http://schemas.openxmlformats.org/officeDocument/2006/relationships/hyperlink" Target="https://betmgm.my.workfront.com/project/64346cd5009bed154cf0d6581c22fc5a/updates" TargetMode="External"/><Relationship Id="rId59" Type="http://schemas.openxmlformats.org/officeDocument/2006/relationships/hyperlink" Target="https://betmgm.my.workfront.com/task/63e6b375006f44bdce58deae2efaab13/updates" TargetMode="External"/><Relationship Id="rId103" Type="http://schemas.openxmlformats.org/officeDocument/2006/relationships/hyperlink" Target="https://betmgm.my.workfront.com/task/6453ab2800021d147ae8eceaa1119c25/updates" TargetMode="External"/><Relationship Id="rId108" Type="http://schemas.openxmlformats.org/officeDocument/2006/relationships/hyperlink" Target="https://betmgm.my.workfront.com/task/643826cc00367c87c5eaaff40d83d8c0/updates" TargetMode="External"/><Relationship Id="rId124" Type="http://schemas.openxmlformats.org/officeDocument/2006/relationships/hyperlink" Target="https://betmgm.my.workfront.com/task/644687460009015c069fb241516555ea/updates" TargetMode="External"/><Relationship Id="rId129" Type="http://schemas.openxmlformats.org/officeDocument/2006/relationships/hyperlink" Target="https://betmgm.my.workfront.com/task/645414ae00314a30d7fc39e074b669e3/updates" TargetMode="External"/><Relationship Id="rId54" Type="http://schemas.openxmlformats.org/officeDocument/2006/relationships/hyperlink" Target="https://betmgm.my.workfront.com/task/64468476000824fcc466f2d99df5f088/updates" TargetMode="External"/><Relationship Id="rId70" Type="http://schemas.openxmlformats.org/officeDocument/2006/relationships/hyperlink" Target="https://betmgm.my.workfront.com/task/64480e4500227051c456a1514b8a96a1/updates" TargetMode="External"/><Relationship Id="rId75" Type="http://schemas.openxmlformats.org/officeDocument/2006/relationships/hyperlink" Target="https://betmgm.my.workfront.com/task/6452bbda00263d7bbd909fd733fe8aa4/updates" TargetMode="External"/><Relationship Id="rId91" Type="http://schemas.openxmlformats.org/officeDocument/2006/relationships/hyperlink" Target="https://betmgm.my.workfront.com/task/6439819a00373c8a83a6c35632e45c36/updates" TargetMode="External"/><Relationship Id="rId96" Type="http://schemas.openxmlformats.org/officeDocument/2006/relationships/hyperlink" Target="https://betmgm.my.workfront.com/task/6439829a00376758a92b75ea7c40143a/updates" TargetMode="External"/><Relationship Id="rId140" Type="http://schemas.openxmlformats.org/officeDocument/2006/relationships/vmlDrawing" Target="../drawings/vmlDrawing3.vml"/><Relationship Id="rId1" Type="http://schemas.openxmlformats.org/officeDocument/2006/relationships/hyperlink" Target="https://betmgm.my.workfront.com/task/63ea612c00e9fbb31841498ca65d26c7/updates" TargetMode="External"/><Relationship Id="rId6" Type="http://schemas.openxmlformats.org/officeDocument/2006/relationships/hyperlink" Target="https://betmgm.my.workfront.com/task/642f162a003a046cb602f414baa4296f/updates" TargetMode="External"/><Relationship Id="rId23" Type="http://schemas.openxmlformats.org/officeDocument/2006/relationships/hyperlink" Target="https://betmgm.my.workfront.com/task/63e6b938007019563a69406ce6b79e51/updates" TargetMode="External"/><Relationship Id="rId28" Type="http://schemas.openxmlformats.org/officeDocument/2006/relationships/hyperlink" Target="https://betmgm.my.workfront.com/task/6439a67d0040931655655de73875e4cd/updates" TargetMode="External"/><Relationship Id="rId49" Type="http://schemas.openxmlformats.org/officeDocument/2006/relationships/hyperlink" Target="https://betmgm.my.workfront.com/task/645149a5002aaaa3c996289d1328f68d/updates" TargetMode="External"/><Relationship Id="rId114" Type="http://schemas.openxmlformats.org/officeDocument/2006/relationships/hyperlink" Target="https://betmgm.my.workfront.com/task/643d667700251180adf9655fbf48e75b/updates" TargetMode="External"/><Relationship Id="rId119" Type="http://schemas.openxmlformats.org/officeDocument/2006/relationships/hyperlink" Target="https://betmgm.my.workfront.com/task/642c4678000d4cbec794fe053acf9975/updates" TargetMode="External"/><Relationship Id="rId44" Type="http://schemas.openxmlformats.org/officeDocument/2006/relationships/hyperlink" Target="https://betmgm.my.workfront.com/task/6451760e00091cd42dabd578630d85b7/updates" TargetMode="External"/><Relationship Id="rId60" Type="http://schemas.openxmlformats.org/officeDocument/2006/relationships/hyperlink" Target="https://betmgm.my.workfront.com/task/64516fd600074fabf5ec88303ede4bee/updates" TargetMode="External"/><Relationship Id="rId65" Type="http://schemas.openxmlformats.org/officeDocument/2006/relationships/hyperlink" Target="https://betmgm.my.workfront.com/task/6451b03200820a0dbcf3e37babcaed44/updates" TargetMode="External"/><Relationship Id="rId81" Type="http://schemas.openxmlformats.org/officeDocument/2006/relationships/hyperlink" Target="https://betmgm.my.workfront.com/task/645263c6005abb277fa60777b3b6077e/updates" TargetMode="External"/><Relationship Id="rId86" Type="http://schemas.openxmlformats.org/officeDocument/2006/relationships/hyperlink" Target="https://betmgm.my.workfront.com/task/6452bbea0031fd1b1f74b3e7fbbe1a2d/updates" TargetMode="External"/><Relationship Id="rId130" Type="http://schemas.openxmlformats.org/officeDocument/2006/relationships/hyperlink" Target="https://betmgm.my.workfront.com/task/6454144e003140222703aede2c2a4381/updates" TargetMode="External"/><Relationship Id="rId135" Type="http://schemas.openxmlformats.org/officeDocument/2006/relationships/hyperlink" Target="https://betmgm.my.workfront.com/task/645417a10039b8852b4853ee49b73423/updates" TargetMode="External"/><Relationship Id="rId13" Type="http://schemas.openxmlformats.org/officeDocument/2006/relationships/hyperlink" Target="https://betmgm.my.workfront.com/task/64259d0b0028f9dbbb8e5f5c7baded1b/updates" TargetMode="External"/><Relationship Id="rId18" Type="http://schemas.openxmlformats.org/officeDocument/2006/relationships/hyperlink" Target="https://betmgm.my.workfront.com/task/63ea632b00ea634a264de68af8a47ff2/updates" TargetMode="External"/><Relationship Id="rId39" Type="http://schemas.openxmlformats.org/officeDocument/2006/relationships/hyperlink" Target="https://betmgm.my.workfront.com/project/642ef05d0036ae013109287798fd21e7/updates" TargetMode="External"/><Relationship Id="rId109" Type="http://schemas.openxmlformats.org/officeDocument/2006/relationships/hyperlink" Target="https://betmgm.my.workfront.com/task/643827b300369d90ff7b683a9100a430/updates" TargetMode="External"/><Relationship Id="rId34" Type="http://schemas.openxmlformats.org/officeDocument/2006/relationships/hyperlink" Target="https://betmgm.my.workfront.com/task/64513154001ff66e4dde5e332e0914d0/updates" TargetMode="External"/><Relationship Id="rId50" Type="http://schemas.openxmlformats.org/officeDocument/2006/relationships/hyperlink" Target="https://betmgm.my.workfront.com/task/64512841000ab84e719baf41fdd2ec8e/updates" TargetMode="External"/><Relationship Id="rId55" Type="http://schemas.openxmlformats.org/officeDocument/2006/relationships/hyperlink" Target="https://betmgm.my.workfront.com/task/64468476000824fcc466f2d99df5f088/updates" TargetMode="External"/><Relationship Id="rId76" Type="http://schemas.openxmlformats.org/officeDocument/2006/relationships/hyperlink" Target="https://betmgm.my.workfront.com/task/6452568c000fe7e5adb7b8a70a528932/updates" TargetMode="External"/><Relationship Id="rId97" Type="http://schemas.openxmlformats.org/officeDocument/2006/relationships/hyperlink" Target="https://betmgm.my.workfront.com/task/643ef4e8001f0aac38ff0759b39ce309/updates" TargetMode="External"/><Relationship Id="rId104" Type="http://schemas.openxmlformats.org/officeDocument/2006/relationships/hyperlink" Target="https://betmgm.my.workfront.com/task/6453b1ff0003f9128fdf95871681bcc9/updates" TargetMode="External"/><Relationship Id="rId120" Type="http://schemas.openxmlformats.org/officeDocument/2006/relationships/hyperlink" Target="https://betmgm.my.workfront.com/task/642c504b000f7cb0d14384732fd07de5/updates" TargetMode="External"/><Relationship Id="rId125" Type="http://schemas.openxmlformats.org/officeDocument/2006/relationships/hyperlink" Target="https://betmgm.my.workfront.com/task/6454150400315212b5009e9882bc46dd/updates" TargetMode="External"/><Relationship Id="rId141" Type="http://schemas.openxmlformats.org/officeDocument/2006/relationships/comments" Target="../comments3.xml"/><Relationship Id="rId7" Type="http://schemas.openxmlformats.org/officeDocument/2006/relationships/hyperlink" Target="https://betmgm.my.workfront.com/task/6425a706002bf3bfcad35dfa811067bb/updates" TargetMode="External"/><Relationship Id="rId71" Type="http://schemas.openxmlformats.org/officeDocument/2006/relationships/hyperlink" Target="https://betmgm.my.workfront.com/task/64480e4000226f3217973291f977a713/updates" TargetMode="External"/><Relationship Id="rId92" Type="http://schemas.openxmlformats.org/officeDocument/2006/relationships/hyperlink" Target="https://betmgm.my.workfront.com/task/6446a6a6000bb8b855a1fc36e8b0e72e/updates" TargetMode="External"/><Relationship Id="rId2" Type="http://schemas.openxmlformats.org/officeDocument/2006/relationships/hyperlink" Target="https://betmgm.my.workfront.com/task/644ad2af0010348af3703225a724df4d/updates" TargetMode="External"/><Relationship Id="rId29" Type="http://schemas.openxmlformats.org/officeDocument/2006/relationships/hyperlink" Target="ATL_754870%20MC%20NJ%20MI%20MGM%20Riches:%205x%20Sapphire%20DIGITAL%20-%20MC%20NJ" TargetMode="External"/><Relationship Id="rId24" Type="http://schemas.openxmlformats.org/officeDocument/2006/relationships/hyperlink" Target="https://betmgm.my.workfront.com/task/6439a5ce00407f58fcb94c9e23bf6b71/updates" TargetMode="External"/><Relationship Id="rId40" Type="http://schemas.openxmlformats.org/officeDocument/2006/relationships/hyperlink" Target="https://betmgm.my.workfront.com/task/63ecea390020f602d674905eb37c4bb5/updates" TargetMode="External"/><Relationship Id="rId45" Type="http://schemas.openxmlformats.org/officeDocument/2006/relationships/hyperlink" Target="https://betmgm.my.workfront.com/task/6438546600408cfbd35b1e7d94bea594/updates" TargetMode="External"/><Relationship Id="rId66" Type="http://schemas.openxmlformats.org/officeDocument/2006/relationships/hyperlink" Target="https://betmgm.my.workfront.com/task/64386172004261ce47465b5c973bd2f8/updates" TargetMode="External"/><Relationship Id="rId87" Type="http://schemas.openxmlformats.org/officeDocument/2006/relationships/hyperlink" Target="https://betmgm.my.workfront.com/task/6452bc37003202e12386665d412f791b/updates" TargetMode="External"/><Relationship Id="rId110" Type="http://schemas.openxmlformats.org/officeDocument/2006/relationships/hyperlink" Target="https://betmgm.my.workfront.com/task/6452c23000271d682738d53054094f4e/updates" TargetMode="External"/><Relationship Id="rId115" Type="http://schemas.openxmlformats.org/officeDocument/2006/relationships/hyperlink" Target="https://betmgm.my.workfront.com/task/643d67a100254506f6961b5a5b6b126f/updates" TargetMode="External"/><Relationship Id="rId131" Type="http://schemas.openxmlformats.org/officeDocument/2006/relationships/hyperlink" Target="https://betmgm.my.workfront.com/task/6454060000363e5355bae32ce9083989/updates" TargetMode="External"/><Relationship Id="rId136" Type="http://schemas.openxmlformats.org/officeDocument/2006/relationships/hyperlink" Target="https://betmgm.my.workfront.com/task/645176ac00092e73ad70de6b769265d6/updates" TargetMode="External"/><Relationship Id="rId61" Type="http://schemas.openxmlformats.org/officeDocument/2006/relationships/hyperlink" Target="https://betmgm.my.workfront.com/task/64512989000b07a81a91499bf42022cf/updates" TargetMode="External"/><Relationship Id="rId82" Type="http://schemas.openxmlformats.org/officeDocument/2006/relationships/hyperlink" Target="https://betmgm.my.workfront.com/task/6452bb6b0031f168c44466b9481824f5/updates" TargetMode="External"/><Relationship Id="rId19" Type="http://schemas.openxmlformats.org/officeDocument/2006/relationships/hyperlink" Target="https://betmgm.my.workfront.com/task/64381d370010fd0728cb7f82834b359a/updates" TargetMode="External"/><Relationship Id="rId14" Type="http://schemas.openxmlformats.org/officeDocument/2006/relationships/hyperlink" Target="https://betmgm.my.workfront.com/task/644ffe2c003d5703eefad867ccd0fd21/updates" TargetMode="External"/><Relationship Id="rId30" Type="http://schemas.openxmlformats.org/officeDocument/2006/relationships/hyperlink" Target="https://betmgm.my.workfront.com/task/643d6f45002d76e28c9fb82ec0923374/updates" TargetMode="External"/><Relationship Id="rId35" Type="http://schemas.openxmlformats.org/officeDocument/2006/relationships/hyperlink" Target="https://betmgm.my.workfront.com/task/64513159001ff76f5b03459bae9ccd8e/updates" TargetMode="External"/><Relationship Id="rId56" Type="http://schemas.openxmlformats.org/officeDocument/2006/relationships/hyperlink" Target="https://betmgm.my.workfront.com/task/64347071000ef00ba740835ae6880851/updates" TargetMode="External"/><Relationship Id="rId77" Type="http://schemas.openxmlformats.org/officeDocument/2006/relationships/hyperlink" Target="https://betmgm.my.workfront.com/task/6452bc1200320071c5861692c690f8be/updates" TargetMode="External"/><Relationship Id="rId100" Type="http://schemas.openxmlformats.org/officeDocument/2006/relationships/hyperlink" Target="https://betmgm.my.workfront.com/task/6452bbbc0031f862a5bf99bc16b4f32b/updates" TargetMode="External"/><Relationship Id="rId105" Type="http://schemas.openxmlformats.org/officeDocument/2006/relationships/hyperlink" Target="https://betmgm.my.workfront.com/task/643efb43001fde60e3da996cb439d788/updates" TargetMode="External"/><Relationship Id="rId126" Type="http://schemas.openxmlformats.org/officeDocument/2006/relationships/hyperlink" Target="https://betmgm.my.workfront.com/task/6446aa43000c312479fbb7e676ff003f/updates" TargetMode="External"/><Relationship Id="rId8" Type="http://schemas.openxmlformats.org/officeDocument/2006/relationships/hyperlink" Target="https://betmgm.my.workfront.com/task/644fff78003dd2c6a4cf31f004538d8d/updates" TargetMode="External"/><Relationship Id="rId51" Type="http://schemas.openxmlformats.org/officeDocument/2006/relationships/hyperlink" Target="https://betmgm.my.workfront.com/task/63e6b375006f44d05e566df39f25bfb7/updates" TargetMode="External"/><Relationship Id="rId72" Type="http://schemas.openxmlformats.org/officeDocument/2006/relationships/hyperlink" Target="https://betmgm.my.workfront.com/task/642f236c0030bfa645b12171a291c48a/updates" TargetMode="External"/><Relationship Id="rId93" Type="http://schemas.openxmlformats.org/officeDocument/2006/relationships/hyperlink" Target="https://betmgm.my.workfront.com/task/643ef7b5001f5b64f5f3d68c9d8ff0ec/updates" TargetMode="External"/><Relationship Id="rId98" Type="http://schemas.openxmlformats.org/officeDocument/2006/relationships/hyperlink" Target="https://betmgm.my.workfront.com/task/643fe9f9000090f4246bc119b0a97448/updates" TargetMode="External"/><Relationship Id="rId121" Type="http://schemas.openxmlformats.org/officeDocument/2006/relationships/hyperlink" Target="https://betmgm.my.workfront.com/task/645408f1002f4facf9e700ae7647ca1d/updates" TargetMode="External"/><Relationship Id="rId3" Type="http://schemas.openxmlformats.org/officeDocument/2006/relationships/hyperlink" Target="https://betmgm.my.workfront.com/task/642f38f800482d4badfdefe6d2b871a6/updates" TargetMode="External"/><Relationship Id="rId25" Type="http://schemas.openxmlformats.org/officeDocument/2006/relationships/hyperlink" Target="https://betmgm.my.workfront.com/task/644ffe32003d61c78050a45a8b598274/updates" TargetMode="External"/><Relationship Id="rId46" Type="http://schemas.openxmlformats.org/officeDocument/2006/relationships/hyperlink" Target="https://betmgm.my.workfront.com/task/6451762f00091fb84ccfe3ced0930729/updates" TargetMode="External"/><Relationship Id="rId67" Type="http://schemas.openxmlformats.org/officeDocument/2006/relationships/hyperlink" Target="https://betmgm.my.workfront.com/task/643031f600628320b0f2da547ab33924/updates" TargetMode="External"/><Relationship Id="rId116" Type="http://schemas.openxmlformats.org/officeDocument/2006/relationships/hyperlink" Target="https://betmgm.my.workfront.com/task/6453b82100002aea929026d6491da344/updates" TargetMode="External"/><Relationship Id="rId137" Type="http://schemas.openxmlformats.org/officeDocument/2006/relationships/hyperlink" Target="https://betmgm.my.workfront.com/task/645176ae00092f330f82a375b971ae12/updates" TargetMode="External"/><Relationship Id="rId20" Type="http://schemas.openxmlformats.org/officeDocument/2006/relationships/hyperlink" Target="https://betmgm.my.workfront.com/task/644fe8e8002a884b94822a77865e852d/updates" TargetMode="External"/><Relationship Id="rId41" Type="http://schemas.openxmlformats.org/officeDocument/2006/relationships/hyperlink" Target="https://betmgm.my.workfront.com/task/63ecea390020f62f3f966cf9fb7e7e53/updates" TargetMode="External"/><Relationship Id="rId62" Type="http://schemas.openxmlformats.org/officeDocument/2006/relationships/hyperlink" Target="https://betmgm.my.workfront.com/task/642ef257003782a596485bbf902f6dba/updates" TargetMode="External"/><Relationship Id="rId83" Type="http://schemas.openxmlformats.org/officeDocument/2006/relationships/hyperlink" Target="https://betmgm.my.workfront.com/task/643fe93d000029cd045ff634687600c9/updates" TargetMode="External"/><Relationship Id="rId88" Type="http://schemas.openxmlformats.org/officeDocument/2006/relationships/hyperlink" Target="https://betmgm.my.workfront.com/task/6452bb920031f475420cee8d49088d1d/updates" TargetMode="External"/><Relationship Id="rId111" Type="http://schemas.openxmlformats.org/officeDocument/2006/relationships/hyperlink" Target="https://betmgm.my.workfront.com/task/6452c23e00271fa7d92ffeda9e4b2c0a/updates" TargetMode="External"/><Relationship Id="rId132" Type="http://schemas.openxmlformats.org/officeDocument/2006/relationships/hyperlink" Target="https://betmgm.my.workfront.com/task/64468b6a000a0c0bf9918fec5eabf547/updates" TargetMode="External"/><Relationship Id="rId15" Type="http://schemas.openxmlformats.org/officeDocument/2006/relationships/hyperlink" Target="https://betmgm.my.workfront.com/task/63e6b7a9006fec629eec6d2bc54c26b1/updates" TargetMode="External"/><Relationship Id="rId36" Type="http://schemas.openxmlformats.org/officeDocument/2006/relationships/hyperlink" Target="https://betmgm.my.workfront.com/task/6425df530039733868ab13f783838501/updates" TargetMode="External"/><Relationship Id="rId57" Type="http://schemas.openxmlformats.org/officeDocument/2006/relationships/hyperlink" Target="https://betmgm.my.workfront.com/task/642f1c63003adfd7be1d672f68b0cc88/updates" TargetMode="External"/><Relationship Id="rId106" Type="http://schemas.openxmlformats.org/officeDocument/2006/relationships/hyperlink" Target="https://betmgm.my.workfront.com/task/6452c5c100279ddc5aef9db6c7e72bd4/updates" TargetMode="External"/><Relationship Id="rId127" Type="http://schemas.openxmlformats.org/officeDocument/2006/relationships/hyperlink" Target="https://betmgm.my.workfront.com/task/6452939c002b5c7c9ad7dff8e702a982/updates" TargetMode="External"/><Relationship Id="rId10" Type="http://schemas.openxmlformats.org/officeDocument/2006/relationships/hyperlink" Target="https://betmgm.my.workfront.com/task/63e6b609006f7e2c58fc731ca4b04d0c/updates" TargetMode="External"/><Relationship Id="rId31" Type="http://schemas.openxmlformats.org/officeDocument/2006/relationships/hyperlink" Target="https://betmgm.my.workfront.com/task/643d6bd7002cbbd87a17a9d79d858f36/updates" TargetMode="External"/><Relationship Id="rId52" Type="http://schemas.openxmlformats.org/officeDocument/2006/relationships/hyperlink" Target="https://betmgm.my.workfront.com/task/63e6b375006f44eb6d1e478243d47083/updates" TargetMode="External"/><Relationship Id="rId73" Type="http://schemas.openxmlformats.org/officeDocument/2006/relationships/hyperlink" Target="https://betmgm.my.workfront.com/task/642f228f003096abbab5956a3f98e92d/updates" TargetMode="External"/><Relationship Id="rId78" Type="http://schemas.openxmlformats.org/officeDocument/2006/relationships/hyperlink" Target="https://betmgm.my.workfront.com/task/6442926f001caf6ac9728cb59ecfc0d4/updates" TargetMode="External"/><Relationship Id="rId94" Type="http://schemas.openxmlformats.org/officeDocument/2006/relationships/hyperlink" Target="https://betmgm.my.workfront.com/task/6452bd4e00324055ceccc3dc77db9083/updates" TargetMode="External"/><Relationship Id="rId99" Type="http://schemas.openxmlformats.org/officeDocument/2006/relationships/hyperlink" Target="https://betmgm.my.workfront.com/task/6452ba730031d5beb76854f218c55661/updates" TargetMode="External"/><Relationship Id="rId101" Type="http://schemas.openxmlformats.org/officeDocument/2006/relationships/hyperlink" Target="https://betmgm.my.workfront.com/task/6442901b001c1f19861210075560d072/updates" TargetMode="External"/><Relationship Id="rId122" Type="http://schemas.openxmlformats.org/officeDocument/2006/relationships/hyperlink" Target="https://betmgm.my.workfront.com/task/64540ed9003093adfd34cf93e1ff07f2/updates" TargetMode="External"/><Relationship Id="rId4" Type="http://schemas.openxmlformats.org/officeDocument/2006/relationships/hyperlink" Target="https://betmgm.my.workfront.com/task/642adc2200071326bbbe979f6a438e33/updates" TargetMode="External"/><Relationship Id="rId9" Type="http://schemas.openxmlformats.org/officeDocument/2006/relationships/hyperlink" Target="https://betmgm.my.workfront.com/task/63ea632b00ea6377efd6ade80c9738e9/updates" TargetMode="External"/><Relationship Id="rId26" Type="http://schemas.openxmlformats.org/officeDocument/2006/relationships/hyperlink" Target="https://betmgm.my.workfront.com/task/644ffe3a003d6d45b1737fe775ca4969/updates" TargetMode="External"/><Relationship Id="rId47" Type="http://schemas.openxmlformats.org/officeDocument/2006/relationships/hyperlink" Target="https://betmgm.my.workfront.com/task/645135cf0020f1921546608e2b971578/updates" TargetMode="External"/><Relationship Id="rId68" Type="http://schemas.openxmlformats.org/officeDocument/2006/relationships/hyperlink" Target="https://betmgm.my.workfront.com/task/642f0fcd0038bf06efc61073acc4341c/updates" TargetMode="External"/><Relationship Id="rId89" Type="http://schemas.openxmlformats.org/officeDocument/2006/relationships/hyperlink" Target="https://betmgm.my.workfront.com/task/642d6c6500193d292e956492e26be5f8/updates" TargetMode="External"/><Relationship Id="rId112" Type="http://schemas.openxmlformats.org/officeDocument/2006/relationships/hyperlink" Target="https://betmgm.my.workfront.com/task/6452c37700274a209c13e42043de5fda/updates" TargetMode="External"/><Relationship Id="rId133" Type="http://schemas.openxmlformats.org/officeDocument/2006/relationships/hyperlink" Target="https://betmgm.my.workfront.com/task/64512dd3000b9dd1a8296823e4a1fa49/updates" TargetMode="External"/><Relationship Id="rId16" Type="http://schemas.openxmlformats.org/officeDocument/2006/relationships/hyperlink" Target="https://betmgm.my.workfront.com/task/6425a784002c43206476ba9650913fde/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1C43-A129-48BD-BE0B-6D3BE8515CE3}">
  <dimension ref="A1:C693"/>
  <sheetViews>
    <sheetView workbookViewId="0">
      <selection activeCell="B3" sqref="B3"/>
    </sheetView>
  </sheetViews>
  <sheetFormatPr defaultRowHeight="15" outlineLevelCol="1"/>
  <cols>
    <col min="1" max="1" width="35" style="9" customWidth="1" outlineLevel="1"/>
    <col min="2" max="2" width="17.85546875" bestFit="1" customWidth="1"/>
    <col min="3" max="3" width="16" style="9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8</v>
      </c>
    </row>
    <row r="4" spans="1:3">
      <c r="A4" s="9" t="s">
        <v>9</v>
      </c>
      <c r="B4" s="9" t="s">
        <v>10</v>
      </c>
      <c r="C4" s="9" t="s">
        <v>11</v>
      </c>
    </row>
    <row r="5" spans="1:3">
      <c r="A5" s="9" t="s">
        <v>12</v>
      </c>
      <c r="B5" s="9" t="s">
        <v>13</v>
      </c>
      <c r="C5" s="9" t="s">
        <v>14</v>
      </c>
    </row>
    <row r="6" spans="1:3">
      <c r="A6" s="9" t="s">
        <v>15</v>
      </c>
      <c r="B6" s="9" t="s">
        <v>16</v>
      </c>
      <c r="C6" s="9" t="s">
        <v>17</v>
      </c>
    </row>
    <row r="7" spans="1:3">
      <c r="A7" s="9" t="s">
        <v>18</v>
      </c>
      <c r="B7" s="9" t="s">
        <v>19</v>
      </c>
      <c r="C7" s="9" t="s">
        <v>20</v>
      </c>
    </row>
    <row r="8" spans="1:3">
      <c r="A8" s="9" t="s">
        <v>21</v>
      </c>
      <c r="B8" s="9" t="s">
        <v>22</v>
      </c>
      <c r="C8" s="9" t="s">
        <v>23</v>
      </c>
    </row>
    <row r="9" spans="1:3">
      <c r="A9" s="9" t="s">
        <v>13</v>
      </c>
      <c r="B9" s="196" t="s">
        <v>24</v>
      </c>
      <c r="C9" s="9" t="s">
        <v>25</v>
      </c>
    </row>
    <row r="10" spans="1:3">
      <c r="A10" s="9" t="s">
        <v>26</v>
      </c>
      <c r="C10" s="9" t="s">
        <v>27</v>
      </c>
    </row>
    <row r="11" spans="1:3">
      <c r="A11" s="9" t="s">
        <v>28</v>
      </c>
      <c r="B11" s="9"/>
      <c r="C11" s="9" t="s">
        <v>29</v>
      </c>
    </row>
    <row r="12" spans="1:3">
      <c r="A12" s="9" t="s">
        <v>30</v>
      </c>
      <c r="C12" s="9" t="s">
        <v>31</v>
      </c>
    </row>
    <row r="13" spans="1:3">
      <c r="A13" s="9" t="s">
        <v>32</v>
      </c>
      <c r="C13" s="9" t="s">
        <v>33</v>
      </c>
    </row>
    <row r="14" spans="1:3">
      <c r="A14" s="9" t="s">
        <v>34</v>
      </c>
      <c r="C14" s="9" t="s">
        <v>35</v>
      </c>
    </row>
    <row r="15" spans="1:3">
      <c r="C15" s="9" t="s">
        <v>36</v>
      </c>
    </row>
    <row r="16" spans="1:3">
      <c r="C16"/>
    </row>
    <row r="17" spans="1:3">
      <c r="A17"/>
      <c r="C17"/>
    </row>
    <row r="18" spans="1:3">
      <c r="A18"/>
      <c r="C18"/>
    </row>
    <row r="19" spans="1:3">
      <c r="A19"/>
      <c r="C19"/>
    </row>
    <row r="20" spans="1:3">
      <c r="A20"/>
      <c r="C20"/>
    </row>
    <row r="21" spans="1:3">
      <c r="A21"/>
      <c r="C21"/>
    </row>
    <row r="22" spans="1:3">
      <c r="A22"/>
      <c r="C22"/>
    </row>
    <row r="23" spans="1:3">
      <c r="A23"/>
      <c r="C23"/>
    </row>
    <row r="24" spans="1:3">
      <c r="A24"/>
      <c r="C24"/>
    </row>
    <row r="25" spans="1:3">
      <c r="A25"/>
      <c r="C25"/>
    </row>
    <row r="26" spans="1:3">
      <c r="A26"/>
      <c r="C26"/>
    </row>
    <row r="27" spans="1:3">
      <c r="A27"/>
      <c r="C27"/>
    </row>
    <row r="28" spans="1:3">
      <c r="A28"/>
      <c r="C28"/>
    </row>
    <row r="29" spans="1:3">
      <c r="A29"/>
      <c r="C29"/>
    </row>
    <row r="30" spans="1:3">
      <c r="A30"/>
      <c r="C30"/>
    </row>
    <row r="31" spans="1:3">
      <c r="A31"/>
      <c r="C31"/>
    </row>
    <row r="32" spans="1:3">
      <c r="A32"/>
      <c r="C32"/>
    </row>
    <row r="33" spans="1:3">
      <c r="A33"/>
      <c r="C33"/>
    </row>
    <row r="34" spans="1:3">
      <c r="A34"/>
      <c r="C34"/>
    </row>
    <row r="35" spans="1:3">
      <c r="A35"/>
      <c r="C35"/>
    </row>
    <row r="36" spans="1:3">
      <c r="A36"/>
      <c r="C36"/>
    </row>
    <row r="37" spans="1:3">
      <c r="A37"/>
      <c r="C37"/>
    </row>
    <row r="38" spans="1:3">
      <c r="A38"/>
      <c r="C38"/>
    </row>
    <row r="39" spans="1:3">
      <c r="A39"/>
      <c r="C39"/>
    </row>
    <row r="40" spans="1:3">
      <c r="A40"/>
      <c r="C40"/>
    </row>
    <row r="41" spans="1:3">
      <c r="A41"/>
      <c r="C41"/>
    </row>
    <row r="42" spans="1:3">
      <c r="A42"/>
      <c r="C42"/>
    </row>
    <row r="43" spans="1:3">
      <c r="A43"/>
      <c r="C43"/>
    </row>
    <row r="44" spans="1:3">
      <c r="A44"/>
      <c r="C44"/>
    </row>
    <row r="45" spans="1:3">
      <c r="A45"/>
      <c r="C45"/>
    </row>
    <row r="46" spans="1:3">
      <c r="A46"/>
      <c r="C46"/>
    </row>
    <row r="47" spans="1:3">
      <c r="A47"/>
      <c r="C47"/>
    </row>
    <row r="48" spans="1:3">
      <c r="A48"/>
      <c r="C48"/>
    </row>
    <row r="49" spans="1:3">
      <c r="A49"/>
      <c r="C49"/>
    </row>
    <row r="50" spans="1:3">
      <c r="A50"/>
      <c r="C50"/>
    </row>
    <row r="51" spans="1:3">
      <c r="A51"/>
      <c r="C51"/>
    </row>
    <row r="52" spans="1:3">
      <c r="A52"/>
      <c r="C52"/>
    </row>
    <row r="53" spans="1:3">
      <c r="A53"/>
      <c r="C53"/>
    </row>
    <row r="54" spans="1:3">
      <c r="A54"/>
      <c r="C54"/>
    </row>
    <row r="55" spans="1:3">
      <c r="A55"/>
      <c r="C55"/>
    </row>
    <row r="56" spans="1:3">
      <c r="A56"/>
      <c r="C56"/>
    </row>
    <row r="57" spans="1:3">
      <c r="A57"/>
      <c r="C57"/>
    </row>
    <row r="58" spans="1:3">
      <c r="A58"/>
      <c r="C58"/>
    </row>
    <row r="59" spans="1:3">
      <c r="A59"/>
      <c r="C59"/>
    </row>
    <row r="60" spans="1:3">
      <c r="A60"/>
      <c r="C60"/>
    </row>
    <row r="61" spans="1:3">
      <c r="A61"/>
      <c r="C61"/>
    </row>
    <row r="62" spans="1:3">
      <c r="A62"/>
      <c r="C62"/>
    </row>
    <row r="63" spans="1:3">
      <c r="A63"/>
      <c r="C63"/>
    </row>
    <row r="64" spans="1:3">
      <c r="A64"/>
      <c r="C64"/>
    </row>
    <row r="65" spans="1:3">
      <c r="A65"/>
      <c r="C65"/>
    </row>
    <row r="66" spans="1:3">
      <c r="A66"/>
      <c r="C66"/>
    </row>
    <row r="67" spans="1:3">
      <c r="A67"/>
      <c r="C67"/>
    </row>
    <row r="68" spans="1:3">
      <c r="A68"/>
      <c r="C68"/>
    </row>
    <row r="69" spans="1:3">
      <c r="A69"/>
      <c r="C69"/>
    </row>
    <row r="70" spans="1:3">
      <c r="A70"/>
      <c r="C70"/>
    </row>
    <row r="71" spans="1:3">
      <c r="A71"/>
      <c r="C71"/>
    </row>
    <row r="72" spans="1:3">
      <c r="A72"/>
      <c r="C72"/>
    </row>
    <row r="73" spans="1:3">
      <c r="A73"/>
      <c r="C73"/>
    </row>
    <row r="74" spans="1:3">
      <c r="A74"/>
      <c r="C74"/>
    </row>
    <row r="75" spans="1:3">
      <c r="A75"/>
      <c r="C75"/>
    </row>
    <row r="76" spans="1:3">
      <c r="A76"/>
      <c r="C76"/>
    </row>
    <row r="77" spans="1:3">
      <c r="A77"/>
      <c r="C77"/>
    </row>
    <row r="78" spans="1:3">
      <c r="A78"/>
      <c r="C78"/>
    </row>
    <row r="79" spans="1:3">
      <c r="A79"/>
      <c r="C79"/>
    </row>
    <row r="80" spans="1:3">
      <c r="A80"/>
      <c r="C80"/>
    </row>
    <row r="81" spans="1:3">
      <c r="A81"/>
      <c r="C81"/>
    </row>
    <row r="82" spans="1:3">
      <c r="A82"/>
      <c r="C82"/>
    </row>
    <row r="83" spans="1:3">
      <c r="A83"/>
      <c r="C83"/>
    </row>
    <row r="84" spans="1:3">
      <c r="A84"/>
      <c r="C84"/>
    </row>
    <row r="85" spans="1:3">
      <c r="A85"/>
      <c r="C85"/>
    </row>
    <row r="86" spans="1:3">
      <c r="A86"/>
      <c r="C86"/>
    </row>
    <row r="87" spans="1:3">
      <c r="A87"/>
      <c r="C87"/>
    </row>
    <row r="88" spans="1:3">
      <c r="A88"/>
      <c r="C88"/>
    </row>
    <row r="89" spans="1:3">
      <c r="A89"/>
      <c r="C89"/>
    </row>
    <row r="90" spans="1:3">
      <c r="A90"/>
      <c r="C90"/>
    </row>
    <row r="91" spans="1:3">
      <c r="A91"/>
      <c r="C91"/>
    </row>
    <row r="92" spans="1:3">
      <c r="A92"/>
      <c r="C92"/>
    </row>
    <row r="93" spans="1:3">
      <c r="A93"/>
      <c r="C93"/>
    </row>
    <row r="94" spans="1:3">
      <c r="A94"/>
      <c r="C94"/>
    </row>
    <row r="95" spans="1:3">
      <c r="A95"/>
      <c r="C95"/>
    </row>
    <row r="96" spans="1:3">
      <c r="A96"/>
      <c r="C96"/>
    </row>
    <row r="97" spans="1:3">
      <c r="A97"/>
      <c r="C97"/>
    </row>
    <row r="98" spans="1:3">
      <c r="A98"/>
      <c r="C98"/>
    </row>
    <row r="99" spans="1:3">
      <c r="A99"/>
      <c r="C99"/>
    </row>
    <row r="100" spans="1:3">
      <c r="A100"/>
      <c r="C100"/>
    </row>
    <row r="101" spans="1:3">
      <c r="A101"/>
      <c r="C101"/>
    </row>
    <row r="102" spans="1:3">
      <c r="A102"/>
      <c r="C102"/>
    </row>
    <row r="103" spans="1:3">
      <c r="A103"/>
      <c r="C103"/>
    </row>
    <row r="104" spans="1:3">
      <c r="A104"/>
      <c r="C104"/>
    </row>
    <row r="105" spans="1:3">
      <c r="A105"/>
      <c r="C105"/>
    </row>
    <row r="106" spans="1:3">
      <c r="A106"/>
      <c r="C106"/>
    </row>
    <row r="107" spans="1:3">
      <c r="A107"/>
      <c r="C107"/>
    </row>
    <row r="108" spans="1:3">
      <c r="A108"/>
      <c r="C108"/>
    </row>
    <row r="109" spans="1:3">
      <c r="A109"/>
      <c r="C109"/>
    </row>
    <row r="110" spans="1:3">
      <c r="A110"/>
      <c r="C110"/>
    </row>
    <row r="111" spans="1:3">
      <c r="A111"/>
      <c r="C111"/>
    </row>
    <row r="112" spans="1:3">
      <c r="A112"/>
      <c r="C112"/>
    </row>
    <row r="113" spans="1:3">
      <c r="A113"/>
      <c r="C113"/>
    </row>
    <row r="114" spans="1:3">
      <c r="A114"/>
      <c r="C114"/>
    </row>
    <row r="115" spans="1:3">
      <c r="A115"/>
      <c r="C115"/>
    </row>
    <row r="116" spans="1:3">
      <c r="A116"/>
      <c r="C116"/>
    </row>
    <row r="117" spans="1:3">
      <c r="A117"/>
      <c r="C117"/>
    </row>
    <row r="118" spans="1:3">
      <c r="A118"/>
      <c r="C118"/>
    </row>
    <row r="119" spans="1:3">
      <c r="A119"/>
      <c r="C119"/>
    </row>
    <row r="120" spans="1:3">
      <c r="A120"/>
      <c r="C120"/>
    </row>
    <row r="121" spans="1:3">
      <c r="A121"/>
      <c r="C121"/>
    </row>
    <row r="122" spans="1:3">
      <c r="A122"/>
      <c r="C122"/>
    </row>
    <row r="123" spans="1:3">
      <c r="A123"/>
      <c r="C123"/>
    </row>
    <row r="124" spans="1:3">
      <c r="A124"/>
      <c r="C124"/>
    </row>
    <row r="125" spans="1:3">
      <c r="A125"/>
      <c r="C125"/>
    </row>
    <row r="126" spans="1:3">
      <c r="A126"/>
      <c r="C126"/>
    </row>
    <row r="127" spans="1:3">
      <c r="A127"/>
      <c r="C127"/>
    </row>
    <row r="128" spans="1:3">
      <c r="A128"/>
      <c r="C128"/>
    </row>
    <row r="129" spans="1:3">
      <c r="A129"/>
      <c r="C129"/>
    </row>
    <row r="130" spans="1:3">
      <c r="A130"/>
      <c r="C130"/>
    </row>
    <row r="131" spans="1:3">
      <c r="A131"/>
      <c r="C131"/>
    </row>
    <row r="132" spans="1:3">
      <c r="A132"/>
      <c r="C132"/>
    </row>
    <row r="133" spans="1:3">
      <c r="A133"/>
      <c r="C133"/>
    </row>
    <row r="134" spans="1:3">
      <c r="A134"/>
      <c r="C134"/>
    </row>
    <row r="135" spans="1:3">
      <c r="A135"/>
      <c r="C135"/>
    </row>
    <row r="136" spans="1:3">
      <c r="A136"/>
      <c r="C136"/>
    </row>
    <row r="137" spans="1:3">
      <c r="A137"/>
      <c r="C137"/>
    </row>
    <row r="138" spans="1:3">
      <c r="A138"/>
      <c r="C138"/>
    </row>
    <row r="139" spans="1:3">
      <c r="A139"/>
      <c r="C139"/>
    </row>
    <row r="140" spans="1:3">
      <c r="A140"/>
      <c r="C140"/>
    </row>
    <row r="141" spans="1:3">
      <c r="A141"/>
      <c r="C141"/>
    </row>
    <row r="142" spans="1:3">
      <c r="A142"/>
      <c r="C142"/>
    </row>
    <row r="143" spans="1:3">
      <c r="A143"/>
      <c r="C143"/>
    </row>
    <row r="144" spans="1:3">
      <c r="A144"/>
      <c r="C144"/>
    </row>
    <row r="145" spans="1:3">
      <c r="A145"/>
      <c r="C145"/>
    </row>
    <row r="146" spans="1:3">
      <c r="A146"/>
      <c r="C146"/>
    </row>
    <row r="147" spans="1:3">
      <c r="A147"/>
      <c r="C147"/>
    </row>
    <row r="148" spans="1:3">
      <c r="A148"/>
      <c r="C148"/>
    </row>
    <row r="149" spans="1:3">
      <c r="A149"/>
      <c r="C149"/>
    </row>
    <row r="150" spans="1:3">
      <c r="A150"/>
      <c r="C150"/>
    </row>
    <row r="151" spans="1:3">
      <c r="A151"/>
      <c r="C151"/>
    </row>
    <row r="152" spans="1:3">
      <c r="A152"/>
      <c r="C152"/>
    </row>
    <row r="153" spans="1:3">
      <c r="A153"/>
      <c r="C153"/>
    </row>
    <row r="154" spans="1:3">
      <c r="A154"/>
      <c r="C154"/>
    </row>
    <row r="155" spans="1:3">
      <c r="A155"/>
      <c r="C155"/>
    </row>
    <row r="156" spans="1:3">
      <c r="A156"/>
      <c r="C156"/>
    </row>
    <row r="157" spans="1:3">
      <c r="A157"/>
      <c r="C157"/>
    </row>
    <row r="158" spans="1:3">
      <c r="A158"/>
      <c r="C158"/>
    </row>
    <row r="159" spans="1:3">
      <c r="A159"/>
      <c r="C159"/>
    </row>
    <row r="160" spans="1:3">
      <c r="A160"/>
      <c r="C160"/>
    </row>
    <row r="161" spans="1:3">
      <c r="A161"/>
      <c r="C161"/>
    </row>
    <row r="162" spans="1:3">
      <c r="A162"/>
      <c r="C162"/>
    </row>
    <row r="163" spans="1:3">
      <c r="A163"/>
      <c r="C163"/>
    </row>
    <row r="164" spans="1:3">
      <c r="A164"/>
      <c r="C164"/>
    </row>
    <row r="165" spans="1:3">
      <c r="A165"/>
      <c r="C165"/>
    </row>
    <row r="166" spans="1:3">
      <c r="A166"/>
      <c r="C166"/>
    </row>
    <row r="167" spans="1:3">
      <c r="A167"/>
      <c r="C167"/>
    </row>
    <row r="168" spans="1:3">
      <c r="A168"/>
      <c r="C168"/>
    </row>
    <row r="169" spans="1:3">
      <c r="A169"/>
      <c r="C169"/>
    </row>
    <row r="170" spans="1:3">
      <c r="A170"/>
      <c r="C170"/>
    </row>
    <row r="171" spans="1:3">
      <c r="A171"/>
      <c r="C171"/>
    </row>
    <row r="172" spans="1:3">
      <c r="A172"/>
      <c r="C172"/>
    </row>
    <row r="173" spans="1:3">
      <c r="A173"/>
      <c r="C173"/>
    </row>
    <row r="174" spans="1:3">
      <c r="A174"/>
      <c r="C174"/>
    </row>
    <row r="175" spans="1:3">
      <c r="A175"/>
      <c r="C175"/>
    </row>
    <row r="176" spans="1:3">
      <c r="A176"/>
      <c r="C176"/>
    </row>
    <row r="177" spans="1:3">
      <c r="A177"/>
      <c r="C177"/>
    </row>
    <row r="178" spans="1:3">
      <c r="A178"/>
      <c r="C178"/>
    </row>
    <row r="179" spans="1:3">
      <c r="A179"/>
      <c r="C179"/>
    </row>
    <row r="180" spans="1:3">
      <c r="A180"/>
      <c r="C180"/>
    </row>
    <row r="181" spans="1:3">
      <c r="A181"/>
      <c r="C181"/>
    </row>
    <row r="182" spans="1:3">
      <c r="A182"/>
      <c r="C182"/>
    </row>
    <row r="183" spans="1:3">
      <c r="A183"/>
      <c r="C183"/>
    </row>
    <row r="184" spans="1:3">
      <c r="A184"/>
      <c r="C184"/>
    </row>
    <row r="185" spans="1:3">
      <c r="A185"/>
      <c r="C185"/>
    </row>
    <row r="186" spans="1:3">
      <c r="A186"/>
      <c r="C186"/>
    </row>
    <row r="187" spans="1:3">
      <c r="A187"/>
      <c r="C187"/>
    </row>
    <row r="188" spans="1:3">
      <c r="A188"/>
      <c r="C188"/>
    </row>
    <row r="189" spans="1:3">
      <c r="A189"/>
      <c r="C189"/>
    </row>
    <row r="190" spans="1:3">
      <c r="A190"/>
      <c r="C190"/>
    </row>
    <row r="191" spans="1:3">
      <c r="A191"/>
      <c r="C191"/>
    </row>
    <row r="192" spans="1:3">
      <c r="A192"/>
      <c r="C192"/>
    </row>
    <row r="193" spans="1:3">
      <c r="A193"/>
      <c r="C193"/>
    </row>
    <row r="194" spans="1:3">
      <c r="A194"/>
      <c r="C194"/>
    </row>
    <row r="195" spans="1:3">
      <c r="A195"/>
      <c r="C195"/>
    </row>
    <row r="196" spans="1:3">
      <c r="A196"/>
      <c r="C196"/>
    </row>
    <row r="197" spans="1:3">
      <c r="A197"/>
      <c r="C197"/>
    </row>
    <row r="198" spans="1:3">
      <c r="A198"/>
      <c r="C198"/>
    </row>
    <row r="199" spans="1:3">
      <c r="A199"/>
      <c r="C199"/>
    </row>
    <row r="200" spans="1:3">
      <c r="A200"/>
      <c r="C200"/>
    </row>
    <row r="201" spans="1:3">
      <c r="A201"/>
      <c r="C201"/>
    </row>
    <row r="202" spans="1:3">
      <c r="A202"/>
      <c r="C202"/>
    </row>
    <row r="203" spans="1:3">
      <c r="A203"/>
      <c r="C203"/>
    </row>
    <row r="204" spans="1:3">
      <c r="A204"/>
      <c r="C204"/>
    </row>
    <row r="205" spans="1:3">
      <c r="A205"/>
      <c r="C205"/>
    </row>
    <row r="206" spans="1:3">
      <c r="A206"/>
      <c r="C206"/>
    </row>
    <row r="207" spans="1:3">
      <c r="A207"/>
      <c r="C207"/>
    </row>
    <row r="208" spans="1:3">
      <c r="A208"/>
      <c r="C208"/>
    </row>
    <row r="209" spans="1:3">
      <c r="A209"/>
      <c r="C209"/>
    </row>
    <row r="210" spans="1:3">
      <c r="A210"/>
      <c r="C210"/>
    </row>
    <row r="211" spans="1:3">
      <c r="A211"/>
      <c r="C211"/>
    </row>
    <row r="212" spans="1:3">
      <c r="A212"/>
      <c r="C212"/>
    </row>
    <row r="213" spans="1:3">
      <c r="A213"/>
      <c r="C213"/>
    </row>
    <row r="214" spans="1:3">
      <c r="A214"/>
      <c r="C214"/>
    </row>
    <row r="215" spans="1:3">
      <c r="A215"/>
      <c r="C215"/>
    </row>
    <row r="216" spans="1:3">
      <c r="A216"/>
      <c r="C216"/>
    </row>
    <row r="217" spans="1:3">
      <c r="A217"/>
      <c r="C217"/>
    </row>
    <row r="218" spans="1:3">
      <c r="A218"/>
      <c r="C218"/>
    </row>
    <row r="219" spans="1:3">
      <c r="A219"/>
      <c r="C219"/>
    </row>
    <row r="220" spans="1:3">
      <c r="A220"/>
      <c r="C220"/>
    </row>
    <row r="221" spans="1:3">
      <c r="A221"/>
      <c r="C221"/>
    </row>
    <row r="222" spans="1:3">
      <c r="A222"/>
      <c r="C222"/>
    </row>
    <row r="223" spans="1:3">
      <c r="A223"/>
      <c r="C223"/>
    </row>
    <row r="224" spans="1:3">
      <c r="A224"/>
      <c r="C224"/>
    </row>
    <row r="225" spans="1:3">
      <c r="A225"/>
      <c r="C225"/>
    </row>
    <row r="226" spans="1:3">
      <c r="A226"/>
      <c r="C226"/>
    </row>
    <row r="227" spans="1:3">
      <c r="A227"/>
      <c r="C227"/>
    </row>
    <row r="228" spans="1:3">
      <c r="A228"/>
      <c r="C228"/>
    </row>
    <row r="229" spans="1:3">
      <c r="A229"/>
      <c r="C229"/>
    </row>
    <row r="230" spans="1:3">
      <c r="A230"/>
      <c r="C230"/>
    </row>
    <row r="231" spans="1:3">
      <c r="A231"/>
      <c r="C231"/>
    </row>
    <row r="232" spans="1:3">
      <c r="A232"/>
      <c r="C232"/>
    </row>
    <row r="233" spans="1:3">
      <c r="A233"/>
      <c r="C233"/>
    </row>
    <row r="234" spans="1:3">
      <c r="A234"/>
      <c r="C234"/>
    </row>
    <row r="235" spans="1:3">
      <c r="A235"/>
      <c r="C235"/>
    </row>
    <row r="236" spans="1:3">
      <c r="A236"/>
      <c r="C236"/>
    </row>
    <row r="237" spans="1:3">
      <c r="A237"/>
      <c r="C237"/>
    </row>
    <row r="238" spans="1:3">
      <c r="A238"/>
      <c r="C238"/>
    </row>
    <row r="239" spans="1:3">
      <c r="A239"/>
      <c r="C239"/>
    </row>
    <row r="240" spans="1:3">
      <c r="A240"/>
      <c r="C240"/>
    </row>
    <row r="241" spans="1:3">
      <c r="A241"/>
      <c r="C241"/>
    </row>
    <row r="242" spans="1:3">
      <c r="A242"/>
      <c r="C242"/>
    </row>
    <row r="243" spans="1:3">
      <c r="A243"/>
      <c r="C243"/>
    </row>
    <row r="244" spans="1:3">
      <c r="A244"/>
      <c r="C244"/>
    </row>
    <row r="245" spans="1:3">
      <c r="A245"/>
      <c r="C245"/>
    </row>
    <row r="246" spans="1:3">
      <c r="A246"/>
      <c r="C246"/>
    </row>
    <row r="247" spans="1:3">
      <c r="A247"/>
      <c r="C247"/>
    </row>
    <row r="248" spans="1:3">
      <c r="A248"/>
      <c r="C248"/>
    </row>
    <row r="249" spans="1:3">
      <c r="A249"/>
      <c r="C249"/>
    </row>
    <row r="250" spans="1:3">
      <c r="A250"/>
      <c r="C250"/>
    </row>
    <row r="251" spans="1:3">
      <c r="A251"/>
      <c r="C251"/>
    </row>
    <row r="252" spans="1:3">
      <c r="A252"/>
      <c r="C252"/>
    </row>
    <row r="253" spans="1:3">
      <c r="A253"/>
      <c r="C253"/>
    </row>
    <row r="254" spans="1:3">
      <c r="A254"/>
      <c r="C254"/>
    </row>
    <row r="255" spans="1:3">
      <c r="A255"/>
      <c r="C255"/>
    </row>
    <row r="256" spans="1:3">
      <c r="A256"/>
      <c r="C256"/>
    </row>
    <row r="257" spans="1:3">
      <c r="A257"/>
      <c r="C257"/>
    </row>
    <row r="258" spans="1:3">
      <c r="A258"/>
      <c r="C258"/>
    </row>
    <row r="259" spans="1:3">
      <c r="A259"/>
      <c r="C259"/>
    </row>
    <row r="260" spans="1:3">
      <c r="A260"/>
      <c r="C260"/>
    </row>
    <row r="261" spans="1:3">
      <c r="A261"/>
      <c r="C261"/>
    </row>
    <row r="262" spans="1:3">
      <c r="A262"/>
      <c r="C262"/>
    </row>
    <row r="263" spans="1:3">
      <c r="A263"/>
      <c r="C263"/>
    </row>
    <row r="264" spans="1:3">
      <c r="A264"/>
      <c r="C264"/>
    </row>
    <row r="265" spans="1:3">
      <c r="A265"/>
      <c r="C265"/>
    </row>
    <row r="266" spans="1:3">
      <c r="A266"/>
      <c r="C266"/>
    </row>
    <row r="267" spans="1:3">
      <c r="A267"/>
      <c r="C267"/>
    </row>
    <row r="268" spans="1:3">
      <c r="A268"/>
      <c r="C268"/>
    </row>
    <row r="269" spans="1:3">
      <c r="A269"/>
      <c r="C269"/>
    </row>
    <row r="270" spans="1:3">
      <c r="A270"/>
      <c r="C270"/>
    </row>
    <row r="271" spans="1:3">
      <c r="A271"/>
      <c r="C271"/>
    </row>
    <row r="272" spans="1:3">
      <c r="A272"/>
      <c r="C272"/>
    </row>
    <row r="273" spans="1:3">
      <c r="A273"/>
      <c r="C273"/>
    </row>
    <row r="274" spans="1:3">
      <c r="A274"/>
      <c r="C274"/>
    </row>
    <row r="275" spans="1:3">
      <c r="A275"/>
      <c r="C275"/>
    </row>
    <row r="276" spans="1:3">
      <c r="A276"/>
      <c r="C276"/>
    </row>
    <row r="277" spans="1:3">
      <c r="A277"/>
      <c r="C277"/>
    </row>
    <row r="278" spans="1:3">
      <c r="A278"/>
      <c r="C278"/>
    </row>
    <row r="279" spans="1:3">
      <c r="A279"/>
      <c r="C279"/>
    </row>
    <row r="280" spans="1:3">
      <c r="A280"/>
      <c r="C280"/>
    </row>
    <row r="281" spans="1:3">
      <c r="A281"/>
      <c r="C281"/>
    </row>
    <row r="282" spans="1:3">
      <c r="A282"/>
      <c r="C282"/>
    </row>
    <row r="283" spans="1:3">
      <c r="A283"/>
      <c r="C283"/>
    </row>
    <row r="284" spans="1:3">
      <c r="A284"/>
      <c r="C284"/>
    </row>
    <row r="285" spans="1:3">
      <c r="A285"/>
      <c r="C285"/>
    </row>
    <row r="286" spans="1:3">
      <c r="A286"/>
      <c r="C286"/>
    </row>
    <row r="287" spans="1:3">
      <c r="A287"/>
      <c r="C287"/>
    </row>
    <row r="288" spans="1:3">
      <c r="A288"/>
      <c r="C288"/>
    </row>
    <row r="289" spans="1:3">
      <c r="A289"/>
      <c r="C289"/>
    </row>
    <row r="290" spans="1:3">
      <c r="A290"/>
      <c r="C290"/>
    </row>
    <row r="291" spans="1:3">
      <c r="A291"/>
      <c r="C291"/>
    </row>
    <row r="292" spans="1:3">
      <c r="A292"/>
      <c r="C292"/>
    </row>
    <row r="293" spans="1:3">
      <c r="A293"/>
      <c r="C293"/>
    </row>
    <row r="294" spans="1:3">
      <c r="A294"/>
      <c r="C294"/>
    </row>
    <row r="295" spans="1:3">
      <c r="A295"/>
      <c r="C295"/>
    </row>
    <row r="296" spans="1:3">
      <c r="A296"/>
      <c r="C296"/>
    </row>
    <row r="297" spans="1:3">
      <c r="A297"/>
      <c r="C297"/>
    </row>
    <row r="298" spans="1:3">
      <c r="A298"/>
      <c r="C298"/>
    </row>
    <row r="299" spans="1:3">
      <c r="A299"/>
      <c r="C299"/>
    </row>
    <row r="300" spans="1:3">
      <c r="A300"/>
      <c r="C300"/>
    </row>
    <row r="301" spans="1:3">
      <c r="A301"/>
      <c r="C301"/>
    </row>
    <row r="302" spans="1:3">
      <c r="A302"/>
      <c r="C302"/>
    </row>
    <row r="303" spans="1:3">
      <c r="A303"/>
      <c r="C303"/>
    </row>
    <row r="304" spans="1:3">
      <c r="A304"/>
      <c r="C304"/>
    </row>
    <row r="305" spans="1:3">
      <c r="A305"/>
      <c r="C305"/>
    </row>
    <row r="306" spans="1:3">
      <c r="A306"/>
      <c r="C306"/>
    </row>
    <row r="307" spans="1:3">
      <c r="A307"/>
      <c r="C307"/>
    </row>
    <row r="308" spans="1:3">
      <c r="A308"/>
      <c r="C308"/>
    </row>
    <row r="309" spans="1:3">
      <c r="A309"/>
      <c r="C309"/>
    </row>
    <row r="310" spans="1:3">
      <c r="A310"/>
      <c r="C310"/>
    </row>
    <row r="311" spans="1:3">
      <c r="A311"/>
      <c r="C311"/>
    </row>
    <row r="312" spans="1:3">
      <c r="A312"/>
      <c r="C312"/>
    </row>
    <row r="313" spans="1:3">
      <c r="A313"/>
      <c r="C313"/>
    </row>
    <row r="314" spans="1:3">
      <c r="A314"/>
      <c r="C314"/>
    </row>
    <row r="315" spans="1:3">
      <c r="A315"/>
      <c r="C315"/>
    </row>
    <row r="316" spans="1:3">
      <c r="A316"/>
      <c r="C316"/>
    </row>
    <row r="317" spans="1:3">
      <c r="A317"/>
      <c r="C317"/>
    </row>
    <row r="318" spans="1:3">
      <c r="A318"/>
      <c r="C318"/>
    </row>
    <row r="319" spans="1:3">
      <c r="A319"/>
      <c r="C319"/>
    </row>
    <row r="320" spans="1:3">
      <c r="A320"/>
      <c r="C320"/>
    </row>
    <row r="321" spans="1:3">
      <c r="A321"/>
      <c r="C321"/>
    </row>
    <row r="322" spans="1:3">
      <c r="A322"/>
      <c r="C322"/>
    </row>
    <row r="323" spans="1:3">
      <c r="A323"/>
      <c r="C323"/>
    </row>
    <row r="324" spans="1:3">
      <c r="A324"/>
      <c r="C324"/>
    </row>
    <row r="325" spans="1:3">
      <c r="A325"/>
      <c r="C325"/>
    </row>
    <row r="326" spans="1:3">
      <c r="A326"/>
      <c r="C326"/>
    </row>
    <row r="327" spans="1:3">
      <c r="A327"/>
      <c r="C327"/>
    </row>
    <row r="328" spans="1:3">
      <c r="A328"/>
      <c r="C328"/>
    </row>
    <row r="329" spans="1:3">
      <c r="A329"/>
      <c r="C329"/>
    </row>
    <row r="330" spans="1:3">
      <c r="A330"/>
      <c r="C330"/>
    </row>
    <row r="331" spans="1:3">
      <c r="A331"/>
      <c r="C331"/>
    </row>
    <row r="332" spans="1:3">
      <c r="A332"/>
      <c r="C332"/>
    </row>
    <row r="333" spans="1:3">
      <c r="A333"/>
      <c r="C333"/>
    </row>
    <row r="334" spans="1:3">
      <c r="A334"/>
      <c r="C334"/>
    </row>
    <row r="335" spans="1:3">
      <c r="A335"/>
      <c r="C335"/>
    </row>
    <row r="336" spans="1:3">
      <c r="A336"/>
      <c r="C336"/>
    </row>
    <row r="337" spans="1:3">
      <c r="A337"/>
      <c r="C337"/>
    </row>
    <row r="338" spans="1:3">
      <c r="A338"/>
      <c r="C338"/>
    </row>
    <row r="339" spans="1:3">
      <c r="A339"/>
      <c r="C339"/>
    </row>
    <row r="340" spans="1:3">
      <c r="A340"/>
      <c r="C340"/>
    </row>
    <row r="341" spans="1:3">
      <c r="A341"/>
      <c r="C341"/>
    </row>
    <row r="342" spans="1:3">
      <c r="A342"/>
      <c r="C342"/>
    </row>
    <row r="343" spans="1:3">
      <c r="A343"/>
      <c r="C343"/>
    </row>
    <row r="344" spans="1:3">
      <c r="A344"/>
      <c r="C344"/>
    </row>
    <row r="345" spans="1:3">
      <c r="A345"/>
      <c r="C345"/>
    </row>
    <row r="346" spans="1:3">
      <c r="A346"/>
      <c r="C346"/>
    </row>
    <row r="347" spans="1:3">
      <c r="A347"/>
      <c r="C347"/>
    </row>
    <row r="348" spans="1:3">
      <c r="A348"/>
      <c r="C348"/>
    </row>
    <row r="349" spans="1:3">
      <c r="A349"/>
      <c r="C349"/>
    </row>
    <row r="350" spans="1:3">
      <c r="A350"/>
      <c r="C350"/>
    </row>
    <row r="351" spans="1:3">
      <c r="A351"/>
      <c r="C351"/>
    </row>
    <row r="352" spans="1:3">
      <c r="A352"/>
      <c r="C352"/>
    </row>
    <row r="353" spans="1:3">
      <c r="A353"/>
      <c r="C353"/>
    </row>
    <row r="354" spans="1:3">
      <c r="A354"/>
      <c r="C354"/>
    </row>
    <row r="355" spans="1:3">
      <c r="A355"/>
      <c r="C355"/>
    </row>
    <row r="356" spans="1:3">
      <c r="A356"/>
      <c r="C356"/>
    </row>
    <row r="357" spans="1:3">
      <c r="A357"/>
      <c r="C357"/>
    </row>
    <row r="358" spans="1:3">
      <c r="A358"/>
      <c r="C358"/>
    </row>
    <row r="359" spans="1:3">
      <c r="A359"/>
      <c r="C359"/>
    </row>
    <row r="360" spans="1:3">
      <c r="A360"/>
      <c r="C360"/>
    </row>
    <row r="361" spans="1:3">
      <c r="A361"/>
      <c r="C361"/>
    </row>
    <row r="362" spans="1:3">
      <c r="A362"/>
      <c r="C362"/>
    </row>
    <row r="363" spans="1:3">
      <c r="A363"/>
      <c r="C363"/>
    </row>
    <row r="364" spans="1:3">
      <c r="A364"/>
      <c r="C364"/>
    </row>
    <row r="365" spans="1:3">
      <c r="A365"/>
      <c r="C365"/>
    </row>
    <row r="366" spans="1:3">
      <c r="A366"/>
      <c r="C366"/>
    </row>
    <row r="367" spans="1:3">
      <c r="A367"/>
      <c r="C367"/>
    </row>
    <row r="368" spans="1:3">
      <c r="A368"/>
      <c r="C368"/>
    </row>
    <row r="369" spans="1:3">
      <c r="A369"/>
      <c r="C369"/>
    </row>
    <row r="370" spans="1:3">
      <c r="A370"/>
      <c r="C370"/>
    </row>
    <row r="371" spans="1:3">
      <c r="A371"/>
      <c r="C371"/>
    </row>
    <row r="372" spans="1:3">
      <c r="A372"/>
      <c r="C372"/>
    </row>
    <row r="373" spans="1:3">
      <c r="A373"/>
      <c r="C373"/>
    </row>
    <row r="374" spans="1:3">
      <c r="A374"/>
      <c r="C374"/>
    </row>
    <row r="375" spans="1:3">
      <c r="A375"/>
      <c r="C375"/>
    </row>
    <row r="376" spans="1:3">
      <c r="A376"/>
      <c r="C376"/>
    </row>
    <row r="377" spans="1:3">
      <c r="A377"/>
      <c r="C377"/>
    </row>
    <row r="378" spans="1:3">
      <c r="A378"/>
      <c r="C378"/>
    </row>
    <row r="379" spans="1:3">
      <c r="A379"/>
      <c r="C379"/>
    </row>
    <row r="380" spans="1:3">
      <c r="A380"/>
      <c r="C380"/>
    </row>
    <row r="381" spans="1:3">
      <c r="A381"/>
      <c r="C381"/>
    </row>
    <row r="382" spans="1:3">
      <c r="A382"/>
      <c r="C382"/>
    </row>
    <row r="383" spans="1:3">
      <c r="A383"/>
      <c r="C383"/>
    </row>
    <row r="384" spans="1:3">
      <c r="A384"/>
      <c r="C384"/>
    </row>
    <row r="385" spans="1:3">
      <c r="A385"/>
      <c r="C385"/>
    </row>
    <row r="386" spans="1:3">
      <c r="A386"/>
      <c r="C386"/>
    </row>
    <row r="387" spans="1:3">
      <c r="A387"/>
      <c r="C387"/>
    </row>
    <row r="388" spans="1:3">
      <c r="A388"/>
      <c r="C388"/>
    </row>
    <row r="389" spans="1:3">
      <c r="A389"/>
      <c r="C389"/>
    </row>
    <row r="390" spans="1:3">
      <c r="A390"/>
      <c r="C390"/>
    </row>
    <row r="391" spans="1:3">
      <c r="A391"/>
      <c r="C391"/>
    </row>
    <row r="392" spans="1:3">
      <c r="A392"/>
      <c r="C392"/>
    </row>
    <row r="393" spans="1:3">
      <c r="A393"/>
      <c r="C393"/>
    </row>
    <row r="394" spans="1:3">
      <c r="A394"/>
      <c r="C394"/>
    </row>
    <row r="395" spans="1:3">
      <c r="A395"/>
      <c r="C395"/>
    </row>
    <row r="396" spans="1:3">
      <c r="A396"/>
      <c r="C396"/>
    </row>
    <row r="397" spans="1:3">
      <c r="A397"/>
      <c r="C397"/>
    </row>
    <row r="398" spans="1:3">
      <c r="A398"/>
      <c r="C398"/>
    </row>
    <row r="399" spans="1:3">
      <c r="A399"/>
      <c r="C399"/>
    </row>
    <row r="400" spans="1:3">
      <c r="A400"/>
      <c r="C400"/>
    </row>
    <row r="401" spans="1:3">
      <c r="A401"/>
      <c r="C401"/>
    </row>
    <row r="402" spans="1:3">
      <c r="A402"/>
      <c r="C402"/>
    </row>
    <row r="403" spans="1:3">
      <c r="A403"/>
      <c r="C403"/>
    </row>
    <row r="404" spans="1:3">
      <c r="A404"/>
      <c r="C404"/>
    </row>
    <row r="405" spans="1:3">
      <c r="A405"/>
      <c r="C405"/>
    </row>
    <row r="406" spans="1:3">
      <c r="A406"/>
      <c r="C406"/>
    </row>
    <row r="407" spans="1:3">
      <c r="A407"/>
      <c r="C407"/>
    </row>
    <row r="408" spans="1:3">
      <c r="A408"/>
      <c r="C408"/>
    </row>
    <row r="409" spans="1:3">
      <c r="A409"/>
      <c r="C409"/>
    </row>
    <row r="410" spans="1:3">
      <c r="A410"/>
      <c r="C410"/>
    </row>
    <row r="411" spans="1:3">
      <c r="A411"/>
      <c r="C411"/>
    </row>
    <row r="412" spans="1:3">
      <c r="A412"/>
      <c r="C412"/>
    </row>
    <row r="413" spans="1:3">
      <c r="A413"/>
      <c r="C413"/>
    </row>
    <row r="414" spans="1:3">
      <c r="A414"/>
      <c r="C414"/>
    </row>
    <row r="415" spans="1:3">
      <c r="A415"/>
      <c r="C415"/>
    </row>
    <row r="416" spans="1:3">
      <c r="A416"/>
      <c r="C416"/>
    </row>
    <row r="417" spans="1:3">
      <c r="A417"/>
      <c r="C417"/>
    </row>
    <row r="418" spans="1:3">
      <c r="A418"/>
      <c r="C418"/>
    </row>
    <row r="419" spans="1:3">
      <c r="A419"/>
      <c r="C419"/>
    </row>
    <row r="420" spans="1:3">
      <c r="A420"/>
      <c r="C420"/>
    </row>
    <row r="421" spans="1:3">
      <c r="A421"/>
      <c r="C421"/>
    </row>
    <row r="422" spans="1:3">
      <c r="A422"/>
      <c r="C422"/>
    </row>
    <row r="423" spans="1:3">
      <c r="A423"/>
      <c r="C423"/>
    </row>
    <row r="424" spans="1:3">
      <c r="A424"/>
      <c r="C424"/>
    </row>
    <row r="425" spans="1:3">
      <c r="A425"/>
      <c r="C425"/>
    </row>
    <row r="426" spans="1:3">
      <c r="A426"/>
      <c r="C426"/>
    </row>
    <row r="427" spans="1:3">
      <c r="A427"/>
      <c r="C427"/>
    </row>
    <row r="428" spans="1:3">
      <c r="A428"/>
      <c r="C428"/>
    </row>
    <row r="429" spans="1:3">
      <c r="A429"/>
      <c r="C429"/>
    </row>
    <row r="430" spans="1:3">
      <c r="A430"/>
      <c r="C430"/>
    </row>
    <row r="431" spans="1:3">
      <c r="A431"/>
      <c r="C431"/>
    </row>
    <row r="432" spans="1:3">
      <c r="A432"/>
      <c r="C432"/>
    </row>
    <row r="433" spans="1:3">
      <c r="A433"/>
      <c r="C433"/>
    </row>
    <row r="434" spans="1:3">
      <c r="A434"/>
      <c r="C434"/>
    </row>
    <row r="435" spans="1:3">
      <c r="A435"/>
      <c r="C435"/>
    </row>
    <row r="436" spans="1:3">
      <c r="A436"/>
      <c r="C436"/>
    </row>
    <row r="437" spans="1:3">
      <c r="A437"/>
      <c r="C437"/>
    </row>
    <row r="438" spans="1:3">
      <c r="A438"/>
      <c r="C438"/>
    </row>
    <row r="439" spans="1:3">
      <c r="A439"/>
      <c r="C439"/>
    </row>
    <row r="440" spans="1:3">
      <c r="A440"/>
      <c r="C440"/>
    </row>
    <row r="441" spans="1:3">
      <c r="A441"/>
      <c r="C441"/>
    </row>
    <row r="442" spans="1:3">
      <c r="A442"/>
      <c r="C442"/>
    </row>
    <row r="443" spans="1:3">
      <c r="A443"/>
      <c r="C443"/>
    </row>
    <row r="444" spans="1:3">
      <c r="A444"/>
      <c r="C444"/>
    </row>
    <row r="445" spans="1:3">
      <c r="A445"/>
      <c r="C445"/>
    </row>
    <row r="446" spans="1:3">
      <c r="A446"/>
      <c r="C446"/>
    </row>
    <row r="447" spans="1:3">
      <c r="A447"/>
      <c r="C447"/>
    </row>
    <row r="448" spans="1:3">
      <c r="A448"/>
      <c r="C448"/>
    </row>
    <row r="449" spans="1:3">
      <c r="A449"/>
      <c r="C449"/>
    </row>
    <row r="450" spans="1:3">
      <c r="A450"/>
      <c r="C450"/>
    </row>
    <row r="451" spans="1:3">
      <c r="A451"/>
      <c r="C451"/>
    </row>
    <row r="452" spans="1:3">
      <c r="A452"/>
      <c r="C452"/>
    </row>
    <row r="453" spans="1:3">
      <c r="A453"/>
      <c r="C453"/>
    </row>
    <row r="454" spans="1:3">
      <c r="A454"/>
      <c r="C454"/>
    </row>
    <row r="455" spans="1:3">
      <c r="A455"/>
      <c r="C455"/>
    </row>
    <row r="456" spans="1:3">
      <c r="A456"/>
      <c r="C456"/>
    </row>
    <row r="457" spans="1:3">
      <c r="A457"/>
      <c r="C457"/>
    </row>
    <row r="458" spans="1:3">
      <c r="A458"/>
      <c r="C458"/>
    </row>
    <row r="459" spans="1:3">
      <c r="A459"/>
      <c r="C459"/>
    </row>
    <row r="460" spans="1:3">
      <c r="A460"/>
      <c r="C460"/>
    </row>
    <row r="461" spans="1:3">
      <c r="A461"/>
      <c r="C461"/>
    </row>
    <row r="462" spans="1:3">
      <c r="A462"/>
      <c r="C462"/>
    </row>
    <row r="463" spans="1:3">
      <c r="A463"/>
      <c r="C463"/>
    </row>
    <row r="464" spans="1:3">
      <c r="A464"/>
      <c r="C464"/>
    </row>
    <row r="465" spans="1:3">
      <c r="A465"/>
      <c r="C465"/>
    </row>
    <row r="466" spans="1:3">
      <c r="A466"/>
      <c r="C466"/>
    </row>
    <row r="467" spans="1:3">
      <c r="A467"/>
      <c r="C467"/>
    </row>
    <row r="468" spans="1:3">
      <c r="A468"/>
      <c r="C468"/>
    </row>
    <row r="469" spans="1:3">
      <c r="A469"/>
      <c r="C469"/>
    </row>
    <row r="470" spans="1:3">
      <c r="A470"/>
      <c r="C470"/>
    </row>
    <row r="471" spans="1:3">
      <c r="A471"/>
      <c r="C471"/>
    </row>
    <row r="472" spans="1:3">
      <c r="A472"/>
      <c r="C472"/>
    </row>
    <row r="473" spans="1:3">
      <c r="A473"/>
      <c r="C473"/>
    </row>
    <row r="474" spans="1:3">
      <c r="A474"/>
      <c r="C474"/>
    </row>
    <row r="475" spans="1:3">
      <c r="A475"/>
      <c r="C475"/>
    </row>
    <row r="476" spans="1:3">
      <c r="A476"/>
      <c r="C476"/>
    </row>
    <row r="477" spans="1:3">
      <c r="A477"/>
      <c r="C477"/>
    </row>
    <row r="478" spans="1:3">
      <c r="A478"/>
      <c r="C478"/>
    </row>
    <row r="479" spans="1:3">
      <c r="A479"/>
      <c r="C479"/>
    </row>
    <row r="480" spans="1:3">
      <c r="A480"/>
      <c r="C480"/>
    </row>
    <row r="481" spans="1:3">
      <c r="A481"/>
      <c r="C481"/>
    </row>
    <row r="482" spans="1:3">
      <c r="A482"/>
      <c r="C482"/>
    </row>
    <row r="483" spans="1:3">
      <c r="A483"/>
      <c r="C483"/>
    </row>
    <row r="484" spans="1:3">
      <c r="A484"/>
      <c r="C484"/>
    </row>
    <row r="485" spans="1:3">
      <c r="A485"/>
      <c r="C485"/>
    </row>
    <row r="486" spans="1:3">
      <c r="A486"/>
      <c r="C486"/>
    </row>
    <row r="487" spans="1:3">
      <c r="A487"/>
      <c r="C487"/>
    </row>
    <row r="488" spans="1:3">
      <c r="A488"/>
      <c r="C488"/>
    </row>
    <row r="489" spans="1:3">
      <c r="A489"/>
      <c r="C489"/>
    </row>
    <row r="490" spans="1:3">
      <c r="A490"/>
      <c r="C490"/>
    </row>
    <row r="491" spans="1:3">
      <c r="A491"/>
      <c r="C491"/>
    </row>
    <row r="492" spans="1:3">
      <c r="A492"/>
      <c r="C492"/>
    </row>
    <row r="493" spans="1:3">
      <c r="A493"/>
      <c r="C493"/>
    </row>
    <row r="494" spans="1:3">
      <c r="A494"/>
      <c r="C494"/>
    </row>
    <row r="495" spans="1:3">
      <c r="A495"/>
      <c r="C495"/>
    </row>
    <row r="496" spans="1:3">
      <c r="A496"/>
      <c r="C496"/>
    </row>
    <row r="497" spans="1:3">
      <c r="A497"/>
      <c r="C497"/>
    </row>
    <row r="498" spans="1:3">
      <c r="A498"/>
      <c r="C498"/>
    </row>
    <row r="499" spans="1:3">
      <c r="A499"/>
      <c r="C499"/>
    </row>
    <row r="500" spans="1:3">
      <c r="A500"/>
      <c r="C500"/>
    </row>
    <row r="501" spans="1:3">
      <c r="A501"/>
      <c r="C501"/>
    </row>
    <row r="502" spans="1:3">
      <c r="A502"/>
      <c r="C502"/>
    </row>
    <row r="503" spans="1:3">
      <c r="A503"/>
      <c r="C503"/>
    </row>
    <row r="504" spans="1:3">
      <c r="A504"/>
      <c r="C504"/>
    </row>
    <row r="505" spans="1:3">
      <c r="A505"/>
      <c r="C505"/>
    </row>
    <row r="506" spans="1:3">
      <c r="A506"/>
      <c r="C506"/>
    </row>
    <row r="507" spans="1:3">
      <c r="A507"/>
      <c r="C507"/>
    </row>
    <row r="508" spans="1:3">
      <c r="A508"/>
      <c r="C508"/>
    </row>
    <row r="509" spans="1:3">
      <c r="A509"/>
      <c r="C509"/>
    </row>
    <row r="510" spans="1:3">
      <c r="A510"/>
      <c r="C510"/>
    </row>
    <row r="511" spans="1:3">
      <c r="A511"/>
      <c r="C511"/>
    </row>
    <row r="512" spans="1:3">
      <c r="A512"/>
      <c r="C512"/>
    </row>
    <row r="513" spans="1:3">
      <c r="A513"/>
      <c r="C513"/>
    </row>
    <row r="514" spans="1:3">
      <c r="A514"/>
      <c r="C514"/>
    </row>
    <row r="515" spans="1:3">
      <c r="A515"/>
      <c r="C515"/>
    </row>
    <row r="516" spans="1:3">
      <c r="A516"/>
      <c r="C516"/>
    </row>
    <row r="517" spans="1:3">
      <c r="A517"/>
      <c r="C517"/>
    </row>
    <row r="518" spans="1:3">
      <c r="A518"/>
      <c r="C518"/>
    </row>
    <row r="519" spans="1:3">
      <c r="A519"/>
      <c r="C519"/>
    </row>
    <row r="520" spans="1:3">
      <c r="A520"/>
      <c r="C520"/>
    </row>
    <row r="521" spans="1:3">
      <c r="A521"/>
      <c r="C521"/>
    </row>
    <row r="522" spans="1:3">
      <c r="A522"/>
      <c r="C522"/>
    </row>
    <row r="523" spans="1:3">
      <c r="A523"/>
      <c r="C523"/>
    </row>
    <row r="524" spans="1:3">
      <c r="A524"/>
      <c r="C524"/>
    </row>
    <row r="525" spans="1:3">
      <c r="A525"/>
      <c r="C525"/>
    </row>
    <row r="526" spans="1:3">
      <c r="A526"/>
      <c r="C526"/>
    </row>
    <row r="527" spans="1:3">
      <c r="A527"/>
      <c r="C527"/>
    </row>
    <row r="528" spans="1:3">
      <c r="A528"/>
      <c r="C528"/>
    </row>
    <row r="529" spans="1:3">
      <c r="A529"/>
      <c r="C529"/>
    </row>
    <row r="530" spans="1:3">
      <c r="A530"/>
      <c r="C530"/>
    </row>
    <row r="531" spans="1:3">
      <c r="A531"/>
      <c r="C531"/>
    </row>
    <row r="532" spans="1:3">
      <c r="A532"/>
      <c r="C532"/>
    </row>
    <row r="533" spans="1:3">
      <c r="A533"/>
      <c r="C533"/>
    </row>
    <row r="534" spans="1:3">
      <c r="A534"/>
      <c r="C534"/>
    </row>
    <row r="535" spans="1:3">
      <c r="A535"/>
      <c r="C535"/>
    </row>
    <row r="536" spans="1:3">
      <c r="A536"/>
      <c r="C536"/>
    </row>
    <row r="537" spans="1:3">
      <c r="A537"/>
      <c r="C537"/>
    </row>
    <row r="538" spans="1:3">
      <c r="A538"/>
      <c r="C538"/>
    </row>
    <row r="539" spans="1:3">
      <c r="A539"/>
      <c r="C539"/>
    </row>
    <row r="540" spans="1:3">
      <c r="A540"/>
      <c r="C540"/>
    </row>
    <row r="541" spans="1:3">
      <c r="A541"/>
      <c r="C541"/>
    </row>
    <row r="542" spans="1:3">
      <c r="A542"/>
      <c r="C542"/>
    </row>
    <row r="543" spans="1:3">
      <c r="A543"/>
      <c r="C543"/>
    </row>
    <row r="544" spans="1:3">
      <c r="A544"/>
      <c r="C544"/>
    </row>
    <row r="545" spans="1:3">
      <c r="A545"/>
      <c r="C545"/>
    </row>
    <row r="546" spans="1:3">
      <c r="A546"/>
      <c r="C546"/>
    </row>
    <row r="547" spans="1:3">
      <c r="A547"/>
      <c r="C547"/>
    </row>
    <row r="548" spans="1:3">
      <c r="A548"/>
      <c r="C548"/>
    </row>
    <row r="549" spans="1:3">
      <c r="A549"/>
      <c r="C549"/>
    </row>
    <row r="550" spans="1:3">
      <c r="A550"/>
      <c r="C550"/>
    </row>
    <row r="551" spans="1:3">
      <c r="A551"/>
      <c r="C551"/>
    </row>
    <row r="552" spans="1:3">
      <c r="A552"/>
      <c r="C552"/>
    </row>
    <row r="553" spans="1:3">
      <c r="A553"/>
      <c r="C553"/>
    </row>
    <row r="554" spans="1:3">
      <c r="A554"/>
      <c r="C554"/>
    </row>
    <row r="555" spans="1:3">
      <c r="A555"/>
      <c r="C555"/>
    </row>
    <row r="556" spans="1:3">
      <c r="A556"/>
      <c r="C556"/>
    </row>
    <row r="557" spans="1:3">
      <c r="A557"/>
      <c r="C557"/>
    </row>
    <row r="558" spans="1:3">
      <c r="A558"/>
      <c r="C558"/>
    </row>
    <row r="559" spans="1:3">
      <c r="A559"/>
      <c r="C559"/>
    </row>
    <row r="560" spans="1:3">
      <c r="A560"/>
      <c r="C560"/>
    </row>
    <row r="561" spans="1:3">
      <c r="A561"/>
      <c r="C561"/>
    </row>
    <row r="562" spans="1:3">
      <c r="A562"/>
      <c r="C562"/>
    </row>
    <row r="563" spans="1:3">
      <c r="A563"/>
      <c r="C563"/>
    </row>
    <row r="564" spans="1:3">
      <c r="A564"/>
      <c r="C564"/>
    </row>
    <row r="565" spans="1:3">
      <c r="A565"/>
      <c r="C565"/>
    </row>
    <row r="566" spans="1:3">
      <c r="A566"/>
      <c r="C566"/>
    </row>
    <row r="567" spans="1:3">
      <c r="A567"/>
      <c r="C567"/>
    </row>
    <row r="568" spans="1:3">
      <c r="A568"/>
      <c r="C568"/>
    </row>
    <row r="569" spans="1:3">
      <c r="A569"/>
      <c r="C569"/>
    </row>
    <row r="570" spans="1:3">
      <c r="A570"/>
      <c r="C570"/>
    </row>
    <row r="571" spans="1:3">
      <c r="A571"/>
      <c r="C571"/>
    </row>
    <row r="572" spans="1:3">
      <c r="A572"/>
      <c r="C572"/>
    </row>
    <row r="573" spans="1:3">
      <c r="A573"/>
      <c r="C573"/>
    </row>
    <row r="574" spans="1:3">
      <c r="A574"/>
      <c r="C574"/>
    </row>
    <row r="575" spans="1:3">
      <c r="A575"/>
      <c r="C575"/>
    </row>
    <row r="576" spans="1:3">
      <c r="A576"/>
      <c r="C576"/>
    </row>
    <row r="577" spans="1:3">
      <c r="A577"/>
      <c r="C577"/>
    </row>
    <row r="578" spans="1:3">
      <c r="A578"/>
      <c r="C578"/>
    </row>
    <row r="579" spans="1:3">
      <c r="A579"/>
      <c r="C579"/>
    </row>
    <row r="580" spans="1:3">
      <c r="A580"/>
      <c r="C580"/>
    </row>
    <row r="581" spans="1:3">
      <c r="A581"/>
      <c r="C581"/>
    </row>
    <row r="582" spans="1:3">
      <c r="A582"/>
      <c r="C582"/>
    </row>
    <row r="583" spans="1:3">
      <c r="A583"/>
      <c r="C583"/>
    </row>
    <row r="584" spans="1:3">
      <c r="A584"/>
      <c r="C584"/>
    </row>
    <row r="585" spans="1:3">
      <c r="A585"/>
      <c r="C585"/>
    </row>
    <row r="586" spans="1:3">
      <c r="A586"/>
      <c r="C586"/>
    </row>
    <row r="587" spans="1:3">
      <c r="A587"/>
      <c r="C587"/>
    </row>
    <row r="588" spans="1:3">
      <c r="A588"/>
      <c r="C588"/>
    </row>
    <row r="589" spans="1:3">
      <c r="A589"/>
      <c r="C589"/>
    </row>
    <row r="590" spans="1:3">
      <c r="A590"/>
      <c r="C590"/>
    </row>
    <row r="591" spans="1:3">
      <c r="A591"/>
      <c r="C591"/>
    </row>
    <row r="592" spans="1:3">
      <c r="A592"/>
      <c r="C592"/>
    </row>
    <row r="593" spans="1:3">
      <c r="A593"/>
      <c r="C593"/>
    </row>
    <row r="594" spans="1:3">
      <c r="A594"/>
      <c r="C594"/>
    </row>
    <row r="595" spans="1:3">
      <c r="A595"/>
      <c r="C595"/>
    </row>
    <row r="596" spans="1:3">
      <c r="A596"/>
      <c r="C596"/>
    </row>
    <row r="597" spans="1:3">
      <c r="A597"/>
      <c r="C597"/>
    </row>
    <row r="598" spans="1:3">
      <c r="A598"/>
      <c r="C598"/>
    </row>
    <row r="599" spans="1:3">
      <c r="A599"/>
      <c r="C599"/>
    </row>
    <row r="600" spans="1:3">
      <c r="A600"/>
      <c r="C600"/>
    </row>
    <row r="601" spans="1:3">
      <c r="A601"/>
      <c r="C601"/>
    </row>
    <row r="602" spans="1:3">
      <c r="A602"/>
      <c r="C602"/>
    </row>
    <row r="603" spans="1:3">
      <c r="A603"/>
      <c r="C603"/>
    </row>
    <row r="604" spans="1:3">
      <c r="A604"/>
      <c r="C604"/>
    </row>
    <row r="605" spans="1:3">
      <c r="A605"/>
      <c r="C605"/>
    </row>
    <row r="606" spans="1:3">
      <c r="A606"/>
      <c r="C606"/>
    </row>
    <row r="607" spans="1:3">
      <c r="A607"/>
      <c r="C607"/>
    </row>
    <row r="608" spans="1:3">
      <c r="A608"/>
      <c r="C608"/>
    </row>
    <row r="609" spans="1:3">
      <c r="A609"/>
      <c r="C609"/>
    </row>
    <row r="610" spans="1:3">
      <c r="A610"/>
      <c r="C610"/>
    </row>
    <row r="611" spans="1:3">
      <c r="A611"/>
      <c r="C611"/>
    </row>
    <row r="612" spans="1:3">
      <c r="A612"/>
      <c r="C612"/>
    </row>
    <row r="613" spans="1:3">
      <c r="A613"/>
      <c r="C613"/>
    </row>
    <row r="614" spans="1:3">
      <c r="A614"/>
      <c r="C614"/>
    </row>
    <row r="615" spans="1:3">
      <c r="A615"/>
      <c r="C615"/>
    </row>
    <row r="616" spans="1:3">
      <c r="A616"/>
      <c r="C616"/>
    </row>
    <row r="617" spans="1:3">
      <c r="A617"/>
      <c r="C617"/>
    </row>
    <row r="618" spans="1:3">
      <c r="A618"/>
      <c r="C618"/>
    </row>
    <row r="619" spans="1:3">
      <c r="A619"/>
      <c r="C619"/>
    </row>
    <row r="620" spans="1:3">
      <c r="A620"/>
      <c r="C620"/>
    </row>
    <row r="621" spans="1:3">
      <c r="A621"/>
      <c r="C621"/>
    </row>
    <row r="622" spans="1:3">
      <c r="A622"/>
      <c r="C622"/>
    </row>
    <row r="623" spans="1:3">
      <c r="A623"/>
      <c r="C623"/>
    </row>
    <row r="624" spans="1:3">
      <c r="A624"/>
      <c r="C624"/>
    </row>
    <row r="625" spans="1:3">
      <c r="A625"/>
      <c r="C625"/>
    </row>
    <row r="626" spans="1:3">
      <c r="A626"/>
      <c r="C626"/>
    </row>
    <row r="627" spans="1:3">
      <c r="A627"/>
      <c r="C627"/>
    </row>
    <row r="628" spans="1:3">
      <c r="A628"/>
      <c r="C628"/>
    </row>
    <row r="629" spans="1:3">
      <c r="A629"/>
      <c r="C629"/>
    </row>
    <row r="630" spans="1:3">
      <c r="A630"/>
      <c r="C630"/>
    </row>
    <row r="631" spans="1:3">
      <c r="A631"/>
      <c r="C631"/>
    </row>
    <row r="632" spans="1:3">
      <c r="A632"/>
      <c r="C632"/>
    </row>
    <row r="633" spans="1:3">
      <c r="A633"/>
      <c r="C633"/>
    </row>
    <row r="634" spans="1:3">
      <c r="A634"/>
      <c r="C634"/>
    </row>
    <row r="635" spans="1:3">
      <c r="A635"/>
      <c r="C635"/>
    </row>
    <row r="636" spans="1:3">
      <c r="A636"/>
      <c r="C636"/>
    </row>
    <row r="637" spans="1:3">
      <c r="A637"/>
      <c r="C637"/>
    </row>
    <row r="638" spans="1:3">
      <c r="A638"/>
      <c r="C638"/>
    </row>
    <row r="639" spans="1:3">
      <c r="A639"/>
      <c r="C639"/>
    </row>
    <row r="640" spans="1:3">
      <c r="A640"/>
      <c r="C640"/>
    </row>
    <row r="641" spans="1:3">
      <c r="A641"/>
      <c r="C641"/>
    </row>
    <row r="642" spans="1:3">
      <c r="A642"/>
      <c r="C642"/>
    </row>
    <row r="643" spans="1:3">
      <c r="A643"/>
      <c r="C643"/>
    </row>
    <row r="644" spans="1:3">
      <c r="A644"/>
      <c r="C644"/>
    </row>
    <row r="645" spans="1:3">
      <c r="A645"/>
      <c r="C645"/>
    </row>
    <row r="646" spans="1:3">
      <c r="A646"/>
      <c r="C646"/>
    </row>
    <row r="647" spans="1:3">
      <c r="A647"/>
      <c r="C647"/>
    </row>
    <row r="648" spans="1:3">
      <c r="A648"/>
      <c r="C648"/>
    </row>
    <row r="649" spans="1:3">
      <c r="A649"/>
      <c r="C649"/>
    </row>
    <row r="650" spans="1:3">
      <c r="A650"/>
      <c r="C650"/>
    </row>
    <row r="651" spans="1:3">
      <c r="A651"/>
      <c r="C651"/>
    </row>
    <row r="652" spans="1:3">
      <c r="A652"/>
      <c r="C652"/>
    </row>
    <row r="653" spans="1:3">
      <c r="A653"/>
      <c r="C653"/>
    </row>
    <row r="654" spans="1:3">
      <c r="A654"/>
      <c r="C654"/>
    </row>
    <row r="655" spans="1:3">
      <c r="A655"/>
      <c r="C655"/>
    </row>
    <row r="656" spans="1:3">
      <c r="A656"/>
      <c r="C656"/>
    </row>
    <row r="657" spans="1:3">
      <c r="A657"/>
      <c r="C657"/>
    </row>
    <row r="658" spans="1:3">
      <c r="A658"/>
      <c r="C658"/>
    </row>
    <row r="659" spans="1:3">
      <c r="A659"/>
      <c r="C659"/>
    </row>
    <row r="660" spans="1:3">
      <c r="A660"/>
      <c r="C660"/>
    </row>
    <row r="661" spans="1:3">
      <c r="A661"/>
      <c r="C661"/>
    </row>
    <row r="662" spans="1:3">
      <c r="A662"/>
      <c r="C662"/>
    </row>
    <row r="663" spans="1:3">
      <c r="A663"/>
      <c r="C663"/>
    </row>
    <row r="664" spans="1:3">
      <c r="A664"/>
      <c r="C664"/>
    </row>
    <row r="665" spans="1:3">
      <c r="A665"/>
      <c r="C665"/>
    </row>
    <row r="666" spans="1:3">
      <c r="A666"/>
      <c r="C666"/>
    </row>
    <row r="667" spans="1:3">
      <c r="A667"/>
      <c r="C667"/>
    </row>
    <row r="668" spans="1:3">
      <c r="A668"/>
      <c r="C668"/>
    </row>
    <row r="669" spans="1:3">
      <c r="A669"/>
      <c r="C669"/>
    </row>
    <row r="670" spans="1:3">
      <c r="A670"/>
      <c r="C670"/>
    </row>
    <row r="671" spans="1:3">
      <c r="A671"/>
      <c r="C671"/>
    </row>
    <row r="672" spans="1:3">
      <c r="A672"/>
      <c r="C672"/>
    </row>
    <row r="673" spans="1:3">
      <c r="A673"/>
      <c r="C673"/>
    </row>
    <row r="674" spans="1:3">
      <c r="A674"/>
      <c r="C674"/>
    </row>
    <row r="675" spans="1:3">
      <c r="A675"/>
      <c r="C675"/>
    </row>
    <row r="676" spans="1:3">
      <c r="A676"/>
      <c r="C676"/>
    </row>
    <row r="677" spans="1:3">
      <c r="A677"/>
      <c r="C677"/>
    </row>
    <row r="678" spans="1:3">
      <c r="A678"/>
      <c r="C678"/>
    </row>
    <row r="679" spans="1:3">
      <c r="A679"/>
      <c r="C679"/>
    </row>
    <row r="680" spans="1:3">
      <c r="A680"/>
      <c r="C680"/>
    </row>
    <row r="681" spans="1:3">
      <c r="A681"/>
      <c r="C681"/>
    </row>
    <row r="682" spans="1:3">
      <c r="A682"/>
      <c r="C682"/>
    </row>
    <row r="683" spans="1:3">
      <c r="A683"/>
      <c r="C683"/>
    </row>
    <row r="684" spans="1:3">
      <c r="A684"/>
      <c r="C684"/>
    </row>
    <row r="685" spans="1:3">
      <c r="A685"/>
      <c r="C685"/>
    </row>
    <row r="686" spans="1:3">
      <c r="A686"/>
      <c r="C686"/>
    </row>
    <row r="687" spans="1:3">
      <c r="A687"/>
      <c r="C687"/>
    </row>
    <row r="688" spans="1:3">
      <c r="A688"/>
      <c r="C688"/>
    </row>
    <row r="689" spans="1:3">
      <c r="A689"/>
      <c r="C689"/>
    </row>
    <row r="690" spans="1:3">
      <c r="A690"/>
      <c r="C690"/>
    </row>
    <row r="691" spans="1:3">
      <c r="A691"/>
      <c r="C691"/>
    </row>
    <row r="692" spans="1:3">
      <c r="A692"/>
      <c r="C692"/>
    </row>
    <row r="693" spans="1:3">
      <c r="A693"/>
      <c r="C69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9813-EFF0-4EFD-830B-2EAA02E89E1B}">
  <dimension ref="A1:N705"/>
  <sheetViews>
    <sheetView zoomScale="90" zoomScaleNormal="90" workbookViewId="0">
      <pane ySplit="1" topLeftCell="A2" activePane="bottomLeft" state="frozen"/>
      <selection pane="bottomLeft" activeCell="F16" sqref="F16"/>
    </sheetView>
  </sheetViews>
  <sheetFormatPr defaultRowHeight="15"/>
  <cols>
    <col min="1" max="1" width="11.42578125" bestFit="1" customWidth="1"/>
    <col min="2" max="2" width="9.140625" style="12" bestFit="1" customWidth="1"/>
    <col min="3" max="3" width="116" style="11" customWidth="1"/>
    <col min="4" max="4" width="22.7109375" style="8" customWidth="1"/>
    <col min="5" max="5" width="12.7109375" style="8" customWidth="1"/>
    <col min="6" max="6" width="10.7109375" style="8" customWidth="1"/>
    <col min="7" max="7" width="11.7109375" style="8" customWidth="1"/>
    <col min="8" max="8" width="35" style="10" customWidth="1"/>
    <col min="9" max="9" width="19.5703125" style="10" customWidth="1"/>
    <col min="10" max="11" width="16" style="10" customWidth="1"/>
    <col min="12" max="12" width="9.140625" style="10" bestFit="1" customWidth="1"/>
    <col min="13" max="13" width="11.5703125" style="10" customWidth="1"/>
    <col min="14" max="14" width="46" customWidth="1"/>
  </cols>
  <sheetData>
    <row r="1" spans="1:14">
      <c r="A1" s="161" t="s">
        <v>37</v>
      </c>
      <c r="B1" s="161"/>
      <c r="C1" s="161" t="s">
        <v>38</v>
      </c>
      <c r="D1" s="161" t="s">
        <v>39</v>
      </c>
      <c r="E1" s="161" t="s">
        <v>40</v>
      </c>
      <c r="F1" s="162" t="s">
        <v>41</v>
      </c>
      <c r="G1" s="161" t="s">
        <v>42</v>
      </c>
      <c r="H1" s="163" t="s">
        <v>0</v>
      </c>
      <c r="I1" s="163" t="s">
        <v>1</v>
      </c>
      <c r="J1" s="163" t="s">
        <v>43</v>
      </c>
      <c r="K1" s="163" t="s">
        <v>2</v>
      </c>
      <c r="L1" s="163" t="s">
        <v>44</v>
      </c>
      <c r="M1" s="163" t="s">
        <v>45</v>
      </c>
      <c r="N1" s="163" t="s">
        <v>46</v>
      </c>
    </row>
    <row r="2" spans="1:14">
      <c r="A2" s="140">
        <v>44837</v>
      </c>
      <c r="B2" s="164">
        <v>1</v>
      </c>
      <c r="C2" s="165" t="s">
        <v>47</v>
      </c>
      <c r="D2" s="164" t="s">
        <v>48</v>
      </c>
      <c r="E2" s="164">
        <v>1</v>
      </c>
      <c r="F2" s="164">
        <v>1</v>
      </c>
      <c r="G2" s="164">
        <v>1</v>
      </c>
      <c r="H2" s="166" t="s">
        <v>34</v>
      </c>
      <c r="I2" s="166" t="s">
        <v>7</v>
      </c>
      <c r="J2" s="166" t="s">
        <v>49</v>
      </c>
      <c r="K2" s="166" t="s">
        <v>34</v>
      </c>
      <c r="L2" s="166">
        <v>1</v>
      </c>
      <c r="M2" s="166"/>
      <c r="N2" s="128"/>
    </row>
    <row r="3" spans="1:14">
      <c r="A3" s="140">
        <v>44837</v>
      </c>
      <c r="B3" s="164">
        <f t="shared" ref="B3:B66" si="0">SUM(B2+1)</f>
        <v>2</v>
      </c>
      <c r="C3" s="165" t="s">
        <v>50</v>
      </c>
      <c r="D3" s="164" t="s">
        <v>48</v>
      </c>
      <c r="E3" s="164">
        <v>1</v>
      </c>
      <c r="F3" s="164">
        <v>1</v>
      </c>
      <c r="G3" s="164">
        <v>0</v>
      </c>
      <c r="H3" s="166" t="s">
        <v>6</v>
      </c>
      <c r="I3" s="166" t="s">
        <v>4</v>
      </c>
      <c r="J3" s="166" t="s">
        <v>51</v>
      </c>
      <c r="K3" s="166" t="s">
        <v>17</v>
      </c>
      <c r="L3" s="166"/>
      <c r="M3" s="166">
        <v>1</v>
      </c>
      <c r="N3" s="128"/>
    </row>
    <row r="4" spans="1:14">
      <c r="A4" s="140">
        <v>44837</v>
      </c>
      <c r="B4" s="164">
        <f t="shared" si="0"/>
        <v>3</v>
      </c>
      <c r="C4" s="165" t="s">
        <v>52</v>
      </c>
      <c r="D4" s="164" t="s">
        <v>53</v>
      </c>
      <c r="E4" s="164">
        <v>1</v>
      </c>
      <c r="F4" s="164">
        <v>1</v>
      </c>
      <c r="G4" s="164">
        <v>1</v>
      </c>
      <c r="H4" s="166" t="s">
        <v>6</v>
      </c>
      <c r="I4" s="166" t="s">
        <v>4</v>
      </c>
      <c r="J4" s="166" t="s">
        <v>51</v>
      </c>
      <c r="K4" s="166" t="s">
        <v>8</v>
      </c>
      <c r="L4" s="166">
        <v>1</v>
      </c>
      <c r="M4" s="166"/>
      <c r="N4" s="128"/>
    </row>
    <row r="5" spans="1:14">
      <c r="A5" s="140">
        <v>44837</v>
      </c>
      <c r="B5" s="164">
        <f t="shared" si="0"/>
        <v>4</v>
      </c>
      <c r="C5" s="165" t="s">
        <v>54</v>
      </c>
      <c r="D5" s="164" t="s">
        <v>55</v>
      </c>
      <c r="E5" s="164">
        <v>1</v>
      </c>
      <c r="F5" s="164">
        <v>1</v>
      </c>
      <c r="G5" s="164">
        <v>1</v>
      </c>
      <c r="H5" s="166" t="s">
        <v>6</v>
      </c>
      <c r="I5" s="166" t="s">
        <v>4</v>
      </c>
      <c r="J5" s="166" t="s">
        <v>49</v>
      </c>
      <c r="K5" s="166" t="s">
        <v>17</v>
      </c>
      <c r="L5" s="166">
        <v>1</v>
      </c>
      <c r="M5" s="166"/>
      <c r="N5" s="128"/>
    </row>
    <row r="6" spans="1:14">
      <c r="A6" s="140">
        <v>44837</v>
      </c>
      <c r="B6" s="164">
        <f t="shared" si="0"/>
        <v>5</v>
      </c>
      <c r="C6" s="165" t="s">
        <v>56</v>
      </c>
      <c r="D6" s="164" t="s">
        <v>55</v>
      </c>
      <c r="E6" s="164">
        <v>1</v>
      </c>
      <c r="F6" s="164">
        <v>1</v>
      </c>
      <c r="G6" s="164">
        <v>1</v>
      </c>
      <c r="H6" s="166" t="s">
        <v>6</v>
      </c>
      <c r="I6" s="166" t="s">
        <v>7</v>
      </c>
      <c r="J6" s="166" t="s">
        <v>51</v>
      </c>
      <c r="K6" s="166" t="s">
        <v>20</v>
      </c>
      <c r="L6" s="166">
        <v>1</v>
      </c>
      <c r="M6" s="166"/>
      <c r="N6" s="128"/>
    </row>
    <row r="7" spans="1:14">
      <c r="A7" s="140">
        <v>44837</v>
      </c>
      <c r="B7" s="164">
        <f t="shared" si="0"/>
        <v>6</v>
      </c>
      <c r="C7" s="165" t="s">
        <v>57</v>
      </c>
      <c r="D7" s="164" t="s">
        <v>55</v>
      </c>
      <c r="E7" s="164">
        <v>1</v>
      </c>
      <c r="F7" s="164">
        <v>1</v>
      </c>
      <c r="G7" s="164">
        <v>1</v>
      </c>
      <c r="H7" s="166" t="s">
        <v>6</v>
      </c>
      <c r="I7" s="166" t="s">
        <v>7</v>
      </c>
      <c r="J7" s="166" t="s">
        <v>51</v>
      </c>
      <c r="K7" s="166" t="s">
        <v>8</v>
      </c>
      <c r="L7" s="166">
        <v>1</v>
      </c>
      <c r="M7" s="166"/>
      <c r="N7" s="128"/>
    </row>
    <row r="8" spans="1:14">
      <c r="A8" s="140">
        <v>44837</v>
      </c>
      <c r="B8" s="164">
        <f t="shared" si="0"/>
        <v>7</v>
      </c>
      <c r="C8" s="165" t="s">
        <v>58</v>
      </c>
      <c r="D8" s="164" t="s">
        <v>59</v>
      </c>
      <c r="E8" s="164">
        <v>1</v>
      </c>
      <c r="F8" s="164">
        <v>1</v>
      </c>
      <c r="G8" s="164">
        <v>1</v>
      </c>
      <c r="H8" s="166" t="s">
        <v>6</v>
      </c>
      <c r="I8" s="166" t="s">
        <v>4</v>
      </c>
      <c r="J8" s="166" t="s">
        <v>51</v>
      </c>
      <c r="K8" s="166" t="s">
        <v>20</v>
      </c>
      <c r="L8" s="166">
        <v>1</v>
      </c>
      <c r="M8" s="166"/>
      <c r="N8" s="128"/>
    </row>
    <row r="9" spans="1:14">
      <c r="A9" s="140">
        <v>44837</v>
      </c>
      <c r="B9" s="164">
        <f t="shared" si="0"/>
        <v>8</v>
      </c>
      <c r="C9" s="165" t="s">
        <v>60</v>
      </c>
      <c r="D9" s="164" t="s">
        <v>61</v>
      </c>
      <c r="E9" s="164">
        <v>1</v>
      </c>
      <c r="F9" s="164">
        <v>1</v>
      </c>
      <c r="G9" s="164">
        <v>1</v>
      </c>
      <c r="H9" s="166" t="s">
        <v>6</v>
      </c>
      <c r="I9" s="166" t="s">
        <v>4</v>
      </c>
      <c r="J9" s="166" t="s">
        <v>49</v>
      </c>
      <c r="K9" s="166" t="s">
        <v>17</v>
      </c>
      <c r="L9" s="166">
        <v>1</v>
      </c>
      <c r="M9" s="166"/>
      <c r="N9" s="128"/>
    </row>
    <row r="10" spans="1:14">
      <c r="A10" s="140">
        <v>44837</v>
      </c>
      <c r="B10" s="164">
        <f t="shared" si="0"/>
        <v>9</v>
      </c>
      <c r="C10" s="165" t="s">
        <v>62</v>
      </c>
      <c r="D10" s="164" t="s">
        <v>61</v>
      </c>
      <c r="E10" s="164">
        <v>1</v>
      </c>
      <c r="F10" s="164">
        <v>1</v>
      </c>
      <c r="G10" s="164">
        <v>2</v>
      </c>
      <c r="H10" s="166" t="s">
        <v>34</v>
      </c>
      <c r="I10" s="166" t="s">
        <v>7</v>
      </c>
      <c r="J10" s="166" t="s">
        <v>49</v>
      </c>
      <c r="K10" s="166" t="s">
        <v>34</v>
      </c>
      <c r="L10" s="166">
        <v>1</v>
      </c>
      <c r="M10" s="166"/>
      <c r="N10" s="128"/>
    </row>
    <row r="11" spans="1:14">
      <c r="A11" s="140">
        <v>44837</v>
      </c>
      <c r="B11" s="164">
        <f t="shared" si="0"/>
        <v>10</v>
      </c>
      <c r="C11" s="165" t="s">
        <v>63</v>
      </c>
      <c r="D11" s="164" t="s">
        <v>61</v>
      </c>
      <c r="E11" s="164">
        <v>1</v>
      </c>
      <c r="F11" s="164">
        <v>1</v>
      </c>
      <c r="G11" s="164">
        <v>1</v>
      </c>
      <c r="H11" s="166" t="s">
        <v>6</v>
      </c>
      <c r="I11" s="166" t="s">
        <v>7</v>
      </c>
      <c r="J11" s="166" t="s">
        <v>49</v>
      </c>
      <c r="K11" s="166" t="s">
        <v>17</v>
      </c>
      <c r="L11" s="166">
        <v>1</v>
      </c>
      <c r="M11" s="166"/>
      <c r="N11" s="128"/>
    </row>
    <row r="12" spans="1:14">
      <c r="A12" s="140">
        <v>44837</v>
      </c>
      <c r="B12" s="164">
        <f t="shared" si="0"/>
        <v>11</v>
      </c>
      <c r="C12" s="165" t="s">
        <v>64</v>
      </c>
      <c r="D12" s="164" t="s">
        <v>61</v>
      </c>
      <c r="E12" s="164">
        <v>1</v>
      </c>
      <c r="F12" s="164">
        <v>1</v>
      </c>
      <c r="G12" s="164">
        <v>1</v>
      </c>
      <c r="H12" s="166" t="s">
        <v>6</v>
      </c>
      <c r="I12" s="166" t="s">
        <v>7</v>
      </c>
      <c r="J12" s="166" t="s">
        <v>51</v>
      </c>
      <c r="K12" s="166" t="s">
        <v>17</v>
      </c>
      <c r="L12" s="166">
        <v>1</v>
      </c>
      <c r="M12" s="166"/>
      <c r="N12" s="128"/>
    </row>
    <row r="13" spans="1:14">
      <c r="A13" s="140">
        <v>44837</v>
      </c>
      <c r="B13" s="164">
        <f t="shared" si="0"/>
        <v>12</v>
      </c>
      <c r="C13" s="165" t="s">
        <v>65</v>
      </c>
      <c r="D13" s="164" t="s">
        <v>61</v>
      </c>
      <c r="E13" s="164">
        <v>1</v>
      </c>
      <c r="F13" s="164">
        <v>1</v>
      </c>
      <c r="G13" s="164">
        <v>1</v>
      </c>
      <c r="H13" s="166" t="s">
        <v>6</v>
      </c>
      <c r="I13" s="166" t="s">
        <v>4</v>
      </c>
      <c r="J13" s="166" t="s">
        <v>66</v>
      </c>
      <c r="K13" s="166" t="s">
        <v>20</v>
      </c>
      <c r="L13" s="166">
        <v>1</v>
      </c>
      <c r="M13" s="166"/>
      <c r="N13" s="128"/>
    </row>
    <row r="14" spans="1:14">
      <c r="A14" s="140">
        <v>44837</v>
      </c>
      <c r="B14" s="164">
        <f t="shared" si="0"/>
        <v>13</v>
      </c>
      <c r="C14" s="165" t="s">
        <v>67</v>
      </c>
      <c r="D14" s="164" t="s">
        <v>68</v>
      </c>
      <c r="E14" s="164">
        <v>1</v>
      </c>
      <c r="F14" s="164">
        <v>1</v>
      </c>
      <c r="G14" s="164">
        <v>0</v>
      </c>
      <c r="H14" s="166" t="s">
        <v>6</v>
      </c>
      <c r="I14" s="166" t="s">
        <v>4</v>
      </c>
      <c r="J14" s="166" t="s">
        <v>49</v>
      </c>
      <c r="K14" s="166" t="s">
        <v>17</v>
      </c>
      <c r="L14" s="166">
        <v>1</v>
      </c>
      <c r="M14" s="166"/>
      <c r="N14" s="128"/>
    </row>
    <row r="15" spans="1:14">
      <c r="A15" s="140">
        <v>44837</v>
      </c>
      <c r="B15" s="164">
        <f t="shared" si="0"/>
        <v>14</v>
      </c>
      <c r="C15" s="141" t="s">
        <v>69</v>
      </c>
      <c r="D15" s="142" t="s">
        <v>70</v>
      </c>
      <c r="E15" s="142">
        <v>1</v>
      </c>
      <c r="F15" s="142">
        <v>16</v>
      </c>
      <c r="G15" s="142">
        <v>0</v>
      </c>
      <c r="H15" s="166" t="s">
        <v>21</v>
      </c>
      <c r="I15" s="166" t="s">
        <v>4</v>
      </c>
      <c r="J15" s="166" t="s">
        <v>71</v>
      </c>
      <c r="K15" s="166" t="s">
        <v>27</v>
      </c>
      <c r="L15" s="166">
        <v>1</v>
      </c>
      <c r="M15" s="166"/>
      <c r="N15" s="128"/>
    </row>
    <row r="16" spans="1:14">
      <c r="A16" s="140">
        <v>44837</v>
      </c>
      <c r="B16" s="164">
        <f t="shared" si="0"/>
        <v>15</v>
      </c>
      <c r="C16" s="143" t="s">
        <v>72</v>
      </c>
      <c r="D16" s="142" t="s">
        <v>73</v>
      </c>
      <c r="E16" s="142">
        <v>1</v>
      </c>
      <c r="F16" s="142">
        <v>1</v>
      </c>
      <c r="G16" s="142">
        <v>0</v>
      </c>
      <c r="H16" s="166" t="s">
        <v>21</v>
      </c>
      <c r="I16" s="166" t="s">
        <v>4</v>
      </c>
      <c r="J16" s="166" t="s">
        <v>74</v>
      </c>
      <c r="K16" s="166" t="s">
        <v>27</v>
      </c>
      <c r="L16" s="166">
        <v>1</v>
      </c>
      <c r="M16" s="166"/>
      <c r="N16" s="128"/>
    </row>
    <row r="17" spans="1:14" ht="15" customHeight="1">
      <c r="A17" s="140">
        <v>44837</v>
      </c>
      <c r="B17" s="164">
        <f t="shared" si="0"/>
        <v>16</v>
      </c>
      <c r="C17" s="143" t="s">
        <v>75</v>
      </c>
      <c r="D17" s="142" t="s">
        <v>68</v>
      </c>
      <c r="E17" s="142">
        <v>1</v>
      </c>
      <c r="F17" s="142">
        <v>16</v>
      </c>
      <c r="G17" s="142">
        <v>1</v>
      </c>
      <c r="H17" s="166" t="s">
        <v>15</v>
      </c>
      <c r="I17" s="166" t="s">
        <v>4</v>
      </c>
      <c r="J17" s="166" t="s">
        <v>71</v>
      </c>
      <c r="K17" s="166" t="s">
        <v>14</v>
      </c>
      <c r="L17" s="166"/>
      <c r="M17" s="166">
        <v>1</v>
      </c>
      <c r="N17" s="128"/>
    </row>
    <row r="18" spans="1:14">
      <c r="A18" s="140">
        <v>44837</v>
      </c>
      <c r="B18" s="164">
        <f t="shared" si="0"/>
        <v>17</v>
      </c>
      <c r="C18" s="143" t="s">
        <v>76</v>
      </c>
      <c r="D18" s="142" t="s">
        <v>68</v>
      </c>
      <c r="E18" s="142">
        <v>1</v>
      </c>
      <c r="F18" s="142">
        <v>1</v>
      </c>
      <c r="G18" s="142">
        <v>1</v>
      </c>
      <c r="H18" s="166" t="s">
        <v>15</v>
      </c>
      <c r="I18" s="166" t="s">
        <v>4</v>
      </c>
      <c r="J18" s="166" t="s">
        <v>66</v>
      </c>
      <c r="K18" s="166" t="s">
        <v>14</v>
      </c>
      <c r="L18" s="166"/>
      <c r="M18" s="166">
        <v>1</v>
      </c>
      <c r="N18" s="128"/>
    </row>
    <row r="19" spans="1:14">
      <c r="A19" s="140">
        <v>44838</v>
      </c>
      <c r="B19" s="164">
        <f t="shared" si="0"/>
        <v>18</v>
      </c>
      <c r="C19" s="141" t="s">
        <v>77</v>
      </c>
      <c r="D19" s="142" t="s">
        <v>70</v>
      </c>
      <c r="E19" s="142">
        <v>1</v>
      </c>
      <c r="F19" s="142">
        <v>16</v>
      </c>
      <c r="G19" s="142">
        <v>0</v>
      </c>
      <c r="H19" s="166" t="s">
        <v>21</v>
      </c>
      <c r="I19" s="166" t="s">
        <v>4</v>
      </c>
      <c r="J19" s="166" t="s">
        <v>71</v>
      </c>
      <c r="K19" s="166" t="s">
        <v>14</v>
      </c>
      <c r="L19" s="166">
        <v>1</v>
      </c>
      <c r="M19" s="166"/>
      <c r="N19" s="128"/>
    </row>
    <row r="20" spans="1:14">
      <c r="A20" s="140">
        <v>44838</v>
      </c>
      <c r="B20" s="164">
        <f t="shared" si="0"/>
        <v>19</v>
      </c>
      <c r="C20" s="143" t="s">
        <v>78</v>
      </c>
      <c r="D20" s="142" t="s">
        <v>79</v>
      </c>
      <c r="E20" s="142">
        <v>1</v>
      </c>
      <c r="F20" s="142">
        <v>13</v>
      </c>
      <c r="G20" s="142">
        <v>0</v>
      </c>
      <c r="H20" s="166" t="s">
        <v>21</v>
      </c>
      <c r="I20" s="166" t="s">
        <v>4</v>
      </c>
      <c r="J20" s="166" t="s">
        <v>80</v>
      </c>
      <c r="K20" s="166" t="s">
        <v>14</v>
      </c>
      <c r="L20" s="166">
        <v>1</v>
      </c>
      <c r="M20" s="166"/>
      <c r="N20" s="128"/>
    </row>
    <row r="21" spans="1:14">
      <c r="A21" s="140">
        <v>44838</v>
      </c>
      <c r="B21" s="164">
        <f t="shared" si="0"/>
        <v>20</v>
      </c>
      <c r="C21" s="165" t="s">
        <v>81</v>
      </c>
      <c r="D21" s="164" t="s">
        <v>48</v>
      </c>
      <c r="E21" s="164">
        <v>1</v>
      </c>
      <c r="F21" s="164">
        <v>1</v>
      </c>
      <c r="G21" s="164">
        <v>0</v>
      </c>
      <c r="H21" s="166" t="s">
        <v>13</v>
      </c>
      <c r="I21" s="166" t="s">
        <v>13</v>
      </c>
      <c r="J21" s="166" t="s">
        <v>49</v>
      </c>
      <c r="K21" s="166" t="s">
        <v>17</v>
      </c>
      <c r="L21" s="166"/>
      <c r="M21" s="166">
        <v>1</v>
      </c>
      <c r="N21" s="167"/>
    </row>
    <row r="22" spans="1:14">
      <c r="A22" s="140">
        <v>44838</v>
      </c>
      <c r="B22" s="164">
        <f t="shared" si="0"/>
        <v>21</v>
      </c>
      <c r="C22" s="165" t="s">
        <v>82</v>
      </c>
      <c r="D22" s="164" t="s">
        <v>48</v>
      </c>
      <c r="E22" s="164">
        <v>1</v>
      </c>
      <c r="F22" s="164">
        <v>1</v>
      </c>
      <c r="G22" s="164">
        <v>2</v>
      </c>
      <c r="H22" s="166" t="s">
        <v>6</v>
      </c>
      <c r="I22" s="166" t="s">
        <v>4</v>
      </c>
      <c r="J22" s="166" t="s">
        <v>83</v>
      </c>
      <c r="K22" s="166" t="s">
        <v>20</v>
      </c>
      <c r="L22" s="166"/>
      <c r="M22" s="166">
        <v>1</v>
      </c>
      <c r="N22" s="128"/>
    </row>
    <row r="23" spans="1:14">
      <c r="A23" s="140">
        <v>44838</v>
      </c>
      <c r="B23" s="164">
        <f t="shared" si="0"/>
        <v>22</v>
      </c>
      <c r="C23" s="165" t="s">
        <v>84</v>
      </c>
      <c r="D23" s="164" t="s">
        <v>53</v>
      </c>
      <c r="E23" s="164">
        <v>1</v>
      </c>
      <c r="F23" s="164">
        <v>1</v>
      </c>
      <c r="G23" s="164">
        <v>2</v>
      </c>
      <c r="H23" s="166" t="s">
        <v>6</v>
      </c>
      <c r="I23" s="166" t="s">
        <v>4</v>
      </c>
      <c r="J23" s="166" t="s">
        <v>49</v>
      </c>
      <c r="K23" s="166" t="s">
        <v>20</v>
      </c>
      <c r="L23" s="166"/>
      <c r="M23" s="166">
        <v>1</v>
      </c>
      <c r="N23" s="128"/>
    </row>
    <row r="24" spans="1:14">
      <c r="A24" s="140">
        <v>44838</v>
      </c>
      <c r="B24" s="164">
        <f t="shared" si="0"/>
        <v>23</v>
      </c>
      <c r="C24" s="165" t="s">
        <v>85</v>
      </c>
      <c r="D24" s="164" t="s">
        <v>59</v>
      </c>
      <c r="E24" s="164">
        <v>1</v>
      </c>
      <c r="F24" s="164">
        <v>1</v>
      </c>
      <c r="G24" s="164">
        <v>1</v>
      </c>
      <c r="H24" s="166" t="s">
        <v>6</v>
      </c>
      <c r="I24" s="166" t="s">
        <v>4</v>
      </c>
      <c r="J24" s="166" t="s">
        <v>66</v>
      </c>
      <c r="K24" s="166" t="s">
        <v>8</v>
      </c>
      <c r="L24" s="166">
        <v>1</v>
      </c>
      <c r="M24" s="166"/>
      <c r="N24" s="128"/>
    </row>
    <row r="25" spans="1:14">
      <c r="A25" s="140">
        <v>44838</v>
      </c>
      <c r="B25" s="164">
        <f t="shared" si="0"/>
        <v>24</v>
      </c>
      <c r="C25" s="165" t="s">
        <v>86</v>
      </c>
      <c r="D25" s="164" t="s">
        <v>59</v>
      </c>
      <c r="E25" s="164">
        <v>1</v>
      </c>
      <c r="F25" s="164">
        <v>1</v>
      </c>
      <c r="G25" s="164">
        <v>2</v>
      </c>
      <c r="H25" s="166" t="s">
        <v>6</v>
      </c>
      <c r="I25" s="166" t="s">
        <v>4</v>
      </c>
      <c r="J25" s="166" t="s">
        <v>87</v>
      </c>
      <c r="K25" s="166" t="s">
        <v>20</v>
      </c>
      <c r="L25" s="166"/>
      <c r="M25" s="166">
        <v>1</v>
      </c>
      <c r="N25" s="128"/>
    </row>
    <row r="26" spans="1:14">
      <c r="A26" s="140">
        <v>44838</v>
      </c>
      <c r="B26" s="164">
        <f t="shared" si="0"/>
        <v>25</v>
      </c>
      <c r="C26" s="165" t="s">
        <v>88</v>
      </c>
      <c r="D26" s="164" t="s">
        <v>55</v>
      </c>
      <c r="E26" s="164">
        <v>1</v>
      </c>
      <c r="F26" s="164">
        <v>1</v>
      </c>
      <c r="G26" s="164">
        <v>2</v>
      </c>
      <c r="H26" s="166" t="s">
        <v>6</v>
      </c>
      <c r="I26" s="166" t="s">
        <v>4</v>
      </c>
      <c r="J26" s="166" t="s">
        <v>49</v>
      </c>
      <c r="K26" s="166" t="s">
        <v>20</v>
      </c>
      <c r="L26" s="166"/>
      <c r="M26" s="166">
        <v>1</v>
      </c>
      <c r="N26" s="128"/>
    </row>
    <row r="27" spans="1:14">
      <c r="A27" s="140">
        <v>44838</v>
      </c>
      <c r="B27" s="164">
        <f t="shared" si="0"/>
        <v>26</v>
      </c>
      <c r="C27" s="165" t="s">
        <v>89</v>
      </c>
      <c r="D27" s="164" t="s">
        <v>68</v>
      </c>
      <c r="E27" s="164">
        <v>1</v>
      </c>
      <c r="F27" s="164">
        <v>1</v>
      </c>
      <c r="G27" s="164">
        <v>1</v>
      </c>
      <c r="H27" s="166" t="s">
        <v>6</v>
      </c>
      <c r="I27" s="166" t="s">
        <v>4</v>
      </c>
      <c r="J27" s="166" t="s">
        <v>49</v>
      </c>
      <c r="K27" s="166" t="s">
        <v>8</v>
      </c>
      <c r="L27" s="166">
        <v>1</v>
      </c>
      <c r="M27" s="166"/>
      <c r="N27" s="128"/>
    </row>
    <row r="28" spans="1:14">
      <c r="A28" s="140">
        <v>44838</v>
      </c>
      <c r="B28" s="164">
        <f t="shared" si="0"/>
        <v>27</v>
      </c>
      <c r="C28" s="165" t="s">
        <v>60</v>
      </c>
      <c r="D28" s="164" t="s">
        <v>68</v>
      </c>
      <c r="E28" s="164">
        <v>1</v>
      </c>
      <c r="F28" s="164">
        <v>1</v>
      </c>
      <c r="G28" s="164">
        <v>0</v>
      </c>
      <c r="H28" s="166" t="s">
        <v>3</v>
      </c>
      <c r="I28" s="166" t="s">
        <v>4</v>
      </c>
      <c r="J28" s="166" t="s">
        <v>49</v>
      </c>
      <c r="K28" s="166" t="s">
        <v>17</v>
      </c>
      <c r="L28" s="166">
        <v>1</v>
      </c>
      <c r="M28" s="166"/>
      <c r="N28" s="128"/>
    </row>
    <row r="29" spans="1:14">
      <c r="A29" s="140">
        <v>44838</v>
      </c>
      <c r="B29" s="164">
        <f t="shared" si="0"/>
        <v>28</v>
      </c>
      <c r="C29" s="165" t="s">
        <v>90</v>
      </c>
      <c r="D29" s="164" t="s">
        <v>68</v>
      </c>
      <c r="E29" s="164">
        <v>1</v>
      </c>
      <c r="F29" s="164">
        <v>1</v>
      </c>
      <c r="G29" s="164">
        <v>0</v>
      </c>
      <c r="H29" s="166" t="s">
        <v>3</v>
      </c>
      <c r="I29" s="166" t="s">
        <v>7</v>
      </c>
      <c r="J29" s="166" t="s">
        <v>49</v>
      </c>
      <c r="K29" s="166" t="s">
        <v>17</v>
      </c>
      <c r="L29" s="166">
        <v>1</v>
      </c>
      <c r="M29" s="166"/>
      <c r="N29" s="128"/>
    </row>
    <row r="30" spans="1:14">
      <c r="A30" s="140">
        <v>44838</v>
      </c>
      <c r="B30" s="164">
        <f t="shared" si="0"/>
        <v>29</v>
      </c>
      <c r="C30" s="165" t="s">
        <v>91</v>
      </c>
      <c r="D30" s="164" t="s">
        <v>68</v>
      </c>
      <c r="E30" s="164">
        <v>1</v>
      </c>
      <c r="F30" s="164">
        <v>1</v>
      </c>
      <c r="G30" s="164">
        <v>1</v>
      </c>
      <c r="H30" s="166" t="s">
        <v>6</v>
      </c>
      <c r="I30" s="166" t="s">
        <v>4</v>
      </c>
      <c r="J30" s="166" t="s">
        <v>49</v>
      </c>
      <c r="K30" s="166" t="s">
        <v>8</v>
      </c>
      <c r="L30" s="166">
        <v>1</v>
      </c>
      <c r="M30" s="166"/>
      <c r="N30" s="128"/>
    </row>
    <row r="31" spans="1:14">
      <c r="A31" s="140">
        <v>44838</v>
      </c>
      <c r="B31" s="164">
        <f t="shared" si="0"/>
        <v>30</v>
      </c>
      <c r="C31" s="165" t="s">
        <v>63</v>
      </c>
      <c r="D31" s="164" t="s">
        <v>61</v>
      </c>
      <c r="E31" s="164">
        <v>1</v>
      </c>
      <c r="F31" s="164">
        <v>1</v>
      </c>
      <c r="G31" s="164">
        <v>0</v>
      </c>
      <c r="H31" s="166" t="s">
        <v>6</v>
      </c>
      <c r="I31" s="166" t="s">
        <v>7</v>
      </c>
      <c r="J31" s="166" t="s">
        <v>49</v>
      </c>
      <c r="K31" s="166" t="s">
        <v>17</v>
      </c>
      <c r="L31" s="166">
        <v>1</v>
      </c>
      <c r="M31" s="166"/>
      <c r="N31" s="128"/>
    </row>
    <row r="32" spans="1:14">
      <c r="A32" s="140">
        <v>44838</v>
      </c>
      <c r="B32" s="164">
        <f t="shared" si="0"/>
        <v>31</v>
      </c>
      <c r="C32" s="165" t="s">
        <v>64</v>
      </c>
      <c r="D32" s="164" t="s">
        <v>61</v>
      </c>
      <c r="E32" s="164">
        <v>1</v>
      </c>
      <c r="F32" s="164">
        <v>1</v>
      </c>
      <c r="G32" s="164">
        <v>0</v>
      </c>
      <c r="H32" s="166" t="s">
        <v>6</v>
      </c>
      <c r="I32" s="166" t="s">
        <v>7</v>
      </c>
      <c r="J32" s="166" t="s">
        <v>51</v>
      </c>
      <c r="K32" s="166" t="s">
        <v>17</v>
      </c>
      <c r="L32" s="166">
        <v>1</v>
      </c>
      <c r="M32" s="166"/>
      <c r="N32" s="128"/>
    </row>
    <row r="33" spans="1:14">
      <c r="A33" s="140">
        <v>44838</v>
      </c>
      <c r="B33" s="164">
        <f t="shared" si="0"/>
        <v>32</v>
      </c>
      <c r="C33" s="165" t="s">
        <v>65</v>
      </c>
      <c r="D33" s="164" t="s">
        <v>61</v>
      </c>
      <c r="E33" s="164">
        <v>1</v>
      </c>
      <c r="F33" s="164">
        <v>0</v>
      </c>
      <c r="G33" s="164">
        <v>1</v>
      </c>
      <c r="H33" s="166" t="s">
        <v>6</v>
      </c>
      <c r="I33" s="166" t="s">
        <v>4</v>
      </c>
      <c r="J33" s="166" t="s">
        <v>66</v>
      </c>
      <c r="K33" s="166" t="s">
        <v>20</v>
      </c>
      <c r="L33" s="166">
        <v>1</v>
      </c>
      <c r="M33" s="166"/>
      <c r="N33" s="167"/>
    </row>
    <row r="34" spans="1:14">
      <c r="A34" s="140">
        <v>44839</v>
      </c>
      <c r="B34" s="164">
        <f t="shared" si="0"/>
        <v>33</v>
      </c>
      <c r="C34" s="165" t="s">
        <v>92</v>
      </c>
      <c r="D34" s="164" t="s">
        <v>55</v>
      </c>
      <c r="E34" s="164">
        <v>1</v>
      </c>
      <c r="F34" s="164">
        <v>1</v>
      </c>
      <c r="G34" s="164">
        <v>1</v>
      </c>
      <c r="H34" s="166" t="s">
        <v>6</v>
      </c>
      <c r="I34" s="166" t="s">
        <v>4</v>
      </c>
      <c r="J34" s="166" t="s">
        <v>49</v>
      </c>
      <c r="K34" s="166" t="s">
        <v>20</v>
      </c>
      <c r="L34" s="166">
        <v>1</v>
      </c>
      <c r="M34" s="166"/>
      <c r="N34" s="167"/>
    </row>
    <row r="35" spans="1:14">
      <c r="A35" s="140">
        <v>44839</v>
      </c>
      <c r="B35" s="164">
        <f t="shared" si="0"/>
        <v>34</v>
      </c>
      <c r="C35" s="165" t="s">
        <v>93</v>
      </c>
      <c r="D35" s="164" t="s">
        <v>55</v>
      </c>
      <c r="E35" s="164">
        <v>1</v>
      </c>
      <c r="F35" s="164">
        <v>1</v>
      </c>
      <c r="G35" s="164">
        <v>1</v>
      </c>
      <c r="H35" s="166" t="s">
        <v>6</v>
      </c>
      <c r="I35" s="166" t="s">
        <v>4</v>
      </c>
      <c r="J35" s="166" t="s">
        <v>49</v>
      </c>
      <c r="K35" s="166" t="s">
        <v>20</v>
      </c>
      <c r="L35" s="166">
        <v>1</v>
      </c>
      <c r="M35" s="166"/>
      <c r="N35" s="167"/>
    </row>
    <row r="36" spans="1:14">
      <c r="A36" s="140">
        <v>44839</v>
      </c>
      <c r="B36" s="164">
        <f t="shared" si="0"/>
        <v>35</v>
      </c>
      <c r="C36" s="165" t="s">
        <v>94</v>
      </c>
      <c r="D36" s="164" t="s">
        <v>68</v>
      </c>
      <c r="E36" s="164">
        <v>1</v>
      </c>
      <c r="F36" s="164">
        <v>0</v>
      </c>
      <c r="G36" s="164">
        <v>0</v>
      </c>
      <c r="H36" s="166" t="s">
        <v>6</v>
      </c>
      <c r="I36" s="166" t="s">
        <v>4</v>
      </c>
      <c r="J36" s="166" t="s">
        <v>49</v>
      </c>
      <c r="K36" s="166" t="s">
        <v>23</v>
      </c>
      <c r="L36" s="166">
        <v>1</v>
      </c>
      <c r="M36" s="166"/>
      <c r="N36" s="128"/>
    </row>
    <row r="37" spans="1:14">
      <c r="A37" s="140">
        <v>44839</v>
      </c>
      <c r="B37" s="164">
        <f t="shared" si="0"/>
        <v>36</v>
      </c>
      <c r="C37" s="165" t="s">
        <v>95</v>
      </c>
      <c r="D37" s="164" t="s">
        <v>68</v>
      </c>
      <c r="E37" s="164">
        <v>1</v>
      </c>
      <c r="F37" s="139">
        <v>1</v>
      </c>
      <c r="G37" s="139">
        <v>0</v>
      </c>
      <c r="H37" s="166" t="s">
        <v>6</v>
      </c>
      <c r="I37" s="166" t="s">
        <v>4</v>
      </c>
      <c r="J37" s="166" t="s">
        <v>49</v>
      </c>
      <c r="K37" s="166" t="s">
        <v>17</v>
      </c>
      <c r="L37" s="166"/>
      <c r="M37" s="166">
        <v>1</v>
      </c>
      <c r="N37" s="128"/>
    </row>
    <row r="38" spans="1:14">
      <c r="A38" s="140">
        <v>44839</v>
      </c>
      <c r="B38" s="164">
        <f t="shared" si="0"/>
        <v>37</v>
      </c>
      <c r="C38" s="165" t="s">
        <v>81</v>
      </c>
      <c r="D38" s="164" t="s">
        <v>68</v>
      </c>
      <c r="E38" s="164">
        <v>1</v>
      </c>
      <c r="F38" s="139">
        <v>1</v>
      </c>
      <c r="G38" s="139">
        <v>0</v>
      </c>
      <c r="H38" s="166" t="s">
        <v>13</v>
      </c>
      <c r="I38" s="166" t="s">
        <v>13</v>
      </c>
      <c r="J38" s="166" t="s">
        <v>49</v>
      </c>
      <c r="K38" s="166" t="s">
        <v>17</v>
      </c>
      <c r="L38" s="166"/>
      <c r="M38" s="166">
        <v>1</v>
      </c>
      <c r="N38" s="128"/>
    </row>
    <row r="39" spans="1:14">
      <c r="A39" s="140">
        <v>44839</v>
      </c>
      <c r="B39" s="164">
        <f t="shared" si="0"/>
        <v>38</v>
      </c>
      <c r="C39" s="165" t="s">
        <v>96</v>
      </c>
      <c r="D39" s="164" t="s">
        <v>59</v>
      </c>
      <c r="E39" s="164">
        <v>1</v>
      </c>
      <c r="F39" s="139">
        <v>0</v>
      </c>
      <c r="G39" s="139">
        <v>1</v>
      </c>
      <c r="H39" s="166" t="s">
        <v>6</v>
      </c>
      <c r="I39" s="166" t="s">
        <v>4</v>
      </c>
      <c r="J39" s="166" t="s">
        <v>49</v>
      </c>
      <c r="K39" s="166" t="s">
        <v>20</v>
      </c>
      <c r="L39" s="166">
        <v>1</v>
      </c>
      <c r="M39" s="166"/>
      <c r="N39" s="128"/>
    </row>
    <row r="40" spans="1:14">
      <c r="A40" s="140">
        <v>44839</v>
      </c>
      <c r="B40" s="164">
        <f t="shared" si="0"/>
        <v>39</v>
      </c>
      <c r="C40" s="165" t="s">
        <v>97</v>
      </c>
      <c r="D40" s="164" t="s">
        <v>59</v>
      </c>
      <c r="E40" s="164">
        <v>1</v>
      </c>
      <c r="F40" s="139">
        <v>1</v>
      </c>
      <c r="G40" s="139">
        <v>1</v>
      </c>
      <c r="H40" s="166" t="s">
        <v>6</v>
      </c>
      <c r="I40" s="166" t="s">
        <v>4</v>
      </c>
      <c r="J40" s="166" t="s">
        <v>49</v>
      </c>
      <c r="K40" s="166" t="s">
        <v>20</v>
      </c>
      <c r="L40" s="166">
        <v>1</v>
      </c>
      <c r="M40" s="166"/>
      <c r="N40" s="128"/>
    </row>
    <row r="41" spans="1:14">
      <c r="A41" s="140">
        <v>44839</v>
      </c>
      <c r="B41" s="164">
        <f t="shared" si="0"/>
        <v>40</v>
      </c>
      <c r="C41" s="165" t="s">
        <v>98</v>
      </c>
      <c r="D41" s="164" t="s">
        <v>61</v>
      </c>
      <c r="E41" s="164">
        <v>1</v>
      </c>
      <c r="F41" s="139">
        <v>0</v>
      </c>
      <c r="G41" s="139">
        <v>1</v>
      </c>
      <c r="H41" s="166" t="s">
        <v>6</v>
      </c>
      <c r="I41" s="166" t="s">
        <v>4</v>
      </c>
      <c r="J41" s="166" t="s">
        <v>49</v>
      </c>
      <c r="K41" s="166" t="s">
        <v>20</v>
      </c>
      <c r="L41" s="166">
        <v>1</v>
      </c>
      <c r="M41" s="166"/>
      <c r="N41" s="167"/>
    </row>
    <row r="42" spans="1:14">
      <c r="A42" s="140">
        <v>44839</v>
      </c>
      <c r="B42" s="164">
        <f t="shared" si="0"/>
        <v>41</v>
      </c>
      <c r="C42" s="165" t="s">
        <v>97</v>
      </c>
      <c r="D42" s="164" t="s">
        <v>61</v>
      </c>
      <c r="E42" s="164">
        <v>1</v>
      </c>
      <c r="F42" s="139">
        <v>1</v>
      </c>
      <c r="G42" s="139">
        <v>1</v>
      </c>
      <c r="H42" s="166" t="s">
        <v>6</v>
      </c>
      <c r="I42" s="166" t="s">
        <v>4</v>
      </c>
      <c r="J42" s="166" t="s">
        <v>49</v>
      </c>
      <c r="K42" s="166" t="s">
        <v>20</v>
      </c>
      <c r="L42" s="166">
        <v>1</v>
      </c>
      <c r="M42" s="166"/>
      <c r="N42" s="167"/>
    </row>
    <row r="43" spans="1:14">
      <c r="A43" s="140">
        <v>44839</v>
      </c>
      <c r="B43" s="164">
        <f t="shared" si="0"/>
        <v>42</v>
      </c>
      <c r="C43" s="165" t="s">
        <v>99</v>
      </c>
      <c r="D43" s="164" t="s">
        <v>53</v>
      </c>
      <c r="E43" s="164">
        <v>1</v>
      </c>
      <c r="F43" s="139">
        <v>0</v>
      </c>
      <c r="G43" s="139">
        <v>1</v>
      </c>
      <c r="H43" s="166" t="s">
        <v>6</v>
      </c>
      <c r="I43" s="166" t="s">
        <v>4</v>
      </c>
      <c r="J43" s="166" t="s">
        <v>83</v>
      </c>
      <c r="K43" s="166" t="s">
        <v>20</v>
      </c>
      <c r="L43" s="166">
        <v>1</v>
      </c>
      <c r="M43" s="166"/>
      <c r="N43" s="128"/>
    </row>
    <row r="44" spans="1:14">
      <c r="A44" s="140">
        <v>44839</v>
      </c>
      <c r="B44" s="164">
        <f t="shared" si="0"/>
        <v>43</v>
      </c>
      <c r="C44" s="165" t="s">
        <v>100</v>
      </c>
      <c r="D44" s="164" t="s">
        <v>53</v>
      </c>
      <c r="E44" s="164">
        <v>1</v>
      </c>
      <c r="F44" s="139">
        <v>0</v>
      </c>
      <c r="G44" s="139">
        <v>1</v>
      </c>
      <c r="H44" s="166" t="s">
        <v>6</v>
      </c>
      <c r="I44" s="166" t="s">
        <v>4</v>
      </c>
      <c r="J44" s="166" t="s">
        <v>49</v>
      </c>
      <c r="K44" s="166" t="s">
        <v>20</v>
      </c>
      <c r="L44" s="166">
        <v>1</v>
      </c>
      <c r="M44" s="166"/>
      <c r="N44" s="128"/>
    </row>
    <row r="45" spans="1:14">
      <c r="A45" s="140">
        <v>44839</v>
      </c>
      <c r="B45" s="164">
        <f t="shared" si="0"/>
        <v>44</v>
      </c>
      <c r="C45" s="165" t="s">
        <v>101</v>
      </c>
      <c r="D45" s="164" t="s">
        <v>48</v>
      </c>
      <c r="E45" s="164">
        <v>1</v>
      </c>
      <c r="F45" s="139">
        <v>1</v>
      </c>
      <c r="G45" s="139">
        <v>1</v>
      </c>
      <c r="H45" s="166" t="s">
        <v>6</v>
      </c>
      <c r="I45" s="166" t="s">
        <v>4</v>
      </c>
      <c r="J45" s="166" t="s">
        <v>49</v>
      </c>
      <c r="K45" s="166" t="s">
        <v>102</v>
      </c>
      <c r="L45" s="166"/>
      <c r="M45" s="166">
        <v>1</v>
      </c>
      <c r="N45" s="128"/>
    </row>
    <row r="46" spans="1:14">
      <c r="A46" s="140">
        <v>44839</v>
      </c>
      <c r="B46" s="164">
        <f t="shared" si="0"/>
        <v>45</v>
      </c>
      <c r="C46" s="165" t="s">
        <v>103</v>
      </c>
      <c r="D46" s="164" t="s">
        <v>48</v>
      </c>
      <c r="E46" s="164">
        <v>1</v>
      </c>
      <c r="F46" s="139">
        <v>1</v>
      </c>
      <c r="G46" s="139">
        <v>0</v>
      </c>
      <c r="H46" s="166" t="s">
        <v>6</v>
      </c>
      <c r="I46" s="166" t="s">
        <v>4</v>
      </c>
      <c r="J46" s="166" t="s">
        <v>49</v>
      </c>
      <c r="K46" s="166" t="s">
        <v>17</v>
      </c>
      <c r="L46" s="166">
        <v>1</v>
      </c>
      <c r="M46" s="166"/>
      <c r="N46" s="128"/>
    </row>
    <row r="47" spans="1:14">
      <c r="A47" s="140">
        <v>44839</v>
      </c>
      <c r="B47" s="164">
        <f t="shared" si="0"/>
        <v>46</v>
      </c>
      <c r="C47" s="165" t="s">
        <v>104</v>
      </c>
      <c r="D47" s="164" t="s">
        <v>70</v>
      </c>
      <c r="E47" s="164">
        <v>1</v>
      </c>
      <c r="F47" s="139">
        <v>0</v>
      </c>
      <c r="G47" s="139">
        <v>1</v>
      </c>
      <c r="H47" s="166" t="s">
        <v>6</v>
      </c>
      <c r="I47" s="166" t="s">
        <v>4</v>
      </c>
      <c r="J47" s="166" t="s">
        <v>87</v>
      </c>
      <c r="K47" s="166" t="s">
        <v>20</v>
      </c>
      <c r="L47" s="166">
        <v>1</v>
      </c>
      <c r="M47" s="166"/>
      <c r="N47" s="128"/>
    </row>
    <row r="48" spans="1:14">
      <c r="A48" s="140">
        <v>44839</v>
      </c>
      <c r="B48" s="164">
        <f t="shared" si="0"/>
        <v>47</v>
      </c>
      <c r="C48" s="165" t="s">
        <v>105</v>
      </c>
      <c r="D48" s="164" t="s">
        <v>106</v>
      </c>
      <c r="E48" s="164">
        <v>1</v>
      </c>
      <c r="F48" s="139">
        <v>0</v>
      </c>
      <c r="G48" s="139">
        <v>1</v>
      </c>
      <c r="H48" s="166" t="s">
        <v>6</v>
      </c>
      <c r="I48" s="166" t="s">
        <v>4</v>
      </c>
      <c r="J48" s="166" t="s">
        <v>51</v>
      </c>
      <c r="K48" s="166" t="s">
        <v>20</v>
      </c>
      <c r="L48" s="166">
        <v>1</v>
      </c>
      <c r="M48" s="166"/>
      <c r="N48" s="128"/>
    </row>
    <row r="49" spans="1:14">
      <c r="A49" s="140">
        <v>44839</v>
      </c>
      <c r="B49" s="164">
        <f t="shared" si="0"/>
        <v>48</v>
      </c>
      <c r="C49" s="141" t="s">
        <v>107</v>
      </c>
      <c r="D49" s="164" t="s">
        <v>106</v>
      </c>
      <c r="E49" s="142">
        <v>1</v>
      </c>
      <c r="F49" s="142">
        <v>16</v>
      </c>
      <c r="G49" s="142">
        <v>1</v>
      </c>
      <c r="H49" s="166" t="s">
        <v>15</v>
      </c>
      <c r="I49" s="166" t="s">
        <v>4</v>
      </c>
      <c r="J49" s="166" t="s">
        <v>71</v>
      </c>
      <c r="K49" s="166" t="s">
        <v>14</v>
      </c>
      <c r="L49" s="166"/>
      <c r="M49" s="166">
        <v>1</v>
      </c>
      <c r="N49" s="128"/>
    </row>
    <row r="50" spans="1:14">
      <c r="A50" s="140">
        <v>44839</v>
      </c>
      <c r="B50" s="164">
        <f t="shared" si="0"/>
        <v>49</v>
      </c>
      <c r="C50" s="143" t="s">
        <v>108</v>
      </c>
      <c r="D50" s="164" t="s">
        <v>106</v>
      </c>
      <c r="E50" s="142">
        <v>1</v>
      </c>
      <c r="F50" s="142">
        <v>0</v>
      </c>
      <c r="G50" s="142">
        <v>0</v>
      </c>
      <c r="H50" s="166" t="s">
        <v>15</v>
      </c>
      <c r="I50" s="166" t="s">
        <v>4</v>
      </c>
      <c r="J50" s="166" t="s">
        <v>71</v>
      </c>
      <c r="K50" s="166" t="s">
        <v>14</v>
      </c>
      <c r="L50" s="166"/>
      <c r="M50" s="166">
        <v>1</v>
      </c>
      <c r="N50" s="128"/>
    </row>
    <row r="51" spans="1:14">
      <c r="A51" s="140">
        <v>44839</v>
      </c>
      <c r="B51" s="164">
        <f t="shared" si="0"/>
        <v>50</v>
      </c>
      <c r="C51" s="143" t="s">
        <v>109</v>
      </c>
      <c r="D51" s="142" t="s">
        <v>73</v>
      </c>
      <c r="E51" s="142">
        <v>1</v>
      </c>
      <c r="F51" s="142">
        <v>1</v>
      </c>
      <c r="G51" s="142">
        <v>0</v>
      </c>
      <c r="H51" s="166" t="s">
        <v>21</v>
      </c>
      <c r="I51" s="166" t="s">
        <v>4</v>
      </c>
      <c r="J51" s="166" t="s">
        <v>66</v>
      </c>
      <c r="K51" s="166" t="s">
        <v>17</v>
      </c>
      <c r="L51" s="166"/>
      <c r="M51" s="166">
        <v>1</v>
      </c>
      <c r="N51" s="128"/>
    </row>
    <row r="52" spans="1:14">
      <c r="A52" s="140">
        <v>44839</v>
      </c>
      <c r="B52" s="164">
        <f t="shared" si="0"/>
        <v>51</v>
      </c>
      <c r="C52" s="143" t="s">
        <v>110</v>
      </c>
      <c r="D52" s="142" t="s">
        <v>111</v>
      </c>
      <c r="E52" s="142">
        <v>1</v>
      </c>
      <c r="F52" s="142">
        <v>18</v>
      </c>
      <c r="G52" s="142">
        <v>0</v>
      </c>
      <c r="H52" s="166" t="s">
        <v>15</v>
      </c>
      <c r="I52" s="166" t="s">
        <v>4</v>
      </c>
      <c r="J52" s="166" t="s">
        <v>71</v>
      </c>
      <c r="K52" s="166" t="s">
        <v>14</v>
      </c>
      <c r="L52" s="166"/>
      <c r="M52" s="166">
        <v>1</v>
      </c>
      <c r="N52" s="128"/>
    </row>
    <row r="53" spans="1:14">
      <c r="A53" s="140">
        <v>44839</v>
      </c>
      <c r="B53" s="164">
        <f t="shared" si="0"/>
        <v>52</v>
      </c>
      <c r="C53" s="143" t="s">
        <v>112</v>
      </c>
      <c r="D53" s="142" t="s">
        <v>113</v>
      </c>
      <c r="E53" s="142">
        <v>1</v>
      </c>
      <c r="F53" s="142">
        <v>0</v>
      </c>
      <c r="G53" s="142">
        <v>0</v>
      </c>
      <c r="H53" s="166" t="s">
        <v>21</v>
      </c>
      <c r="I53" s="166" t="s">
        <v>4</v>
      </c>
      <c r="J53" s="166" t="s">
        <v>49</v>
      </c>
      <c r="K53" s="166" t="s">
        <v>14</v>
      </c>
      <c r="L53" s="166"/>
      <c r="M53" s="166">
        <v>1</v>
      </c>
      <c r="N53" s="128"/>
    </row>
    <row r="54" spans="1:14">
      <c r="A54" s="140">
        <v>44839</v>
      </c>
      <c r="B54" s="164">
        <f t="shared" si="0"/>
        <v>53</v>
      </c>
      <c r="C54" s="143" t="s">
        <v>77</v>
      </c>
      <c r="D54" s="142" t="s">
        <v>68</v>
      </c>
      <c r="E54" s="142">
        <v>1</v>
      </c>
      <c r="F54" s="142">
        <v>16</v>
      </c>
      <c r="G54" s="142">
        <v>0</v>
      </c>
      <c r="H54" s="166" t="s">
        <v>15</v>
      </c>
      <c r="I54" s="166" t="s">
        <v>4</v>
      </c>
      <c r="J54" s="166" t="s">
        <v>71</v>
      </c>
      <c r="K54" s="166" t="s">
        <v>14</v>
      </c>
      <c r="L54" s="166"/>
      <c r="M54" s="166">
        <v>1</v>
      </c>
      <c r="N54" s="128"/>
    </row>
    <row r="55" spans="1:14">
      <c r="A55" s="140">
        <v>44840</v>
      </c>
      <c r="B55" s="164">
        <f t="shared" si="0"/>
        <v>54</v>
      </c>
      <c r="C55" s="144" t="s">
        <v>110</v>
      </c>
      <c r="D55" s="145" t="s">
        <v>111</v>
      </c>
      <c r="E55" s="142">
        <v>1</v>
      </c>
      <c r="F55" s="142">
        <v>17</v>
      </c>
      <c r="G55" s="142">
        <v>1</v>
      </c>
      <c r="H55" s="166" t="s">
        <v>15</v>
      </c>
      <c r="I55" s="166" t="s">
        <v>4</v>
      </c>
      <c r="J55" s="166" t="s">
        <v>71</v>
      </c>
      <c r="K55" s="166" t="s">
        <v>14</v>
      </c>
      <c r="L55" s="166"/>
      <c r="M55" s="166">
        <v>1</v>
      </c>
      <c r="N55" s="128"/>
    </row>
    <row r="56" spans="1:14">
      <c r="A56" s="140">
        <v>44840</v>
      </c>
      <c r="B56" s="164">
        <f t="shared" si="0"/>
        <v>55</v>
      </c>
      <c r="C56" s="144" t="s">
        <v>114</v>
      </c>
      <c r="D56" s="145" t="s">
        <v>70</v>
      </c>
      <c r="E56" s="142">
        <v>1</v>
      </c>
      <c r="F56" s="142">
        <v>14</v>
      </c>
      <c r="G56" s="142">
        <v>0</v>
      </c>
      <c r="H56" s="166" t="s">
        <v>21</v>
      </c>
      <c r="I56" s="166" t="s">
        <v>4</v>
      </c>
      <c r="J56" s="166" t="s">
        <v>71</v>
      </c>
      <c r="K56" s="166" t="s">
        <v>14</v>
      </c>
      <c r="L56" s="166">
        <v>1</v>
      </c>
      <c r="M56" s="166"/>
      <c r="N56" s="128"/>
    </row>
    <row r="57" spans="1:14">
      <c r="A57" s="140">
        <v>44840</v>
      </c>
      <c r="B57" s="164">
        <f t="shared" si="0"/>
        <v>56</v>
      </c>
      <c r="C57" s="144" t="s">
        <v>115</v>
      </c>
      <c r="D57" s="145" t="s">
        <v>70</v>
      </c>
      <c r="E57" s="142">
        <v>1</v>
      </c>
      <c r="F57" s="142">
        <v>18</v>
      </c>
      <c r="G57" s="142">
        <v>0</v>
      </c>
      <c r="H57" s="166" t="s">
        <v>15</v>
      </c>
      <c r="I57" s="166" t="s">
        <v>4</v>
      </c>
      <c r="J57" s="166" t="s">
        <v>71</v>
      </c>
      <c r="K57" s="166" t="s">
        <v>29</v>
      </c>
      <c r="L57" s="166">
        <v>1</v>
      </c>
      <c r="M57" s="166"/>
      <c r="N57" s="128"/>
    </row>
    <row r="58" spans="1:14">
      <c r="A58" s="140">
        <v>44840</v>
      </c>
      <c r="B58" s="164">
        <f t="shared" si="0"/>
        <v>57</v>
      </c>
      <c r="C58" s="144" t="s">
        <v>116</v>
      </c>
      <c r="D58" s="145" t="s">
        <v>79</v>
      </c>
      <c r="E58" s="142">
        <v>1</v>
      </c>
      <c r="F58" s="142">
        <v>1</v>
      </c>
      <c r="G58" s="142">
        <v>1</v>
      </c>
      <c r="H58" s="166" t="s">
        <v>15</v>
      </c>
      <c r="I58" s="166" t="s">
        <v>4</v>
      </c>
      <c r="J58" s="166" t="s">
        <v>49</v>
      </c>
      <c r="K58" s="166" t="s">
        <v>14</v>
      </c>
      <c r="L58" s="166">
        <v>1</v>
      </c>
      <c r="M58" s="166"/>
      <c r="N58" s="128"/>
    </row>
    <row r="59" spans="1:14">
      <c r="A59" s="140">
        <v>44840</v>
      </c>
      <c r="B59" s="164">
        <f t="shared" si="0"/>
        <v>58</v>
      </c>
      <c r="C59" s="144" t="s">
        <v>117</v>
      </c>
      <c r="D59" s="145" t="s">
        <v>79</v>
      </c>
      <c r="E59" s="142">
        <v>1</v>
      </c>
      <c r="F59" s="142">
        <v>18</v>
      </c>
      <c r="G59" s="142">
        <v>0</v>
      </c>
      <c r="H59" s="166" t="s">
        <v>15</v>
      </c>
      <c r="I59" s="166" t="s">
        <v>4</v>
      </c>
      <c r="J59" s="166" t="s">
        <v>71</v>
      </c>
      <c r="K59" s="166" t="s">
        <v>29</v>
      </c>
      <c r="L59" s="166">
        <v>1</v>
      </c>
      <c r="M59" s="166"/>
      <c r="N59" s="128"/>
    </row>
    <row r="60" spans="1:14">
      <c r="A60" s="140">
        <v>44840</v>
      </c>
      <c r="B60" s="164">
        <f t="shared" si="0"/>
        <v>59</v>
      </c>
      <c r="C60" s="144" t="s">
        <v>118</v>
      </c>
      <c r="D60" s="145" t="s">
        <v>73</v>
      </c>
      <c r="E60" s="142">
        <v>1</v>
      </c>
      <c r="F60" s="142">
        <v>17</v>
      </c>
      <c r="G60" s="142">
        <v>1</v>
      </c>
      <c r="H60" s="166" t="s">
        <v>15</v>
      </c>
      <c r="I60" s="166" t="s">
        <v>4</v>
      </c>
      <c r="J60" s="166" t="s">
        <v>71</v>
      </c>
      <c r="K60" s="166" t="s">
        <v>14</v>
      </c>
      <c r="L60" s="166">
        <v>1</v>
      </c>
      <c r="M60" s="166"/>
      <c r="N60" s="128"/>
    </row>
    <row r="61" spans="1:14">
      <c r="A61" s="140">
        <v>44840</v>
      </c>
      <c r="B61" s="164">
        <f t="shared" si="0"/>
        <v>60</v>
      </c>
      <c r="C61" s="144" t="s">
        <v>119</v>
      </c>
      <c r="D61" s="145" t="s">
        <v>113</v>
      </c>
      <c r="E61" s="142">
        <v>1</v>
      </c>
      <c r="F61" s="142">
        <v>1</v>
      </c>
      <c r="G61" s="142">
        <v>0</v>
      </c>
      <c r="H61" s="166" t="s">
        <v>21</v>
      </c>
      <c r="I61" s="166" t="s">
        <v>4</v>
      </c>
      <c r="J61" s="166" t="s">
        <v>49</v>
      </c>
      <c r="K61" s="166" t="s">
        <v>27</v>
      </c>
      <c r="L61" s="166">
        <v>1</v>
      </c>
      <c r="M61" s="166"/>
      <c r="N61" s="128"/>
    </row>
    <row r="62" spans="1:14">
      <c r="A62" s="140">
        <v>44840</v>
      </c>
      <c r="B62" s="164">
        <f t="shared" si="0"/>
        <v>61</v>
      </c>
      <c r="C62" s="144" t="s">
        <v>120</v>
      </c>
      <c r="D62" s="145" t="s">
        <v>113</v>
      </c>
      <c r="E62" s="142">
        <v>1</v>
      </c>
      <c r="F62" s="142">
        <v>1</v>
      </c>
      <c r="G62" s="142">
        <v>0</v>
      </c>
      <c r="H62" s="166" t="s">
        <v>21</v>
      </c>
      <c r="I62" s="166" t="s">
        <v>4</v>
      </c>
      <c r="J62" s="166" t="s">
        <v>51</v>
      </c>
      <c r="K62" s="166" t="s">
        <v>27</v>
      </c>
      <c r="L62" s="166">
        <v>1</v>
      </c>
      <c r="M62" s="166"/>
      <c r="N62" s="128"/>
    </row>
    <row r="63" spans="1:14">
      <c r="A63" s="140">
        <v>44840</v>
      </c>
      <c r="B63" s="164">
        <f t="shared" si="0"/>
        <v>62</v>
      </c>
      <c r="C63" s="144" t="s">
        <v>114</v>
      </c>
      <c r="D63" s="145" t="s">
        <v>68</v>
      </c>
      <c r="E63" s="142">
        <v>1</v>
      </c>
      <c r="F63" s="142">
        <v>14</v>
      </c>
      <c r="G63" s="142">
        <v>0</v>
      </c>
      <c r="H63" s="166" t="s">
        <v>21</v>
      </c>
      <c r="I63" s="166" t="s">
        <v>4</v>
      </c>
      <c r="J63" s="166" t="s">
        <v>71</v>
      </c>
      <c r="K63" s="166" t="s">
        <v>14</v>
      </c>
      <c r="L63" s="166"/>
      <c r="M63" s="166">
        <v>1</v>
      </c>
      <c r="N63" s="128"/>
    </row>
    <row r="64" spans="1:14">
      <c r="A64" s="140">
        <v>44840</v>
      </c>
      <c r="B64" s="164">
        <f t="shared" si="0"/>
        <v>63</v>
      </c>
      <c r="C64" s="165" t="s">
        <v>121</v>
      </c>
      <c r="D64" s="164" t="s">
        <v>68</v>
      </c>
      <c r="E64" s="164">
        <v>1</v>
      </c>
      <c r="F64" s="139">
        <v>1</v>
      </c>
      <c r="G64" s="139">
        <v>0</v>
      </c>
      <c r="H64" s="166" t="s">
        <v>6</v>
      </c>
      <c r="I64" s="166" t="s">
        <v>7</v>
      </c>
      <c r="J64" s="166" t="s">
        <v>51</v>
      </c>
      <c r="K64" s="166" t="s">
        <v>17</v>
      </c>
      <c r="L64" s="166">
        <v>1</v>
      </c>
      <c r="M64" s="166"/>
      <c r="N64" s="128"/>
    </row>
    <row r="65" spans="1:14">
      <c r="A65" s="140">
        <v>44840</v>
      </c>
      <c r="B65" s="164">
        <f t="shared" si="0"/>
        <v>64</v>
      </c>
      <c r="C65" s="165" t="s">
        <v>122</v>
      </c>
      <c r="D65" s="164" t="s">
        <v>68</v>
      </c>
      <c r="E65" s="164">
        <v>1</v>
      </c>
      <c r="F65" s="139">
        <v>1</v>
      </c>
      <c r="G65" s="139">
        <v>1</v>
      </c>
      <c r="H65" s="166" t="s">
        <v>6</v>
      </c>
      <c r="I65" s="166" t="s">
        <v>4</v>
      </c>
      <c r="J65" s="166" t="s">
        <v>51</v>
      </c>
      <c r="K65" s="166" t="s">
        <v>8</v>
      </c>
      <c r="L65" s="166">
        <v>1</v>
      </c>
      <c r="M65" s="166"/>
      <c r="N65" s="128"/>
    </row>
    <row r="66" spans="1:14">
      <c r="A66" s="140">
        <v>44840</v>
      </c>
      <c r="B66" s="164">
        <f t="shared" si="0"/>
        <v>65</v>
      </c>
      <c r="C66" s="165" t="s">
        <v>123</v>
      </c>
      <c r="D66" s="164" t="s">
        <v>68</v>
      </c>
      <c r="E66" s="164">
        <v>1</v>
      </c>
      <c r="F66" s="139">
        <v>1</v>
      </c>
      <c r="G66" s="139">
        <v>0</v>
      </c>
      <c r="H66" s="166" t="s">
        <v>6</v>
      </c>
      <c r="I66" s="166" t="s">
        <v>7</v>
      </c>
      <c r="J66" s="166" t="s">
        <v>49</v>
      </c>
      <c r="K66" s="166" t="s">
        <v>17</v>
      </c>
      <c r="L66" s="166">
        <v>1</v>
      </c>
      <c r="M66" s="166"/>
      <c r="N66" s="128"/>
    </row>
    <row r="67" spans="1:14">
      <c r="A67" s="140">
        <v>44840</v>
      </c>
      <c r="B67" s="164">
        <f t="shared" ref="B67:B130" si="1">SUM(B66+1)</f>
        <v>66</v>
      </c>
      <c r="C67" s="165" t="s">
        <v>124</v>
      </c>
      <c r="D67" s="164" t="s">
        <v>68</v>
      </c>
      <c r="E67" s="164">
        <v>1</v>
      </c>
      <c r="F67" s="139">
        <v>1</v>
      </c>
      <c r="G67" s="139">
        <v>0</v>
      </c>
      <c r="H67" s="166" t="s">
        <v>6</v>
      </c>
      <c r="I67" s="166" t="s">
        <v>4</v>
      </c>
      <c r="J67" s="166" t="s">
        <v>49</v>
      </c>
      <c r="K67" s="166" t="s">
        <v>17</v>
      </c>
      <c r="L67" s="166">
        <v>1</v>
      </c>
      <c r="M67" s="166"/>
      <c r="N67" s="128"/>
    </row>
    <row r="68" spans="1:14">
      <c r="A68" s="140">
        <v>44840</v>
      </c>
      <c r="B68" s="164">
        <f t="shared" si="1"/>
        <v>67</v>
      </c>
      <c r="C68" s="165" t="s">
        <v>125</v>
      </c>
      <c r="D68" s="164" t="s">
        <v>68</v>
      </c>
      <c r="E68" s="164">
        <v>1</v>
      </c>
      <c r="F68" s="139">
        <v>1</v>
      </c>
      <c r="G68" s="139">
        <v>0</v>
      </c>
      <c r="H68" s="166" t="s">
        <v>6</v>
      </c>
      <c r="I68" s="166" t="s">
        <v>4</v>
      </c>
      <c r="J68" s="166" t="s">
        <v>87</v>
      </c>
      <c r="K68" s="166" t="s">
        <v>17</v>
      </c>
      <c r="L68" s="166">
        <v>1</v>
      </c>
      <c r="M68" s="166"/>
      <c r="N68" s="128"/>
    </row>
    <row r="69" spans="1:14">
      <c r="A69" s="140">
        <v>44840</v>
      </c>
      <c r="B69" s="164">
        <f t="shared" si="1"/>
        <v>68</v>
      </c>
      <c r="C69" s="165" t="s">
        <v>126</v>
      </c>
      <c r="D69" s="164" t="s">
        <v>55</v>
      </c>
      <c r="E69" s="164">
        <v>1</v>
      </c>
      <c r="F69" s="139">
        <v>1</v>
      </c>
      <c r="G69" s="139">
        <v>1</v>
      </c>
      <c r="H69" s="166" t="s">
        <v>6</v>
      </c>
      <c r="I69" s="166" t="s">
        <v>7</v>
      </c>
      <c r="J69" s="166" t="s">
        <v>51</v>
      </c>
      <c r="K69" s="166" t="s">
        <v>20</v>
      </c>
      <c r="L69" s="166">
        <v>1</v>
      </c>
      <c r="M69" s="166"/>
      <c r="N69" s="128"/>
    </row>
    <row r="70" spans="1:14">
      <c r="A70" s="140">
        <v>44840</v>
      </c>
      <c r="B70" s="164">
        <f t="shared" si="1"/>
        <v>69</v>
      </c>
      <c r="C70" s="165" t="s">
        <v>127</v>
      </c>
      <c r="D70" s="164" t="s">
        <v>55</v>
      </c>
      <c r="E70" s="164">
        <v>1</v>
      </c>
      <c r="F70" s="139">
        <v>0</v>
      </c>
      <c r="G70" s="139">
        <v>1</v>
      </c>
      <c r="H70" s="166" t="s">
        <v>6</v>
      </c>
      <c r="I70" s="166" t="s">
        <v>16</v>
      </c>
      <c r="J70" s="166" t="s">
        <v>49</v>
      </c>
      <c r="K70" s="166" t="s">
        <v>20</v>
      </c>
      <c r="L70" s="166">
        <v>1</v>
      </c>
      <c r="M70" s="166"/>
      <c r="N70" s="128"/>
    </row>
    <row r="71" spans="1:14">
      <c r="A71" s="140">
        <v>44840</v>
      </c>
      <c r="B71" s="164">
        <f t="shared" si="1"/>
        <v>70</v>
      </c>
      <c r="C71" s="165" t="s">
        <v>128</v>
      </c>
      <c r="D71" s="164" t="s">
        <v>55</v>
      </c>
      <c r="E71" s="164">
        <v>1</v>
      </c>
      <c r="F71" s="139">
        <v>1</v>
      </c>
      <c r="G71" s="139">
        <v>1</v>
      </c>
      <c r="H71" s="166" t="s">
        <v>6</v>
      </c>
      <c r="I71" s="166" t="s">
        <v>7</v>
      </c>
      <c r="J71" s="166" t="s">
        <v>51</v>
      </c>
      <c r="K71" s="166" t="s">
        <v>8</v>
      </c>
      <c r="L71" s="166">
        <v>1</v>
      </c>
      <c r="M71" s="166"/>
      <c r="N71" s="128"/>
    </row>
    <row r="72" spans="1:14">
      <c r="A72" s="140">
        <v>44840</v>
      </c>
      <c r="B72" s="164">
        <f t="shared" si="1"/>
        <v>71</v>
      </c>
      <c r="C72" s="165" t="s">
        <v>129</v>
      </c>
      <c r="D72" s="164" t="s">
        <v>59</v>
      </c>
      <c r="E72" s="164">
        <v>1</v>
      </c>
      <c r="F72" s="139">
        <v>1</v>
      </c>
      <c r="G72" s="139">
        <v>1</v>
      </c>
      <c r="H72" s="166" t="s">
        <v>6</v>
      </c>
      <c r="I72" s="166" t="s">
        <v>7</v>
      </c>
      <c r="J72" s="166" t="s">
        <v>49</v>
      </c>
      <c r="K72" s="166" t="s">
        <v>20</v>
      </c>
      <c r="L72" s="166">
        <v>1</v>
      </c>
      <c r="M72" s="166"/>
      <c r="N72" s="128"/>
    </row>
    <row r="73" spans="1:14">
      <c r="A73" s="140">
        <v>44840</v>
      </c>
      <c r="B73" s="164">
        <f t="shared" si="1"/>
        <v>72</v>
      </c>
      <c r="C73" s="165" t="s">
        <v>130</v>
      </c>
      <c r="D73" s="164" t="s">
        <v>59</v>
      </c>
      <c r="E73" s="164">
        <v>1</v>
      </c>
      <c r="F73" s="139">
        <v>0</v>
      </c>
      <c r="G73" s="139">
        <v>1</v>
      </c>
      <c r="H73" s="166" t="s">
        <v>6</v>
      </c>
      <c r="I73" s="166" t="s">
        <v>7</v>
      </c>
      <c r="J73" s="166" t="s">
        <v>49</v>
      </c>
      <c r="K73" s="166" t="s">
        <v>20</v>
      </c>
      <c r="L73" s="166">
        <v>1</v>
      </c>
      <c r="M73" s="166"/>
      <c r="N73" s="128"/>
    </row>
    <row r="74" spans="1:14">
      <c r="A74" s="140">
        <v>44840</v>
      </c>
      <c r="B74" s="164">
        <f t="shared" si="1"/>
        <v>73</v>
      </c>
      <c r="C74" s="165" t="s">
        <v>131</v>
      </c>
      <c r="D74" s="164" t="s">
        <v>61</v>
      </c>
      <c r="E74" s="164">
        <v>1</v>
      </c>
      <c r="F74" s="139">
        <v>0</v>
      </c>
      <c r="G74" s="139">
        <v>0</v>
      </c>
      <c r="H74" s="166" t="s">
        <v>6</v>
      </c>
      <c r="I74" s="166" t="s">
        <v>4</v>
      </c>
      <c r="J74" s="166" t="s">
        <v>49</v>
      </c>
      <c r="K74" s="166" t="s">
        <v>23</v>
      </c>
      <c r="L74" s="166">
        <v>1</v>
      </c>
      <c r="M74" s="166"/>
      <c r="N74" s="128"/>
    </row>
    <row r="75" spans="1:14">
      <c r="A75" s="140">
        <v>44840</v>
      </c>
      <c r="B75" s="164">
        <f t="shared" si="1"/>
        <v>74</v>
      </c>
      <c r="C75" s="165" t="s">
        <v>132</v>
      </c>
      <c r="D75" s="164" t="s">
        <v>61</v>
      </c>
      <c r="E75" s="164">
        <v>1</v>
      </c>
      <c r="F75" s="139">
        <v>1</v>
      </c>
      <c r="G75" s="139">
        <v>3</v>
      </c>
      <c r="H75" s="166" t="s">
        <v>6</v>
      </c>
      <c r="I75" s="166" t="s">
        <v>4</v>
      </c>
      <c r="J75" s="166" t="s">
        <v>66</v>
      </c>
      <c r="K75" s="166" t="s">
        <v>8</v>
      </c>
      <c r="L75" s="166">
        <v>1</v>
      </c>
      <c r="M75" s="166"/>
      <c r="N75" s="128"/>
    </row>
    <row r="76" spans="1:14">
      <c r="A76" s="140">
        <v>44840</v>
      </c>
      <c r="B76" s="164">
        <f t="shared" si="1"/>
        <v>75</v>
      </c>
      <c r="C76" s="165" t="s">
        <v>133</v>
      </c>
      <c r="D76" s="164" t="s">
        <v>61</v>
      </c>
      <c r="E76" s="164">
        <v>1</v>
      </c>
      <c r="F76" s="139">
        <v>1</v>
      </c>
      <c r="G76" s="139">
        <v>1</v>
      </c>
      <c r="H76" s="166" t="s">
        <v>34</v>
      </c>
      <c r="I76" s="166" t="s">
        <v>7</v>
      </c>
      <c r="J76" s="166" t="s">
        <v>49</v>
      </c>
      <c r="K76" s="166" t="s">
        <v>34</v>
      </c>
      <c r="L76" s="166">
        <v>1</v>
      </c>
      <c r="M76" s="166"/>
      <c r="N76" s="128"/>
    </row>
    <row r="77" spans="1:14">
      <c r="A77" s="140">
        <v>44840</v>
      </c>
      <c r="B77" s="164">
        <f t="shared" si="1"/>
        <v>76</v>
      </c>
      <c r="C77" s="165" t="s">
        <v>122</v>
      </c>
      <c r="D77" s="164" t="s">
        <v>61</v>
      </c>
      <c r="E77" s="164">
        <v>1</v>
      </c>
      <c r="F77" s="139">
        <v>1</v>
      </c>
      <c r="G77" s="139">
        <v>1</v>
      </c>
      <c r="H77" s="166" t="s">
        <v>6</v>
      </c>
      <c r="I77" s="166" t="s">
        <v>4</v>
      </c>
      <c r="J77" s="166" t="s">
        <v>51</v>
      </c>
      <c r="K77" s="166" t="s">
        <v>8</v>
      </c>
      <c r="L77" s="166">
        <v>1</v>
      </c>
      <c r="M77" s="166"/>
      <c r="N77" s="128"/>
    </row>
    <row r="78" spans="1:14">
      <c r="A78" s="140">
        <v>44840</v>
      </c>
      <c r="B78" s="164">
        <f t="shared" si="1"/>
        <v>77</v>
      </c>
      <c r="C78" s="165" t="s">
        <v>134</v>
      </c>
      <c r="D78" s="164" t="s">
        <v>53</v>
      </c>
      <c r="E78" s="164">
        <v>1</v>
      </c>
      <c r="F78" s="139">
        <v>0</v>
      </c>
      <c r="G78" s="139">
        <v>1</v>
      </c>
      <c r="H78" s="166" t="s">
        <v>6</v>
      </c>
      <c r="I78" s="166" t="s">
        <v>4</v>
      </c>
      <c r="J78" s="166" t="s">
        <v>66</v>
      </c>
      <c r="K78" s="166" t="s">
        <v>20</v>
      </c>
      <c r="L78" s="166">
        <v>1</v>
      </c>
      <c r="M78" s="166"/>
      <c r="N78" s="128"/>
    </row>
    <row r="79" spans="1:14">
      <c r="A79" s="140">
        <v>44840</v>
      </c>
      <c r="B79" s="164">
        <f t="shared" si="1"/>
        <v>78</v>
      </c>
      <c r="C79" s="165" t="s">
        <v>135</v>
      </c>
      <c r="D79" s="164" t="s">
        <v>48</v>
      </c>
      <c r="E79" s="164">
        <v>1</v>
      </c>
      <c r="F79" s="139">
        <v>0</v>
      </c>
      <c r="G79" s="139">
        <v>1</v>
      </c>
      <c r="H79" s="166" t="s">
        <v>6</v>
      </c>
      <c r="I79" s="166" t="s">
        <v>4</v>
      </c>
      <c r="J79" s="166" t="s">
        <v>66</v>
      </c>
      <c r="K79" s="166" t="s">
        <v>20</v>
      </c>
      <c r="L79" s="166">
        <v>1</v>
      </c>
      <c r="M79" s="166"/>
      <c r="N79" s="128"/>
    </row>
    <row r="80" spans="1:14">
      <c r="A80" s="140">
        <v>44841</v>
      </c>
      <c r="B80" s="164">
        <f t="shared" si="1"/>
        <v>79</v>
      </c>
      <c r="C80" s="165" t="s">
        <v>136</v>
      </c>
      <c r="D80" s="164" t="s">
        <v>68</v>
      </c>
      <c r="E80" s="164">
        <v>1</v>
      </c>
      <c r="F80" s="139">
        <v>1</v>
      </c>
      <c r="G80" s="139">
        <v>1</v>
      </c>
      <c r="H80" s="166" t="s">
        <v>6</v>
      </c>
      <c r="I80" s="166" t="s">
        <v>4</v>
      </c>
      <c r="J80" s="166" t="s">
        <v>87</v>
      </c>
      <c r="K80" s="166" t="s">
        <v>8</v>
      </c>
      <c r="L80" s="166">
        <v>1</v>
      </c>
      <c r="M80" s="166"/>
      <c r="N80" s="128"/>
    </row>
    <row r="81" spans="1:14">
      <c r="A81" s="140">
        <v>44841</v>
      </c>
      <c r="B81" s="164">
        <f t="shared" si="1"/>
        <v>80</v>
      </c>
      <c r="C81" s="165" t="s">
        <v>57</v>
      </c>
      <c r="D81" s="164" t="s">
        <v>68</v>
      </c>
      <c r="E81" s="164">
        <v>1</v>
      </c>
      <c r="F81" s="139">
        <v>1</v>
      </c>
      <c r="G81" s="139">
        <v>1</v>
      </c>
      <c r="H81" s="166" t="s">
        <v>6</v>
      </c>
      <c r="I81" s="166" t="s">
        <v>7</v>
      </c>
      <c r="J81" s="166" t="s">
        <v>51</v>
      </c>
      <c r="K81" s="166" t="s">
        <v>8</v>
      </c>
      <c r="L81" s="166">
        <v>1</v>
      </c>
      <c r="M81" s="166"/>
      <c r="N81" s="128"/>
    </row>
    <row r="82" spans="1:14">
      <c r="A82" s="140">
        <v>44841</v>
      </c>
      <c r="B82" s="164">
        <f t="shared" si="1"/>
        <v>81</v>
      </c>
      <c r="C82" s="165" t="s">
        <v>137</v>
      </c>
      <c r="D82" s="164" t="s">
        <v>68</v>
      </c>
      <c r="E82" s="164">
        <v>1</v>
      </c>
      <c r="F82" s="139">
        <v>1</v>
      </c>
      <c r="G82" s="139">
        <v>1</v>
      </c>
      <c r="H82" s="166" t="s">
        <v>6</v>
      </c>
      <c r="I82" s="166" t="s">
        <v>4</v>
      </c>
      <c r="J82" s="166" t="s">
        <v>51</v>
      </c>
      <c r="K82" s="166" t="s">
        <v>8</v>
      </c>
      <c r="L82" s="166">
        <v>1</v>
      </c>
      <c r="M82" s="166"/>
      <c r="N82" s="128"/>
    </row>
    <row r="83" spans="1:14">
      <c r="A83" s="140">
        <v>44841</v>
      </c>
      <c r="B83" s="164">
        <f t="shared" si="1"/>
        <v>82</v>
      </c>
      <c r="C83" s="165" t="s">
        <v>138</v>
      </c>
      <c r="D83" s="164" t="s">
        <v>68</v>
      </c>
      <c r="E83" s="164">
        <v>1</v>
      </c>
      <c r="F83" s="139">
        <v>0</v>
      </c>
      <c r="G83" s="139">
        <v>0</v>
      </c>
      <c r="H83" s="166" t="s">
        <v>6</v>
      </c>
      <c r="I83" s="166" t="s">
        <v>7</v>
      </c>
      <c r="J83" s="166" t="s">
        <v>49</v>
      </c>
      <c r="K83" s="166" t="s">
        <v>23</v>
      </c>
      <c r="L83" s="166">
        <v>1</v>
      </c>
      <c r="M83" s="166"/>
      <c r="N83" s="128"/>
    </row>
    <row r="84" spans="1:14">
      <c r="A84" s="140">
        <v>44841</v>
      </c>
      <c r="B84" s="164">
        <f t="shared" si="1"/>
        <v>83</v>
      </c>
      <c r="C84" s="165" t="s">
        <v>139</v>
      </c>
      <c r="D84" s="164" t="s">
        <v>68</v>
      </c>
      <c r="E84" s="164">
        <v>1</v>
      </c>
      <c r="F84" s="139">
        <v>0</v>
      </c>
      <c r="G84" s="139">
        <v>0</v>
      </c>
      <c r="H84" s="166" t="s">
        <v>6</v>
      </c>
      <c r="I84" s="166" t="s">
        <v>16</v>
      </c>
      <c r="J84" s="166" t="s">
        <v>49</v>
      </c>
      <c r="K84" s="166" t="s">
        <v>23</v>
      </c>
      <c r="L84" s="166">
        <v>1</v>
      </c>
      <c r="M84" s="166"/>
      <c r="N84" s="128"/>
    </row>
    <row r="85" spans="1:14">
      <c r="A85" s="140">
        <v>44841</v>
      </c>
      <c r="B85" s="164">
        <f t="shared" si="1"/>
        <v>84</v>
      </c>
      <c r="C85" s="165" t="s">
        <v>140</v>
      </c>
      <c r="D85" s="164" t="s">
        <v>55</v>
      </c>
      <c r="E85" s="164">
        <v>1</v>
      </c>
      <c r="F85" s="139">
        <v>1</v>
      </c>
      <c r="G85" s="139">
        <v>1</v>
      </c>
      <c r="H85" s="166" t="s">
        <v>6</v>
      </c>
      <c r="I85" s="166" t="s">
        <v>7</v>
      </c>
      <c r="J85" s="166" t="s">
        <v>51</v>
      </c>
      <c r="K85" s="166" t="s">
        <v>8</v>
      </c>
      <c r="L85" s="166">
        <v>1</v>
      </c>
      <c r="M85" s="166"/>
      <c r="N85" s="128"/>
    </row>
    <row r="86" spans="1:14">
      <c r="A86" s="140">
        <v>44841</v>
      </c>
      <c r="B86" s="164">
        <f t="shared" si="1"/>
        <v>85</v>
      </c>
      <c r="C86" s="165" t="s">
        <v>141</v>
      </c>
      <c r="D86" s="164" t="s">
        <v>55</v>
      </c>
      <c r="E86" s="164">
        <v>1</v>
      </c>
      <c r="F86" s="139">
        <v>0</v>
      </c>
      <c r="G86" s="139">
        <v>3</v>
      </c>
      <c r="H86" s="166" t="s">
        <v>6</v>
      </c>
      <c r="I86" s="166" t="s">
        <v>4</v>
      </c>
      <c r="J86" s="166" t="s">
        <v>87</v>
      </c>
      <c r="K86" s="166" t="s">
        <v>20</v>
      </c>
      <c r="L86" s="166">
        <v>1</v>
      </c>
      <c r="M86" s="166"/>
      <c r="N86" s="128"/>
    </row>
    <row r="87" spans="1:14">
      <c r="A87" s="140">
        <v>44841</v>
      </c>
      <c r="B87" s="164">
        <f t="shared" si="1"/>
        <v>86</v>
      </c>
      <c r="C87" s="165" t="s">
        <v>142</v>
      </c>
      <c r="D87" s="164" t="s">
        <v>59</v>
      </c>
      <c r="E87" s="164">
        <v>1</v>
      </c>
      <c r="F87" s="139">
        <v>0</v>
      </c>
      <c r="G87" s="139">
        <v>1</v>
      </c>
      <c r="H87" s="166" t="s">
        <v>6</v>
      </c>
      <c r="I87" s="166" t="s">
        <v>4</v>
      </c>
      <c r="J87" s="166" t="s">
        <v>87</v>
      </c>
      <c r="K87" s="166" t="s">
        <v>20</v>
      </c>
      <c r="L87" s="166">
        <v>1</v>
      </c>
      <c r="M87" s="166"/>
      <c r="N87" s="128"/>
    </row>
    <row r="88" spans="1:14">
      <c r="A88" s="140">
        <v>44841</v>
      </c>
      <c r="B88" s="164">
        <f t="shared" si="1"/>
        <v>87</v>
      </c>
      <c r="C88" s="165" t="s">
        <v>143</v>
      </c>
      <c r="D88" s="164" t="s">
        <v>59</v>
      </c>
      <c r="E88" s="164">
        <v>1</v>
      </c>
      <c r="F88" s="139">
        <v>0</v>
      </c>
      <c r="G88" s="139">
        <v>1</v>
      </c>
      <c r="H88" s="166" t="s">
        <v>6</v>
      </c>
      <c r="I88" s="166" t="s">
        <v>7</v>
      </c>
      <c r="J88" s="166" t="s">
        <v>49</v>
      </c>
      <c r="K88" s="166" t="s">
        <v>20</v>
      </c>
      <c r="L88" s="166">
        <v>1</v>
      </c>
      <c r="M88" s="166"/>
      <c r="N88" s="128"/>
    </row>
    <row r="89" spans="1:14">
      <c r="A89" s="140">
        <v>44841</v>
      </c>
      <c r="B89" s="164">
        <f t="shared" si="1"/>
        <v>88</v>
      </c>
      <c r="C89" s="165" t="s">
        <v>144</v>
      </c>
      <c r="D89" s="164" t="s">
        <v>59</v>
      </c>
      <c r="E89" s="164">
        <v>1</v>
      </c>
      <c r="F89" s="139">
        <v>1</v>
      </c>
      <c r="G89" s="139">
        <v>1</v>
      </c>
      <c r="H89" s="166" t="s">
        <v>6</v>
      </c>
      <c r="I89" s="166" t="s">
        <v>7</v>
      </c>
      <c r="J89" s="166" t="s">
        <v>49</v>
      </c>
      <c r="K89" s="166" t="s">
        <v>20</v>
      </c>
      <c r="L89" s="166">
        <v>1</v>
      </c>
      <c r="M89" s="166"/>
      <c r="N89" s="128"/>
    </row>
    <row r="90" spans="1:14">
      <c r="A90" s="140">
        <v>44841</v>
      </c>
      <c r="B90" s="164">
        <f t="shared" si="1"/>
        <v>89</v>
      </c>
      <c r="C90" s="165" t="s">
        <v>145</v>
      </c>
      <c r="D90" s="164" t="s">
        <v>59</v>
      </c>
      <c r="E90" s="164">
        <v>1</v>
      </c>
      <c r="F90" s="139">
        <v>1</v>
      </c>
      <c r="G90" s="139">
        <v>1</v>
      </c>
      <c r="H90" s="166" t="s">
        <v>6</v>
      </c>
      <c r="I90" s="166" t="s">
        <v>16</v>
      </c>
      <c r="J90" s="166" t="s">
        <v>49</v>
      </c>
      <c r="K90" s="166" t="s">
        <v>20</v>
      </c>
      <c r="L90" s="166">
        <v>1</v>
      </c>
      <c r="M90" s="166"/>
      <c r="N90" s="128"/>
    </row>
    <row r="91" spans="1:14">
      <c r="A91" s="140">
        <v>44841</v>
      </c>
      <c r="B91" s="164">
        <f t="shared" si="1"/>
        <v>90</v>
      </c>
      <c r="C91" s="165" t="s">
        <v>146</v>
      </c>
      <c r="D91" s="164" t="s">
        <v>61</v>
      </c>
      <c r="E91" s="164">
        <v>1</v>
      </c>
      <c r="F91" s="139">
        <v>0</v>
      </c>
      <c r="G91" s="139">
        <v>1</v>
      </c>
      <c r="H91" s="166" t="s">
        <v>6</v>
      </c>
      <c r="I91" s="166" t="s">
        <v>4</v>
      </c>
      <c r="J91" s="166" t="s">
        <v>49</v>
      </c>
      <c r="K91" s="166" t="s">
        <v>20</v>
      </c>
      <c r="L91" s="166">
        <v>1</v>
      </c>
      <c r="M91" s="166"/>
      <c r="N91" s="128"/>
    </row>
    <row r="92" spans="1:14">
      <c r="A92" s="140">
        <v>44841</v>
      </c>
      <c r="B92" s="164">
        <f t="shared" si="1"/>
        <v>91</v>
      </c>
      <c r="C92" s="165" t="s">
        <v>147</v>
      </c>
      <c r="D92" s="164" t="s">
        <v>61</v>
      </c>
      <c r="E92" s="164">
        <v>1</v>
      </c>
      <c r="F92" s="139">
        <v>0</v>
      </c>
      <c r="G92" s="139">
        <v>1</v>
      </c>
      <c r="H92" s="166" t="s">
        <v>6</v>
      </c>
      <c r="I92" s="166" t="s">
        <v>4</v>
      </c>
      <c r="J92" s="166" t="s">
        <v>66</v>
      </c>
      <c r="K92" s="166" t="s">
        <v>20</v>
      </c>
      <c r="L92" s="166">
        <v>1</v>
      </c>
      <c r="M92" s="166"/>
      <c r="N92" s="128"/>
    </row>
    <row r="93" spans="1:14">
      <c r="A93" s="140">
        <v>44841</v>
      </c>
      <c r="B93" s="164">
        <f t="shared" si="1"/>
        <v>92</v>
      </c>
      <c r="C93" s="165" t="s">
        <v>148</v>
      </c>
      <c r="D93" s="164" t="s">
        <v>61</v>
      </c>
      <c r="E93" s="164">
        <v>1</v>
      </c>
      <c r="F93" s="139">
        <v>0</v>
      </c>
      <c r="G93" s="139">
        <v>1</v>
      </c>
      <c r="H93" s="166" t="s">
        <v>6</v>
      </c>
      <c r="I93" s="166" t="s">
        <v>4</v>
      </c>
      <c r="J93" s="166" t="s">
        <v>83</v>
      </c>
      <c r="K93" s="166" t="s">
        <v>20</v>
      </c>
      <c r="L93" s="166">
        <v>1</v>
      </c>
      <c r="M93" s="166"/>
      <c r="N93" s="128"/>
    </row>
    <row r="94" spans="1:14">
      <c r="A94" s="140">
        <v>44841</v>
      </c>
      <c r="B94" s="164">
        <f t="shared" si="1"/>
        <v>93</v>
      </c>
      <c r="C94" s="165" t="s">
        <v>149</v>
      </c>
      <c r="D94" s="164" t="s">
        <v>61</v>
      </c>
      <c r="E94" s="164">
        <v>1</v>
      </c>
      <c r="F94" s="139">
        <v>1</v>
      </c>
      <c r="G94" s="139">
        <v>1</v>
      </c>
      <c r="H94" s="166" t="s">
        <v>34</v>
      </c>
      <c r="I94" s="166" t="s">
        <v>7</v>
      </c>
      <c r="J94" s="166" t="s">
        <v>49</v>
      </c>
      <c r="K94" s="166" t="s">
        <v>34</v>
      </c>
      <c r="L94" s="166">
        <v>1</v>
      </c>
      <c r="M94" s="166"/>
      <c r="N94" s="128"/>
    </row>
    <row r="95" spans="1:14">
      <c r="A95" s="140">
        <v>44841</v>
      </c>
      <c r="B95" s="164">
        <f t="shared" si="1"/>
        <v>94</v>
      </c>
      <c r="C95" s="165" t="s">
        <v>150</v>
      </c>
      <c r="D95" s="164" t="s">
        <v>61</v>
      </c>
      <c r="E95" s="164">
        <v>1</v>
      </c>
      <c r="F95" s="139">
        <v>1</v>
      </c>
      <c r="G95" s="139">
        <v>1</v>
      </c>
      <c r="H95" s="166" t="s">
        <v>6</v>
      </c>
      <c r="I95" s="166" t="s">
        <v>4</v>
      </c>
      <c r="J95" s="166" t="s">
        <v>87</v>
      </c>
      <c r="K95" s="166" t="s">
        <v>8</v>
      </c>
      <c r="L95" s="166">
        <v>1</v>
      </c>
      <c r="M95" s="166"/>
      <c r="N95" s="128"/>
    </row>
    <row r="96" spans="1:14">
      <c r="A96" s="140">
        <v>44841</v>
      </c>
      <c r="B96" s="164">
        <f t="shared" si="1"/>
        <v>95</v>
      </c>
      <c r="C96" s="165" t="s">
        <v>151</v>
      </c>
      <c r="D96" s="164" t="s">
        <v>53</v>
      </c>
      <c r="E96" s="164">
        <v>1</v>
      </c>
      <c r="F96" s="139">
        <v>0</v>
      </c>
      <c r="G96" s="139">
        <v>0</v>
      </c>
      <c r="H96" s="166" t="s">
        <v>6</v>
      </c>
      <c r="I96" s="166" t="s">
        <v>16</v>
      </c>
      <c r="J96" s="166" t="s">
        <v>49</v>
      </c>
      <c r="K96" s="166" t="s">
        <v>23</v>
      </c>
      <c r="L96" s="166">
        <v>1</v>
      </c>
      <c r="M96" s="166"/>
      <c r="N96" s="128"/>
    </row>
    <row r="97" spans="1:14">
      <c r="A97" s="140">
        <v>44841</v>
      </c>
      <c r="B97" s="164">
        <f t="shared" si="1"/>
        <v>96</v>
      </c>
      <c r="C97" s="165" t="s">
        <v>152</v>
      </c>
      <c r="D97" s="164" t="s">
        <v>53</v>
      </c>
      <c r="E97" s="164">
        <v>1</v>
      </c>
      <c r="F97" s="139">
        <v>0</v>
      </c>
      <c r="G97" s="139">
        <v>1</v>
      </c>
      <c r="H97" s="166" t="s">
        <v>6</v>
      </c>
      <c r="I97" s="166" t="s">
        <v>4</v>
      </c>
      <c r="J97" s="166" t="s">
        <v>83</v>
      </c>
      <c r="K97" s="166" t="s">
        <v>20</v>
      </c>
      <c r="L97" s="166">
        <v>1</v>
      </c>
      <c r="M97" s="166"/>
      <c r="N97" s="128"/>
    </row>
    <row r="98" spans="1:14">
      <c r="A98" s="140">
        <v>44841</v>
      </c>
      <c r="B98" s="164">
        <f t="shared" si="1"/>
        <v>97</v>
      </c>
      <c r="C98" s="165" t="s">
        <v>153</v>
      </c>
      <c r="D98" s="164" t="s">
        <v>48</v>
      </c>
      <c r="E98" s="164">
        <v>1</v>
      </c>
      <c r="F98" s="139">
        <v>0</v>
      </c>
      <c r="G98" s="139">
        <v>0</v>
      </c>
      <c r="H98" s="166" t="s">
        <v>6</v>
      </c>
      <c r="I98" s="166" t="s">
        <v>7</v>
      </c>
      <c r="J98" s="166" t="s">
        <v>49</v>
      </c>
      <c r="K98" s="166" t="s">
        <v>23</v>
      </c>
      <c r="L98" s="166">
        <v>1</v>
      </c>
      <c r="M98" s="166"/>
      <c r="N98" s="128"/>
    </row>
    <row r="99" spans="1:14">
      <c r="A99" s="140">
        <v>44841</v>
      </c>
      <c r="B99" s="164">
        <f t="shared" si="1"/>
        <v>98</v>
      </c>
      <c r="C99" s="165" t="s">
        <v>154</v>
      </c>
      <c r="D99" s="164" t="s">
        <v>48</v>
      </c>
      <c r="E99" s="164">
        <v>1</v>
      </c>
      <c r="F99" s="139">
        <v>0</v>
      </c>
      <c r="G99" s="139">
        <v>1</v>
      </c>
      <c r="H99" s="166" t="s">
        <v>6</v>
      </c>
      <c r="I99" s="166" t="s">
        <v>4</v>
      </c>
      <c r="J99" s="166" t="s">
        <v>49</v>
      </c>
      <c r="K99" s="166" t="s">
        <v>20</v>
      </c>
      <c r="L99" s="166">
        <v>1</v>
      </c>
      <c r="M99" s="166"/>
      <c r="N99" s="128"/>
    </row>
    <row r="100" spans="1:14">
      <c r="A100" s="140">
        <v>44841</v>
      </c>
      <c r="B100" s="164">
        <f t="shared" si="1"/>
        <v>99</v>
      </c>
      <c r="C100" s="165" t="s">
        <v>155</v>
      </c>
      <c r="D100" s="164" t="s">
        <v>48</v>
      </c>
      <c r="E100" s="164">
        <v>1</v>
      </c>
      <c r="F100" s="139">
        <v>1</v>
      </c>
      <c r="G100" s="139">
        <v>1</v>
      </c>
      <c r="H100" s="166" t="s">
        <v>6</v>
      </c>
      <c r="I100" s="166" t="s">
        <v>7</v>
      </c>
      <c r="J100" s="166" t="s">
        <v>49</v>
      </c>
      <c r="K100" s="166" t="s">
        <v>34</v>
      </c>
      <c r="L100" s="166">
        <v>1</v>
      </c>
      <c r="M100" s="166"/>
      <c r="N100" s="128"/>
    </row>
    <row r="101" spans="1:14">
      <c r="A101" s="140">
        <v>44841</v>
      </c>
      <c r="B101" s="164">
        <f t="shared" si="1"/>
        <v>100</v>
      </c>
      <c r="C101" s="165" t="s">
        <v>156</v>
      </c>
      <c r="D101" s="164" t="s">
        <v>48</v>
      </c>
      <c r="E101" s="164">
        <v>1</v>
      </c>
      <c r="F101" s="139">
        <v>1</v>
      </c>
      <c r="G101" s="139">
        <v>1</v>
      </c>
      <c r="H101" s="166" t="s">
        <v>6</v>
      </c>
      <c r="I101" s="166" t="s">
        <v>4</v>
      </c>
      <c r="J101" s="166" t="s">
        <v>49</v>
      </c>
      <c r="K101" s="166" t="s">
        <v>8</v>
      </c>
      <c r="L101" s="166">
        <v>1</v>
      </c>
      <c r="M101" s="166"/>
      <c r="N101" s="128"/>
    </row>
    <row r="102" spans="1:14">
      <c r="A102" s="140">
        <v>44841</v>
      </c>
      <c r="B102" s="164">
        <f t="shared" si="1"/>
        <v>101</v>
      </c>
      <c r="C102" s="128" t="s">
        <v>157</v>
      </c>
      <c r="D102" s="164" t="s">
        <v>48</v>
      </c>
      <c r="E102" s="164">
        <v>1</v>
      </c>
      <c r="F102" s="139">
        <v>1</v>
      </c>
      <c r="G102" s="139">
        <v>1</v>
      </c>
      <c r="H102" s="166" t="s">
        <v>6</v>
      </c>
      <c r="I102" s="166" t="s">
        <v>16</v>
      </c>
      <c r="J102" s="166" t="s">
        <v>49</v>
      </c>
      <c r="K102" s="166" t="s">
        <v>8</v>
      </c>
      <c r="L102" s="166"/>
      <c r="M102" s="166">
        <v>1</v>
      </c>
      <c r="N102" s="128"/>
    </row>
    <row r="103" spans="1:14">
      <c r="A103" s="140">
        <v>44841</v>
      </c>
      <c r="B103" s="164">
        <f t="shared" si="1"/>
        <v>102</v>
      </c>
      <c r="C103" s="144" t="s">
        <v>158</v>
      </c>
      <c r="D103" s="145" t="s">
        <v>159</v>
      </c>
      <c r="E103" s="142">
        <v>1</v>
      </c>
      <c r="F103" s="142">
        <v>2</v>
      </c>
      <c r="G103" s="142">
        <v>1</v>
      </c>
      <c r="H103" s="166" t="s">
        <v>21</v>
      </c>
      <c r="I103" s="166" t="s">
        <v>4</v>
      </c>
      <c r="J103" s="166" t="s">
        <v>160</v>
      </c>
      <c r="K103" s="166" t="s">
        <v>27</v>
      </c>
      <c r="L103" s="166">
        <v>1</v>
      </c>
      <c r="M103" s="166"/>
      <c r="N103" s="128"/>
    </row>
    <row r="104" spans="1:14">
      <c r="A104" s="140">
        <v>44841</v>
      </c>
      <c r="B104" s="164">
        <f t="shared" si="1"/>
        <v>103</v>
      </c>
      <c r="C104" s="146" t="s">
        <v>161</v>
      </c>
      <c r="D104" s="145" t="s">
        <v>159</v>
      </c>
      <c r="E104" s="142">
        <v>1</v>
      </c>
      <c r="F104" s="142">
        <v>15</v>
      </c>
      <c r="G104" s="142">
        <v>0</v>
      </c>
      <c r="H104" s="166" t="s">
        <v>21</v>
      </c>
      <c r="I104" s="166" t="s">
        <v>4</v>
      </c>
      <c r="J104" s="166" t="s">
        <v>71</v>
      </c>
      <c r="K104" s="166" t="s">
        <v>11</v>
      </c>
      <c r="L104" s="166"/>
      <c r="M104" s="166">
        <v>1</v>
      </c>
      <c r="N104" s="128"/>
    </row>
    <row r="105" spans="1:14">
      <c r="A105" s="140">
        <v>44841</v>
      </c>
      <c r="B105" s="164">
        <f t="shared" si="1"/>
        <v>104</v>
      </c>
      <c r="C105" s="144" t="s">
        <v>162</v>
      </c>
      <c r="D105" s="145" t="s">
        <v>79</v>
      </c>
      <c r="E105" s="142">
        <v>1</v>
      </c>
      <c r="F105" s="142">
        <v>16</v>
      </c>
      <c r="G105" s="142">
        <v>1</v>
      </c>
      <c r="H105" s="166" t="s">
        <v>15</v>
      </c>
      <c r="I105" s="166" t="s">
        <v>4</v>
      </c>
      <c r="J105" s="166" t="s">
        <v>71</v>
      </c>
      <c r="K105" s="166" t="s">
        <v>14</v>
      </c>
      <c r="L105" s="166">
        <v>1</v>
      </c>
      <c r="M105" s="166"/>
      <c r="N105" s="128"/>
    </row>
    <row r="106" spans="1:14">
      <c r="A106" s="140">
        <v>44841</v>
      </c>
      <c r="B106" s="164">
        <f t="shared" si="1"/>
        <v>105</v>
      </c>
      <c r="C106" s="146" t="s">
        <v>163</v>
      </c>
      <c r="D106" s="145" t="s">
        <v>79</v>
      </c>
      <c r="E106" s="142">
        <v>1</v>
      </c>
      <c r="F106" s="142">
        <v>0</v>
      </c>
      <c r="G106" s="142">
        <v>0</v>
      </c>
      <c r="H106" s="166" t="s">
        <v>21</v>
      </c>
      <c r="I106" s="166" t="s">
        <v>4</v>
      </c>
      <c r="J106" s="166" t="s">
        <v>71</v>
      </c>
      <c r="K106" s="166" t="s">
        <v>14</v>
      </c>
      <c r="L106" s="166"/>
      <c r="M106" s="166">
        <v>1</v>
      </c>
      <c r="N106" s="128"/>
    </row>
    <row r="107" spans="1:14">
      <c r="A107" s="140">
        <v>44841</v>
      </c>
      <c r="B107" s="164">
        <f t="shared" si="1"/>
        <v>106</v>
      </c>
      <c r="C107" s="144" t="s">
        <v>164</v>
      </c>
      <c r="D107" s="145" t="s">
        <v>70</v>
      </c>
      <c r="E107" s="142">
        <v>1</v>
      </c>
      <c r="F107" s="142">
        <v>16</v>
      </c>
      <c r="G107" s="142">
        <v>1</v>
      </c>
      <c r="H107" s="166" t="s">
        <v>21</v>
      </c>
      <c r="I107" s="166" t="s">
        <v>4</v>
      </c>
      <c r="J107" s="166" t="s">
        <v>71</v>
      </c>
      <c r="K107" s="166" t="s">
        <v>14</v>
      </c>
      <c r="L107" s="166">
        <v>1</v>
      </c>
      <c r="M107" s="166"/>
      <c r="N107" s="128"/>
    </row>
    <row r="108" spans="1:14">
      <c r="A108" s="140">
        <v>44841</v>
      </c>
      <c r="B108" s="164">
        <f t="shared" si="1"/>
        <v>107</v>
      </c>
      <c r="C108" s="147" t="s">
        <v>165</v>
      </c>
      <c r="D108" s="145" t="s">
        <v>70</v>
      </c>
      <c r="E108" s="142">
        <v>1</v>
      </c>
      <c r="F108" s="142">
        <v>0</v>
      </c>
      <c r="G108" s="142">
        <v>0</v>
      </c>
      <c r="H108" s="166" t="s">
        <v>15</v>
      </c>
      <c r="I108" s="166" t="s">
        <v>4</v>
      </c>
      <c r="J108" s="166" t="s">
        <v>71</v>
      </c>
      <c r="K108" s="166" t="s">
        <v>14</v>
      </c>
      <c r="L108" s="166"/>
      <c r="M108" s="166">
        <v>1</v>
      </c>
      <c r="N108" s="128"/>
    </row>
    <row r="109" spans="1:14">
      <c r="A109" s="140">
        <v>44841</v>
      </c>
      <c r="B109" s="164">
        <f t="shared" si="1"/>
        <v>108</v>
      </c>
      <c r="C109" s="144" t="s">
        <v>166</v>
      </c>
      <c r="D109" s="145" t="s">
        <v>73</v>
      </c>
      <c r="E109" s="142">
        <v>1</v>
      </c>
      <c r="F109" s="142">
        <v>16</v>
      </c>
      <c r="G109" s="142">
        <v>1</v>
      </c>
      <c r="H109" s="166" t="s">
        <v>15</v>
      </c>
      <c r="I109" s="166" t="s">
        <v>4</v>
      </c>
      <c r="J109" s="166" t="s">
        <v>71</v>
      </c>
      <c r="K109" s="166" t="s">
        <v>14</v>
      </c>
      <c r="L109" s="166">
        <v>1</v>
      </c>
      <c r="M109" s="166"/>
      <c r="N109" s="128"/>
    </row>
    <row r="110" spans="1:14">
      <c r="A110" s="140">
        <v>44841</v>
      </c>
      <c r="B110" s="164">
        <f t="shared" si="1"/>
        <v>109</v>
      </c>
      <c r="C110" s="144" t="s">
        <v>167</v>
      </c>
      <c r="D110" s="145" t="s">
        <v>113</v>
      </c>
      <c r="E110" s="142">
        <v>1</v>
      </c>
      <c r="F110" s="142">
        <v>2</v>
      </c>
      <c r="G110" s="142">
        <v>1</v>
      </c>
      <c r="H110" s="166" t="s">
        <v>21</v>
      </c>
      <c r="I110" s="166" t="s">
        <v>4</v>
      </c>
      <c r="J110" s="166" t="s">
        <v>160</v>
      </c>
      <c r="K110" s="166" t="s">
        <v>27</v>
      </c>
      <c r="L110" s="166">
        <v>1</v>
      </c>
      <c r="M110" s="166"/>
      <c r="N110" s="128"/>
    </row>
    <row r="111" spans="1:14">
      <c r="A111" s="140">
        <v>44841</v>
      </c>
      <c r="B111" s="164">
        <f t="shared" si="1"/>
        <v>110</v>
      </c>
      <c r="C111" s="144" t="s">
        <v>168</v>
      </c>
      <c r="D111" s="145" t="s">
        <v>53</v>
      </c>
      <c r="E111" s="142">
        <v>1</v>
      </c>
      <c r="F111" s="142">
        <v>15</v>
      </c>
      <c r="G111" s="142">
        <v>0</v>
      </c>
      <c r="H111" s="166" t="s">
        <v>21</v>
      </c>
      <c r="I111" s="166" t="s">
        <v>4</v>
      </c>
      <c r="J111" s="166" t="s">
        <v>71</v>
      </c>
      <c r="K111" s="166" t="s">
        <v>27</v>
      </c>
      <c r="L111" s="166"/>
      <c r="M111" s="166">
        <v>1</v>
      </c>
      <c r="N111" s="128"/>
    </row>
    <row r="112" spans="1:14">
      <c r="A112" s="140">
        <v>44841</v>
      </c>
      <c r="B112" s="164">
        <f t="shared" si="1"/>
        <v>111</v>
      </c>
      <c r="C112" s="144" t="s">
        <v>169</v>
      </c>
      <c r="D112" s="145" t="s">
        <v>68</v>
      </c>
      <c r="E112" s="142">
        <v>1</v>
      </c>
      <c r="F112" s="142">
        <v>2</v>
      </c>
      <c r="G112" s="142">
        <v>2</v>
      </c>
      <c r="H112" s="166" t="s">
        <v>15</v>
      </c>
      <c r="I112" s="166" t="s">
        <v>4</v>
      </c>
      <c r="J112" s="166" t="s">
        <v>66</v>
      </c>
      <c r="K112" s="166" t="s">
        <v>14</v>
      </c>
      <c r="L112" s="166">
        <v>1</v>
      </c>
      <c r="M112" s="166"/>
      <c r="N112" s="128"/>
    </row>
    <row r="113" spans="1:14">
      <c r="A113" s="140">
        <v>44844</v>
      </c>
      <c r="B113" s="164">
        <f t="shared" si="1"/>
        <v>112</v>
      </c>
      <c r="C113" s="148" t="s">
        <v>170</v>
      </c>
      <c r="D113" s="145" t="s">
        <v>79</v>
      </c>
      <c r="E113" s="142">
        <v>1</v>
      </c>
      <c r="F113" s="142">
        <v>1</v>
      </c>
      <c r="G113" s="142">
        <v>1</v>
      </c>
      <c r="H113" s="166" t="s">
        <v>15</v>
      </c>
      <c r="I113" s="166" t="s">
        <v>4</v>
      </c>
      <c r="J113" s="166" t="s">
        <v>49</v>
      </c>
      <c r="K113" s="166" t="s">
        <v>14</v>
      </c>
      <c r="L113" s="166">
        <v>1</v>
      </c>
      <c r="M113" s="166"/>
      <c r="N113" s="128"/>
    </row>
    <row r="114" spans="1:14">
      <c r="A114" s="140">
        <v>44844</v>
      </c>
      <c r="B114" s="164">
        <f t="shared" si="1"/>
        <v>113</v>
      </c>
      <c r="C114" s="148" t="s">
        <v>171</v>
      </c>
      <c r="D114" s="145" t="s">
        <v>73</v>
      </c>
      <c r="E114" s="142">
        <v>1</v>
      </c>
      <c r="F114" s="142">
        <v>16</v>
      </c>
      <c r="G114" s="142">
        <v>2</v>
      </c>
      <c r="H114" s="166" t="s">
        <v>15</v>
      </c>
      <c r="I114" s="166" t="s">
        <v>4</v>
      </c>
      <c r="J114" s="166" t="s">
        <v>71</v>
      </c>
      <c r="K114" s="166" t="s">
        <v>14</v>
      </c>
      <c r="L114" s="166">
        <v>1</v>
      </c>
      <c r="M114" s="166"/>
      <c r="N114" s="128"/>
    </row>
    <row r="115" spans="1:14">
      <c r="A115" s="140">
        <v>44844</v>
      </c>
      <c r="B115" s="164">
        <f t="shared" si="1"/>
        <v>114</v>
      </c>
      <c r="C115" s="148" t="s">
        <v>172</v>
      </c>
      <c r="D115" s="145" t="s">
        <v>111</v>
      </c>
      <c r="E115" s="142">
        <v>1</v>
      </c>
      <c r="F115" s="142">
        <v>3</v>
      </c>
      <c r="G115" s="142">
        <v>1</v>
      </c>
      <c r="H115" s="166" t="s">
        <v>15</v>
      </c>
      <c r="I115" s="166" t="s">
        <v>4</v>
      </c>
      <c r="J115" s="166" t="s">
        <v>49</v>
      </c>
      <c r="K115" s="166" t="s">
        <v>20</v>
      </c>
      <c r="L115" s="166">
        <v>1</v>
      </c>
      <c r="M115" s="166"/>
      <c r="N115" s="128"/>
    </row>
    <row r="116" spans="1:14">
      <c r="A116" s="140">
        <v>44844</v>
      </c>
      <c r="B116" s="164">
        <f t="shared" si="1"/>
        <v>115</v>
      </c>
      <c r="C116" s="148" t="s">
        <v>173</v>
      </c>
      <c r="D116" s="145" t="s">
        <v>70</v>
      </c>
      <c r="E116" s="142">
        <v>1</v>
      </c>
      <c r="F116" s="142">
        <v>0</v>
      </c>
      <c r="G116" s="142">
        <v>1</v>
      </c>
      <c r="H116" s="166" t="s">
        <v>15</v>
      </c>
      <c r="I116" s="166" t="s">
        <v>4</v>
      </c>
      <c r="J116" s="166" t="s">
        <v>49</v>
      </c>
      <c r="K116" s="166" t="s">
        <v>11</v>
      </c>
      <c r="L116" s="166">
        <v>1</v>
      </c>
      <c r="M116" s="166"/>
      <c r="N116" s="128"/>
    </row>
    <row r="117" spans="1:14">
      <c r="A117" s="140">
        <v>44844</v>
      </c>
      <c r="B117" s="164">
        <f t="shared" si="1"/>
        <v>116</v>
      </c>
      <c r="C117" s="148" t="s">
        <v>174</v>
      </c>
      <c r="D117" s="145" t="s">
        <v>70</v>
      </c>
      <c r="E117" s="142">
        <v>1</v>
      </c>
      <c r="F117" s="142">
        <v>0</v>
      </c>
      <c r="G117" s="142">
        <v>1</v>
      </c>
      <c r="H117" s="166" t="s">
        <v>15</v>
      </c>
      <c r="I117" s="166" t="s">
        <v>4</v>
      </c>
      <c r="J117" s="166" t="s">
        <v>49</v>
      </c>
      <c r="K117" s="166" t="s">
        <v>11</v>
      </c>
      <c r="L117" s="166">
        <v>1</v>
      </c>
      <c r="M117" s="166"/>
      <c r="N117" s="128"/>
    </row>
    <row r="118" spans="1:14">
      <c r="A118" s="140">
        <v>44844</v>
      </c>
      <c r="B118" s="164">
        <f t="shared" si="1"/>
        <v>117</v>
      </c>
      <c r="C118" s="148" t="s">
        <v>175</v>
      </c>
      <c r="D118" s="145" t="s">
        <v>70</v>
      </c>
      <c r="E118" s="142">
        <v>1</v>
      </c>
      <c r="F118" s="142">
        <v>0</v>
      </c>
      <c r="G118" s="142">
        <v>1</v>
      </c>
      <c r="H118" s="166" t="s">
        <v>15</v>
      </c>
      <c r="I118" s="166" t="s">
        <v>4</v>
      </c>
      <c r="J118" s="166" t="s">
        <v>49</v>
      </c>
      <c r="K118" s="166" t="s">
        <v>11</v>
      </c>
      <c r="L118" s="166">
        <v>1</v>
      </c>
      <c r="M118" s="166"/>
      <c r="N118" s="128"/>
    </row>
    <row r="119" spans="1:14">
      <c r="A119" s="140">
        <v>44844</v>
      </c>
      <c r="B119" s="164">
        <f t="shared" si="1"/>
        <v>118</v>
      </c>
      <c r="C119" s="148" t="s">
        <v>176</v>
      </c>
      <c r="D119" s="145" t="s">
        <v>113</v>
      </c>
      <c r="E119" s="142">
        <v>1</v>
      </c>
      <c r="F119" s="142">
        <v>18</v>
      </c>
      <c r="G119" s="142">
        <v>0</v>
      </c>
      <c r="H119" s="166" t="s">
        <v>15</v>
      </c>
      <c r="I119" s="166" t="s">
        <v>4</v>
      </c>
      <c r="J119" s="166" t="s">
        <v>71</v>
      </c>
      <c r="K119" s="166" t="s">
        <v>29</v>
      </c>
      <c r="L119" s="166">
        <v>1</v>
      </c>
      <c r="M119" s="166"/>
      <c r="N119" s="128"/>
    </row>
    <row r="120" spans="1:14">
      <c r="A120" s="140">
        <v>44844</v>
      </c>
      <c r="B120" s="164">
        <f t="shared" si="1"/>
        <v>119</v>
      </c>
      <c r="C120" s="148" t="s">
        <v>177</v>
      </c>
      <c r="D120" s="145" t="s">
        <v>68</v>
      </c>
      <c r="E120" s="142">
        <v>1</v>
      </c>
      <c r="F120" s="142">
        <v>1</v>
      </c>
      <c r="G120" s="142">
        <v>0</v>
      </c>
      <c r="H120" s="166" t="s">
        <v>21</v>
      </c>
      <c r="I120" s="166" t="s">
        <v>4</v>
      </c>
      <c r="J120" s="166" t="s">
        <v>49</v>
      </c>
      <c r="K120" s="166" t="s">
        <v>27</v>
      </c>
      <c r="L120" s="166">
        <v>1</v>
      </c>
      <c r="M120" s="166"/>
      <c r="N120" s="128"/>
    </row>
    <row r="121" spans="1:14">
      <c r="A121" s="140">
        <v>44844</v>
      </c>
      <c r="B121" s="164">
        <f t="shared" si="1"/>
        <v>120</v>
      </c>
      <c r="C121" s="148" t="s">
        <v>178</v>
      </c>
      <c r="D121" s="145" t="s">
        <v>68</v>
      </c>
      <c r="E121" s="142">
        <v>1</v>
      </c>
      <c r="F121" s="142">
        <v>1</v>
      </c>
      <c r="G121" s="142">
        <v>1</v>
      </c>
      <c r="H121" s="166" t="s">
        <v>21</v>
      </c>
      <c r="I121" s="166" t="s">
        <v>4</v>
      </c>
      <c r="J121" s="166" t="s">
        <v>179</v>
      </c>
      <c r="K121" s="166" t="s">
        <v>27</v>
      </c>
      <c r="L121" s="166">
        <v>1</v>
      </c>
      <c r="M121" s="166"/>
      <c r="N121" s="128"/>
    </row>
    <row r="122" spans="1:14">
      <c r="A122" s="140">
        <v>44844</v>
      </c>
      <c r="B122" s="164">
        <f t="shared" si="1"/>
        <v>121</v>
      </c>
      <c r="C122" s="148" t="s">
        <v>166</v>
      </c>
      <c r="D122" s="145" t="s">
        <v>68</v>
      </c>
      <c r="E122" s="142">
        <v>1</v>
      </c>
      <c r="F122" s="142">
        <v>17</v>
      </c>
      <c r="G122" s="142">
        <v>1</v>
      </c>
      <c r="H122" s="166" t="s">
        <v>15</v>
      </c>
      <c r="I122" s="166" t="s">
        <v>4</v>
      </c>
      <c r="J122" s="166" t="s">
        <v>71</v>
      </c>
      <c r="K122" s="166" t="s">
        <v>14</v>
      </c>
      <c r="L122" s="166"/>
      <c r="M122" s="166">
        <v>1</v>
      </c>
      <c r="N122" s="128"/>
    </row>
    <row r="123" spans="1:14">
      <c r="A123" s="140">
        <v>44844</v>
      </c>
      <c r="B123" s="164">
        <f t="shared" si="1"/>
        <v>122</v>
      </c>
      <c r="C123" s="165" t="s">
        <v>180</v>
      </c>
      <c r="D123" s="164" t="s">
        <v>68</v>
      </c>
      <c r="E123" s="164">
        <v>1</v>
      </c>
      <c r="F123" s="139">
        <v>1</v>
      </c>
      <c r="G123" s="139">
        <v>0</v>
      </c>
      <c r="H123" s="166" t="s">
        <v>6</v>
      </c>
      <c r="I123" s="166" t="s">
        <v>4</v>
      </c>
      <c r="J123" s="166" t="s">
        <v>83</v>
      </c>
      <c r="K123" s="166" t="s">
        <v>17</v>
      </c>
      <c r="L123" s="166">
        <v>1</v>
      </c>
      <c r="M123" s="166"/>
      <c r="N123" s="128"/>
    </row>
    <row r="124" spans="1:14">
      <c r="A124" s="140">
        <v>44844</v>
      </c>
      <c r="B124" s="164">
        <f t="shared" si="1"/>
        <v>123</v>
      </c>
      <c r="C124" s="165" t="s">
        <v>181</v>
      </c>
      <c r="D124" s="164" t="s">
        <v>68</v>
      </c>
      <c r="E124" s="164">
        <v>1</v>
      </c>
      <c r="F124" s="139">
        <v>1</v>
      </c>
      <c r="G124" s="139">
        <v>0</v>
      </c>
      <c r="H124" s="166" t="s">
        <v>6</v>
      </c>
      <c r="I124" s="166" t="s">
        <v>4</v>
      </c>
      <c r="J124" s="166" t="s">
        <v>51</v>
      </c>
      <c r="K124" s="166" t="s">
        <v>17</v>
      </c>
      <c r="L124" s="166">
        <v>1</v>
      </c>
      <c r="M124" s="166"/>
      <c r="N124" s="128"/>
    </row>
    <row r="125" spans="1:14">
      <c r="A125" s="140">
        <v>44844</v>
      </c>
      <c r="B125" s="164">
        <f t="shared" si="1"/>
        <v>124</v>
      </c>
      <c r="C125" s="165" t="s">
        <v>182</v>
      </c>
      <c r="D125" s="164" t="s">
        <v>68</v>
      </c>
      <c r="E125" s="164">
        <v>1</v>
      </c>
      <c r="F125" s="139">
        <v>0</v>
      </c>
      <c r="G125" s="139">
        <v>0</v>
      </c>
      <c r="H125" s="166" t="s">
        <v>6</v>
      </c>
      <c r="I125" s="166" t="s">
        <v>7</v>
      </c>
      <c r="J125" s="166" t="s">
        <v>49</v>
      </c>
      <c r="K125" s="166" t="s">
        <v>23</v>
      </c>
      <c r="L125" s="166">
        <v>1</v>
      </c>
      <c r="M125" s="166"/>
      <c r="N125" s="128"/>
    </row>
    <row r="126" spans="1:14">
      <c r="A126" s="140">
        <v>44844</v>
      </c>
      <c r="B126" s="164">
        <f t="shared" si="1"/>
        <v>125</v>
      </c>
      <c r="C126" s="165" t="s">
        <v>183</v>
      </c>
      <c r="D126" s="164" t="s">
        <v>68</v>
      </c>
      <c r="E126" s="164">
        <v>1</v>
      </c>
      <c r="F126" s="139">
        <v>0</v>
      </c>
      <c r="G126" s="139">
        <v>0</v>
      </c>
      <c r="H126" s="166" t="s">
        <v>6</v>
      </c>
      <c r="I126" s="166" t="s">
        <v>16</v>
      </c>
      <c r="J126" s="166" t="s">
        <v>49</v>
      </c>
      <c r="K126" s="166" t="s">
        <v>23</v>
      </c>
      <c r="L126" s="166">
        <v>1</v>
      </c>
      <c r="M126" s="166"/>
      <c r="N126" s="128"/>
    </row>
    <row r="127" spans="1:14">
      <c r="A127" s="140">
        <v>44844</v>
      </c>
      <c r="B127" s="164">
        <f t="shared" si="1"/>
        <v>126</v>
      </c>
      <c r="C127" s="165" t="s">
        <v>184</v>
      </c>
      <c r="D127" s="164" t="s">
        <v>68</v>
      </c>
      <c r="E127" s="164">
        <v>1</v>
      </c>
      <c r="F127" s="139">
        <v>1</v>
      </c>
      <c r="G127" s="139">
        <v>1</v>
      </c>
      <c r="H127" s="166" t="s">
        <v>3</v>
      </c>
      <c r="I127" s="166" t="s">
        <v>4</v>
      </c>
      <c r="J127" s="166" t="s">
        <v>66</v>
      </c>
      <c r="K127" s="166" t="s">
        <v>5</v>
      </c>
      <c r="L127" s="166">
        <v>1</v>
      </c>
      <c r="M127" s="166"/>
      <c r="N127" s="128"/>
    </row>
    <row r="128" spans="1:14">
      <c r="A128" s="140">
        <v>44844</v>
      </c>
      <c r="B128" s="164">
        <f t="shared" si="1"/>
        <v>127</v>
      </c>
      <c r="C128" s="165" t="s">
        <v>140</v>
      </c>
      <c r="D128" s="164" t="s">
        <v>55</v>
      </c>
      <c r="E128" s="164">
        <v>1</v>
      </c>
      <c r="F128" s="139">
        <v>1</v>
      </c>
      <c r="G128" s="139">
        <v>1</v>
      </c>
      <c r="H128" s="166" t="s">
        <v>6</v>
      </c>
      <c r="I128" s="166" t="s">
        <v>7</v>
      </c>
      <c r="J128" s="166" t="s">
        <v>51</v>
      </c>
      <c r="K128" s="166" t="s">
        <v>8</v>
      </c>
      <c r="L128" s="166">
        <v>1</v>
      </c>
      <c r="M128" s="166"/>
      <c r="N128" s="128"/>
    </row>
    <row r="129" spans="1:14">
      <c r="A129" s="140">
        <v>44844</v>
      </c>
      <c r="B129" s="164">
        <f t="shared" si="1"/>
        <v>128</v>
      </c>
      <c r="C129" s="165" t="s">
        <v>141</v>
      </c>
      <c r="D129" s="164" t="s">
        <v>55</v>
      </c>
      <c r="E129" s="164">
        <v>1</v>
      </c>
      <c r="F129" s="139">
        <v>0</v>
      </c>
      <c r="G129" s="139">
        <v>3</v>
      </c>
      <c r="H129" s="166" t="s">
        <v>6</v>
      </c>
      <c r="I129" s="166" t="s">
        <v>7</v>
      </c>
      <c r="J129" s="166" t="s">
        <v>51</v>
      </c>
      <c r="K129" s="166" t="s">
        <v>20</v>
      </c>
      <c r="L129" s="166">
        <v>1</v>
      </c>
      <c r="M129" s="166"/>
      <c r="N129" s="128"/>
    </row>
    <row r="130" spans="1:14">
      <c r="A130" s="140">
        <v>44844</v>
      </c>
      <c r="B130" s="164">
        <f t="shared" si="1"/>
        <v>129</v>
      </c>
      <c r="C130" s="165" t="s">
        <v>185</v>
      </c>
      <c r="D130" s="164" t="s">
        <v>59</v>
      </c>
      <c r="E130" s="164">
        <v>1</v>
      </c>
      <c r="F130" s="139">
        <v>1</v>
      </c>
      <c r="G130" s="139">
        <v>1</v>
      </c>
      <c r="H130" s="166" t="s">
        <v>6</v>
      </c>
      <c r="I130" s="166" t="s">
        <v>4</v>
      </c>
      <c r="J130" s="166" t="s">
        <v>51</v>
      </c>
      <c r="K130" s="166" t="s">
        <v>8</v>
      </c>
      <c r="L130" s="166">
        <v>1</v>
      </c>
      <c r="M130" s="166"/>
      <c r="N130" s="128"/>
    </row>
    <row r="131" spans="1:14">
      <c r="A131" s="140">
        <v>44844</v>
      </c>
      <c r="B131" s="164">
        <f t="shared" ref="B131:B194" si="2">SUM(B130+1)</f>
        <v>130</v>
      </c>
      <c r="C131" s="165" t="s">
        <v>186</v>
      </c>
      <c r="D131" s="164" t="s">
        <v>61</v>
      </c>
      <c r="E131" s="164">
        <v>1</v>
      </c>
      <c r="F131" s="139">
        <v>1</v>
      </c>
      <c r="G131" s="139">
        <v>1</v>
      </c>
      <c r="H131" s="166" t="s">
        <v>13</v>
      </c>
      <c r="I131" s="166" t="s">
        <v>13</v>
      </c>
      <c r="J131" s="166" t="s">
        <v>49</v>
      </c>
      <c r="K131" s="166" t="s">
        <v>8</v>
      </c>
      <c r="L131" s="166">
        <v>1</v>
      </c>
      <c r="M131" s="166"/>
      <c r="N131" s="128"/>
    </row>
    <row r="132" spans="1:14">
      <c r="A132" s="140">
        <v>44844</v>
      </c>
      <c r="B132" s="164">
        <f t="shared" si="2"/>
        <v>131</v>
      </c>
      <c r="C132" s="165" t="s">
        <v>187</v>
      </c>
      <c r="D132" s="164" t="s">
        <v>61</v>
      </c>
      <c r="E132" s="164">
        <v>1</v>
      </c>
      <c r="F132" s="139">
        <v>0</v>
      </c>
      <c r="G132" s="139">
        <v>3</v>
      </c>
      <c r="H132" s="166" t="s">
        <v>6</v>
      </c>
      <c r="I132" s="166" t="s">
        <v>4</v>
      </c>
      <c r="J132" s="166" t="s">
        <v>51</v>
      </c>
      <c r="K132" s="166" t="s">
        <v>20</v>
      </c>
      <c r="L132" s="166">
        <v>1</v>
      </c>
      <c r="M132" s="166"/>
      <c r="N132" s="128"/>
    </row>
    <row r="133" spans="1:14">
      <c r="A133" s="140">
        <v>44844</v>
      </c>
      <c r="B133" s="164">
        <f t="shared" si="2"/>
        <v>132</v>
      </c>
      <c r="C133" s="165" t="s">
        <v>132</v>
      </c>
      <c r="D133" s="164" t="s">
        <v>61</v>
      </c>
      <c r="E133" s="164">
        <v>1</v>
      </c>
      <c r="F133" s="139">
        <v>1</v>
      </c>
      <c r="G133" s="139">
        <v>3</v>
      </c>
      <c r="H133" s="166" t="s">
        <v>6</v>
      </c>
      <c r="I133" s="166" t="s">
        <v>4</v>
      </c>
      <c r="J133" s="166" t="s">
        <v>66</v>
      </c>
      <c r="K133" s="166" t="s">
        <v>8</v>
      </c>
      <c r="L133" s="166"/>
      <c r="M133" s="166">
        <v>1</v>
      </c>
      <c r="N133" s="128"/>
    </row>
    <row r="134" spans="1:14">
      <c r="A134" s="140">
        <v>44844</v>
      </c>
      <c r="B134" s="164">
        <f t="shared" si="2"/>
        <v>133</v>
      </c>
      <c r="C134" s="165" t="s">
        <v>188</v>
      </c>
      <c r="D134" s="164" t="s">
        <v>53</v>
      </c>
      <c r="E134" s="164">
        <v>1</v>
      </c>
      <c r="F134" s="139">
        <v>1</v>
      </c>
      <c r="G134" s="139">
        <v>1</v>
      </c>
      <c r="H134" s="166" t="s">
        <v>6</v>
      </c>
      <c r="I134" s="166" t="s">
        <v>4</v>
      </c>
      <c r="J134" s="166" t="s">
        <v>51</v>
      </c>
      <c r="K134" s="166" t="s">
        <v>8</v>
      </c>
      <c r="L134" s="166">
        <v>1</v>
      </c>
      <c r="M134" s="166"/>
      <c r="N134" s="128"/>
    </row>
    <row r="135" spans="1:14">
      <c r="A135" s="140">
        <v>44844</v>
      </c>
      <c r="B135" s="164">
        <f t="shared" si="2"/>
        <v>134</v>
      </c>
      <c r="C135" s="165" t="s">
        <v>189</v>
      </c>
      <c r="D135" s="164" t="s">
        <v>48</v>
      </c>
      <c r="E135" s="164">
        <v>1</v>
      </c>
      <c r="F135" s="139">
        <v>0</v>
      </c>
      <c r="G135" s="139">
        <v>3</v>
      </c>
      <c r="H135" s="166" t="s">
        <v>6</v>
      </c>
      <c r="I135" s="166" t="s">
        <v>4</v>
      </c>
      <c r="J135" s="166" t="s">
        <v>66</v>
      </c>
      <c r="K135" s="166" t="s">
        <v>20</v>
      </c>
      <c r="L135" s="166">
        <v>1</v>
      </c>
      <c r="M135" s="166"/>
      <c r="N135" s="128"/>
    </row>
    <row r="136" spans="1:14">
      <c r="A136" s="140">
        <v>44845</v>
      </c>
      <c r="B136" s="164">
        <f t="shared" si="2"/>
        <v>135</v>
      </c>
      <c r="C136" s="165" t="s">
        <v>190</v>
      </c>
      <c r="D136" s="164" t="s">
        <v>68</v>
      </c>
      <c r="E136" s="164">
        <v>1</v>
      </c>
      <c r="F136" s="139">
        <v>1</v>
      </c>
      <c r="G136" s="139">
        <v>1</v>
      </c>
      <c r="H136" s="166" t="s">
        <v>6</v>
      </c>
      <c r="I136" s="166" t="s">
        <v>4</v>
      </c>
      <c r="J136" s="166" t="s">
        <v>51</v>
      </c>
      <c r="K136" s="166" t="s">
        <v>8</v>
      </c>
      <c r="L136" s="166">
        <v>1</v>
      </c>
      <c r="M136" s="166"/>
      <c r="N136" s="128"/>
    </row>
    <row r="137" spans="1:14">
      <c r="A137" s="140">
        <v>44845</v>
      </c>
      <c r="B137" s="164">
        <f t="shared" si="2"/>
        <v>136</v>
      </c>
      <c r="C137" s="165" t="s">
        <v>191</v>
      </c>
      <c r="D137" s="164" t="s">
        <v>68</v>
      </c>
      <c r="E137" s="164">
        <v>1</v>
      </c>
      <c r="F137" s="139">
        <v>1</v>
      </c>
      <c r="G137" s="139">
        <v>1</v>
      </c>
      <c r="H137" s="166" t="s">
        <v>6</v>
      </c>
      <c r="I137" s="166" t="s">
        <v>7</v>
      </c>
      <c r="J137" s="166" t="s">
        <v>51</v>
      </c>
      <c r="K137" s="166" t="s">
        <v>8</v>
      </c>
      <c r="L137" s="166">
        <v>1</v>
      </c>
      <c r="M137" s="166"/>
      <c r="N137" s="128"/>
    </row>
    <row r="138" spans="1:14">
      <c r="A138" s="140">
        <v>44845</v>
      </c>
      <c r="B138" s="164">
        <f t="shared" si="2"/>
        <v>137</v>
      </c>
      <c r="C138" s="165" t="s">
        <v>192</v>
      </c>
      <c r="D138" s="164" t="s">
        <v>68</v>
      </c>
      <c r="E138" s="164">
        <v>1</v>
      </c>
      <c r="F138" s="139">
        <v>1</v>
      </c>
      <c r="G138" s="139">
        <v>1</v>
      </c>
      <c r="H138" s="166" t="s">
        <v>6</v>
      </c>
      <c r="I138" s="166" t="s">
        <v>4</v>
      </c>
      <c r="J138" s="166" t="s">
        <v>193</v>
      </c>
      <c r="K138" s="166" t="s">
        <v>8</v>
      </c>
      <c r="L138" s="166">
        <v>1</v>
      </c>
      <c r="M138" s="166"/>
      <c r="N138" s="128"/>
    </row>
    <row r="139" spans="1:14">
      <c r="A139" s="140">
        <v>44845</v>
      </c>
      <c r="B139" s="164">
        <f t="shared" si="2"/>
        <v>138</v>
      </c>
      <c r="C139" s="165" t="s">
        <v>192</v>
      </c>
      <c r="D139" s="164" t="s">
        <v>68</v>
      </c>
      <c r="E139" s="164">
        <v>1</v>
      </c>
      <c r="F139" s="139">
        <v>1</v>
      </c>
      <c r="G139" s="139">
        <v>1</v>
      </c>
      <c r="H139" s="166" t="s">
        <v>6</v>
      </c>
      <c r="I139" s="166" t="s">
        <v>4</v>
      </c>
      <c r="J139" s="166" t="s">
        <v>193</v>
      </c>
      <c r="K139" s="166" t="s">
        <v>8</v>
      </c>
      <c r="L139" s="166">
        <v>1</v>
      </c>
      <c r="M139" s="166"/>
      <c r="N139" s="128"/>
    </row>
    <row r="140" spans="1:14">
      <c r="A140" s="140">
        <v>44845</v>
      </c>
      <c r="B140" s="164">
        <f t="shared" si="2"/>
        <v>139</v>
      </c>
      <c r="C140" s="165" t="s">
        <v>194</v>
      </c>
      <c r="D140" s="164" t="s">
        <v>55</v>
      </c>
      <c r="E140" s="164">
        <v>1</v>
      </c>
      <c r="F140" s="139">
        <v>1</v>
      </c>
      <c r="G140" s="139">
        <v>1</v>
      </c>
      <c r="H140" s="166" t="s">
        <v>6</v>
      </c>
      <c r="I140" s="166" t="s">
        <v>4</v>
      </c>
      <c r="J140" s="166" t="s">
        <v>195</v>
      </c>
      <c r="K140" s="166" t="s">
        <v>8</v>
      </c>
      <c r="L140" s="166">
        <v>1</v>
      </c>
      <c r="M140" s="166"/>
      <c r="N140" s="128"/>
    </row>
    <row r="141" spans="1:14">
      <c r="A141" s="140">
        <v>44845</v>
      </c>
      <c r="B141" s="164">
        <f t="shared" si="2"/>
        <v>140</v>
      </c>
      <c r="C141" s="165" t="s">
        <v>196</v>
      </c>
      <c r="D141" s="164" t="s">
        <v>59</v>
      </c>
      <c r="E141" s="164">
        <v>1</v>
      </c>
      <c r="F141" s="139">
        <v>0</v>
      </c>
      <c r="G141" s="139">
        <v>0</v>
      </c>
      <c r="H141" s="166" t="s">
        <v>6</v>
      </c>
      <c r="I141" s="166" t="s">
        <v>4</v>
      </c>
      <c r="J141" s="166" t="s">
        <v>51</v>
      </c>
      <c r="K141" s="166" t="s">
        <v>23</v>
      </c>
      <c r="L141" s="166">
        <v>1</v>
      </c>
      <c r="M141" s="166"/>
      <c r="N141" s="128"/>
    </row>
    <row r="142" spans="1:14">
      <c r="A142" s="140">
        <v>44845</v>
      </c>
      <c r="B142" s="164">
        <f t="shared" si="2"/>
        <v>141</v>
      </c>
      <c r="C142" s="165" t="s">
        <v>197</v>
      </c>
      <c r="D142" s="164" t="s">
        <v>59</v>
      </c>
      <c r="E142" s="164">
        <v>1</v>
      </c>
      <c r="F142" s="139">
        <v>1</v>
      </c>
      <c r="G142" s="139">
        <v>1</v>
      </c>
      <c r="H142" s="166" t="s">
        <v>6</v>
      </c>
      <c r="I142" s="166" t="s">
        <v>7</v>
      </c>
      <c r="J142" s="166" t="s">
        <v>193</v>
      </c>
      <c r="K142" s="166" t="s">
        <v>20</v>
      </c>
      <c r="L142" s="166">
        <v>1</v>
      </c>
      <c r="M142" s="166"/>
      <c r="N142" s="128"/>
    </row>
    <row r="143" spans="1:14">
      <c r="A143" s="140">
        <v>44845</v>
      </c>
      <c r="B143" s="164">
        <f t="shared" si="2"/>
        <v>142</v>
      </c>
      <c r="C143" s="165" t="s">
        <v>198</v>
      </c>
      <c r="D143" s="164" t="s">
        <v>61</v>
      </c>
      <c r="E143" s="164">
        <v>1</v>
      </c>
      <c r="F143" s="139">
        <v>1</v>
      </c>
      <c r="G143" s="139">
        <v>1</v>
      </c>
      <c r="H143" s="166" t="s">
        <v>6</v>
      </c>
      <c r="I143" s="166" t="s">
        <v>4</v>
      </c>
      <c r="J143" s="166" t="s">
        <v>51</v>
      </c>
      <c r="K143" s="166" t="s">
        <v>20</v>
      </c>
      <c r="L143" s="166">
        <v>1</v>
      </c>
      <c r="M143" s="166"/>
      <c r="N143" s="128"/>
    </row>
    <row r="144" spans="1:14">
      <c r="A144" s="140">
        <v>44845</v>
      </c>
      <c r="B144" s="164">
        <f t="shared" si="2"/>
        <v>143</v>
      </c>
      <c r="C144" s="165" t="s">
        <v>199</v>
      </c>
      <c r="D144" s="164" t="s">
        <v>48</v>
      </c>
      <c r="E144" s="164">
        <v>1</v>
      </c>
      <c r="F144" s="139">
        <v>1</v>
      </c>
      <c r="G144" s="139">
        <v>1</v>
      </c>
      <c r="H144" s="166" t="s">
        <v>6</v>
      </c>
      <c r="I144" s="166" t="s">
        <v>4</v>
      </c>
      <c r="J144" s="166" t="s">
        <v>87</v>
      </c>
      <c r="K144" s="166" t="s">
        <v>8</v>
      </c>
      <c r="L144" s="166">
        <v>1</v>
      </c>
      <c r="M144" s="166"/>
      <c r="N144" s="128"/>
    </row>
    <row r="145" spans="1:14">
      <c r="A145" s="140">
        <v>44845</v>
      </c>
      <c r="B145" s="164">
        <f t="shared" si="2"/>
        <v>144</v>
      </c>
      <c r="C145" s="148" t="s">
        <v>200</v>
      </c>
      <c r="D145" s="145" t="s">
        <v>73</v>
      </c>
      <c r="E145" s="142">
        <v>1</v>
      </c>
      <c r="F145" s="142">
        <v>0</v>
      </c>
      <c r="G145" s="142">
        <v>1</v>
      </c>
      <c r="H145" s="166" t="s">
        <v>15</v>
      </c>
      <c r="I145" s="166" t="s">
        <v>4</v>
      </c>
      <c r="J145" s="166" t="s">
        <v>71</v>
      </c>
      <c r="K145" s="166" t="s">
        <v>20</v>
      </c>
      <c r="L145" s="166"/>
      <c r="M145" s="166">
        <v>1</v>
      </c>
      <c r="N145" s="128"/>
    </row>
    <row r="146" spans="1:14">
      <c r="A146" s="140">
        <v>44845</v>
      </c>
      <c r="B146" s="164">
        <f t="shared" si="2"/>
        <v>145</v>
      </c>
      <c r="C146" s="148" t="s">
        <v>201</v>
      </c>
      <c r="D146" s="145" t="s">
        <v>73</v>
      </c>
      <c r="E146" s="142">
        <v>1</v>
      </c>
      <c r="F146" s="142">
        <v>18</v>
      </c>
      <c r="G146" s="142">
        <v>0</v>
      </c>
      <c r="H146" s="166" t="s">
        <v>15</v>
      </c>
      <c r="I146" s="166" t="s">
        <v>4</v>
      </c>
      <c r="J146" s="166" t="s">
        <v>71</v>
      </c>
      <c r="K146" s="166" t="s">
        <v>29</v>
      </c>
      <c r="L146" s="166">
        <v>1</v>
      </c>
      <c r="M146" s="166"/>
      <c r="N146" s="128"/>
    </row>
    <row r="147" spans="1:14">
      <c r="A147" s="140">
        <v>44845</v>
      </c>
      <c r="B147" s="164">
        <f t="shared" si="2"/>
        <v>146</v>
      </c>
      <c r="C147" s="148" t="s">
        <v>202</v>
      </c>
      <c r="D147" s="145" t="s">
        <v>70</v>
      </c>
      <c r="E147" s="142">
        <v>1</v>
      </c>
      <c r="F147" s="142">
        <v>14</v>
      </c>
      <c r="G147" s="142">
        <v>0</v>
      </c>
      <c r="H147" s="166" t="s">
        <v>21</v>
      </c>
      <c r="I147" s="166" t="s">
        <v>4</v>
      </c>
      <c r="J147" s="166" t="s">
        <v>203</v>
      </c>
      <c r="K147" s="166" t="s">
        <v>14</v>
      </c>
      <c r="L147" s="166">
        <v>1</v>
      </c>
      <c r="M147" s="166"/>
      <c r="N147" s="128"/>
    </row>
    <row r="148" spans="1:14">
      <c r="A148" s="140">
        <v>44845</v>
      </c>
      <c r="B148" s="164">
        <f t="shared" si="2"/>
        <v>147</v>
      </c>
      <c r="C148" s="148" t="s">
        <v>204</v>
      </c>
      <c r="D148" s="145" t="s">
        <v>79</v>
      </c>
      <c r="E148" s="142">
        <v>1</v>
      </c>
      <c r="F148" s="142">
        <v>0</v>
      </c>
      <c r="G148" s="142">
        <v>1</v>
      </c>
      <c r="H148" s="166" t="s">
        <v>15</v>
      </c>
      <c r="I148" s="166" t="s">
        <v>4</v>
      </c>
      <c r="J148" s="166" t="s">
        <v>71</v>
      </c>
      <c r="K148" s="166" t="s">
        <v>20</v>
      </c>
      <c r="L148" s="166"/>
      <c r="M148" s="166">
        <v>1</v>
      </c>
      <c r="N148" s="128"/>
    </row>
    <row r="149" spans="1:14">
      <c r="A149" s="140">
        <v>44845</v>
      </c>
      <c r="B149" s="164">
        <f t="shared" si="2"/>
        <v>148</v>
      </c>
      <c r="C149" s="148" t="s">
        <v>205</v>
      </c>
      <c r="D149" s="145" t="s">
        <v>79</v>
      </c>
      <c r="E149" s="142">
        <v>1</v>
      </c>
      <c r="F149" s="142">
        <v>18</v>
      </c>
      <c r="G149" s="142">
        <v>0</v>
      </c>
      <c r="H149" s="166" t="s">
        <v>15</v>
      </c>
      <c r="I149" s="166" t="s">
        <v>4</v>
      </c>
      <c r="J149" s="166" t="s">
        <v>71</v>
      </c>
      <c r="K149" s="166" t="s">
        <v>29</v>
      </c>
      <c r="L149" s="166">
        <v>1</v>
      </c>
      <c r="M149" s="166"/>
      <c r="N149" s="128"/>
    </row>
    <row r="150" spans="1:14">
      <c r="A150" s="140">
        <v>44846</v>
      </c>
      <c r="B150" s="164">
        <f t="shared" si="2"/>
        <v>149</v>
      </c>
      <c r="C150" s="149" t="s">
        <v>206</v>
      </c>
      <c r="D150" s="145" t="s">
        <v>111</v>
      </c>
      <c r="E150" s="142">
        <v>1</v>
      </c>
      <c r="F150" s="142">
        <v>39</v>
      </c>
      <c r="G150" s="142">
        <v>3</v>
      </c>
      <c r="H150" s="166" t="s">
        <v>15</v>
      </c>
      <c r="I150" s="166" t="s">
        <v>4</v>
      </c>
      <c r="J150" s="166" t="s">
        <v>71</v>
      </c>
      <c r="K150" s="166" t="s">
        <v>20</v>
      </c>
      <c r="L150" s="166"/>
      <c r="M150" s="166">
        <v>1</v>
      </c>
      <c r="N150" s="128"/>
    </row>
    <row r="151" spans="1:14">
      <c r="A151" s="140">
        <v>44846</v>
      </c>
      <c r="B151" s="164">
        <f t="shared" si="2"/>
        <v>150</v>
      </c>
      <c r="C151" s="146" t="s">
        <v>207</v>
      </c>
      <c r="D151" s="145" t="s">
        <v>111</v>
      </c>
      <c r="E151" s="142">
        <v>1</v>
      </c>
      <c r="F151" s="142">
        <v>1</v>
      </c>
      <c r="G151" s="142">
        <v>0</v>
      </c>
      <c r="H151" s="166" t="s">
        <v>15</v>
      </c>
      <c r="I151" s="166" t="s">
        <v>4</v>
      </c>
      <c r="J151" s="166" t="s">
        <v>71</v>
      </c>
      <c r="K151" s="166" t="s">
        <v>11</v>
      </c>
      <c r="L151" s="166">
        <v>1</v>
      </c>
      <c r="M151" s="166"/>
      <c r="N151" s="128"/>
    </row>
    <row r="152" spans="1:14">
      <c r="A152" s="140">
        <v>44846</v>
      </c>
      <c r="B152" s="164">
        <f t="shared" si="2"/>
        <v>151</v>
      </c>
      <c r="C152" s="149" t="s">
        <v>208</v>
      </c>
      <c r="D152" s="145" t="s">
        <v>73</v>
      </c>
      <c r="E152" s="142">
        <v>1</v>
      </c>
      <c r="F152" s="142">
        <v>1</v>
      </c>
      <c r="G152" s="142">
        <v>0</v>
      </c>
      <c r="H152" s="166" t="s">
        <v>21</v>
      </c>
      <c r="I152" s="166" t="s">
        <v>4</v>
      </c>
      <c r="J152" s="166" t="s">
        <v>49</v>
      </c>
      <c r="K152" s="166" t="s">
        <v>27</v>
      </c>
      <c r="L152" s="166">
        <v>1</v>
      </c>
      <c r="M152" s="166"/>
      <c r="N152" s="128"/>
    </row>
    <row r="153" spans="1:14">
      <c r="A153" s="140">
        <v>44846</v>
      </c>
      <c r="B153" s="164">
        <f t="shared" si="2"/>
        <v>152</v>
      </c>
      <c r="C153" s="146" t="s">
        <v>209</v>
      </c>
      <c r="D153" s="145" t="s">
        <v>73</v>
      </c>
      <c r="E153" s="142">
        <v>1</v>
      </c>
      <c r="F153" s="142">
        <v>16</v>
      </c>
      <c r="G153" s="142">
        <v>1</v>
      </c>
      <c r="H153" s="166" t="s">
        <v>15</v>
      </c>
      <c r="I153" s="166" t="s">
        <v>4</v>
      </c>
      <c r="J153" s="166" t="s">
        <v>71</v>
      </c>
      <c r="K153" s="166" t="s">
        <v>20</v>
      </c>
      <c r="L153" s="166">
        <v>1</v>
      </c>
      <c r="M153" s="166"/>
      <c r="N153" s="128"/>
    </row>
    <row r="154" spans="1:14">
      <c r="A154" s="140">
        <v>44846</v>
      </c>
      <c r="B154" s="164">
        <f t="shared" si="2"/>
        <v>153</v>
      </c>
      <c r="C154" s="149" t="s">
        <v>210</v>
      </c>
      <c r="D154" s="145" t="s">
        <v>79</v>
      </c>
      <c r="E154" s="142">
        <v>1</v>
      </c>
      <c r="F154" s="142">
        <v>1</v>
      </c>
      <c r="G154" s="142">
        <v>0</v>
      </c>
      <c r="H154" s="166" t="s">
        <v>21</v>
      </c>
      <c r="I154" s="166" t="s">
        <v>4</v>
      </c>
      <c r="J154" s="166" t="s">
        <v>49</v>
      </c>
      <c r="K154" s="166" t="s">
        <v>27</v>
      </c>
      <c r="L154" s="166">
        <v>1</v>
      </c>
      <c r="M154" s="166"/>
      <c r="N154" s="128"/>
    </row>
    <row r="155" spans="1:14">
      <c r="A155" s="140">
        <v>44846</v>
      </c>
      <c r="B155" s="164">
        <f t="shared" si="2"/>
        <v>154</v>
      </c>
      <c r="C155" s="146" t="s">
        <v>211</v>
      </c>
      <c r="D155" s="145" t="s">
        <v>79</v>
      </c>
      <c r="E155" s="142">
        <v>1</v>
      </c>
      <c r="F155" s="142">
        <v>1</v>
      </c>
      <c r="G155" s="142">
        <v>1</v>
      </c>
      <c r="H155" s="166" t="s">
        <v>15</v>
      </c>
      <c r="I155" s="166" t="s">
        <v>4</v>
      </c>
      <c r="J155" s="166" t="s">
        <v>66</v>
      </c>
      <c r="K155" s="166" t="s">
        <v>14</v>
      </c>
      <c r="L155" s="166">
        <v>1</v>
      </c>
      <c r="M155" s="166"/>
      <c r="N155" s="128"/>
    </row>
    <row r="156" spans="1:14">
      <c r="A156" s="140">
        <v>44846</v>
      </c>
      <c r="B156" s="164">
        <f t="shared" si="2"/>
        <v>155</v>
      </c>
      <c r="C156" s="149" t="s">
        <v>212</v>
      </c>
      <c r="D156" s="145" t="s">
        <v>70</v>
      </c>
      <c r="E156" s="142">
        <v>1</v>
      </c>
      <c r="F156" s="142">
        <v>1</v>
      </c>
      <c r="G156" s="142">
        <v>1</v>
      </c>
      <c r="H156" s="166" t="s">
        <v>21</v>
      </c>
      <c r="I156" s="166" t="s">
        <v>4</v>
      </c>
      <c r="J156" s="166" t="s">
        <v>213</v>
      </c>
      <c r="K156" s="166" t="s">
        <v>27</v>
      </c>
      <c r="L156" s="166">
        <v>1</v>
      </c>
      <c r="M156" s="166"/>
      <c r="N156" s="128"/>
    </row>
    <row r="157" spans="1:14">
      <c r="A157" s="140">
        <v>44846</v>
      </c>
      <c r="B157" s="164">
        <f t="shared" si="2"/>
        <v>156</v>
      </c>
      <c r="C157" s="144" t="s">
        <v>214</v>
      </c>
      <c r="D157" s="145" t="s">
        <v>70</v>
      </c>
      <c r="E157" s="142">
        <v>1</v>
      </c>
      <c r="F157" s="142">
        <v>1</v>
      </c>
      <c r="G157" s="142">
        <v>0</v>
      </c>
      <c r="H157" s="166" t="s">
        <v>21</v>
      </c>
      <c r="I157" s="166" t="s">
        <v>4</v>
      </c>
      <c r="J157" s="166" t="s">
        <v>49</v>
      </c>
      <c r="K157" s="166" t="s">
        <v>27</v>
      </c>
      <c r="L157" s="166">
        <v>1</v>
      </c>
      <c r="M157" s="166"/>
      <c r="N157" s="128"/>
    </row>
    <row r="158" spans="1:14">
      <c r="A158" s="140">
        <v>44846</v>
      </c>
      <c r="B158" s="164">
        <f t="shared" si="2"/>
        <v>157</v>
      </c>
      <c r="C158" s="150" t="s">
        <v>209</v>
      </c>
      <c r="D158" s="145" t="s">
        <v>68</v>
      </c>
      <c r="E158" s="142">
        <v>1</v>
      </c>
      <c r="F158" s="142">
        <v>16</v>
      </c>
      <c r="G158" s="142">
        <v>0</v>
      </c>
      <c r="H158" s="166" t="s">
        <v>15</v>
      </c>
      <c r="I158" s="166" t="s">
        <v>4</v>
      </c>
      <c r="J158" s="166" t="s">
        <v>71</v>
      </c>
      <c r="K158" s="166" t="s">
        <v>20</v>
      </c>
      <c r="L158" s="166">
        <v>1</v>
      </c>
      <c r="M158" s="166"/>
      <c r="N158" s="128"/>
    </row>
    <row r="159" spans="1:14">
      <c r="A159" s="140">
        <v>44846</v>
      </c>
      <c r="B159" s="164">
        <f t="shared" si="2"/>
        <v>158</v>
      </c>
      <c r="C159" s="149" t="s">
        <v>69</v>
      </c>
      <c r="D159" s="145" t="s">
        <v>68</v>
      </c>
      <c r="E159" s="142">
        <v>1</v>
      </c>
      <c r="F159" s="142">
        <v>16</v>
      </c>
      <c r="G159" s="142">
        <v>0</v>
      </c>
      <c r="H159" s="166" t="s">
        <v>21</v>
      </c>
      <c r="I159" s="166" t="s">
        <v>4</v>
      </c>
      <c r="J159" s="166" t="s">
        <v>71</v>
      </c>
      <c r="K159" s="166" t="s">
        <v>27</v>
      </c>
      <c r="L159" s="166">
        <v>1</v>
      </c>
      <c r="M159" s="166"/>
      <c r="N159" s="128"/>
    </row>
    <row r="160" spans="1:14">
      <c r="A160" s="140">
        <v>44846</v>
      </c>
      <c r="B160" s="164">
        <f t="shared" si="2"/>
        <v>159</v>
      </c>
      <c r="C160" s="149" t="s">
        <v>215</v>
      </c>
      <c r="D160" s="145" t="s">
        <v>68</v>
      </c>
      <c r="E160" s="142">
        <v>1</v>
      </c>
      <c r="F160" s="142">
        <v>1</v>
      </c>
      <c r="G160" s="142">
        <v>0</v>
      </c>
      <c r="H160" s="166" t="s">
        <v>21</v>
      </c>
      <c r="I160" s="166" t="s">
        <v>4</v>
      </c>
      <c r="J160" s="166" t="s">
        <v>87</v>
      </c>
      <c r="K160" s="166" t="s">
        <v>27</v>
      </c>
      <c r="L160" s="166">
        <v>1</v>
      </c>
      <c r="M160" s="166"/>
      <c r="N160" s="128"/>
    </row>
    <row r="161" spans="1:14">
      <c r="A161" s="140">
        <v>44846</v>
      </c>
      <c r="B161" s="164">
        <f t="shared" si="2"/>
        <v>160</v>
      </c>
      <c r="C161" s="165" t="s">
        <v>216</v>
      </c>
      <c r="D161" s="164" t="s">
        <v>68</v>
      </c>
      <c r="E161" s="164">
        <v>1</v>
      </c>
      <c r="F161" s="139">
        <v>1</v>
      </c>
      <c r="G161" s="139">
        <v>1</v>
      </c>
      <c r="H161" s="166" t="s">
        <v>6</v>
      </c>
      <c r="I161" s="166" t="s">
        <v>4</v>
      </c>
      <c r="J161" s="166" t="s">
        <v>49</v>
      </c>
      <c r="K161" s="166" t="s">
        <v>20</v>
      </c>
      <c r="L161" s="166">
        <v>1</v>
      </c>
      <c r="M161" s="166"/>
      <c r="N161" s="128"/>
    </row>
    <row r="162" spans="1:14">
      <c r="A162" s="140">
        <v>44846</v>
      </c>
      <c r="B162" s="164">
        <f t="shared" si="2"/>
        <v>161</v>
      </c>
      <c r="C162" s="165" t="s">
        <v>217</v>
      </c>
      <c r="D162" s="164" t="s">
        <v>68</v>
      </c>
      <c r="E162" s="164">
        <v>1</v>
      </c>
      <c r="F162" s="139">
        <v>1</v>
      </c>
      <c r="G162" s="139">
        <v>1</v>
      </c>
      <c r="H162" s="166" t="s">
        <v>6</v>
      </c>
      <c r="I162" s="166" t="s">
        <v>4</v>
      </c>
      <c r="J162" s="166" t="s">
        <v>87</v>
      </c>
      <c r="K162" s="166" t="s">
        <v>20</v>
      </c>
      <c r="L162" s="166">
        <v>1</v>
      </c>
      <c r="M162" s="166"/>
      <c r="N162" s="128"/>
    </row>
    <row r="163" spans="1:14">
      <c r="A163" s="140">
        <v>44846</v>
      </c>
      <c r="B163" s="164">
        <f t="shared" si="2"/>
        <v>162</v>
      </c>
      <c r="C163" s="165" t="s">
        <v>218</v>
      </c>
      <c r="D163" s="164" t="s">
        <v>68</v>
      </c>
      <c r="E163" s="164">
        <v>1</v>
      </c>
      <c r="F163" s="139">
        <v>1</v>
      </c>
      <c r="G163" s="139">
        <v>1</v>
      </c>
      <c r="H163" s="166" t="s">
        <v>6</v>
      </c>
      <c r="I163" s="166" t="s">
        <v>4</v>
      </c>
      <c r="J163" s="166" t="s">
        <v>83</v>
      </c>
      <c r="K163" s="166" t="s">
        <v>20</v>
      </c>
      <c r="L163" s="166">
        <v>1</v>
      </c>
      <c r="M163" s="166"/>
      <c r="N163" s="128"/>
    </row>
    <row r="164" spans="1:14">
      <c r="A164" s="140">
        <v>44846</v>
      </c>
      <c r="B164" s="164">
        <f t="shared" si="2"/>
        <v>163</v>
      </c>
      <c r="C164" s="165" t="s">
        <v>190</v>
      </c>
      <c r="D164" s="164" t="s">
        <v>68</v>
      </c>
      <c r="E164" s="164">
        <v>1</v>
      </c>
      <c r="F164" s="139">
        <v>1</v>
      </c>
      <c r="G164" s="139">
        <v>1</v>
      </c>
      <c r="H164" s="166" t="s">
        <v>6</v>
      </c>
      <c r="I164" s="166" t="s">
        <v>4</v>
      </c>
      <c r="J164" s="166" t="s">
        <v>193</v>
      </c>
      <c r="K164" s="166" t="s">
        <v>8</v>
      </c>
      <c r="L164" s="166">
        <v>1</v>
      </c>
      <c r="M164" s="166"/>
      <c r="N164" s="128"/>
    </row>
    <row r="165" spans="1:14">
      <c r="A165" s="140">
        <v>44846</v>
      </c>
      <c r="B165" s="164">
        <f t="shared" si="2"/>
        <v>164</v>
      </c>
      <c r="C165" s="165" t="s">
        <v>191</v>
      </c>
      <c r="D165" s="164" t="s">
        <v>68</v>
      </c>
      <c r="E165" s="164">
        <v>1</v>
      </c>
      <c r="F165" s="139">
        <v>1</v>
      </c>
      <c r="G165" s="139">
        <v>1</v>
      </c>
      <c r="H165" s="166" t="s">
        <v>6</v>
      </c>
      <c r="I165" s="166" t="s">
        <v>7</v>
      </c>
      <c r="J165" s="166" t="s">
        <v>193</v>
      </c>
      <c r="K165" s="166" t="s">
        <v>8</v>
      </c>
      <c r="L165" s="166">
        <v>1</v>
      </c>
      <c r="M165" s="166"/>
      <c r="N165" s="128"/>
    </row>
    <row r="166" spans="1:14">
      <c r="A166" s="140">
        <v>44846</v>
      </c>
      <c r="B166" s="164">
        <f t="shared" si="2"/>
        <v>165</v>
      </c>
      <c r="C166" s="165" t="s">
        <v>219</v>
      </c>
      <c r="D166" s="164" t="s">
        <v>55</v>
      </c>
      <c r="E166" s="164">
        <v>1</v>
      </c>
      <c r="F166" s="139">
        <v>1</v>
      </c>
      <c r="G166" s="139">
        <v>1</v>
      </c>
      <c r="H166" s="166" t="s">
        <v>6</v>
      </c>
      <c r="I166" s="166" t="s">
        <v>4</v>
      </c>
      <c r="J166" s="166" t="s">
        <v>49</v>
      </c>
      <c r="K166" s="166" t="s">
        <v>20</v>
      </c>
      <c r="L166" s="166">
        <v>1</v>
      </c>
      <c r="M166" s="166"/>
      <c r="N166" s="128"/>
    </row>
    <row r="167" spans="1:14">
      <c r="A167" s="140">
        <v>44846</v>
      </c>
      <c r="B167" s="164">
        <f t="shared" si="2"/>
        <v>166</v>
      </c>
      <c r="C167" s="165" t="s">
        <v>220</v>
      </c>
      <c r="D167" s="164" t="s">
        <v>55</v>
      </c>
      <c r="E167" s="164">
        <v>1</v>
      </c>
      <c r="F167" s="139">
        <v>0</v>
      </c>
      <c r="G167" s="139">
        <v>1</v>
      </c>
      <c r="H167" s="166" t="s">
        <v>34</v>
      </c>
      <c r="I167" s="166" t="s">
        <v>7</v>
      </c>
      <c r="J167" s="166" t="s">
        <v>49</v>
      </c>
      <c r="K167" s="166" t="s">
        <v>34</v>
      </c>
      <c r="L167" s="166">
        <v>1</v>
      </c>
      <c r="M167" s="166"/>
      <c r="N167" s="128"/>
    </row>
    <row r="168" spans="1:14">
      <c r="A168" s="140">
        <v>44846</v>
      </c>
      <c r="B168" s="164">
        <f t="shared" si="2"/>
        <v>167</v>
      </c>
      <c r="C168" s="165" t="s">
        <v>221</v>
      </c>
      <c r="D168" s="164" t="s">
        <v>59</v>
      </c>
      <c r="E168" s="164">
        <v>1</v>
      </c>
      <c r="F168" s="139">
        <v>1</v>
      </c>
      <c r="G168" s="139">
        <v>1</v>
      </c>
      <c r="H168" s="166" t="s">
        <v>6</v>
      </c>
      <c r="I168" s="166" t="s">
        <v>4</v>
      </c>
      <c r="J168" s="166" t="s">
        <v>87</v>
      </c>
      <c r="K168" s="166" t="s">
        <v>20</v>
      </c>
      <c r="L168" s="166">
        <v>1</v>
      </c>
      <c r="M168" s="166"/>
      <c r="N168" s="128"/>
    </row>
    <row r="169" spans="1:14">
      <c r="A169" s="140">
        <v>44846</v>
      </c>
      <c r="B169" s="164">
        <f t="shared" si="2"/>
        <v>168</v>
      </c>
      <c r="C169" s="165" t="s">
        <v>222</v>
      </c>
      <c r="D169" s="164" t="s">
        <v>59</v>
      </c>
      <c r="E169" s="164">
        <v>1</v>
      </c>
      <c r="F169" s="139">
        <v>0</v>
      </c>
      <c r="G169" s="139">
        <v>3</v>
      </c>
      <c r="H169" s="166" t="s">
        <v>6</v>
      </c>
      <c r="I169" s="166" t="s">
        <v>4</v>
      </c>
      <c r="J169" s="166" t="s">
        <v>87</v>
      </c>
      <c r="K169" s="166" t="s">
        <v>20</v>
      </c>
      <c r="L169" s="166">
        <v>1</v>
      </c>
      <c r="M169" s="166"/>
      <c r="N169" s="128"/>
    </row>
    <row r="170" spans="1:14">
      <c r="A170" s="140">
        <v>44846</v>
      </c>
      <c r="B170" s="164">
        <f t="shared" si="2"/>
        <v>169</v>
      </c>
      <c r="C170" s="165" t="s">
        <v>223</v>
      </c>
      <c r="D170" s="164" t="s">
        <v>61</v>
      </c>
      <c r="E170" s="164">
        <v>1</v>
      </c>
      <c r="F170" s="139">
        <v>1</v>
      </c>
      <c r="G170" s="139">
        <v>1</v>
      </c>
      <c r="H170" s="166" t="s">
        <v>6</v>
      </c>
      <c r="I170" s="166" t="s">
        <v>4</v>
      </c>
      <c r="J170" s="166" t="s">
        <v>49</v>
      </c>
      <c r="K170" s="166" t="s">
        <v>8</v>
      </c>
      <c r="L170" s="166">
        <v>1</v>
      </c>
      <c r="M170" s="166"/>
      <c r="N170" s="128"/>
    </row>
    <row r="171" spans="1:14">
      <c r="A171" s="140">
        <v>44846</v>
      </c>
      <c r="B171" s="164">
        <f t="shared" si="2"/>
        <v>170</v>
      </c>
      <c r="C171" s="165" t="s">
        <v>224</v>
      </c>
      <c r="D171" s="164" t="s">
        <v>61</v>
      </c>
      <c r="E171" s="164">
        <v>1</v>
      </c>
      <c r="F171" s="139">
        <v>1</v>
      </c>
      <c r="G171" s="139">
        <v>1</v>
      </c>
      <c r="H171" s="166" t="s">
        <v>6</v>
      </c>
      <c r="I171" s="166" t="s">
        <v>4</v>
      </c>
      <c r="J171" s="166" t="s">
        <v>51</v>
      </c>
      <c r="K171" s="166" t="s">
        <v>20</v>
      </c>
      <c r="L171" s="166">
        <v>1</v>
      </c>
      <c r="M171" s="166"/>
      <c r="N171" s="128"/>
    </row>
    <row r="172" spans="1:14">
      <c r="A172" s="140">
        <v>44846</v>
      </c>
      <c r="B172" s="164">
        <f t="shared" si="2"/>
        <v>171</v>
      </c>
      <c r="C172" s="165" t="s">
        <v>225</v>
      </c>
      <c r="D172" s="164" t="s">
        <v>53</v>
      </c>
      <c r="E172" s="164">
        <v>1</v>
      </c>
      <c r="F172" s="139">
        <v>0</v>
      </c>
      <c r="G172" s="139">
        <v>3</v>
      </c>
      <c r="H172" s="166" t="s">
        <v>6</v>
      </c>
      <c r="I172" s="166" t="s">
        <v>4</v>
      </c>
      <c r="J172" s="166" t="s">
        <v>195</v>
      </c>
      <c r="K172" s="166" t="s">
        <v>20</v>
      </c>
      <c r="L172" s="166">
        <v>1</v>
      </c>
      <c r="M172" s="166"/>
      <c r="N172" s="128"/>
    </row>
    <row r="173" spans="1:14">
      <c r="A173" s="140">
        <v>44846</v>
      </c>
      <c r="B173" s="164">
        <f t="shared" si="2"/>
        <v>172</v>
      </c>
      <c r="C173" s="165" t="s">
        <v>226</v>
      </c>
      <c r="D173" s="164" t="s">
        <v>53</v>
      </c>
      <c r="E173" s="164">
        <v>1</v>
      </c>
      <c r="F173" s="139">
        <v>1</v>
      </c>
      <c r="G173" s="139">
        <v>1</v>
      </c>
      <c r="H173" s="166" t="s">
        <v>6</v>
      </c>
      <c r="I173" s="166" t="s">
        <v>4</v>
      </c>
      <c r="J173" s="166" t="s">
        <v>195</v>
      </c>
      <c r="K173" s="166" t="s">
        <v>20</v>
      </c>
      <c r="L173" s="166">
        <v>1</v>
      </c>
      <c r="M173" s="166"/>
      <c r="N173" s="128"/>
    </row>
    <row r="174" spans="1:14">
      <c r="A174" s="140">
        <v>44846</v>
      </c>
      <c r="B174" s="164">
        <f t="shared" si="2"/>
        <v>173</v>
      </c>
      <c r="C174" s="165" t="s">
        <v>219</v>
      </c>
      <c r="D174" s="164" t="s">
        <v>48</v>
      </c>
      <c r="E174" s="164">
        <v>1</v>
      </c>
      <c r="F174" s="139">
        <v>1</v>
      </c>
      <c r="G174" s="139">
        <v>1</v>
      </c>
      <c r="H174" s="166" t="s">
        <v>6</v>
      </c>
      <c r="I174" s="166" t="s">
        <v>4</v>
      </c>
      <c r="J174" s="166" t="s">
        <v>83</v>
      </c>
      <c r="K174" s="166" t="s">
        <v>20</v>
      </c>
      <c r="L174" s="166">
        <v>1</v>
      </c>
      <c r="M174" s="166"/>
      <c r="N174" s="128"/>
    </row>
    <row r="175" spans="1:14">
      <c r="A175" s="140">
        <v>44846</v>
      </c>
      <c r="B175" s="164">
        <f t="shared" si="2"/>
        <v>174</v>
      </c>
      <c r="C175" s="165" t="s">
        <v>225</v>
      </c>
      <c r="D175" s="164" t="s">
        <v>48</v>
      </c>
      <c r="E175" s="164">
        <v>1</v>
      </c>
      <c r="F175" s="139">
        <v>0</v>
      </c>
      <c r="G175" s="139">
        <v>3</v>
      </c>
      <c r="H175" s="166" t="s">
        <v>6</v>
      </c>
      <c r="I175" s="166" t="s">
        <v>4</v>
      </c>
      <c r="J175" s="166" t="s">
        <v>49</v>
      </c>
      <c r="K175" s="166" t="s">
        <v>20</v>
      </c>
      <c r="L175" s="166">
        <v>1</v>
      </c>
      <c r="M175" s="166"/>
      <c r="N175" s="128"/>
    </row>
    <row r="176" spans="1:14">
      <c r="A176" s="140">
        <v>44847</v>
      </c>
      <c r="B176" s="164">
        <f t="shared" si="2"/>
        <v>175</v>
      </c>
      <c r="C176" s="165" t="s">
        <v>227</v>
      </c>
      <c r="D176" s="164" t="s">
        <v>68</v>
      </c>
      <c r="E176" s="164">
        <v>1</v>
      </c>
      <c r="F176" s="139">
        <v>1</v>
      </c>
      <c r="G176" s="139">
        <v>1</v>
      </c>
      <c r="H176" s="166" t="s">
        <v>6</v>
      </c>
      <c r="I176" s="166" t="s">
        <v>4</v>
      </c>
      <c r="J176" s="166" t="s">
        <v>83</v>
      </c>
      <c r="K176" s="139" t="s">
        <v>8</v>
      </c>
      <c r="L176" s="166">
        <v>1</v>
      </c>
      <c r="M176" s="166"/>
      <c r="N176" s="128"/>
    </row>
    <row r="177" spans="1:14">
      <c r="A177" s="140">
        <v>44847</v>
      </c>
      <c r="B177" s="164">
        <f t="shared" si="2"/>
        <v>176</v>
      </c>
      <c r="C177" s="165" t="s">
        <v>228</v>
      </c>
      <c r="D177" s="164" t="s">
        <v>68</v>
      </c>
      <c r="E177" s="164">
        <v>1</v>
      </c>
      <c r="F177" s="139">
        <v>1</v>
      </c>
      <c r="G177" s="139">
        <v>1</v>
      </c>
      <c r="H177" s="166" t="s">
        <v>6</v>
      </c>
      <c r="I177" s="166" t="s">
        <v>7</v>
      </c>
      <c r="J177" s="166" t="s">
        <v>193</v>
      </c>
      <c r="K177" s="139" t="s">
        <v>8</v>
      </c>
      <c r="L177" s="166">
        <v>1</v>
      </c>
      <c r="M177" s="166"/>
      <c r="N177" s="128"/>
    </row>
    <row r="178" spans="1:14">
      <c r="A178" s="140">
        <v>44847</v>
      </c>
      <c r="B178" s="164">
        <f t="shared" si="2"/>
        <v>177</v>
      </c>
      <c r="C178" s="165" t="s">
        <v>229</v>
      </c>
      <c r="D178" s="164" t="s">
        <v>68</v>
      </c>
      <c r="E178" s="164">
        <v>1</v>
      </c>
      <c r="F178" s="139">
        <v>1</v>
      </c>
      <c r="G178" s="139">
        <v>1</v>
      </c>
      <c r="H178" s="166" t="s">
        <v>6</v>
      </c>
      <c r="I178" s="166" t="s">
        <v>4</v>
      </c>
      <c r="J178" s="166" t="s">
        <v>193</v>
      </c>
      <c r="K178" s="139" t="s">
        <v>8</v>
      </c>
      <c r="L178" s="166">
        <v>1</v>
      </c>
      <c r="M178" s="166"/>
      <c r="N178" s="128"/>
    </row>
    <row r="179" spans="1:14">
      <c r="A179" s="140">
        <v>44847</v>
      </c>
      <c r="B179" s="164">
        <f t="shared" si="2"/>
        <v>178</v>
      </c>
      <c r="C179" s="165" t="s">
        <v>230</v>
      </c>
      <c r="D179" s="164" t="s">
        <v>55</v>
      </c>
      <c r="E179" s="164">
        <v>1</v>
      </c>
      <c r="F179" s="139">
        <v>1</v>
      </c>
      <c r="G179" s="139">
        <v>1</v>
      </c>
      <c r="H179" s="166" t="s">
        <v>6</v>
      </c>
      <c r="I179" s="166" t="s">
        <v>4</v>
      </c>
      <c r="J179" s="166" t="s">
        <v>49</v>
      </c>
      <c r="K179" s="139" t="s">
        <v>20</v>
      </c>
      <c r="L179" s="166">
        <v>1</v>
      </c>
      <c r="M179" s="166"/>
      <c r="N179" s="128"/>
    </row>
    <row r="180" spans="1:14">
      <c r="A180" s="140">
        <v>44847</v>
      </c>
      <c r="B180" s="164">
        <f t="shared" si="2"/>
        <v>179</v>
      </c>
      <c r="C180" s="165" t="s">
        <v>231</v>
      </c>
      <c r="D180" s="164" t="s">
        <v>55</v>
      </c>
      <c r="E180" s="164">
        <v>1</v>
      </c>
      <c r="F180" s="139">
        <v>1</v>
      </c>
      <c r="G180" s="139">
        <v>2</v>
      </c>
      <c r="H180" s="166" t="s">
        <v>6</v>
      </c>
      <c r="I180" s="166" t="s">
        <v>4</v>
      </c>
      <c r="J180" s="166" t="s">
        <v>87</v>
      </c>
      <c r="K180" s="139" t="s">
        <v>8</v>
      </c>
      <c r="L180" s="166">
        <v>1</v>
      </c>
      <c r="M180" s="166"/>
      <c r="N180" s="128"/>
    </row>
    <row r="181" spans="1:14">
      <c r="A181" s="140">
        <v>44847</v>
      </c>
      <c r="B181" s="164">
        <f t="shared" si="2"/>
        <v>180</v>
      </c>
      <c r="C181" s="165" t="s">
        <v>230</v>
      </c>
      <c r="D181" s="164" t="s">
        <v>59</v>
      </c>
      <c r="E181" s="164">
        <v>1</v>
      </c>
      <c r="F181" s="139">
        <v>1</v>
      </c>
      <c r="G181" s="139">
        <v>1</v>
      </c>
      <c r="H181" s="166" t="s">
        <v>6</v>
      </c>
      <c r="I181" s="166" t="s">
        <v>4</v>
      </c>
      <c r="J181" s="166" t="s">
        <v>87</v>
      </c>
      <c r="K181" s="139" t="s">
        <v>20</v>
      </c>
      <c r="L181" s="166">
        <v>1</v>
      </c>
      <c r="M181" s="166"/>
      <c r="N181" s="128"/>
    </row>
    <row r="182" spans="1:14">
      <c r="A182" s="140">
        <v>44847</v>
      </c>
      <c r="B182" s="164">
        <f t="shared" si="2"/>
        <v>181</v>
      </c>
      <c r="C182" s="165" t="s">
        <v>232</v>
      </c>
      <c r="D182" s="164" t="s">
        <v>59</v>
      </c>
      <c r="E182" s="164">
        <v>1</v>
      </c>
      <c r="F182" s="139">
        <v>1</v>
      </c>
      <c r="G182" s="139">
        <v>1</v>
      </c>
      <c r="H182" s="166" t="s">
        <v>6</v>
      </c>
      <c r="I182" s="166" t="s">
        <v>4</v>
      </c>
      <c r="J182" s="166" t="s">
        <v>193</v>
      </c>
      <c r="K182" s="139" t="s">
        <v>8</v>
      </c>
      <c r="L182" s="166">
        <v>1</v>
      </c>
      <c r="M182" s="166"/>
      <c r="N182" s="128"/>
    </row>
    <row r="183" spans="1:14">
      <c r="A183" s="140">
        <v>44847</v>
      </c>
      <c r="B183" s="164">
        <f t="shared" si="2"/>
        <v>182</v>
      </c>
      <c r="C183" s="165" t="s">
        <v>233</v>
      </c>
      <c r="D183" s="164" t="s">
        <v>61</v>
      </c>
      <c r="E183" s="164">
        <v>1</v>
      </c>
      <c r="F183" s="139">
        <v>1</v>
      </c>
      <c r="G183" s="139">
        <v>1</v>
      </c>
      <c r="H183" s="166" t="s">
        <v>6</v>
      </c>
      <c r="I183" s="166" t="s">
        <v>4</v>
      </c>
      <c r="J183" s="166" t="s">
        <v>49</v>
      </c>
      <c r="K183" s="139" t="s">
        <v>20</v>
      </c>
      <c r="L183" s="166">
        <v>1</v>
      </c>
      <c r="M183" s="166"/>
      <c r="N183" s="128"/>
    </row>
    <row r="184" spans="1:14">
      <c r="A184" s="140">
        <v>44847</v>
      </c>
      <c r="B184" s="164">
        <f t="shared" si="2"/>
        <v>183</v>
      </c>
      <c r="C184" s="165" t="s">
        <v>234</v>
      </c>
      <c r="D184" s="164" t="s">
        <v>61</v>
      </c>
      <c r="E184" s="164">
        <v>1</v>
      </c>
      <c r="F184" s="139">
        <v>0</v>
      </c>
      <c r="G184" s="139">
        <v>0</v>
      </c>
      <c r="H184" s="166" t="s">
        <v>6</v>
      </c>
      <c r="I184" s="166" t="s">
        <v>4</v>
      </c>
      <c r="J184" s="166" t="s">
        <v>195</v>
      </c>
      <c r="K184" s="139" t="s">
        <v>102</v>
      </c>
      <c r="L184" s="166"/>
      <c r="M184" s="166">
        <v>1</v>
      </c>
      <c r="N184" s="128"/>
    </row>
    <row r="185" spans="1:14">
      <c r="A185" s="140">
        <v>44847</v>
      </c>
      <c r="B185" s="164">
        <f t="shared" si="2"/>
        <v>184</v>
      </c>
      <c r="C185" s="165" t="s">
        <v>235</v>
      </c>
      <c r="D185" s="164" t="s">
        <v>61</v>
      </c>
      <c r="E185" s="164">
        <v>1</v>
      </c>
      <c r="F185" s="139">
        <v>1</v>
      </c>
      <c r="G185" s="139">
        <v>1</v>
      </c>
      <c r="H185" s="166" t="s">
        <v>6</v>
      </c>
      <c r="I185" s="166" t="s">
        <v>7</v>
      </c>
      <c r="J185" s="166" t="s">
        <v>193</v>
      </c>
      <c r="K185" s="139" t="s">
        <v>8</v>
      </c>
      <c r="L185" s="166">
        <v>1</v>
      </c>
      <c r="M185" s="166"/>
      <c r="N185" s="128"/>
    </row>
    <row r="186" spans="1:14">
      <c r="A186" s="140">
        <v>44847</v>
      </c>
      <c r="B186" s="164">
        <f t="shared" si="2"/>
        <v>185</v>
      </c>
      <c r="C186" s="165" t="s">
        <v>236</v>
      </c>
      <c r="D186" s="164" t="s">
        <v>53</v>
      </c>
      <c r="E186" s="164">
        <v>1</v>
      </c>
      <c r="F186" s="139">
        <v>1</v>
      </c>
      <c r="G186" s="139">
        <v>1</v>
      </c>
      <c r="H186" s="166" t="s">
        <v>6</v>
      </c>
      <c r="I186" s="166" t="s">
        <v>4</v>
      </c>
      <c r="J186" s="166" t="s">
        <v>195</v>
      </c>
      <c r="K186" s="139" t="s">
        <v>8</v>
      </c>
      <c r="L186" s="166">
        <v>1</v>
      </c>
      <c r="M186" s="166"/>
      <c r="N186" s="128"/>
    </row>
    <row r="187" spans="1:14">
      <c r="A187" s="140">
        <v>44847</v>
      </c>
      <c r="B187" s="164">
        <f t="shared" si="2"/>
        <v>186</v>
      </c>
      <c r="C187" s="165" t="s">
        <v>237</v>
      </c>
      <c r="D187" s="164" t="s">
        <v>53</v>
      </c>
      <c r="E187" s="164">
        <v>1</v>
      </c>
      <c r="F187" s="139">
        <v>1</v>
      </c>
      <c r="G187" s="139">
        <v>1</v>
      </c>
      <c r="H187" s="166" t="s">
        <v>6</v>
      </c>
      <c r="I187" s="166" t="s">
        <v>4</v>
      </c>
      <c r="J187" s="166" t="s">
        <v>49</v>
      </c>
      <c r="K187" s="139" t="s">
        <v>8</v>
      </c>
      <c r="L187" s="166">
        <v>1</v>
      </c>
      <c r="M187" s="166"/>
      <c r="N187" s="128"/>
    </row>
    <row r="188" spans="1:14">
      <c r="A188" s="140">
        <v>44847</v>
      </c>
      <c r="B188" s="164">
        <f t="shared" si="2"/>
        <v>187</v>
      </c>
      <c r="C188" s="165" t="s">
        <v>238</v>
      </c>
      <c r="D188" s="164" t="s">
        <v>48</v>
      </c>
      <c r="E188" s="164">
        <v>1</v>
      </c>
      <c r="F188" s="139">
        <v>1</v>
      </c>
      <c r="G188" s="139">
        <v>1</v>
      </c>
      <c r="H188" s="166" t="s">
        <v>6</v>
      </c>
      <c r="I188" s="166" t="s">
        <v>4</v>
      </c>
      <c r="J188" s="166" t="s">
        <v>87</v>
      </c>
      <c r="K188" s="139" t="s">
        <v>8</v>
      </c>
      <c r="L188" s="166">
        <v>1</v>
      </c>
      <c r="M188" s="166"/>
      <c r="N188" s="128"/>
    </row>
    <row r="189" spans="1:14">
      <c r="A189" s="140">
        <v>44847</v>
      </c>
      <c r="B189" s="164">
        <f t="shared" si="2"/>
        <v>188</v>
      </c>
      <c r="C189" s="165" t="s">
        <v>239</v>
      </c>
      <c r="D189" s="164" t="s">
        <v>48</v>
      </c>
      <c r="E189" s="164">
        <v>1</v>
      </c>
      <c r="F189" s="139">
        <v>1</v>
      </c>
      <c r="G189" s="139">
        <v>1</v>
      </c>
      <c r="H189" s="166" t="s">
        <v>13</v>
      </c>
      <c r="I189" s="166" t="s">
        <v>13</v>
      </c>
      <c r="J189" s="166" t="s">
        <v>49</v>
      </c>
      <c r="K189" s="139" t="s">
        <v>8</v>
      </c>
      <c r="L189" s="166">
        <v>1</v>
      </c>
      <c r="M189" s="166"/>
      <c r="N189" s="128"/>
    </row>
    <row r="190" spans="1:14">
      <c r="A190" s="140">
        <v>44847</v>
      </c>
      <c r="B190" s="164">
        <f t="shared" si="2"/>
        <v>189</v>
      </c>
      <c r="C190" s="148" t="s">
        <v>240</v>
      </c>
      <c r="D190" s="145" t="s">
        <v>73</v>
      </c>
      <c r="E190" s="142">
        <v>1</v>
      </c>
      <c r="F190" s="142">
        <v>1</v>
      </c>
      <c r="G190" s="142">
        <v>1</v>
      </c>
      <c r="H190" s="166" t="s">
        <v>15</v>
      </c>
      <c r="I190" s="166" t="s">
        <v>4</v>
      </c>
      <c r="J190" s="166" t="s">
        <v>49</v>
      </c>
      <c r="K190" s="166" t="s">
        <v>14</v>
      </c>
      <c r="L190" s="166">
        <v>1</v>
      </c>
      <c r="M190" s="166"/>
      <c r="N190" s="128"/>
    </row>
    <row r="191" spans="1:14">
      <c r="A191" s="140">
        <v>44847</v>
      </c>
      <c r="B191" s="164">
        <f t="shared" si="2"/>
        <v>190</v>
      </c>
      <c r="C191" s="146" t="s">
        <v>241</v>
      </c>
      <c r="D191" s="145" t="s">
        <v>73</v>
      </c>
      <c r="E191" s="142">
        <v>1</v>
      </c>
      <c r="F191" s="142">
        <v>32</v>
      </c>
      <c r="G191" s="142">
        <v>2</v>
      </c>
      <c r="H191" s="166" t="s">
        <v>15</v>
      </c>
      <c r="I191" s="166" t="s">
        <v>4</v>
      </c>
      <c r="J191" s="166" t="s">
        <v>71</v>
      </c>
      <c r="K191" s="166" t="s">
        <v>14</v>
      </c>
      <c r="L191" s="166"/>
      <c r="M191" s="166">
        <v>1</v>
      </c>
      <c r="N191" s="128"/>
    </row>
    <row r="192" spans="1:14">
      <c r="A192" s="140">
        <v>44847</v>
      </c>
      <c r="B192" s="164">
        <f t="shared" si="2"/>
        <v>191</v>
      </c>
      <c r="C192" s="146" t="s">
        <v>242</v>
      </c>
      <c r="D192" s="145" t="s">
        <v>79</v>
      </c>
      <c r="E192" s="142">
        <v>1</v>
      </c>
      <c r="F192" s="142">
        <v>17</v>
      </c>
      <c r="G192" s="142">
        <v>2</v>
      </c>
      <c r="H192" s="166" t="s">
        <v>15</v>
      </c>
      <c r="I192" s="166" t="s">
        <v>4</v>
      </c>
      <c r="J192" s="166" t="s">
        <v>71</v>
      </c>
      <c r="K192" s="166" t="s">
        <v>14</v>
      </c>
      <c r="L192" s="166">
        <v>1</v>
      </c>
      <c r="M192" s="166"/>
      <c r="N192" s="128"/>
    </row>
    <row r="193" spans="1:14">
      <c r="A193" s="140">
        <v>44847</v>
      </c>
      <c r="B193" s="164">
        <f t="shared" si="2"/>
        <v>192</v>
      </c>
      <c r="C193" s="141" t="s">
        <v>243</v>
      </c>
      <c r="D193" s="145" t="s">
        <v>79</v>
      </c>
      <c r="E193" s="142">
        <v>1</v>
      </c>
      <c r="F193" s="142">
        <v>32</v>
      </c>
      <c r="G193" s="142">
        <v>2</v>
      </c>
      <c r="H193" s="166" t="s">
        <v>21</v>
      </c>
      <c r="I193" s="166" t="s">
        <v>4</v>
      </c>
      <c r="J193" s="166" t="s">
        <v>71</v>
      </c>
      <c r="K193" s="166" t="s">
        <v>14</v>
      </c>
      <c r="L193" s="166"/>
      <c r="M193" s="166">
        <v>1</v>
      </c>
      <c r="N193" s="128"/>
    </row>
    <row r="194" spans="1:14">
      <c r="A194" s="140">
        <v>44847</v>
      </c>
      <c r="B194" s="164">
        <f t="shared" si="2"/>
        <v>193</v>
      </c>
      <c r="C194" s="146" t="s">
        <v>244</v>
      </c>
      <c r="D194" s="145" t="s">
        <v>79</v>
      </c>
      <c r="E194" s="142">
        <v>1</v>
      </c>
      <c r="F194" s="142">
        <v>4</v>
      </c>
      <c r="G194" s="142">
        <v>1</v>
      </c>
      <c r="H194" s="166" t="s">
        <v>15</v>
      </c>
      <c r="I194" s="166" t="s">
        <v>4</v>
      </c>
      <c r="J194" s="166" t="s">
        <v>245</v>
      </c>
      <c r="K194" s="166" t="s">
        <v>14</v>
      </c>
      <c r="L194" s="166"/>
      <c r="M194" s="166">
        <v>1</v>
      </c>
      <c r="N194" s="128"/>
    </row>
    <row r="195" spans="1:14">
      <c r="A195" s="140">
        <v>44847</v>
      </c>
      <c r="B195" s="164">
        <f t="shared" ref="B195:B258" si="3">SUM(B194+1)</f>
        <v>194</v>
      </c>
      <c r="C195" s="146" t="s">
        <v>246</v>
      </c>
      <c r="D195" s="145" t="s">
        <v>111</v>
      </c>
      <c r="E195" s="142">
        <v>1</v>
      </c>
      <c r="F195" s="142">
        <v>16</v>
      </c>
      <c r="G195" s="142">
        <v>2</v>
      </c>
      <c r="H195" s="166" t="s">
        <v>15</v>
      </c>
      <c r="I195" s="166" t="s">
        <v>4</v>
      </c>
      <c r="J195" s="166" t="s">
        <v>71</v>
      </c>
      <c r="K195" s="166" t="s">
        <v>20</v>
      </c>
      <c r="L195" s="166"/>
      <c r="M195" s="166">
        <v>1</v>
      </c>
      <c r="N195" s="128"/>
    </row>
    <row r="196" spans="1:14">
      <c r="A196" s="140">
        <v>44847</v>
      </c>
      <c r="B196" s="164">
        <f t="shared" si="3"/>
        <v>195</v>
      </c>
      <c r="C196" s="146" t="s">
        <v>247</v>
      </c>
      <c r="D196" s="145" t="s">
        <v>70</v>
      </c>
      <c r="E196" s="142">
        <v>1</v>
      </c>
      <c r="F196" s="142">
        <v>16</v>
      </c>
      <c r="G196" s="142">
        <v>1</v>
      </c>
      <c r="H196" s="166" t="s">
        <v>15</v>
      </c>
      <c r="I196" s="166" t="s">
        <v>4</v>
      </c>
      <c r="J196" s="166" t="s">
        <v>71</v>
      </c>
      <c r="K196" s="166" t="s">
        <v>14</v>
      </c>
      <c r="L196" s="166"/>
      <c r="M196" s="166">
        <v>1</v>
      </c>
      <c r="N196" s="128"/>
    </row>
    <row r="197" spans="1:14">
      <c r="A197" s="140">
        <v>44847</v>
      </c>
      <c r="B197" s="164">
        <f t="shared" si="3"/>
        <v>196</v>
      </c>
      <c r="C197" s="146" t="s">
        <v>248</v>
      </c>
      <c r="D197" s="145" t="s">
        <v>70</v>
      </c>
      <c r="E197" s="142">
        <v>1</v>
      </c>
      <c r="F197" s="142">
        <v>32</v>
      </c>
      <c r="G197" s="142">
        <v>2</v>
      </c>
      <c r="H197" s="166" t="s">
        <v>15</v>
      </c>
      <c r="I197" s="166" t="s">
        <v>4</v>
      </c>
      <c r="J197" s="166" t="s">
        <v>71</v>
      </c>
      <c r="K197" s="166" t="s">
        <v>14</v>
      </c>
      <c r="L197" s="166"/>
      <c r="M197" s="166">
        <v>1</v>
      </c>
      <c r="N197" s="128"/>
    </row>
    <row r="198" spans="1:14">
      <c r="A198" s="140">
        <v>44847</v>
      </c>
      <c r="B198" s="164">
        <f t="shared" si="3"/>
        <v>197</v>
      </c>
      <c r="C198" s="148" t="s">
        <v>249</v>
      </c>
      <c r="D198" s="145" t="s">
        <v>68</v>
      </c>
      <c r="E198" s="142">
        <v>1</v>
      </c>
      <c r="F198" s="142">
        <v>26</v>
      </c>
      <c r="G198" s="142">
        <v>1</v>
      </c>
      <c r="H198" s="166" t="s">
        <v>15</v>
      </c>
      <c r="I198" s="166" t="s">
        <v>4</v>
      </c>
      <c r="J198" s="166" t="s">
        <v>71</v>
      </c>
      <c r="K198" s="166" t="s">
        <v>20</v>
      </c>
      <c r="L198" s="166"/>
      <c r="M198" s="166">
        <v>1</v>
      </c>
      <c r="N198" s="128"/>
    </row>
    <row r="199" spans="1:14">
      <c r="A199" s="140">
        <v>44848</v>
      </c>
      <c r="B199" s="164">
        <f t="shared" si="3"/>
        <v>198</v>
      </c>
      <c r="C199" s="148" t="s">
        <v>250</v>
      </c>
      <c r="D199" s="142" t="s">
        <v>70</v>
      </c>
      <c r="E199" s="142">
        <v>1</v>
      </c>
      <c r="F199" s="142">
        <v>1</v>
      </c>
      <c r="G199" s="142">
        <v>3</v>
      </c>
      <c r="H199" s="166" t="s">
        <v>21</v>
      </c>
      <c r="I199" s="166" t="s">
        <v>4</v>
      </c>
      <c r="J199" s="166" t="s">
        <v>251</v>
      </c>
      <c r="K199" s="166" t="s">
        <v>14</v>
      </c>
      <c r="L199" s="166">
        <v>1</v>
      </c>
      <c r="M199" s="166"/>
      <c r="N199" s="128"/>
    </row>
    <row r="200" spans="1:14">
      <c r="A200" s="140">
        <v>44848</v>
      </c>
      <c r="B200" s="164">
        <f t="shared" si="3"/>
        <v>199</v>
      </c>
      <c r="C200" s="148" t="s">
        <v>249</v>
      </c>
      <c r="D200" s="142" t="s">
        <v>159</v>
      </c>
      <c r="E200" s="142">
        <v>1</v>
      </c>
      <c r="F200" s="142">
        <v>26</v>
      </c>
      <c r="G200" s="142">
        <v>1</v>
      </c>
      <c r="H200" s="166" t="s">
        <v>15</v>
      </c>
      <c r="I200" s="166" t="s">
        <v>4</v>
      </c>
      <c r="J200" s="166" t="s">
        <v>71</v>
      </c>
      <c r="K200" s="166" t="s">
        <v>20</v>
      </c>
      <c r="L200" s="166"/>
      <c r="M200" s="166">
        <v>1</v>
      </c>
      <c r="N200" s="128"/>
    </row>
    <row r="201" spans="1:14">
      <c r="A201" s="140">
        <v>44848</v>
      </c>
      <c r="B201" s="164">
        <f t="shared" si="3"/>
        <v>200</v>
      </c>
      <c r="C201" s="148" t="s">
        <v>252</v>
      </c>
      <c r="D201" s="142" t="s">
        <v>79</v>
      </c>
      <c r="E201" s="142">
        <v>1</v>
      </c>
      <c r="F201" s="142">
        <v>0</v>
      </c>
      <c r="G201" s="142">
        <v>1</v>
      </c>
      <c r="H201" s="166" t="s">
        <v>15</v>
      </c>
      <c r="I201" s="166" t="s">
        <v>4</v>
      </c>
      <c r="J201" s="166" t="s">
        <v>179</v>
      </c>
      <c r="K201" s="166" t="s">
        <v>11</v>
      </c>
      <c r="L201" s="166">
        <v>1</v>
      </c>
      <c r="M201" s="166"/>
      <c r="N201" s="128"/>
    </row>
    <row r="202" spans="1:14">
      <c r="A202" s="140">
        <v>44848</v>
      </c>
      <c r="B202" s="164">
        <f t="shared" si="3"/>
        <v>201</v>
      </c>
      <c r="C202" s="148" t="s">
        <v>253</v>
      </c>
      <c r="D202" s="142" t="s">
        <v>79</v>
      </c>
      <c r="E202" s="142">
        <v>1</v>
      </c>
      <c r="F202" s="142">
        <v>0</v>
      </c>
      <c r="G202" s="142">
        <v>1</v>
      </c>
      <c r="H202" s="166" t="s">
        <v>15</v>
      </c>
      <c r="I202" s="166" t="s">
        <v>4</v>
      </c>
      <c r="J202" s="166" t="s">
        <v>51</v>
      </c>
      <c r="K202" s="166" t="s">
        <v>11</v>
      </c>
      <c r="L202" s="166">
        <v>1</v>
      </c>
      <c r="M202" s="166"/>
      <c r="N202" s="128"/>
    </row>
    <row r="203" spans="1:14">
      <c r="A203" s="140">
        <v>44848</v>
      </c>
      <c r="B203" s="164">
        <f t="shared" si="3"/>
        <v>202</v>
      </c>
      <c r="C203" s="148" t="s">
        <v>254</v>
      </c>
      <c r="D203" s="142" t="s">
        <v>73</v>
      </c>
      <c r="E203" s="142">
        <v>1</v>
      </c>
      <c r="F203" s="142">
        <v>0</v>
      </c>
      <c r="G203" s="142">
        <v>1</v>
      </c>
      <c r="H203" s="166" t="s">
        <v>15</v>
      </c>
      <c r="I203" s="166" t="s">
        <v>4</v>
      </c>
      <c r="J203" s="166" t="s">
        <v>213</v>
      </c>
      <c r="K203" s="166" t="s">
        <v>11</v>
      </c>
      <c r="L203" s="166">
        <v>1</v>
      </c>
      <c r="M203" s="166"/>
      <c r="N203" s="128"/>
    </row>
    <row r="204" spans="1:14">
      <c r="A204" s="140">
        <v>44848</v>
      </c>
      <c r="B204" s="164">
        <f t="shared" si="3"/>
        <v>203</v>
      </c>
      <c r="C204" s="148" t="s">
        <v>255</v>
      </c>
      <c r="D204" s="142" t="s">
        <v>73</v>
      </c>
      <c r="E204" s="142">
        <v>1</v>
      </c>
      <c r="F204" s="142">
        <v>0</v>
      </c>
      <c r="G204" s="142">
        <v>1</v>
      </c>
      <c r="H204" s="166" t="s">
        <v>15</v>
      </c>
      <c r="I204" s="166" t="s">
        <v>4</v>
      </c>
      <c r="J204" s="166" t="s">
        <v>256</v>
      </c>
      <c r="K204" s="166" t="s">
        <v>11</v>
      </c>
      <c r="L204" s="166">
        <v>1</v>
      </c>
      <c r="M204" s="166"/>
      <c r="N204" s="128"/>
    </row>
    <row r="205" spans="1:14">
      <c r="A205" s="140">
        <v>44848</v>
      </c>
      <c r="B205" s="164">
        <f t="shared" si="3"/>
        <v>204</v>
      </c>
      <c r="C205" s="165" t="s">
        <v>257</v>
      </c>
      <c r="D205" s="164" t="s">
        <v>68</v>
      </c>
      <c r="E205" s="164">
        <v>1</v>
      </c>
      <c r="F205" s="139">
        <v>0</v>
      </c>
      <c r="G205" s="139">
        <v>3</v>
      </c>
      <c r="H205" s="166" t="s">
        <v>3</v>
      </c>
      <c r="I205" s="166" t="s">
        <v>7</v>
      </c>
      <c r="J205" s="166" t="s">
        <v>49</v>
      </c>
      <c r="K205" s="139" t="s">
        <v>20</v>
      </c>
      <c r="L205" s="166">
        <v>1</v>
      </c>
      <c r="M205" s="166"/>
      <c r="N205" s="128"/>
    </row>
    <row r="206" spans="1:14">
      <c r="A206" s="140">
        <v>44848</v>
      </c>
      <c r="B206" s="164">
        <f t="shared" si="3"/>
        <v>205</v>
      </c>
      <c r="C206" s="165" t="s">
        <v>258</v>
      </c>
      <c r="D206" s="164" t="s">
        <v>68</v>
      </c>
      <c r="E206" s="164">
        <v>1</v>
      </c>
      <c r="F206" s="139">
        <v>0</v>
      </c>
      <c r="G206" s="139">
        <v>3</v>
      </c>
      <c r="H206" s="166" t="s">
        <v>6</v>
      </c>
      <c r="I206" s="166" t="s">
        <v>16</v>
      </c>
      <c r="J206" s="166" t="s">
        <v>49</v>
      </c>
      <c r="K206" s="139" t="s">
        <v>20</v>
      </c>
      <c r="L206" s="166">
        <v>1</v>
      </c>
      <c r="M206" s="166"/>
      <c r="N206" s="128"/>
    </row>
    <row r="207" spans="1:14">
      <c r="A207" s="140">
        <v>44848</v>
      </c>
      <c r="B207" s="164">
        <f t="shared" si="3"/>
        <v>206</v>
      </c>
      <c r="C207" s="165" t="s">
        <v>259</v>
      </c>
      <c r="D207" s="164" t="s">
        <v>68</v>
      </c>
      <c r="E207" s="164">
        <v>1</v>
      </c>
      <c r="F207" s="139">
        <v>0</v>
      </c>
      <c r="G207" s="139">
        <v>3</v>
      </c>
      <c r="H207" s="166" t="s">
        <v>3</v>
      </c>
      <c r="I207" s="166" t="s">
        <v>7</v>
      </c>
      <c r="J207" s="166" t="s">
        <v>193</v>
      </c>
      <c r="K207" s="139" t="s">
        <v>20</v>
      </c>
      <c r="L207" s="166">
        <v>1</v>
      </c>
      <c r="M207" s="166"/>
      <c r="N207" s="128"/>
    </row>
    <row r="208" spans="1:14">
      <c r="A208" s="140">
        <v>44848</v>
      </c>
      <c r="B208" s="164">
        <f t="shared" si="3"/>
        <v>207</v>
      </c>
      <c r="C208" s="165" t="s">
        <v>260</v>
      </c>
      <c r="D208" s="164" t="s">
        <v>68</v>
      </c>
      <c r="E208" s="164">
        <v>1</v>
      </c>
      <c r="F208" s="139">
        <v>1</v>
      </c>
      <c r="G208" s="139">
        <v>1</v>
      </c>
      <c r="H208" s="166" t="s">
        <v>6</v>
      </c>
      <c r="I208" s="166" t="s">
        <v>7</v>
      </c>
      <c r="J208" s="166" t="s">
        <v>49</v>
      </c>
      <c r="K208" s="139" t="s">
        <v>20</v>
      </c>
      <c r="L208" s="166">
        <v>1</v>
      </c>
      <c r="M208" s="166"/>
      <c r="N208" s="128"/>
    </row>
    <row r="209" spans="1:14">
      <c r="A209" s="140">
        <v>44848</v>
      </c>
      <c r="B209" s="164">
        <f t="shared" si="3"/>
        <v>208</v>
      </c>
      <c r="C209" s="165" t="s">
        <v>261</v>
      </c>
      <c r="D209" s="164" t="s">
        <v>68</v>
      </c>
      <c r="E209" s="164">
        <v>1</v>
      </c>
      <c r="F209" s="139">
        <v>1</v>
      </c>
      <c r="G209" s="139">
        <v>1</v>
      </c>
      <c r="H209" s="166" t="s">
        <v>6</v>
      </c>
      <c r="I209" s="166" t="s">
        <v>16</v>
      </c>
      <c r="J209" s="166" t="s">
        <v>262</v>
      </c>
      <c r="K209" s="139" t="s">
        <v>20</v>
      </c>
      <c r="L209" s="166">
        <v>1</v>
      </c>
      <c r="M209" s="166"/>
      <c r="N209" s="128"/>
    </row>
    <row r="210" spans="1:14">
      <c r="A210" s="140">
        <v>44848</v>
      </c>
      <c r="B210" s="164">
        <f t="shared" si="3"/>
        <v>209</v>
      </c>
      <c r="C210" s="165" t="s">
        <v>237</v>
      </c>
      <c r="D210" s="164" t="s">
        <v>68</v>
      </c>
      <c r="E210" s="164">
        <v>1</v>
      </c>
      <c r="F210" s="139">
        <v>1</v>
      </c>
      <c r="G210" s="139">
        <v>1</v>
      </c>
      <c r="H210" s="166" t="s">
        <v>6</v>
      </c>
      <c r="I210" s="166" t="s">
        <v>4</v>
      </c>
      <c r="J210" s="166" t="s">
        <v>49</v>
      </c>
      <c r="K210" s="139" t="s">
        <v>8</v>
      </c>
      <c r="L210" s="166">
        <v>1</v>
      </c>
      <c r="M210" s="166"/>
      <c r="N210" s="128"/>
    </row>
    <row r="211" spans="1:14">
      <c r="A211" s="140">
        <v>44848</v>
      </c>
      <c r="B211" s="164">
        <f t="shared" si="3"/>
        <v>210</v>
      </c>
      <c r="C211" s="165" t="s">
        <v>263</v>
      </c>
      <c r="D211" s="164" t="s">
        <v>55</v>
      </c>
      <c r="E211" s="164">
        <v>1</v>
      </c>
      <c r="F211" s="139">
        <v>0</v>
      </c>
      <c r="G211" s="139">
        <v>3</v>
      </c>
      <c r="H211" s="166" t="s">
        <v>6</v>
      </c>
      <c r="I211" s="166" t="s">
        <v>4</v>
      </c>
      <c r="J211" s="166" t="s">
        <v>193</v>
      </c>
      <c r="K211" s="139" t="s">
        <v>20</v>
      </c>
      <c r="L211" s="166">
        <v>1</v>
      </c>
      <c r="M211" s="166"/>
      <c r="N211" s="128"/>
    </row>
    <row r="212" spans="1:14">
      <c r="A212" s="140">
        <v>44848</v>
      </c>
      <c r="B212" s="164">
        <f t="shared" si="3"/>
        <v>211</v>
      </c>
      <c r="C212" s="165" t="s">
        <v>264</v>
      </c>
      <c r="D212" s="164" t="s">
        <v>55</v>
      </c>
      <c r="E212" s="164">
        <v>1</v>
      </c>
      <c r="F212" s="139">
        <v>1</v>
      </c>
      <c r="G212" s="139">
        <v>1</v>
      </c>
      <c r="H212" s="166" t="s">
        <v>6</v>
      </c>
      <c r="I212" s="166" t="s">
        <v>4</v>
      </c>
      <c r="J212" s="166" t="s">
        <v>49</v>
      </c>
      <c r="K212" s="139" t="s">
        <v>20</v>
      </c>
      <c r="L212" s="166">
        <v>1</v>
      </c>
      <c r="M212" s="166"/>
      <c r="N212" s="128"/>
    </row>
    <row r="213" spans="1:14">
      <c r="A213" s="140">
        <v>44848</v>
      </c>
      <c r="B213" s="164">
        <f t="shared" si="3"/>
        <v>212</v>
      </c>
      <c r="C213" s="165" t="s">
        <v>265</v>
      </c>
      <c r="D213" s="164" t="s">
        <v>55</v>
      </c>
      <c r="E213" s="164">
        <v>1</v>
      </c>
      <c r="F213" s="139">
        <v>0</v>
      </c>
      <c r="G213" s="139">
        <v>3</v>
      </c>
      <c r="H213" s="166" t="s">
        <v>6</v>
      </c>
      <c r="I213" s="166" t="s">
        <v>7</v>
      </c>
      <c r="J213" s="166" t="s">
        <v>49</v>
      </c>
      <c r="K213" s="139" t="s">
        <v>20</v>
      </c>
      <c r="L213" s="166">
        <v>1</v>
      </c>
      <c r="M213" s="166"/>
      <c r="N213" s="128"/>
    </row>
    <row r="214" spans="1:14">
      <c r="A214" s="140">
        <v>44848</v>
      </c>
      <c r="B214" s="164">
        <f t="shared" si="3"/>
        <v>213</v>
      </c>
      <c r="C214" s="165" t="s">
        <v>266</v>
      </c>
      <c r="D214" s="164" t="s">
        <v>55</v>
      </c>
      <c r="E214" s="164">
        <v>1</v>
      </c>
      <c r="F214" s="139">
        <v>0</v>
      </c>
      <c r="G214" s="139">
        <v>3</v>
      </c>
      <c r="H214" s="166" t="s">
        <v>6</v>
      </c>
      <c r="I214" s="166" t="s">
        <v>4</v>
      </c>
      <c r="J214" s="166" t="s">
        <v>87</v>
      </c>
      <c r="K214" s="139" t="s">
        <v>20</v>
      </c>
      <c r="L214" s="166">
        <v>1</v>
      </c>
      <c r="M214" s="166"/>
      <c r="N214" s="128"/>
    </row>
    <row r="215" spans="1:14">
      <c r="A215" s="140">
        <v>44848</v>
      </c>
      <c r="B215" s="164">
        <f t="shared" si="3"/>
        <v>214</v>
      </c>
      <c r="C215" s="165" t="s">
        <v>267</v>
      </c>
      <c r="D215" s="164" t="s">
        <v>59</v>
      </c>
      <c r="E215" s="164">
        <v>1</v>
      </c>
      <c r="F215" s="139">
        <v>1</v>
      </c>
      <c r="G215" s="139">
        <v>1</v>
      </c>
      <c r="H215" s="166" t="s">
        <v>3</v>
      </c>
      <c r="I215" s="166" t="s">
        <v>7</v>
      </c>
      <c r="J215" s="166" t="s">
        <v>87</v>
      </c>
      <c r="K215" s="139" t="s">
        <v>5</v>
      </c>
      <c r="L215" s="166">
        <v>1</v>
      </c>
      <c r="M215" s="166"/>
      <c r="N215" s="128"/>
    </row>
    <row r="216" spans="1:14">
      <c r="A216" s="140">
        <v>44848</v>
      </c>
      <c r="B216" s="164">
        <f t="shared" si="3"/>
        <v>215</v>
      </c>
      <c r="C216" s="165" t="s">
        <v>268</v>
      </c>
      <c r="D216" s="164" t="s">
        <v>59</v>
      </c>
      <c r="E216" s="164">
        <v>1</v>
      </c>
      <c r="F216" s="139">
        <v>1</v>
      </c>
      <c r="G216" s="139">
        <v>1</v>
      </c>
      <c r="H216" s="166" t="s">
        <v>6</v>
      </c>
      <c r="I216" s="166" t="s">
        <v>4</v>
      </c>
      <c r="J216" s="166" t="s">
        <v>83</v>
      </c>
      <c r="K216" s="139" t="s">
        <v>20</v>
      </c>
      <c r="L216" s="166">
        <v>1</v>
      </c>
      <c r="M216" s="166"/>
      <c r="N216" s="128"/>
    </row>
    <row r="217" spans="1:14">
      <c r="A217" s="140">
        <v>44848</v>
      </c>
      <c r="B217" s="164">
        <f t="shared" si="3"/>
        <v>216</v>
      </c>
      <c r="C217" s="165" t="s">
        <v>269</v>
      </c>
      <c r="D217" s="164" t="s">
        <v>59</v>
      </c>
      <c r="E217" s="164">
        <v>1</v>
      </c>
      <c r="F217" s="139">
        <v>1</v>
      </c>
      <c r="G217" s="139">
        <v>1</v>
      </c>
      <c r="H217" s="166" t="s">
        <v>6</v>
      </c>
      <c r="I217" s="166" t="s">
        <v>4</v>
      </c>
      <c r="J217" s="166" t="s">
        <v>193</v>
      </c>
      <c r="K217" s="139" t="s">
        <v>20</v>
      </c>
      <c r="L217" s="166">
        <v>1</v>
      </c>
      <c r="M217" s="166"/>
      <c r="N217" s="128"/>
    </row>
    <row r="218" spans="1:14">
      <c r="A218" s="140">
        <v>44848</v>
      </c>
      <c r="B218" s="164">
        <f t="shared" si="3"/>
        <v>217</v>
      </c>
      <c r="C218" s="165" t="s">
        <v>270</v>
      </c>
      <c r="D218" s="164" t="s">
        <v>59</v>
      </c>
      <c r="E218" s="164">
        <v>1</v>
      </c>
      <c r="F218" s="139">
        <v>0</v>
      </c>
      <c r="G218" s="139">
        <v>3</v>
      </c>
      <c r="H218" s="166" t="s">
        <v>6</v>
      </c>
      <c r="I218" s="166" t="s">
        <v>4</v>
      </c>
      <c r="J218" s="166" t="s">
        <v>49</v>
      </c>
      <c r="K218" s="139" t="s">
        <v>20</v>
      </c>
      <c r="L218" s="166">
        <v>1</v>
      </c>
      <c r="M218" s="166"/>
      <c r="N218" s="128"/>
    </row>
    <row r="219" spans="1:14">
      <c r="A219" s="140">
        <v>44848</v>
      </c>
      <c r="B219" s="164">
        <f t="shared" si="3"/>
        <v>218</v>
      </c>
      <c r="C219" s="165" t="s">
        <v>271</v>
      </c>
      <c r="D219" s="164" t="s">
        <v>61</v>
      </c>
      <c r="E219" s="164">
        <v>1</v>
      </c>
      <c r="F219" s="139">
        <v>1</v>
      </c>
      <c r="G219" s="139">
        <v>1</v>
      </c>
      <c r="H219" s="166" t="s">
        <v>34</v>
      </c>
      <c r="I219" s="166" t="s">
        <v>7</v>
      </c>
      <c r="J219" s="166" t="s">
        <v>49</v>
      </c>
      <c r="K219" s="139" t="s">
        <v>34</v>
      </c>
      <c r="L219" s="166"/>
      <c r="M219" s="166">
        <v>1</v>
      </c>
      <c r="N219" s="128"/>
    </row>
    <row r="220" spans="1:14">
      <c r="A220" s="140">
        <v>44848</v>
      </c>
      <c r="B220" s="164">
        <f t="shared" si="3"/>
        <v>219</v>
      </c>
      <c r="C220" s="165" t="s">
        <v>272</v>
      </c>
      <c r="D220" s="164" t="s">
        <v>61</v>
      </c>
      <c r="E220" s="164">
        <v>1</v>
      </c>
      <c r="F220" s="139">
        <v>1</v>
      </c>
      <c r="G220" s="139">
        <v>1</v>
      </c>
      <c r="H220" s="166" t="s">
        <v>3</v>
      </c>
      <c r="I220" s="166" t="s">
        <v>4</v>
      </c>
      <c r="J220" s="166" t="s">
        <v>49</v>
      </c>
      <c r="K220" s="139" t="s">
        <v>5</v>
      </c>
      <c r="L220" s="166">
        <v>1</v>
      </c>
      <c r="M220" s="166"/>
      <c r="N220" s="128"/>
    </row>
    <row r="221" spans="1:14">
      <c r="A221" s="140">
        <v>44848</v>
      </c>
      <c r="B221" s="164">
        <f t="shared" si="3"/>
        <v>220</v>
      </c>
      <c r="C221" s="165" t="s">
        <v>264</v>
      </c>
      <c r="D221" s="164" t="s">
        <v>61</v>
      </c>
      <c r="E221" s="164">
        <v>1</v>
      </c>
      <c r="F221" s="139">
        <v>1</v>
      </c>
      <c r="G221" s="139">
        <v>1</v>
      </c>
      <c r="H221" s="166" t="s">
        <v>6</v>
      </c>
      <c r="I221" s="166" t="s">
        <v>4</v>
      </c>
      <c r="J221" s="166" t="s">
        <v>87</v>
      </c>
      <c r="K221" s="139" t="s">
        <v>20</v>
      </c>
      <c r="L221" s="166">
        <v>1</v>
      </c>
      <c r="M221" s="166"/>
      <c r="N221" s="128"/>
    </row>
    <row r="222" spans="1:14">
      <c r="A222" s="140">
        <v>44848</v>
      </c>
      <c r="B222" s="164">
        <f t="shared" si="3"/>
        <v>221</v>
      </c>
      <c r="C222" s="165" t="s">
        <v>265</v>
      </c>
      <c r="D222" s="164" t="s">
        <v>61</v>
      </c>
      <c r="E222" s="164">
        <v>1</v>
      </c>
      <c r="F222" s="139">
        <v>0</v>
      </c>
      <c r="G222" s="139">
        <v>3</v>
      </c>
      <c r="H222" s="166" t="s">
        <v>6</v>
      </c>
      <c r="I222" s="166" t="s">
        <v>16</v>
      </c>
      <c r="J222" s="166" t="s">
        <v>49</v>
      </c>
      <c r="K222" s="139" t="s">
        <v>20</v>
      </c>
      <c r="L222" s="166">
        <v>1</v>
      </c>
      <c r="M222" s="166"/>
      <c r="N222" s="128"/>
    </row>
    <row r="223" spans="1:14">
      <c r="A223" s="140">
        <v>44848</v>
      </c>
      <c r="B223" s="164">
        <f t="shared" si="3"/>
        <v>222</v>
      </c>
      <c r="C223" s="165" t="s">
        <v>273</v>
      </c>
      <c r="D223" s="164" t="s">
        <v>61</v>
      </c>
      <c r="E223" s="164">
        <v>1</v>
      </c>
      <c r="F223" s="139">
        <v>1</v>
      </c>
      <c r="G223" s="139">
        <v>1</v>
      </c>
      <c r="H223" s="166" t="s">
        <v>13</v>
      </c>
      <c r="I223" s="166" t="s">
        <v>13</v>
      </c>
      <c r="J223" s="166" t="s">
        <v>49</v>
      </c>
      <c r="K223" s="139" t="s">
        <v>8</v>
      </c>
      <c r="L223" s="166">
        <v>1</v>
      </c>
      <c r="M223" s="166"/>
      <c r="N223" s="128"/>
    </row>
    <row r="224" spans="1:14">
      <c r="A224" s="140">
        <v>44848</v>
      </c>
      <c r="B224" s="164">
        <f t="shared" si="3"/>
        <v>223</v>
      </c>
      <c r="C224" s="165" t="s">
        <v>274</v>
      </c>
      <c r="D224" s="164" t="s">
        <v>53</v>
      </c>
      <c r="E224" s="164">
        <v>1</v>
      </c>
      <c r="F224" s="139">
        <v>1</v>
      </c>
      <c r="G224" s="139">
        <v>2</v>
      </c>
      <c r="H224" s="166" t="s">
        <v>6</v>
      </c>
      <c r="I224" s="166" t="s">
        <v>4</v>
      </c>
      <c r="J224" s="166" t="s">
        <v>195</v>
      </c>
      <c r="K224" s="139" t="s">
        <v>20</v>
      </c>
      <c r="L224" s="166">
        <v>1</v>
      </c>
      <c r="M224" s="166"/>
      <c r="N224" s="128"/>
    </row>
    <row r="225" spans="1:14">
      <c r="A225" s="140">
        <v>44848</v>
      </c>
      <c r="B225" s="164">
        <f t="shared" si="3"/>
        <v>224</v>
      </c>
      <c r="C225" s="165" t="s">
        <v>266</v>
      </c>
      <c r="D225" s="164" t="s">
        <v>53</v>
      </c>
      <c r="E225" s="164">
        <v>1</v>
      </c>
      <c r="F225" s="139">
        <v>0</v>
      </c>
      <c r="G225" s="139">
        <v>3</v>
      </c>
      <c r="H225" s="166" t="s">
        <v>6</v>
      </c>
      <c r="I225" s="166" t="s">
        <v>4</v>
      </c>
      <c r="J225" s="166" t="s">
        <v>83</v>
      </c>
      <c r="K225" s="139" t="s">
        <v>20</v>
      </c>
      <c r="L225" s="166">
        <v>1</v>
      </c>
      <c r="M225" s="166"/>
      <c r="N225" s="128"/>
    </row>
    <row r="226" spans="1:14">
      <c r="A226" s="140">
        <v>44848</v>
      </c>
      <c r="B226" s="164">
        <f t="shared" si="3"/>
        <v>225</v>
      </c>
      <c r="C226" s="165" t="s">
        <v>275</v>
      </c>
      <c r="D226" s="164" t="s">
        <v>53</v>
      </c>
      <c r="E226" s="164">
        <v>1</v>
      </c>
      <c r="F226" s="139">
        <v>1</v>
      </c>
      <c r="G226" s="139">
        <v>1</v>
      </c>
      <c r="H226" s="166" t="s">
        <v>6</v>
      </c>
      <c r="I226" s="166" t="s">
        <v>7</v>
      </c>
      <c r="J226" s="166" t="s">
        <v>193</v>
      </c>
      <c r="K226" s="139" t="s">
        <v>20</v>
      </c>
      <c r="L226" s="166">
        <v>1</v>
      </c>
      <c r="M226" s="166"/>
      <c r="N226" s="128"/>
    </row>
    <row r="227" spans="1:14">
      <c r="A227" s="140">
        <v>44848</v>
      </c>
      <c r="B227" s="164">
        <f t="shared" si="3"/>
        <v>226</v>
      </c>
      <c r="C227" s="165" t="s">
        <v>276</v>
      </c>
      <c r="D227" s="164" t="s">
        <v>48</v>
      </c>
      <c r="E227" s="164">
        <v>1</v>
      </c>
      <c r="F227" s="139">
        <v>1</v>
      </c>
      <c r="G227" s="139">
        <v>1</v>
      </c>
      <c r="H227" s="166" t="s">
        <v>3</v>
      </c>
      <c r="I227" s="166" t="s">
        <v>7</v>
      </c>
      <c r="J227" s="166" t="s">
        <v>193</v>
      </c>
      <c r="K227" s="139" t="s">
        <v>5</v>
      </c>
      <c r="L227" s="166">
        <v>1</v>
      </c>
      <c r="M227" s="166"/>
      <c r="N227" s="128"/>
    </row>
    <row r="228" spans="1:14">
      <c r="A228" s="140">
        <v>44848</v>
      </c>
      <c r="B228" s="164">
        <f t="shared" si="3"/>
        <v>227</v>
      </c>
      <c r="C228" s="165" t="s">
        <v>277</v>
      </c>
      <c r="D228" s="164" t="s">
        <v>48</v>
      </c>
      <c r="E228" s="164">
        <v>1</v>
      </c>
      <c r="F228" s="139">
        <v>1</v>
      </c>
      <c r="G228" s="139">
        <v>1</v>
      </c>
      <c r="H228" s="166" t="s">
        <v>6</v>
      </c>
      <c r="I228" s="166" t="s">
        <v>4</v>
      </c>
      <c r="J228" s="166" t="s">
        <v>193</v>
      </c>
      <c r="K228" s="139" t="s">
        <v>20</v>
      </c>
      <c r="L228" s="166">
        <v>1</v>
      </c>
      <c r="M228" s="166"/>
      <c r="N228" s="128"/>
    </row>
    <row r="229" spans="1:14">
      <c r="A229" s="140">
        <v>44848</v>
      </c>
      <c r="B229" s="164">
        <f t="shared" si="3"/>
        <v>228</v>
      </c>
      <c r="C229" s="165" t="s">
        <v>278</v>
      </c>
      <c r="D229" s="164" t="s">
        <v>48</v>
      </c>
      <c r="E229" s="164">
        <v>1</v>
      </c>
      <c r="F229" s="139">
        <v>1</v>
      </c>
      <c r="G229" s="139">
        <v>1</v>
      </c>
      <c r="H229" s="166" t="s">
        <v>3</v>
      </c>
      <c r="I229" s="166" t="s">
        <v>7</v>
      </c>
      <c r="J229" s="166" t="s">
        <v>193</v>
      </c>
      <c r="K229" s="139" t="s">
        <v>20</v>
      </c>
      <c r="L229" s="166">
        <v>1</v>
      </c>
      <c r="M229" s="166"/>
      <c r="N229" s="128"/>
    </row>
    <row r="230" spans="1:14">
      <c r="A230" s="140">
        <v>44848</v>
      </c>
      <c r="B230" s="164">
        <f t="shared" si="3"/>
        <v>229</v>
      </c>
      <c r="C230" s="165" t="s">
        <v>279</v>
      </c>
      <c r="D230" s="164" t="s">
        <v>48</v>
      </c>
      <c r="E230" s="164">
        <v>1</v>
      </c>
      <c r="F230" s="139">
        <v>1</v>
      </c>
      <c r="G230" s="139">
        <v>1</v>
      </c>
      <c r="H230" s="166" t="s">
        <v>13</v>
      </c>
      <c r="I230" s="166" t="s">
        <v>13</v>
      </c>
      <c r="J230" s="166" t="s">
        <v>49</v>
      </c>
      <c r="K230" s="139" t="s">
        <v>8</v>
      </c>
      <c r="L230" s="166">
        <v>1</v>
      </c>
      <c r="M230" s="166"/>
      <c r="N230" s="128"/>
    </row>
    <row r="231" spans="1:14">
      <c r="A231" s="140">
        <v>44851</v>
      </c>
      <c r="B231" s="164">
        <f t="shared" si="3"/>
        <v>230</v>
      </c>
      <c r="C231" s="165" t="s">
        <v>223</v>
      </c>
      <c r="D231" s="164" t="s">
        <v>68</v>
      </c>
      <c r="E231" s="164">
        <v>1</v>
      </c>
      <c r="F231" s="139">
        <v>1</v>
      </c>
      <c r="G231" s="139">
        <v>1</v>
      </c>
      <c r="H231" s="166" t="s">
        <v>6</v>
      </c>
      <c r="I231" s="166" t="s">
        <v>4</v>
      </c>
      <c r="J231" s="166" t="s">
        <v>49</v>
      </c>
      <c r="K231" s="139" t="s">
        <v>8</v>
      </c>
      <c r="L231" s="166">
        <v>1</v>
      </c>
      <c r="M231" s="166"/>
      <c r="N231" s="128"/>
    </row>
    <row r="232" spans="1:14">
      <c r="A232" s="140">
        <v>44851</v>
      </c>
      <c r="B232" s="164">
        <f t="shared" si="3"/>
        <v>231</v>
      </c>
      <c r="C232" s="165" t="s">
        <v>280</v>
      </c>
      <c r="D232" s="164" t="s">
        <v>68</v>
      </c>
      <c r="E232" s="164">
        <v>1</v>
      </c>
      <c r="F232" s="139">
        <v>1</v>
      </c>
      <c r="G232" s="139">
        <v>2</v>
      </c>
      <c r="H232" s="166" t="s">
        <v>6</v>
      </c>
      <c r="I232" s="166" t="s">
        <v>4</v>
      </c>
      <c r="J232" s="166" t="s">
        <v>49</v>
      </c>
      <c r="K232" s="139" t="s">
        <v>8</v>
      </c>
      <c r="L232" s="166">
        <v>1</v>
      </c>
      <c r="M232" s="166"/>
      <c r="N232" s="128"/>
    </row>
    <row r="233" spans="1:14">
      <c r="A233" s="140">
        <v>44851</v>
      </c>
      <c r="B233" s="164">
        <f t="shared" si="3"/>
        <v>232</v>
      </c>
      <c r="C233" s="165" t="s">
        <v>281</v>
      </c>
      <c r="D233" s="164" t="s">
        <v>68</v>
      </c>
      <c r="E233" s="164">
        <v>1</v>
      </c>
      <c r="F233" s="139">
        <v>1</v>
      </c>
      <c r="G233" s="139">
        <v>1</v>
      </c>
      <c r="H233" s="166" t="s">
        <v>6</v>
      </c>
      <c r="I233" s="166" t="s">
        <v>4</v>
      </c>
      <c r="J233" s="166" t="s">
        <v>49</v>
      </c>
      <c r="K233" s="139" t="s">
        <v>8</v>
      </c>
      <c r="L233" s="166">
        <v>1</v>
      </c>
      <c r="M233" s="166"/>
      <c r="N233" s="128"/>
    </row>
    <row r="234" spans="1:14">
      <c r="A234" s="140">
        <v>44851</v>
      </c>
      <c r="B234" s="164">
        <f t="shared" si="3"/>
        <v>233</v>
      </c>
      <c r="C234" s="165" t="s">
        <v>282</v>
      </c>
      <c r="D234" s="164" t="s">
        <v>68</v>
      </c>
      <c r="E234" s="164">
        <v>1</v>
      </c>
      <c r="F234" s="139">
        <v>1</v>
      </c>
      <c r="G234" s="139">
        <v>1</v>
      </c>
      <c r="H234" s="166" t="s">
        <v>3</v>
      </c>
      <c r="I234" s="166" t="s">
        <v>4</v>
      </c>
      <c r="J234" s="166" t="s">
        <v>49</v>
      </c>
      <c r="K234" s="139" t="s">
        <v>5</v>
      </c>
      <c r="L234" s="166">
        <v>1</v>
      </c>
      <c r="M234" s="166"/>
      <c r="N234" s="128"/>
    </row>
    <row r="235" spans="1:14">
      <c r="A235" s="140">
        <v>44851</v>
      </c>
      <c r="B235" s="164">
        <f t="shared" si="3"/>
        <v>234</v>
      </c>
      <c r="C235" s="165" t="s">
        <v>199</v>
      </c>
      <c r="D235" s="164" t="s">
        <v>55</v>
      </c>
      <c r="E235" s="164">
        <v>1</v>
      </c>
      <c r="F235" s="139">
        <v>1</v>
      </c>
      <c r="G235" s="139">
        <v>1</v>
      </c>
      <c r="H235" s="166" t="s">
        <v>6</v>
      </c>
      <c r="I235" s="166" t="s">
        <v>4</v>
      </c>
      <c r="J235" s="166" t="s">
        <v>87</v>
      </c>
      <c r="K235" s="139" t="s">
        <v>8</v>
      </c>
      <c r="L235" s="166">
        <v>1</v>
      </c>
      <c r="M235" s="166"/>
      <c r="N235" s="128"/>
    </row>
    <row r="236" spans="1:14">
      <c r="A236" s="140">
        <v>44851</v>
      </c>
      <c r="B236" s="164">
        <f t="shared" si="3"/>
        <v>235</v>
      </c>
      <c r="C236" s="165" t="s">
        <v>283</v>
      </c>
      <c r="D236" s="164" t="s">
        <v>55</v>
      </c>
      <c r="E236" s="164">
        <v>1</v>
      </c>
      <c r="F236" s="139">
        <v>1</v>
      </c>
      <c r="G236" s="139">
        <v>2</v>
      </c>
      <c r="H236" s="166" t="s">
        <v>13</v>
      </c>
      <c r="I236" s="166" t="s">
        <v>13</v>
      </c>
      <c r="J236" s="166" t="s">
        <v>49</v>
      </c>
      <c r="K236" s="139" t="s">
        <v>8</v>
      </c>
      <c r="L236" s="166">
        <v>1</v>
      </c>
      <c r="M236" s="166"/>
      <c r="N236" s="128"/>
    </row>
    <row r="237" spans="1:14">
      <c r="A237" s="140">
        <v>44851</v>
      </c>
      <c r="B237" s="164">
        <f t="shared" si="3"/>
        <v>236</v>
      </c>
      <c r="C237" s="165" t="s">
        <v>284</v>
      </c>
      <c r="D237" s="164" t="s">
        <v>55</v>
      </c>
      <c r="E237" s="164">
        <v>1</v>
      </c>
      <c r="F237" s="139">
        <v>1</v>
      </c>
      <c r="G237" s="139">
        <v>1</v>
      </c>
      <c r="H237" s="166" t="s">
        <v>6</v>
      </c>
      <c r="I237" s="166" t="s">
        <v>7</v>
      </c>
      <c r="J237" s="166" t="s">
        <v>49</v>
      </c>
      <c r="K237" s="139" t="s">
        <v>20</v>
      </c>
      <c r="L237" s="166">
        <v>1</v>
      </c>
      <c r="M237" s="166"/>
      <c r="N237" s="128"/>
    </row>
    <row r="238" spans="1:14">
      <c r="A238" s="140">
        <v>44851</v>
      </c>
      <c r="B238" s="164">
        <f t="shared" si="3"/>
        <v>237</v>
      </c>
      <c r="C238" s="165" t="s">
        <v>285</v>
      </c>
      <c r="D238" s="164" t="s">
        <v>106</v>
      </c>
      <c r="E238" s="164">
        <v>1</v>
      </c>
      <c r="F238" s="139">
        <v>0</v>
      </c>
      <c r="G238" s="139">
        <v>1</v>
      </c>
      <c r="H238" s="166" t="s">
        <v>6</v>
      </c>
      <c r="I238" s="166" t="s">
        <v>4</v>
      </c>
      <c r="J238" s="166" t="s">
        <v>193</v>
      </c>
      <c r="K238" s="139" t="s">
        <v>20</v>
      </c>
      <c r="L238" s="166">
        <v>1</v>
      </c>
      <c r="M238" s="166"/>
      <c r="N238" s="128"/>
    </row>
    <row r="239" spans="1:14">
      <c r="A239" s="140">
        <v>44851</v>
      </c>
      <c r="B239" s="164">
        <f t="shared" si="3"/>
        <v>238</v>
      </c>
      <c r="C239" s="165" t="s">
        <v>286</v>
      </c>
      <c r="D239" s="164" t="s">
        <v>106</v>
      </c>
      <c r="E239" s="164">
        <v>1</v>
      </c>
      <c r="F239" s="139">
        <v>1</v>
      </c>
      <c r="G239" s="139">
        <v>1</v>
      </c>
      <c r="H239" s="166" t="s">
        <v>6</v>
      </c>
      <c r="I239" s="166" t="s">
        <v>4</v>
      </c>
      <c r="J239" s="166" t="s">
        <v>87</v>
      </c>
      <c r="K239" s="139" t="s">
        <v>5</v>
      </c>
      <c r="L239" s="166">
        <v>1</v>
      </c>
      <c r="M239" s="166"/>
      <c r="N239" s="128"/>
    </row>
    <row r="240" spans="1:14">
      <c r="A240" s="140">
        <v>44851</v>
      </c>
      <c r="B240" s="164">
        <f t="shared" si="3"/>
        <v>239</v>
      </c>
      <c r="C240" s="165" t="s">
        <v>287</v>
      </c>
      <c r="D240" s="164" t="s">
        <v>106</v>
      </c>
      <c r="E240" s="164">
        <v>1</v>
      </c>
      <c r="F240" s="139">
        <v>1</v>
      </c>
      <c r="G240" s="139">
        <v>1</v>
      </c>
      <c r="H240" s="166" t="s">
        <v>6</v>
      </c>
      <c r="I240" s="166" t="s">
        <v>4</v>
      </c>
      <c r="J240" s="166" t="s">
        <v>193</v>
      </c>
      <c r="K240" s="139" t="s">
        <v>8</v>
      </c>
      <c r="L240" s="166">
        <v>1</v>
      </c>
      <c r="M240" s="166"/>
      <c r="N240" s="128"/>
    </row>
    <row r="241" spans="1:14">
      <c r="A241" s="140">
        <v>44851</v>
      </c>
      <c r="B241" s="164">
        <f t="shared" si="3"/>
        <v>240</v>
      </c>
      <c r="C241" s="165" t="s">
        <v>288</v>
      </c>
      <c r="D241" s="164" t="s">
        <v>59</v>
      </c>
      <c r="E241" s="164">
        <v>1</v>
      </c>
      <c r="F241" s="139">
        <v>1</v>
      </c>
      <c r="G241" s="139">
        <v>1</v>
      </c>
      <c r="H241" s="166" t="s">
        <v>6</v>
      </c>
      <c r="I241" s="166" t="s">
        <v>4</v>
      </c>
      <c r="J241" s="166" t="s">
        <v>87</v>
      </c>
      <c r="K241" s="139" t="s">
        <v>102</v>
      </c>
      <c r="L241" s="166"/>
      <c r="M241" s="166">
        <v>1</v>
      </c>
      <c r="N241" s="128"/>
    </row>
    <row r="242" spans="1:14">
      <c r="A242" s="140">
        <v>44851</v>
      </c>
      <c r="B242" s="164">
        <f t="shared" si="3"/>
        <v>241</v>
      </c>
      <c r="C242" s="165" t="s">
        <v>289</v>
      </c>
      <c r="D242" s="164" t="s">
        <v>59</v>
      </c>
      <c r="E242" s="164">
        <v>1</v>
      </c>
      <c r="F242" s="139">
        <v>0</v>
      </c>
      <c r="G242" s="139">
        <v>1</v>
      </c>
      <c r="H242" s="166" t="s">
        <v>6</v>
      </c>
      <c r="I242" s="166" t="s">
        <v>4</v>
      </c>
      <c r="J242" s="166" t="s">
        <v>195</v>
      </c>
      <c r="K242" s="139" t="s">
        <v>20</v>
      </c>
      <c r="L242" s="166">
        <v>1</v>
      </c>
      <c r="M242" s="166"/>
      <c r="N242" s="128"/>
    </row>
    <row r="243" spans="1:14">
      <c r="A243" s="140">
        <v>44851</v>
      </c>
      <c r="B243" s="164">
        <f t="shared" si="3"/>
        <v>242</v>
      </c>
      <c r="C243" s="165" t="s">
        <v>290</v>
      </c>
      <c r="D243" s="164" t="s">
        <v>59</v>
      </c>
      <c r="E243" s="164">
        <v>1</v>
      </c>
      <c r="F243" s="139">
        <v>1</v>
      </c>
      <c r="G243" s="139">
        <v>1</v>
      </c>
      <c r="H243" s="166" t="s">
        <v>3</v>
      </c>
      <c r="I243" s="166" t="s">
        <v>7</v>
      </c>
      <c r="J243" s="166" t="s">
        <v>49</v>
      </c>
      <c r="K243" s="139" t="s">
        <v>5</v>
      </c>
      <c r="L243" s="166">
        <v>1</v>
      </c>
      <c r="M243" s="166"/>
      <c r="N243" s="128"/>
    </row>
    <row r="244" spans="1:14">
      <c r="A244" s="140">
        <v>44851</v>
      </c>
      <c r="B244" s="164">
        <f t="shared" si="3"/>
        <v>243</v>
      </c>
      <c r="C244" s="165" t="s">
        <v>291</v>
      </c>
      <c r="D244" s="164" t="s">
        <v>59</v>
      </c>
      <c r="E244" s="164">
        <v>1</v>
      </c>
      <c r="F244" s="139">
        <v>1</v>
      </c>
      <c r="G244" s="139">
        <v>1</v>
      </c>
      <c r="H244" s="166" t="s">
        <v>13</v>
      </c>
      <c r="I244" s="166" t="s">
        <v>13</v>
      </c>
      <c r="J244" s="166" t="s">
        <v>49</v>
      </c>
      <c r="K244" s="139" t="s">
        <v>8</v>
      </c>
      <c r="L244" s="166">
        <v>1</v>
      </c>
      <c r="M244" s="166"/>
      <c r="N244" s="128"/>
    </row>
    <row r="245" spans="1:14">
      <c r="A245" s="140">
        <v>44851</v>
      </c>
      <c r="B245" s="164">
        <f t="shared" si="3"/>
        <v>244</v>
      </c>
      <c r="C245" s="165" t="s">
        <v>292</v>
      </c>
      <c r="D245" s="164" t="s">
        <v>61</v>
      </c>
      <c r="E245" s="164">
        <v>1</v>
      </c>
      <c r="F245" s="139">
        <v>1</v>
      </c>
      <c r="G245" s="139">
        <v>1</v>
      </c>
      <c r="H245" s="166" t="s">
        <v>6</v>
      </c>
      <c r="I245" s="166" t="s">
        <v>4</v>
      </c>
      <c r="J245" s="166" t="s">
        <v>87</v>
      </c>
      <c r="K245" s="139" t="s">
        <v>102</v>
      </c>
      <c r="L245" s="166"/>
      <c r="M245" s="166">
        <v>1</v>
      </c>
      <c r="N245" s="128"/>
    </row>
    <row r="246" spans="1:14">
      <c r="A246" s="140">
        <v>44851</v>
      </c>
      <c r="B246" s="164">
        <f t="shared" si="3"/>
        <v>245</v>
      </c>
      <c r="C246" s="165" t="s">
        <v>293</v>
      </c>
      <c r="D246" s="164" t="s">
        <v>61</v>
      </c>
      <c r="E246" s="164">
        <v>1</v>
      </c>
      <c r="F246" s="139">
        <v>1</v>
      </c>
      <c r="G246" s="139">
        <v>2</v>
      </c>
      <c r="H246" s="166" t="s">
        <v>13</v>
      </c>
      <c r="I246" s="166" t="s">
        <v>13</v>
      </c>
      <c r="J246" s="166" t="s">
        <v>49</v>
      </c>
      <c r="K246" s="139" t="s">
        <v>8</v>
      </c>
      <c r="L246" s="166">
        <v>1</v>
      </c>
      <c r="M246" s="166"/>
      <c r="N246" s="128"/>
    </row>
    <row r="247" spans="1:14">
      <c r="A247" s="140">
        <v>44851</v>
      </c>
      <c r="B247" s="164">
        <f t="shared" si="3"/>
        <v>246</v>
      </c>
      <c r="C247" s="165" t="s">
        <v>294</v>
      </c>
      <c r="D247" s="164" t="s">
        <v>61</v>
      </c>
      <c r="E247" s="164">
        <v>1</v>
      </c>
      <c r="F247" s="139">
        <v>1</v>
      </c>
      <c r="G247" s="139">
        <v>1</v>
      </c>
      <c r="H247" s="166" t="s">
        <v>6</v>
      </c>
      <c r="I247" s="166" t="s">
        <v>16</v>
      </c>
      <c r="J247" s="166" t="s">
        <v>49</v>
      </c>
      <c r="K247" s="139" t="s">
        <v>20</v>
      </c>
      <c r="L247" s="166">
        <v>1</v>
      </c>
      <c r="M247" s="166"/>
      <c r="N247" s="128"/>
    </row>
    <row r="248" spans="1:14">
      <c r="A248" s="140">
        <v>44851</v>
      </c>
      <c r="B248" s="164">
        <f t="shared" si="3"/>
        <v>247</v>
      </c>
      <c r="C248" s="165" t="s">
        <v>281</v>
      </c>
      <c r="D248" s="164" t="s">
        <v>61</v>
      </c>
      <c r="E248" s="164">
        <v>1</v>
      </c>
      <c r="F248" s="139">
        <v>1</v>
      </c>
      <c r="G248" s="139">
        <v>1</v>
      </c>
      <c r="H248" s="166" t="s">
        <v>6</v>
      </c>
      <c r="I248" s="166" t="s">
        <v>4</v>
      </c>
      <c r="J248" s="166" t="s">
        <v>49</v>
      </c>
      <c r="K248" s="139" t="s">
        <v>8</v>
      </c>
      <c r="L248" s="166">
        <v>1</v>
      </c>
      <c r="M248" s="166"/>
      <c r="N248" s="128"/>
    </row>
    <row r="249" spans="1:14">
      <c r="A249" s="140">
        <v>44851</v>
      </c>
      <c r="B249" s="164">
        <f t="shared" si="3"/>
        <v>248</v>
      </c>
      <c r="C249" s="165" t="s">
        <v>295</v>
      </c>
      <c r="D249" s="164" t="s">
        <v>70</v>
      </c>
      <c r="E249" s="164">
        <v>1</v>
      </c>
      <c r="F249" s="139">
        <v>1</v>
      </c>
      <c r="G249" s="139">
        <v>1</v>
      </c>
      <c r="H249" s="166" t="s">
        <v>6</v>
      </c>
      <c r="I249" s="166" t="s">
        <v>4</v>
      </c>
      <c r="J249" s="166" t="s">
        <v>87</v>
      </c>
      <c r="K249" s="139" t="s">
        <v>102</v>
      </c>
      <c r="L249" s="166"/>
      <c r="M249" s="166">
        <v>1</v>
      </c>
      <c r="N249" s="128"/>
    </row>
    <row r="250" spans="1:14">
      <c r="A250" s="140">
        <v>44851</v>
      </c>
      <c r="B250" s="164">
        <f t="shared" si="3"/>
        <v>249</v>
      </c>
      <c r="C250" s="165" t="s">
        <v>296</v>
      </c>
      <c r="D250" s="164" t="s">
        <v>70</v>
      </c>
      <c r="E250" s="164">
        <v>1</v>
      </c>
      <c r="F250" s="139">
        <v>0</v>
      </c>
      <c r="G250" s="139">
        <v>1</v>
      </c>
      <c r="H250" s="166" t="s">
        <v>3</v>
      </c>
      <c r="I250" s="166" t="s">
        <v>4</v>
      </c>
      <c r="J250" s="166" t="s">
        <v>193</v>
      </c>
      <c r="K250" s="139" t="s">
        <v>20</v>
      </c>
      <c r="L250" s="166">
        <v>1</v>
      </c>
      <c r="M250" s="166"/>
      <c r="N250" s="128"/>
    </row>
    <row r="251" spans="1:14">
      <c r="A251" s="140">
        <v>44851</v>
      </c>
      <c r="B251" s="164">
        <f t="shared" si="3"/>
        <v>250</v>
      </c>
      <c r="C251" s="165" t="s">
        <v>297</v>
      </c>
      <c r="D251" s="164" t="s">
        <v>70</v>
      </c>
      <c r="E251" s="164">
        <v>1</v>
      </c>
      <c r="F251" s="139">
        <v>1</v>
      </c>
      <c r="G251" s="139">
        <v>1</v>
      </c>
      <c r="H251" s="166" t="s">
        <v>3</v>
      </c>
      <c r="I251" s="166" t="s">
        <v>4</v>
      </c>
      <c r="J251" s="166" t="s">
        <v>193</v>
      </c>
      <c r="K251" s="139" t="s">
        <v>5</v>
      </c>
      <c r="L251" s="166">
        <v>1</v>
      </c>
      <c r="M251" s="166"/>
      <c r="N251" s="128"/>
    </row>
    <row r="252" spans="1:14">
      <c r="A252" s="140">
        <v>44851</v>
      </c>
      <c r="B252" s="164">
        <f t="shared" si="3"/>
        <v>251</v>
      </c>
      <c r="C252" s="165" t="s">
        <v>298</v>
      </c>
      <c r="D252" s="164" t="s">
        <v>159</v>
      </c>
      <c r="E252" s="164">
        <v>1</v>
      </c>
      <c r="F252" s="139">
        <v>1</v>
      </c>
      <c r="G252" s="139">
        <v>1</v>
      </c>
      <c r="H252" s="166" t="s">
        <v>6</v>
      </c>
      <c r="I252" s="166" t="s">
        <v>4</v>
      </c>
      <c r="J252" s="166" t="s">
        <v>49</v>
      </c>
      <c r="K252" s="139" t="s">
        <v>8</v>
      </c>
      <c r="L252" s="166">
        <v>1</v>
      </c>
      <c r="M252" s="166"/>
      <c r="N252" s="128"/>
    </row>
    <row r="253" spans="1:14">
      <c r="A253" s="140">
        <v>44851</v>
      </c>
      <c r="B253" s="164">
        <f t="shared" si="3"/>
        <v>252</v>
      </c>
      <c r="C253" s="165" t="s">
        <v>299</v>
      </c>
      <c r="D253" s="164" t="s">
        <v>159</v>
      </c>
      <c r="E253" s="164">
        <v>1</v>
      </c>
      <c r="F253" s="139">
        <v>1</v>
      </c>
      <c r="G253" s="139">
        <v>1</v>
      </c>
      <c r="H253" s="166" t="s">
        <v>6</v>
      </c>
      <c r="I253" s="166" t="s">
        <v>4</v>
      </c>
      <c r="J253" s="166" t="s">
        <v>87</v>
      </c>
      <c r="K253" s="139" t="s">
        <v>8</v>
      </c>
      <c r="L253" s="166">
        <v>1</v>
      </c>
      <c r="M253" s="166"/>
      <c r="N253" s="128"/>
    </row>
    <row r="254" spans="1:14">
      <c r="A254" s="140">
        <v>44851</v>
      </c>
      <c r="B254" s="164">
        <f t="shared" si="3"/>
        <v>253</v>
      </c>
      <c r="C254" s="165" t="s">
        <v>156</v>
      </c>
      <c r="D254" s="164" t="s">
        <v>159</v>
      </c>
      <c r="E254" s="164">
        <v>1</v>
      </c>
      <c r="F254" s="139">
        <v>1</v>
      </c>
      <c r="G254" s="139">
        <v>1</v>
      </c>
      <c r="H254" s="166" t="s">
        <v>6</v>
      </c>
      <c r="I254" s="166" t="s">
        <v>4</v>
      </c>
      <c r="J254" s="166" t="s">
        <v>49</v>
      </c>
      <c r="K254" s="139" t="s">
        <v>8</v>
      </c>
      <c r="L254" s="166">
        <v>1</v>
      </c>
      <c r="M254" s="166"/>
      <c r="N254" s="128"/>
    </row>
    <row r="255" spans="1:14">
      <c r="A255" s="140">
        <v>44851</v>
      </c>
      <c r="B255" s="164">
        <f t="shared" si="3"/>
        <v>254</v>
      </c>
      <c r="C255" s="151" t="s">
        <v>300</v>
      </c>
      <c r="D255" s="145" t="s">
        <v>53</v>
      </c>
      <c r="E255" s="142">
        <v>1</v>
      </c>
      <c r="F255" s="142">
        <v>1</v>
      </c>
      <c r="G255" s="142">
        <v>1</v>
      </c>
      <c r="H255" s="166" t="s">
        <v>15</v>
      </c>
      <c r="I255" s="166" t="s">
        <v>4</v>
      </c>
      <c r="J255" s="166" t="s">
        <v>66</v>
      </c>
      <c r="K255" s="166" t="s">
        <v>14</v>
      </c>
      <c r="L255" s="166">
        <v>1</v>
      </c>
      <c r="M255" s="166"/>
      <c r="N255" s="128"/>
    </row>
    <row r="256" spans="1:14">
      <c r="A256" s="140">
        <v>44851</v>
      </c>
      <c r="B256" s="164">
        <f t="shared" si="3"/>
        <v>255</v>
      </c>
      <c r="C256" s="151" t="s">
        <v>301</v>
      </c>
      <c r="D256" s="145" t="s">
        <v>53</v>
      </c>
      <c r="E256" s="142">
        <v>1</v>
      </c>
      <c r="F256" s="142">
        <v>1</v>
      </c>
      <c r="G256" s="142">
        <v>1</v>
      </c>
      <c r="H256" s="166" t="s">
        <v>15</v>
      </c>
      <c r="I256" s="166" t="s">
        <v>4</v>
      </c>
      <c r="J256" s="166" t="s">
        <v>49</v>
      </c>
      <c r="K256" s="166" t="s">
        <v>14</v>
      </c>
      <c r="L256" s="166">
        <v>1</v>
      </c>
      <c r="M256" s="166"/>
      <c r="N256" s="128"/>
    </row>
    <row r="257" spans="1:14">
      <c r="A257" s="140">
        <v>44851</v>
      </c>
      <c r="B257" s="164">
        <f t="shared" si="3"/>
        <v>256</v>
      </c>
      <c r="C257" s="151" t="s">
        <v>302</v>
      </c>
      <c r="D257" s="142" t="s">
        <v>48</v>
      </c>
      <c r="E257" s="142">
        <v>1</v>
      </c>
      <c r="F257" s="142">
        <v>1</v>
      </c>
      <c r="G257" s="142">
        <v>0</v>
      </c>
      <c r="H257" s="166" t="s">
        <v>15</v>
      </c>
      <c r="I257" s="166" t="s">
        <v>4</v>
      </c>
      <c r="J257" s="166" t="s">
        <v>303</v>
      </c>
      <c r="K257" s="166" t="s">
        <v>27</v>
      </c>
      <c r="L257" s="166">
        <v>1</v>
      </c>
      <c r="M257" s="166"/>
      <c r="N257" s="128"/>
    </row>
    <row r="258" spans="1:14">
      <c r="A258" s="140">
        <v>44851</v>
      </c>
      <c r="B258" s="164">
        <f t="shared" si="3"/>
        <v>257</v>
      </c>
      <c r="C258" s="151" t="s">
        <v>304</v>
      </c>
      <c r="D258" s="142" t="s">
        <v>48</v>
      </c>
      <c r="E258" s="142">
        <v>1</v>
      </c>
      <c r="F258" s="142">
        <v>1</v>
      </c>
      <c r="G258" s="142">
        <v>2</v>
      </c>
      <c r="H258" s="166" t="s">
        <v>9</v>
      </c>
      <c r="I258" s="166" t="s">
        <v>16</v>
      </c>
      <c r="J258" s="166" t="s">
        <v>49</v>
      </c>
      <c r="K258" s="166" t="s">
        <v>8</v>
      </c>
      <c r="L258" s="166">
        <v>1</v>
      </c>
      <c r="M258" s="166"/>
      <c r="N258" s="128"/>
    </row>
    <row r="259" spans="1:14">
      <c r="A259" s="140">
        <v>44851</v>
      </c>
      <c r="B259" s="164">
        <f t="shared" ref="B259:B322" si="4">SUM(B258+1)</f>
        <v>258</v>
      </c>
      <c r="C259" s="151" t="s">
        <v>305</v>
      </c>
      <c r="D259" s="145" t="s">
        <v>73</v>
      </c>
      <c r="E259" s="142">
        <v>1</v>
      </c>
      <c r="F259" s="142">
        <v>16</v>
      </c>
      <c r="G259" s="142">
        <v>1</v>
      </c>
      <c r="H259" s="166" t="s">
        <v>15</v>
      </c>
      <c r="I259" s="166" t="s">
        <v>4</v>
      </c>
      <c r="J259" s="166" t="s">
        <v>71</v>
      </c>
      <c r="K259" s="166" t="s">
        <v>14</v>
      </c>
      <c r="L259" s="166"/>
      <c r="M259" s="166">
        <v>1</v>
      </c>
      <c r="N259" s="128"/>
    </row>
    <row r="260" spans="1:14">
      <c r="A260" s="140">
        <v>44851</v>
      </c>
      <c r="B260" s="164">
        <f t="shared" si="4"/>
        <v>259</v>
      </c>
      <c r="C260" s="151" t="s">
        <v>116</v>
      </c>
      <c r="D260" s="145" t="s">
        <v>159</v>
      </c>
      <c r="E260" s="142">
        <v>1</v>
      </c>
      <c r="F260" s="142">
        <v>17</v>
      </c>
      <c r="G260" s="142">
        <v>1</v>
      </c>
      <c r="H260" s="166" t="s">
        <v>15</v>
      </c>
      <c r="I260" s="166" t="s">
        <v>4</v>
      </c>
      <c r="J260" s="166" t="s">
        <v>71</v>
      </c>
      <c r="K260" s="166" t="s">
        <v>14</v>
      </c>
      <c r="L260" s="166">
        <v>1</v>
      </c>
      <c r="M260" s="166"/>
      <c r="N260" s="128"/>
    </row>
    <row r="261" spans="1:14">
      <c r="A261" s="140">
        <v>44851</v>
      </c>
      <c r="B261" s="164">
        <f t="shared" si="4"/>
        <v>260</v>
      </c>
      <c r="C261" s="151" t="s">
        <v>306</v>
      </c>
      <c r="D261" s="145" t="s">
        <v>159</v>
      </c>
      <c r="E261" s="142">
        <v>1</v>
      </c>
      <c r="F261" s="142">
        <v>1</v>
      </c>
      <c r="G261" s="142">
        <v>1</v>
      </c>
      <c r="H261" s="166" t="s">
        <v>15</v>
      </c>
      <c r="I261" s="166" t="s">
        <v>4</v>
      </c>
      <c r="J261" s="166" t="s">
        <v>66</v>
      </c>
      <c r="K261" s="166" t="s">
        <v>14</v>
      </c>
      <c r="L261" s="166">
        <v>1</v>
      </c>
      <c r="M261" s="166"/>
      <c r="N261" s="128"/>
    </row>
    <row r="262" spans="1:14">
      <c r="A262" s="140">
        <v>44852</v>
      </c>
      <c r="B262" s="164">
        <f t="shared" si="4"/>
        <v>261</v>
      </c>
      <c r="C262" s="152" t="s">
        <v>307</v>
      </c>
      <c r="D262" s="153" t="s">
        <v>53</v>
      </c>
      <c r="E262" s="142">
        <v>1</v>
      </c>
      <c r="F262" s="142">
        <v>15</v>
      </c>
      <c r="G262" s="142">
        <v>0</v>
      </c>
      <c r="H262" s="166" t="s">
        <v>21</v>
      </c>
      <c r="I262" s="166" t="s">
        <v>4</v>
      </c>
      <c r="J262" s="166" t="s">
        <v>71</v>
      </c>
      <c r="K262" s="166" t="s">
        <v>27</v>
      </c>
      <c r="L262" s="166">
        <v>1</v>
      </c>
      <c r="M262" s="166"/>
      <c r="N262" s="128"/>
    </row>
    <row r="263" spans="1:14">
      <c r="A263" s="140">
        <v>44852</v>
      </c>
      <c r="B263" s="164">
        <f t="shared" si="4"/>
        <v>262</v>
      </c>
      <c r="C263" s="152" t="s">
        <v>308</v>
      </c>
      <c r="D263" s="153" t="s">
        <v>53</v>
      </c>
      <c r="E263" s="142">
        <v>1</v>
      </c>
      <c r="F263" s="142">
        <v>1</v>
      </c>
      <c r="G263" s="142">
        <v>2</v>
      </c>
      <c r="H263" s="166" t="s">
        <v>32</v>
      </c>
      <c r="I263" s="166" t="s">
        <v>7</v>
      </c>
      <c r="J263" s="166" t="s">
        <v>51</v>
      </c>
      <c r="K263" s="166" t="s">
        <v>5</v>
      </c>
      <c r="L263" s="166">
        <v>1</v>
      </c>
      <c r="M263" s="166"/>
      <c r="N263" s="128"/>
    </row>
    <row r="264" spans="1:14">
      <c r="A264" s="140">
        <v>44852</v>
      </c>
      <c r="B264" s="164">
        <f t="shared" si="4"/>
        <v>263</v>
      </c>
      <c r="C264" s="152" t="s">
        <v>309</v>
      </c>
      <c r="D264" s="153" t="s">
        <v>73</v>
      </c>
      <c r="E264" s="142">
        <v>1</v>
      </c>
      <c r="F264" s="142">
        <v>17</v>
      </c>
      <c r="G264" s="142">
        <v>0</v>
      </c>
      <c r="H264" s="166" t="s">
        <v>21</v>
      </c>
      <c r="I264" s="166" t="s">
        <v>4</v>
      </c>
      <c r="J264" s="166" t="s">
        <v>71</v>
      </c>
      <c r="K264" s="166" t="s">
        <v>27</v>
      </c>
      <c r="L264" s="166"/>
      <c r="M264" s="166">
        <v>1</v>
      </c>
      <c r="N264" s="128"/>
    </row>
    <row r="265" spans="1:14">
      <c r="A265" s="140">
        <v>44852</v>
      </c>
      <c r="B265" s="164">
        <f t="shared" si="4"/>
        <v>264</v>
      </c>
      <c r="C265" s="152" t="s">
        <v>310</v>
      </c>
      <c r="D265" s="153" t="s">
        <v>73</v>
      </c>
      <c r="E265" s="142">
        <v>1</v>
      </c>
      <c r="F265" s="142">
        <v>1</v>
      </c>
      <c r="G265" s="142">
        <v>1</v>
      </c>
      <c r="H265" s="166" t="s">
        <v>15</v>
      </c>
      <c r="I265" s="166" t="s">
        <v>4</v>
      </c>
      <c r="J265" s="166" t="s">
        <v>66</v>
      </c>
      <c r="K265" s="166" t="s">
        <v>14</v>
      </c>
      <c r="L265" s="166">
        <v>1</v>
      </c>
      <c r="M265" s="166"/>
      <c r="N265" s="128"/>
    </row>
    <row r="266" spans="1:14">
      <c r="A266" s="140">
        <v>44852</v>
      </c>
      <c r="B266" s="164">
        <f t="shared" si="4"/>
        <v>265</v>
      </c>
      <c r="C266" s="146" t="s">
        <v>311</v>
      </c>
      <c r="D266" s="153" t="s">
        <v>73</v>
      </c>
      <c r="E266" s="142">
        <v>1</v>
      </c>
      <c r="F266" s="142">
        <v>1</v>
      </c>
      <c r="G266" s="142">
        <v>2</v>
      </c>
      <c r="H266" s="166" t="s">
        <v>32</v>
      </c>
      <c r="I266" s="166" t="s">
        <v>7</v>
      </c>
      <c r="J266" s="166" t="s">
        <v>51</v>
      </c>
      <c r="K266" s="166" t="s">
        <v>5</v>
      </c>
      <c r="L266" s="166">
        <v>1</v>
      </c>
      <c r="M266" s="166"/>
      <c r="N266" s="128"/>
    </row>
    <row r="267" spans="1:14">
      <c r="A267" s="140">
        <v>44852</v>
      </c>
      <c r="B267" s="164">
        <f t="shared" si="4"/>
        <v>266</v>
      </c>
      <c r="C267" s="152" t="s">
        <v>312</v>
      </c>
      <c r="D267" s="142" t="s">
        <v>48</v>
      </c>
      <c r="E267" s="142">
        <v>1</v>
      </c>
      <c r="F267" s="142">
        <v>1</v>
      </c>
      <c r="G267" s="142">
        <v>0</v>
      </c>
      <c r="H267" s="166" t="s">
        <v>15</v>
      </c>
      <c r="I267" s="166" t="s">
        <v>4</v>
      </c>
      <c r="J267" s="166" t="s">
        <v>313</v>
      </c>
      <c r="K267" s="166" t="s">
        <v>25</v>
      </c>
      <c r="L267" s="166">
        <v>1</v>
      </c>
      <c r="M267" s="166"/>
      <c r="N267" s="128"/>
    </row>
    <row r="268" spans="1:14">
      <c r="A268" s="140">
        <v>44852</v>
      </c>
      <c r="B268" s="164">
        <f t="shared" si="4"/>
        <v>267</v>
      </c>
      <c r="C268" s="152" t="s">
        <v>314</v>
      </c>
      <c r="D268" s="142" t="s">
        <v>48</v>
      </c>
      <c r="E268" s="142">
        <v>1</v>
      </c>
      <c r="F268" s="142">
        <v>0</v>
      </c>
      <c r="G268" s="142">
        <v>18</v>
      </c>
      <c r="H268" s="166" t="s">
        <v>15</v>
      </c>
      <c r="I268" s="166" t="s">
        <v>4</v>
      </c>
      <c r="J268" s="166" t="s">
        <v>71</v>
      </c>
      <c r="K268" s="166" t="s">
        <v>20</v>
      </c>
      <c r="L268" s="166">
        <v>1</v>
      </c>
      <c r="M268" s="166"/>
      <c r="N268" s="128"/>
    </row>
    <row r="269" spans="1:14">
      <c r="A269" s="140">
        <v>44852</v>
      </c>
      <c r="B269" s="164">
        <f t="shared" si="4"/>
        <v>268</v>
      </c>
      <c r="C269" s="152" t="s">
        <v>315</v>
      </c>
      <c r="D269" s="142" t="s">
        <v>48</v>
      </c>
      <c r="E269" s="142">
        <v>1</v>
      </c>
      <c r="F269" s="142">
        <v>1</v>
      </c>
      <c r="G269" s="142">
        <v>3</v>
      </c>
      <c r="H269" s="166" t="s">
        <v>9</v>
      </c>
      <c r="I269" s="166" t="s">
        <v>4</v>
      </c>
      <c r="J269" s="166" t="s">
        <v>49</v>
      </c>
      <c r="K269" s="166" t="s">
        <v>8</v>
      </c>
      <c r="L269" s="166">
        <v>1</v>
      </c>
      <c r="M269" s="166"/>
      <c r="N269" s="128"/>
    </row>
    <row r="270" spans="1:14">
      <c r="A270" s="140">
        <v>44852</v>
      </c>
      <c r="B270" s="164">
        <f t="shared" si="4"/>
        <v>269</v>
      </c>
      <c r="C270" s="152" t="s">
        <v>316</v>
      </c>
      <c r="D270" s="142" t="s">
        <v>113</v>
      </c>
      <c r="E270" s="142">
        <v>1</v>
      </c>
      <c r="F270" s="142">
        <v>25</v>
      </c>
      <c r="G270" s="142">
        <v>0</v>
      </c>
      <c r="H270" s="166" t="s">
        <v>15</v>
      </c>
      <c r="I270" s="166" t="s">
        <v>4</v>
      </c>
      <c r="J270" s="166" t="s">
        <v>317</v>
      </c>
      <c r="K270" s="166" t="s">
        <v>11</v>
      </c>
      <c r="L270" s="166">
        <v>1</v>
      </c>
      <c r="M270" s="166"/>
      <c r="N270" s="128"/>
    </row>
    <row r="271" spans="1:14">
      <c r="A271" s="140">
        <v>44852</v>
      </c>
      <c r="B271" s="164">
        <f t="shared" si="4"/>
        <v>270</v>
      </c>
      <c r="C271" s="165" t="s">
        <v>318</v>
      </c>
      <c r="D271" s="164" t="s">
        <v>55</v>
      </c>
      <c r="E271" s="164">
        <v>1</v>
      </c>
      <c r="F271" s="139">
        <v>1</v>
      </c>
      <c r="G271" s="139">
        <v>1</v>
      </c>
      <c r="H271" s="166" t="s">
        <v>3</v>
      </c>
      <c r="I271" s="166" t="s">
        <v>7</v>
      </c>
      <c r="J271" s="166" t="s">
        <v>87</v>
      </c>
      <c r="K271" s="139" t="s">
        <v>5</v>
      </c>
      <c r="L271" s="166">
        <v>1</v>
      </c>
      <c r="M271" s="166"/>
      <c r="N271" s="128"/>
    </row>
    <row r="272" spans="1:14">
      <c r="A272" s="140">
        <v>44852</v>
      </c>
      <c r="B272" s="164">
        <f t="shared" si="4"/>
        <v>271</v>
      </c>
      <c r="C272" s="165" t="s">
        <v>319</v>
      </c>
      <c r="D272" s="164" t="s">
        <v>106</v>
      </c>
      <c r="E272" s="164">
        <v>1</v>
      </c>
      <c r="F272" s="139">
        <v>0</v>
      </c>
      <c r="G272" s="139">
        <v>1</v>
      </c>
      <c r="H272" s="166" t="s">
        <v>6</v>
      </c>
      <c r="I272" s="166" t="s">
        <v>7</v>
      </c>
      <c r="J272" s="166" t="s">
        <v>49</v>
      </c>
      <c r="K272" s="139" t="s">
        <v>20</v>
      </c>
      <c r="L272" s="166">
        <v>1</v>
      </c>
      <c r="M272" s="166"/>
      <c r="N272" s="128"/>
    </row>
    <row r="273" spans="1:14">
      <c r="A273" s="140">
        <v>44852</v>
      </c>
      <c r="B273" s="164">
        <f t="shared" si="4"/>
        <v>272</v>
      </c>
      <c r="C273" s="165" t="s">
        <v>320</v>
      </c>
      <c r="D273" s="164" t="s">
        <v>159</v>
      </c>
      <c r="E273" s="164">
        <v>1</v>
      </c>
      <c r="F273" s="139">
        <v>1</v>
      </c>
      <c r="G273" s="139">
        <v>2</v>
      </c>
      <c r="H273" s="166" t="s">
        <v>6</v>
      </c>
      <c r="I273" s="166" t="s">
        <v>7</v>
      </c>
      <c r="J273" s="166" t="s">
        <v>193</v>
      </c>
      <c r="K273" s="139" t="s">
        <v>8</v>
      </c>
      <c r="L273" s="166">
        <v>1</v>
      </c>
      <c r="M273" s="166"/>
      <c r="N273" s="128"/>
    </row>
    <row r="274" spans="1:14">
      <c r="A274" s="140">
        <v>44852</v>
      </c>
      <c r="B274" s="164">
        <f t="shared" si="4"/>
        <v>273</v>
      </c>
      <c r="C274" s="165" t="s">
        <v>321</v>
      </c>
      <c r="D274" s="164" t="s">
        <v>159</v>
      </c>
      <c r="E274" s="164">
        <v>1</v>
      </c>
      <c r="F274" s="139">
        <v>1</v>
      </c>
      <c r="G274" s="139">
        <v>2</v>
      </c>
      <c r="H274" s="166" t="s">
        <v>6</v>
      </c>
      <c r="I274" s="166" t="s">
        <v>7</v>
      </c>
      <c r="J274" s="166" t="s">
        <v>49</v>
      </c>
      <c r="K274" s="139" t="s">
        <v>8</v>
      </c>
      <c r="L274" s="166">
        <v>1</v>
      </c>
      <c r="M274" s="166"/>
      <c r="N274" s="128"/>
    </row>
    <row r="275" spans="1:14">
      <c r="A275" s="140">
        <v>44852</v>
      </c>
      <c r="B275" s="164">
        <f t="shared" si="4"/>
        <v>274</v>
      </c>
      <c r="C275" s="165" t="s">
        <v>322</v>
      </c>
      <c r="D275" s="164" t="s">
        <v>159</v>
      </c>
      <c r="E275" s="164">
        <v>1</v>
      </c>
      <c r="F275" s="139">
        <v>1</v>
      </c>
      <c r="G275" s="139">
        <v>1</v>
      </c>
      <c r="H275" s="166" t="s">
        <v>6</v>
      </c>
      <c r="I275" s="166" t="s">
        <v>7</v>
      </c>
      <c r="J275" s="166" t="s">
        <v>193</v>
      </c>
      <c r="K275" s="139" t="s">
        <v>8</v>
      </c>
      <c r="L275" s="166"/>
      <c r="M275" s="166">
        <v>1</v>
      </c>
      <c r="N275" s="128"/>
    </row>
    <row r="276" spans="1:14">
      <c r="A276" s="140">
        <v>44852</v>
      </c>
      <c r="B276" s="164">
        <f t="shared" si="4"/>
        <v>275</v>
      </c>
      <c r="C276" s="165" t="s">
        <v>323</v>
      </c>
      <c r="D276" s="164" t="s">
        <v>159</v>
      </c>
      <c r="E276" s="164">
        <v>1</v>
      </c>
      <c r="F276" s="139">
        <v>1</v>
      </c>
      <c r="G276" s="139">
        <v>1</v>
      </c>
      <c r="H276" s="166" t="s">
        <v>6</v>
      </c>
      <c r="I276" s="166" t="s">
        <v>7</v>
      </c>
      <c r="J276" s="166" t="s">
        <v>193</v>
      </c>
      <c r="K276" s="139" t="s">
        <v>8</v>
      </c>
      <c r="L276" s="166"/>
      <c r="M276" s="166">
        <v>1</v>
      </c>
      <c r="N276" s="128"/>
    </row>
    <row r="277" spans="1:14">
      <c r="A277" s="140">
        <v>44852</v>
      </c>
      <c r="B277" s="164">
        <f t="shared" si="4"/>
        <v>276</v>
      </c>
      <c r="C277" s="165" t="s">
        <v>324</v>
      </c>
      <c r="D277" s="164" t="s">
        <v>159</v>
      </c>
      <c r="E277" s="164">
        <v>1</v>
      </c>
      <c r="F277" s="139">
        <v>1</v>
      </c>
      <c r="G277" s="139">
        <v>1</v>
      </c>
      <c r="H277" s="166" t="s">
        <v>6</v>
      </c>
      <c r="I277" s="166" t="s">
        <v>4</v>
      </c>
      <c r="J277" s="166" t="s">
        <v>193</v>
      </c>
      <c r="K277" s="139" t="s">
        <v>8</v>
      </c>
      <c r="L277" s="166"/>
      <c r="M277" s="166">
        <v>1</v>
      </c>
      <c r="N277" s="128"/>
    </row>
    <row r="278" spans="1:14">
      <c r="A278" s="140">
        <v>44852</v>
      </c>
      <c r="B278" s="164">
        <f t="shared" si="4"/>
        <v>277</v>
      </c>
      <c r="C278" s="165" t="s">
        <v>325</v>
      </c>
      <c r="D278" s="164" t="s">
        <v>159</v>
      </c>
      <c r="E278" s="164">
        <v>1</v>
      </c>
      <c r="F278" s="139">
        <v>1</v>
      </c>
      <c r="G278" s="139">
        <v>1</v>
      </c>
      <c r="H278" s="166" t="s">
        <v>6</v>
      </c>
      <c r="I278" s="166" t="s">
        <v>4</v>
      </c>
      <c r="J278" s="166" t="s">
        <v>193</v>
      </c>
      <c r="K278" s="139" t="s">
        <v>8</v>
      </c>
      <c r="L278" s="166"/>
      <c r="M278" s="166">
        <v>1</v>
      </c>
      <c r="N278" s="128"/>
    </row>
    <row r="279" spans="1:14">
      <c r="A279" s="140">
        <v>44852</v>
      </c>
      <c r="B279" s="164">
        <f t="shared" si="4"/>
        <v>278</v>
      </c>
      <c r="C279" s="165" t="s">
        <v>326</v>
      </c>
      <c r="D279" s="164" t="s">
        <v>159</v>
      </c>
      <c r="E279" s="164">
        <v>1</v>
      </c>
      <c r="F279" s="139">
        <v>1</v>
      </c>
      <c r="G279" s="139">
        <v>1</v>
      </c>
      <c r="H279" s="166" t="s">
        <v>6</v>
      </c>
      <c r="I279" s="166" t="s">
        <v>7</v>
      </c>
      <c r="J279" s="166" t="s">
        <v>193</v>
      </c>
      <c r="K279" s="139" t="s">
        <v>8</v>
      </c>
      <c r="L279" s="166"/>
      <c r="M279" s="166">
        <v>1</v>
      </c>
      <c r="N279" s="128"/>
    </row>
    <row r="280" spans="1:14">
      <c r="A280" s="140">
        <v>44852</v>
      </c>
      <c r="B280" s="164">
        <f t="shared" si="4"/>
        <v>279</v>
      </c>
      <c r="C280" s="165" t="s">
        <v>327</v>
      </c>
      <c r="D280" s="164" t="s">
        <v>159</v>
      </c>
      <c r="E280" s="164">
        <v>1</v>
      </c>
      <c r="F280" s="139">
        <v>1</v>
      </c>
      <c r="G280" s="139">
        <v>1</v>
      </c>
      <c r="H280" s="166" t="s">
        <v>6</v>
      </c>
      <c r="I280" s="166" t="s">
        <v>4</v>
      </c>
      <c r="J280" s="166" t="s">
        <v>193</v>
      </c>
      <c r="K280" s="139" t="s">
        <v>8</v>
      </c>
      <c r="L280" s="166"/>
      <c r="M280" s="166">
        <v>1</v>
      </c>
      <c r="N280" s="128"/>
    </row>
    <row r="281" spans="1:14">
      <c r="A281" s="140">
        <v>44852</v>
      </c>
      <c r="B281" s="164">
        <f t="shared" si="4"/>
        <v>280</v>
      </c>
      <c r="C281" s="165" t="s">
        <v>328</v>
      </c>
      <c r="D281" s="164" t="s">
        <v>159</v>
      </c>
      <c r="E281" s="164">
        <v>1</v>
      </c>
      <c r="F281" s="139">
        <v>1</v>
      </c>
      <c r="G281" s="139">
        <v>1</v>
      </c>
      <c r="H281" s="166" t="s">
        <v>6</v>
      </c>
      <c r="I281" s="166" t="s">
        <v>7</v>
      </c>
      <c r="J281" s="166" t="s">
        <v>193</v>
      </c>
      <c r="K281" s="139" t="s">
        <v>8</v>
      </c>
      <c r="L281" s="166"/>
      <c r="M281" s="166">
        <v>1</v>
      </c>
      <c r="N281" s="128"/>
    </row>
    <row r="282" spans="1:14">
      <c r="A282" s="140">
        <v>44852</v>
      </c>
      <c r="B282" s="164">
        <f t="shared" si="4"/>
        <v>281</v>
      </c>
      <c r="C282" s="165" t="s">
        <v>329</v>
      </c>
      <c r="D282" s="164" t="s">
        <v>159</v>
      </c>
      <c r="E282" s="164">
        <v>1</v>
      </c>
      <c r="F282" s="139">
        <v>1</v>
      </c>
      <c r="G282" s="139">
        <v>1</v>
      </c>
      <c r="H282" s="166" t="s">
        <v>6</v>
      </c>
      <c r="I282" s="166" t="s">
        <v>4</v>
      </c>
      <c r="J282" s="166" t="s">
        <v>193</v>
      </c>
      <c r="K282" s="139" t="s">
        <v>8</v>
      </c>
      <c r="L282" s="166"/>
      <c r="M282" s="166">
        <v>1</v>
      </c>
      <c r="N282" s="128"/>
    </row>
    <row r="283" spans="1:14">
      <c r="A283" s="140">
        <v>44853</v>
      </c>
      <c r="B283" s="164">
        <f t="shared" si="4"/>
        <v>282</v>
      </c>
      <c r="C283" s="165" t="s">
        <v>330</v>
      </c>
      <c r="D283" s="164" t="s">
        <v>68</v>
      </c>
      <c r="E283" s="164">
        <v>1</v>
      </c>
      <c r="F283" s="139">
        <v>1</v>
      </c>
      <c r="G283" s="139">
        <v>1</v>
      </c>
      <c r="H283" s="166" t="s">
        <v>6</v>
      </c>
      <c r="I283" s="166" t="s">
        <v>7</v>
      </c>
      <c r="J283" s="166" t="s">
        <v>49</v>
      </c>
      <c r="K283" s="139" t="s">
        <v>20</v>
      </c>
      <c r="L283" s="166">
        <v>1</v>
      </c>
      <c r="M283" s="166"/>
      <c r="N283" s="128"/>
    </row>
    <row r="284" spans="1:14">
      <c r="A284" s="140">
        <v>44853</v>
      </c>
      <c r="B284" s="164">
        <f t="shared" si="4"/>
        <v>283</v>
      </c>
      <c r="C284" s="165" t="s">
        <v>331</v>
      </c>
      <c r="D284" s="164" t="s">
        <v>68</v>
      </c>
      <c r="E284" s="164">
        <v>1</v>
      </c>
      <c r="F284" s="139">
        <v>1</v>
      </c>
      <c r="G284" s="139">
        <v>1</v>
      </c>
      <c r="H284" s="166" t="s">
        <v>6</v>
      </c>
      <c r="I284" s="166" t="s">
        <v>4</v>
      </c>
      <c r="J284" s="166" t="s">
        <v>49</v>
      </c>
      <c r="K284" s="139" t="s">
        <v>20</v>
      </c>
      <c r="L284" s="166">
        <v>1</v>
      </c>
      <c r="M284" s="166"/>
      <c r="N284" s="128"/>
    </row>
    <row r="285" spans="1:14">
      <c r="A285" s="140">
        <v>44853</v>
      </c>
      <c r="B285" s="164">
        <f t="shared" si="4"/>
        <v>284</v>
      </c>
      <c r="C285" s="165" t="s">
        <v>332</v>
      </c>
      <c r="D285" s="164" t="s">
        <v>68</v>
      </c>
      <c r="E285" s="164">
        <v>1</v>
      </c>
      <c r="F285" s="139">
        <v>1</v>
      </c>
      <c r="G285" s="139">
        <v>1</v>
      </c>
      <c r="H285" s="166" t="s">
        <v>3</v>
      </c>
      <c r="I285" s="166" t="s">
        <v>7</v>
      </c>
      <c r="J285" s="166" t="s">
        <v>49</v>
      </c>
      <c r="K285" s="139" t="s">
        <v>5</v>
      </c>
      <c r="L285" s="166">
        <v>1</v>
      </c>
      <c r="M285" s="166"/>
      <c r="N285" s="128"/>
    </row>
    <row r="286" spans="1:14">
      <c r="A286" s="140">
        <v>44853</v>
      </c>
      <c r="B286" s="164">
        <f t="shared" si="4"/>
        <v>285</v>
      </c>
      <c r="C286" s="165" t="s">
        <v>333</v>
      </c>
      <c r="D286" s="164" t="s">
        <v>55</v>
      </c>
      <c r="E286" s="164">
        <v>1</v>
      </c>
      <c r="F286" s="139">
        <v>0</v>
      </c>
      <c r="G286" s="139">
        <v>1</v>
      </c>
      <c r="H286" s="166" t="s">
        <v>6</v>
      </c>
      <c r="I286" s="166" t="s">
        <v>4</v>
      </c>
      <c r="J286" s="166" t="s">
        <v>49</v>
      </c>
      <c r="K286" s="139" t="s">
        <v>20</v>
      </c>
      <c r="L286" s="166">
        <v>1</v>
      </c>
      <c r="M286" s="166"/>
      <c r="N286" s="128"/>
    </row>
    <row r="287" spans="1:14">
      <c r="A287" s="140">
        <v>44853</v>
      </c>
      <c r="B287" s="164">
        <f t="shared" si="4"/>
        <v>286</v>
      </c>
      <c r="C287" s="165" t="s">
        <v>334</v>
      </c>
      <c r="D287" s="164" t="s">
        <v>106</v>
      </c>
      <c r="E287" s="164">
        <v>1</v>
      </c>
      <c r="F287" s="139">
        <v>0</v>
      </c>
      <c r="G287" s="139">
        <v>1</v>
      </c>
      <c r="H287" s="166" t="s">
        <v>6</v>
      </c>
      <c r="I287" s="166" t="s">
        <v>4</v>
      </c>
      <c r="J287" s="166" t="s">
        <v>335</v>
      </c>
      <c r="K287" s="139" t="s">
        <v>20</v>
      </c>
      <c r="L287" s="166">
        <v>1</v>
      </c>
      <c r="M287" s="166"/>
      <c r="N287" s="128"/>
    </row>
    <row r="288" spans="1:14">
      <c r="A288" s="140">
        <v>44853</v>
      </c>
      <c r="B288" s="164">
        <f t="shared" si="4"/>
        <v>287</v>
      </c>
      <c r="C288" s="165" t="s">
        <v>336</v>
      </c>
      <c r="D288" s="164" t="s">
        <v>106</v>
      </c>
      <c r="E288" s="164">
        <v>1</v>
      </c>
      <c r="F288" s="139">
        <v>0</v>
      </c>
      <c r="G288" s="139">
        <v>2</v>
      </c>
      <c r="H288" s="166" t="s">
        <v>6</v>
      </c>
      <c r="I288" s="166" t="s">
        <v>4</v>
      </c>
      <c r="J288" s="166" t="s">
        <v>87</v>
      </c>
      <c r="K288" s="139" t="s">
        <v>20</v>
      </c>
      <c r="L288" s="166">
        <v>1</v>
      </c>
      <c r="M288" s="166"/>
      <c r="N288" s="128"/>
    </row>
    <row r="289" spans="1:14">
      <c r="A289" s="140">
        <v>44853</v>
      </c>
      <c r="B289" s="164">
        <f t="shared" si="4"/>
        <v>288</v>
      </c>
      <c r="C289" s="165" t="s">
        <v>337</v>
      </c>
      <c r="D289" s="164" t="s">
        <v>59</v>
      </c>
      <c r="E289" s="164">
        <v>1</v>
      </c>
      <c r="F289" s="139">
        <v>0</v>
      </c>
      <c r="G289" s="139">
        <v>2</v>
      </c>
      <c r="H289" s="166" t="s">
        <v>6</v>
      </c>
      <c r="I289" s="166" t="s">
        <v>4</v>
      </c>
      <c r="J289" s="166" t="s">
        <v>49</v>
      </c>
      <c r="K289" s="139" t="s">
        <v>20</v>
      </c>
      <c r="L289" s="166">
        <v>1</v>
      </c>
      <c r="M289" s="166"/>
      <c r="N289" s="128"/>
    </row>
    <row r="290" spans="1:14">
      <c r="A290" s="140">
        <v>44853</v>
      </c>
      <c r="B290" s="164">
        <f t="shared" si="4"/>
        <v>289</v>
      </c>
      <c r="C290" s="165" t="s">
        <v>338</v>
      </c>
      <c r="D290" s="164" t="s">
        <v>59</v>
      </c>
      <c r="E290" s="164">
        <v>1</v>
      </c>
      <c r="F290" s="139">
        <v>1</v>
      </c>
      <c r="G290" s="139">
        <v>1</v>
      </c>
      <c r="H290" s="166" t="s">
        <v>6</v>
      </c>
      <c r="I290" s="166" t="s">
        <v>4</v>
      </c>
      <c r="J290" s="166" t="s">
        <v>195</v>
      </c>
      <c r="K290" s="139" t="s">
        <v>8</v>
      </c>
      <c r="L290" s="166">
        <v>1</v>
      </c>
      <c r="M290" s="166"/>
      <c r="N290" s="128"/>
    </row>
    <row r="291" spans="1:14">
      <c r="A291" s="140">
        <v>44853</v>
      </c>
      <c r="B291" s="164">
        <f t="shared" si="4"/>
        <v>290</v>
      </c>
      <c r="C291" s="165" t="s">
        <v>339</v>
      </c>
      <c r="D291" s="164" t="s">
        <v>61</v>
      </c>
      <c r="E291" s="164">
        <v>1</v>
      </c>
      <c r="F291" s="139">
        <v>1</v>
      </c>
      <c r="G291" s="139">
        <v>1</v>
      </c>
      <c r="H291" s="166" t="s">
        <v>6</v>
      </c>
      <c r="I291" s="166" t="s">
        <v>4</v>
      </c>
      <c r="J291" s="166" t="s">
        <v>51</v>
      </c>
      <c r="K291" s="139" t="s">
        <v>5</v>
      </c>
      <c r="L291" s="166">
        <v>1</v>
      </c>
      <c r="M291" s="166"/>
      <c r="N291" s="128"/>
    </row>
    <row r="292" spans="1:14">
      <c r="A292" s="140">
        <v>44853</v>
      </c>
      <c r="B292" s="164">
        <f t="shared" si="4"/>
        <v>291</v>
      </c>
      <c r="C292" s="165" t="s">
        <v>340</v>
      </c>
      <c r="D292" s="164" t="s">
        <v>61</v>
      </c>
      <c r="E292" s="164">
        <v>1</v>
      </c>
      <c r="F292" s="139">
        <v>0</v>
      </c>
      <c r="G292" s="139">
        <v>2</v>
      </c>
      <c r="H292" s="166" t="s">
        <v>6</v>
      </c>
      <c r="I292" s="166" t="s">
        <v>4</v>
      </c>
      <c r="J292" s="166" t="s">
        <v>83</v>
      </c>
      <c r="K292" s="139" t="s">
        <v>20</v>
      </c>
      <c r="L292" s="166">
        <v>1</v>
      </c>
      <c r="M292" s="166"/>
      <c r="N292" s="128"/>
    </row>
    <row r="293" spans="1:14">
      <c r="A293" s="140">
        <v>44853</v>
      </c>
      <c r="B293" s="164">
        <f t="shared" si="4"/>
        <v>292</v>
      </c>
      <c r="C293" s="165" t="s">
        <v>341</v>
      </c>
      <c r="D293" s="164" t="s">
        <v>70</v>
      </c>
      <c r="E293" s="164">
        <v>1</v>
      </c>
      <c r="F293" s="139">
        <v>0</v>
      </c>
      <c r="G293" s="139">
        <v>1</v>
      </c>
      <c r="H293" s="166" t="s">
        <v>6</v>
      </c>
      <c r="I293" s="166" t="s">
        <v>4</v>
      </c>
      <c r="J293" s="166" t="s">
        <v>87</v>
      </c>
      <c r="K293" s="139" t="s">
        <v>20</v>
      </c>
      <c r="L293" s="166">
        <v>1</v>
      </c>
      <c r="M293" s="166"/>
      <c r="N293" s="128"/>
    </row>
    <row r="294" spans="1:14">
      <c r="A294" s="140">
        <v>44853</v>
      </c>
      <c r="B294" s="164">
        <f t="shared" si="4"/>
        <v>293</v>
      </c>
      <c r="C294" s="165" t="s">
        <v>342</v>
      </c>
      <c r="D294" s="164" t="s">
        <v>70</v>
      </c>
      <c r="E294" s="164">
        <v>1</v>
      </c>
      <c r="F294" s="139">
        <v>0</v>
      </c>
      <c r="G294" s="139">
        <v>2</v>
      </c>
      <c r="H294" s="166" t="s">
        <v>6</v>
      </c>
      <c r="I294" s="166" t="s">
        <v>4</v>
      </c>
      <c r="J294" s="166" t="s">
        <v>193</v>
      </c>
      <c r="K294" s="139" t="s">
        <v>20</v>
      </c>
      <c r="L294" s="166">
        <v>1</v>
      </c>
      <c r="M294" s="166"/>
      <c r="N294" s="128"/>
    </row>
    <row r="295" spans="1:14">
      <c r="A295" s="140">
        <v>44853</v>
      </c>
      <c r="B295" s="164">
        <f t="shared" si="4"/>
        <v>294</v>
      </c>
      <c r="C295" s="165" t="s">
        <v>343</v>
      </c>
      <c r="D295" s="164" t="s">
        <v>344</v>
      </c>
      <c r="E295" s="164">
        <v>1</v>
      </c>
      <c r="F295" s="139">
        <v>0</v>
      </c>
      <c r="G295" s="139">
        <v>0</v>
      </c>
      <c r="H295" s="166" t="s">
        <v>6</v>
      </c>
      <c r="I295" s="166" t="s">
        <v>4</v>
      </c>
      <c r="J295" s="166" t="s">
        <v>87</v>
      </c>
      <c r="K295" s="139" t="s">
        <v>23</v>
      </c>
      <c r="L295" s="166">
        <v>1</v>
      </c>
      <c r="M295" s="166"/>
      <c r="N295" s="128"/>
    </row>
    <row r="296" spans="1:14">
      <c r="A296" s="140">
        <v>44853</v>
      </c>
      <c r="B296" s="164">
        <f t="shared" si="4"/>
        <v>295</v>
      </c>
      <c r="C296" s="165" t="s">
        <v>239</v>
      </c>
      <c r="D296" s="164" t="s">
        <v>159</v>
      </c>
      <c r="E296" s="164">
        <v>1</v>
      </c>
      <c r="F296" s="139">
        <v>0</v>
      </c>
      <c r="G296" s="139">
        <v>0</v>
      </c>
      <c r="H296" s="166" t="s">
        <v>13</v>
      </c>
      <c r="I296" s="166" t="s">
        <v>13</v>
      </c>
      <c r="J296" s="166" t="s">
        <v>49</v>
      </c>
      <c r="K296" s="139" t="s">
        <v>8</v>
      </c>
      <c r="L296" s="166">
        <v>1</v>
      </c>
      <c r="M296" s="166"/>
      <c r="N296" s="128"/>
    </row>
    <row r="297" spans="1:14">
      <c r="A297" s="140">
        <v>44853</v>
      </c>
      <c r="B297" s="164">
        <f t="shared" si="4"/>
        <v>296</v>
      </c>
      <c r="C297" s="165" t="s">
        <v>345</v>
      </c>
      <c r="D297" s="164" t="s">
        <v>159</v>
      </c>
      <c r="E297" s="164">
        <v>1</v>
      </c>
      <c r="F297" s="139">
        <v>1</v>
      </c>
      <c r="G297" s="139">
        <v>1</v>
      </c>
      <c r="H297" s="166" t="s">
        <v>6</v>
      </c>
      <c r="I297" s="166" t="s">
        <v>4</v>
      </c>
      <c r="J297" s="166" t="s">
        <v>335</v>
      </c>
      <c r="K297" s="139" t="s">
        <v>20</v>
      </c>
      <c r="L297" s="166">
        <v>1</v>
      </c>
      <c r="M297" s="166"/>
      <c r="N297" s="128"/>
    </row>
    <row r="298" spans="1:14">
      <c r="A298" s="140">
        <v>44853</v>
      </c>
      <c r="B298" s="164">
        <f t="shared" si="4"/>
        <v>297</v>
      </c>
      <c r="C298" s="165" t="s">
        <v>346</v>
      </c>
      <c r="D298" s="164" t="s">
        <v>159</v>
      </c>
      <c r="E298" s="164">
        <v>1</v>
      </c>
      <c r="F298" s="139">
        <v>1</v>
      </c>
      <c r="G298" s="139">
        <v>1</v>
      </c>
      <c r="H298" s="166" t="s">
        <v>6</v>
      </c>
      <c r="I298" s="166" t="s">
        <v>4</v>
      </c>
      <c r="J298" s="166" t="s">
        <v>87</v>
      </c>
      <c r="K298" s="139" t="s">
        <v>20</v>
      </c>
      <c r="L298" s="166">
        <v>1</v>
      </c>
      <c r="M298" s="166"/>
      <c r="N298" s="128"/>
    </row>
    <row r="299" spans="1:14">
      <c r="A299" s="140">
        <v>44853</v>
      </c>
      <c r="B299" s="164">
        <f t="shared" si="4"/>
        <v>298</v>
      </c>
      <c r="C299" s="154" t="s">
        <v>347</v>
      </c>
      <c r="D299" s="155" t="s">
        <v>48</v>
      </c>
      <c r="E299" s="142">
        <v>1</v>
      </c>
      <c r="F299" s="142">
        <v>1</v>
      </c>
      <c r="G299" s="142">
        <v>1</v>
      </c>
      <c r="H299" s="166" t="s">
        <v>21</v>
      </c>
      <c r="I299" s="166" t="s">
        <v>4</v>
      </c>
      <c r="J299" s="166" t="s">
        <v>66</v>
      </c>
      <c r="K299" s="166" t="s">
        <v>17</v>
      </c>
      <c r="L299" s="166">
        <v>1</v>
      </c>
      <c r="M299" s="166"/>
      <c r="N299" s="128"/>
    </row>
    <row r="300" spans="1:14">
      <c r="A300" s="140">
        <v>44853</v>
      </c>
      <c r="B300" s="164">
        <f t="shared" si="4"/>
        <v>299</v>
      </c>
      <c r="C300" s="154" t="s">
        <v>348</v>
      </c>
      <c r="D300" s="155" t="s">
        <v>48</v>
      </c>
      <c r="E300" s="142">
        <v>1</v>
      </c>
      <c r="F300" s="142">
        <v>2</v>
      </c>
      <c r="G300" s="142">
        <v>1</v>
      </c>
      <c r="H300" s="166" t="s">
        <v>15</v>
      </c>
      <c r="I300" s="166" t="s">
        <v>4</v>
      </c>
      <c r="J300" s="166" t="s">
        <v>349</v>
      </c>
      <c r="K300" s="166" t="s">
        <v>27</v>
      </c>
      <c r="L300" s="166">
        <v>1</v>
      </c>
      <c r="M300" s="166"/>
      <c r="N300" s="128"/>
    </row>
    <row r="301" spans="1:14">
      <c r="A301" s="140">
        <v>44853</v>
      </c>
      <c r="B301" s="164">
        <f t="shared" si="4"/>
        <v>300</v>
      </c>
      <c r="C301" s="154" t="s">
        <v>350</v>
      </c>
      <c r="D301" s="155" t="s">
        <v>48</v>
      </c>
      <c r="E301" s="142">
        <v>1</v>
      </c>
      <c r="F301" s="142">
        <v>2</v>
      </c>
      <c r="G301" s="142">
        <v>1</v>
      </c>
      <c r="H301" s="166" t="s">
        <v>15</v>
      </c>
      <c r="I301" s="166" t="s">
        <v>4</v>
      </c>
      <c r="J301" s="166" t="s">
        <v>160</v>
      </c>
      <c r="K301" s="166" t="s">
        <v>27</v>
      </c>
      <c r="L301" s="166">
        <v>1</v>
      </c>
      <c r="M301" s="166"/>
      <c r="N301" s="128"/>
    </row>
    <row r="302" spans="1:14">
      <c r="A302" s="140">
        <v>44853</v>
      </c>
      <c r="B302" s="164">
        <f t="shared" si="4"/>
        <v>301</v>
      </c>
      <c r="C302" s="154" t="s">
        <v>351</v>
      </c>
      <c r="D302" s="155" t="s">
        <v>48</v>
      </c>
      <c r="E302" s="142">
        <v>1</v>
      </c>
      <c r="F302" s="142">
        <v>1</v>
      </c>
      <c r="G302" s="142">
        <v>2</v>
      </c>
      <c r="H302" s="166" t="s">
        <v>352</v>
      </c>
      <c r="I302" s="166" t="s">
        <v>4</v>
      </c>
      <c r="J302" s="166" t="s">
        <v>87</v>
      </c>
      <c r="K302" s="166" t="s">
        <v>5</v>
      </c>
      <c r="L302" s="166"/>
      <c r="M302" s="166">
        <v>1</v>
      </c>
      <c r="N302" s="128"/>
    </row>
    <row r="303" spans="1:14">
      <c r="A303" s="140">
        <v>44853</v>
      </c>
      <c r="B303" s="164">
        <f t="shared" si="4"/>
        <v>302</v>
      </c>
      <c r="C303" s="154" t="s">
        <v>353</v>
      </c>
      <c r="D303" s="155" t="s">
        <v>53</v>
      </c>
      <c r="E303" s="142">
        <v>1</v>
      </c>
      <c r="F303" s="142">
        <v>1</v>
      </c>
      <c r="G303" s="142">
        <v>1</v>
      </c>
      <c r="H303" s="166" t="s">
        <v>15</v>
      </c>
      <c r="I303" s="166" t="s">
        <v>4</v>
      </c>
      <c r="J303" s="166" t="s">
        <v>49</v>
      </c>
      <c r="K303" s="166" t="s">
        <v>14</v>
      </c>
      <c r="L303" s="166">
        <v>1</v>
      </c>
      <c r="M303" s="166"/>
      <c r="N303" s="128"/>
    </row>
    <row r="304" spans="1:14">
      <c r="A304" s="140">
        <v>44853</v>
      </c>
      <c r="B304" s="164">
        <f t="shared" si="4"/>
        <v>303</v>
      </c>
      <c r="C304" s="154" t="s">
        <v>354</v>
      </c>
      <c r="D304" s="155" t="s">
        <v>53</v>
      </c>
      <c r="E304" s="142">
        <v>1</v>
      </c>
      <c r="F304" s="142">
        <v>1</v>
      </c>
      <c r="G304" s="142">
        <v>0</v>
      </c>
      <c r="H304" s="166" t="s">
        <v>15</v>
      </c>
      <c r="I304" s="166" t="s">
        <v>4</v>
      </c>
      <c r="J304" s="166" t="s">
        <v>213</v>
      </c>
      <c r="K304" s="166" t="s">
        <v>14</v>
      </c>
      <c r="L304" s="166">
        <v>1</v>
      </c>
      <c r="M304" s="166"/>
      <c r="N304" s="128"/>
    </row>
    <row r="305" spans="1:14">
      <c r="A305" s="140">
        <v>44853</v>
      </c>
      <c r="B305" s="164">
        <f t="shared" si="4"/>
        <v>304</v>
      </c>
      <c r="C305" s="154" t="s">
        <v>355</v>
      </c>
      <c r="D305" s="155" t="s">
        <v>53</v>
      </c>
      <c r="E305" s="142">
        <v>1</v>
      </c>
      <c r="F305" s="142">
        <v>1</v>
      </c>
      <c r="G305" s="142">
        <v>1</v>
      </c>
      <c r="H305" s="166" t="s">
        <v>15</v>
      </c>
      <c r="I305" s="166" t="s">
        <v>4</v>
      </c>
      <c r="J305" s="166" t="s">
        <v>313</v>
      </c>
      <c r="K305" s="166" t="s">
        <v>27</v>
      </c>
      <c r="L305" s="166">
        <v>1</v>
      </c>
      <c r="M305" s="166"/>
      <c r="N305" s="128"/>
    </row>
    <row r="306" spans="1:14">
      <c r="A306" s="140">
        <v>44853</v>
      </c>
      <c r="B306" s="164">
        <f t="shared" si="4"/>
        <v>305</v>
      </c>
      <c r="C306" s="154" t="s">
        <v>356</v>
      </c>
      <c r="D306" s="155" t="s">
        <v>53</v>
      </c>
      <c r="E306" s="142">
        <v>1</v>
      </c>
      <c r="F306" s="142">
        <v>1</v>
      </c>
      <c r="G306" s="142">
        <v>1</v>
      </c>
      <c r="H306" s="166" t="s">
        <v>15</v>
      </c>
      <c r="I306" s="166" t="s">
        <v>4</v>
      </c>
      <c r="J306" s="166" t="s">
        <v>179</v>
      </c>
      <c r="K306" s="166" t="s">
        <v>27</v>
      </c>
      <c r="L306" s="166">
        <v>1</v>
      </c>
      <c r="M306" s="166"/>
      <c r="N306" s="128"/>
    </row>
    <row r="307" spans="1:14">
      <c r="A307" s="140">
        <v>44853</v>
      </c>
      <c r="B307" s="164">
        <f t="shared" si="4"/>
        <v>306</v>
      </c>
      <c r="C307" s="154" t="s">
        <v>357</v>
      </c>
      <c r="D307" s="155" t="s">
        <v>53</v>
      </c>
      <c r="E307" s="142">
        <v>1</v>
      </c>
      <c r="F307" s="142">
        <v>1</v>
      </c>
      <c r="G307" s="142">
        <v>1</v>
      </c>
      <c r="H307" s="166" t="s">
        <v>15</v>
      </c>
      <c r="I307" s="166" t="s">
        <v>4</v>
      </c>
      <c r="J307" s="166" t="s">
        <v>256</v>
      </c>
      <c r="K307" s="166" t="s">
        <v>27</v>
      </c>
      <c r="L307" s="166">
        <v>1</v>
      </c>
      <c r="M307" s="166"/>
      <c r="N307" s="128"/>
    </row>
    <row r="308" spans="1:14">
      <c r="A308" s="140">
        <v>44853</v>
      </c>
      <c r="B308" s="164">
        <f t="shared" si="4"/>
        <v>307</v>
      </c>
      <c r="C308" s="154" t="s">
        <v>358</v>
      </c>
      <c r="D308" s="155" t="s">
        <v>73</v>
      </c>
      <c r="E308" s="142">
        <v>1</v>
      </c>
      <c r="F308" s="142">
        <v>1</v>
      </c>
      <c r="G308" s="142">
        <v>1</v>
      </c>
      <c r="H308" s="166" t="s">
        <v>15</v>
      </c>
      <c r="I308" s="166" t="s">
        <v>4</v>
      </c>
      <c r="J308" s="166" t="s">
        <v>87</v>
      </c>
      <c r="K308" s="166" t="s">
        <v>27</v>
      </c>
      <c r="L308" s="166">
        <v>1</v>
      </c>
      <c r="M308" s="166"/>
      <c r="N308" s="128"/>
    </row>
    <row r="309" spans="1:14">
      <c r="A309" s="140">
        <v>44853</v>
      </c>
      <c r="B309" s="164">
        <f t="shared" si="4"/>
        <v>308</v>
      </c>
      <c r="C309" s="154" t="s">
        <v>359</v>
      </c>
      <c r="D309" s="155" t="s">
        <v>73</v>
      </c>
      <c r="E309" s="142">
        <v>1</v>
      </c>
      <c r="F309" s="142">
        <v>1</v>
      </c>
      <c r="G309" s="142">
        <v>2</v>
      </c>
      <c r="H309" s="166" t="s">
        <v>15</v>
      </c>
      <c r="I309" s="166" t="s">
        <v>4</v>
      </c>
      <c r="J309" s="166" t="s">
        <v>87</v>
      </c>
      <c r="K309" s="166" t="s">
        <v>27</v>
      </c>
      <c r="L309" s="166"/>
      <c r="M309" s="166">
        <v>1</v>
      </c>
      <c r="N309" s="128"/>
    </row>
    <row r="310" spans="1:14">
      <c r="A310" s="140">
        <v>44853</v>
      </c>
      <c r="B310" s="164">
        <f t="shared" si="4"/>
        <v>309</v>
      </c>
      <c r="C310" s="154" t="s">
        <v>360</v>
      </c>
      <c r="D310" s="155" t="s">
        <v>73</v>
      </c>
      <c r="E310" s="142">
        <v>1</v>
      </c>
      <c r="F310" s="142">
        <v>1</v>
      </c>
      <c r="G310" s="142">
        <v>2</v>
      </c>
      <c r="H310" s="166" t="s">
        <v>32</v>
      </c>
      <c r="I310" s="166" t="s">
        <v>4</v>
      </c>
      <c r="J310" s="166" t="s">
        <v>51</v>
      </c>
      <c r="K310" s="166" t="s">
        <v>5</v>
      </c>
      <c r="L310" s="166"/>
      <c r="M310" s="166">
        <v>1</v>
      </c>
      <c r="N310" s="128"/>
    </row>
    <row r="311" spans="1:14">
      <c r="A311" s="140">
        <v>44853</v>
      </c>
      <c r="B311" s="164">
        <f t="shared" si="4"/>
        <v>310</v>
      </c>
      <c r="C311" s="154" t="s">
        <v>76</v>
      </c>
      <c r="D311" s="155" t="s">
        <v>344</v>
      </c>
      <c r="E311" s="142">
        <v>1</v>
      </c>
      <c r="F311" s="142">
        <v>1</v>
      </c>
      <c r="G311" s="142">
        <v>0</v>
      </c>
      <c r="H311" s="166" t="s">
        <v>21</v>
      </c>
      <c r="I311" s="166" t="s">
        <v>4</v>
      </c>
      <c r="J311" s="166" t="s">
        <v>66</v>
      </c>
      <c r="K311" s="166" t="s">
        <v>14</v>
      </c>
      <c r="L311" s="166">
        <v>1</v>
      </c>
      <c r="M311" s="166"/>
      <c r="N311" s="128"/>
    </row>
    <row r="312" spans="1:14">
      <c r="A312" s="140">
        <v>44853</v>
      </c>
      <c r="B312" s="164">
        <f t="shared" si="4"/>
        <v>311</v>
      </c>
      <c r="C312" s="151" t="s">
        <v>361</v>
      </c>
      <c r="D312" s="164" t="s">
        <v>159</v>
      </c>
      <c r="E312" s="142">
        <v>1</v>
      </c>
      <c r="F312" s="142">
        <v>1</v>
      </c>
      <c r="G312" s="142">
        <v>1</v>
      </c>
      <c r="H312" s="166" t="s">
        <v>15</v>
      </c>
      <c r="I312" s="166" t="s">
        <v>4</v>
      </c>
      <c r="J312" s="166" t="s">
        <v>66</v>
      </c>
      <c r="K312" s="166" t="s">
        <v>14</v>
      </c>
      <c r="L312" s="166">
        <v>1</v>
      </c>
      <c r="M312" s="166"/>
      <c r="N312" s="128"/>
    </row>
    <row r="313" spans="1:14">
      <c r="A313" s="140">
        <v>44853</v>
      </c>
      <c r="B313" s="164">
        <f t="shared" si="4"/>
        <v>312</v>
      </c>
      <c r="C313" s="151" t="s">
        <v>362</v>
      </c>
      <c r="D313" s="164" t="s">
        <v>159</v>
      </c>
      <c r="E313" s="142">
        <v>1</v>
      </c>
      <c r="F313" s="142">
        <v>16</v>
      </c>
      <c r="G313" s="142">
        <v>0</v>
      </c>
      <c r="H313" s="166" t="s">
        <v>21</v>
      </c>
      <c r="I313" s="166" t="s">
        <v>4</v>
      </c>
      <c r="J313" s="166" t="s">
        <v>71</v>
      </c>
      <c r="K313" s="166" t="s">
        <v>14</v>
      </c>
      <c r="L313" s="166">
        <v>1</v>
      </c>
      <c r="M313" s="166"/>
      <c r="N313" s="128"/>
    </row>
    <row r="314" spans="1:14">
      <c r="A314" s="140">
        <v>44854</v>
      </c>
      <c r="B314" s="164">
        <f t="shared" si="4"/>
        <v>313</v>
      </c>
      <c r="C314" s="154" t="s">
        <v>363</v>
      </c>
      <c r="D314" s="155" t="s">
        <v>53</v>
      </c>
      <c r="E314" s="142">
        <v>1</v>
      </c>
      <c r="F314" s="142">
        <v>16</v>
      </c>
      <c r="G314" s="142">
        <v>1</v>
      </c>
      <c r="H314" s="166" t="s">
        <v>21</v>
      </c>
      <c r="I314" s="166" t="s">
        <v>4</v>
      </c>
      <c r="J314" s="166" t="s">
        <v>71</v>
      </c>
      <c r="K314" s="166" t="s">
        <v>14</v>
      </c>
      <c r="L314" s="166">
        <v>1</v>
      </c>
      <c r="M314" s="166"/>
      <c r="N314" s="128"/>
    </row>
    <row r="315" spans="1:14">
      <c r="A315" s="140">
        <v>44854</v>
      </c>
      <c r="B315" s="164">
        <f t="shared" si="4"/>
        <v>314</v>
      </c>
      <c r="C315" s="154" t="s">
        <v>364</v>
      </c>
      <c r="D315" s="155" t="s">
        <v>53</v>
      </c>
      <c r="E315" s="142">
        <v>1</v>
      </c>
      <c r="F315" s="142">
        <v>1</v>
      </c>
      <c r="G315" s="142">
        <v>2</v>
      </c>
      <c r="H315" s="166" t="s">
        <v>9</v>
      </c>
      <c r="I315" s="166" t="s">
        <v>4</v>
      </c>
      <c r="J315" s="166" t="s">
        <v>83</v>
      </c>
      <c r="K315" s="166" t="s">
        <v>8</v>
      </c>
      <c r="L315" s="166">
        <v>1</v>
      </c>
      <c r="M315" s="166"/>
      <c r="N315" s="128"/>
    </row>
    <row r="316" spans="1:14">
      <c r="A316" s="140">
        <v>44854</v>
      </c>
      <c r="B316" s="164">
        <f t="shared" si="4"/>
        <v>315</v>
      </c>
      <c r="C316" s="154" t="s">
        <v>365</v>
      </c>
      <c r="D316" s="155" t="s">
        <v>53</v>
      </c>
      <c r="E316" s="142">
        <v>1</v>
      </c>
      <c r="F316" s="142">
        <v>1</v>
      </c>
      <c r="G316" s="142">
        <v>3</v>
      </c>
      <c r="H316" s="166" t="s">
        <v>9</v>
      </c>
      <c r="I316" s="166" t="s">
        <v>4</v>
      </c>
      <c r="J316" s="166" t="s">
        <v>51</v>
      </c>
      <c r="K316" s="166" t="s">
        <v>8</v>
      </c>
      <c r="L316" s="166">
        <v>1</v>
      </c>
      <c r="M316" s="166"/>
      <c r="N316" s="128"/>
    </row>
    <row r="317" spans="1:14">
      <c r="A317" s="140">
        <v>44854</v>
      </c>
      <c r="B317" s="164">
        <f t="shared" si="4"/>
        <v>316</v>
      </c>
      <c r="C317" s="154" t="s">
        <v>366</v>
      </c>
      <c r="D317" s="155" t="s">
        <v>73</v>
      </c>
      <c r="E317" s="142">
        <v>1</v>
      </c>
      <c r="F317" s="142">
        <v>17</v>
      </c>
      <c r="G317" s="142">
        <v>1</v>
      </c>
      <c r="H317" s="166" t="s">
        <v>15</v>
      </c>
      <c r="I317" s="166" t="s">
        <v>4</v>
      </c>
      <c r="J317" s="166" t="s">
        <v>71</v>
      </c>
      <c r="K317" s="166" t="s">
        <v>14</v>
      </c>
      <c r="L317" s="166">
        <v>1</v>
      </c>
      <c r="M317" s="166"/>
      <c r="N317" s="128"/>
    </row>
    <row r="318" spans="1:14">
      <c r="A318" s="140">
        <v>44854</v>
      </c>
      <c r="B318" s="164">
        <f t="shared" si="4"/>
        <v>317</v>
      </c>
      <c r="C318" s="154" t="s">
        <v>367</v>
      </c>
      <c r="D318" s="155" t="s">
        <v>73</v>
      </c>
      <c r="E318" s="142">
        <v>1</v>
      </c>
      <c r="F318" s="142">
        <v>1</v>
      </c>
      <c r="G318" s="142">
        <v>2</v>
      </c>
      <c r="H318" s="166" t="s">
        <v>9</v>
      </c>
      <c r="I318" s="166" t="s">
        <v>4</v>
      </c>
      <c r="J318" s="166" t="s">
        <v>87</v>
      </c>
      <c r="K318" s="166" t="s">
        <v>8</v>
      </c>
      <c r="L318" s="166">
        <v>1</v>
      </c>
      <c r="M318" s="166"/>
      <c r="N318" s="128"/>
    </row>
    <row r="319" spans="1:14">
      <c r="A319" s="140">
        <v>44854</v>
      </c>
      <c r="B319" s="164">
        <f t="shared" si="4"/>
        <v>318</v>
      </c>
      <c r="C319" s="154" t="s">
        <v>368</v>
      </c>
      <c r="D319" s="155" t="s">
        <v>73</v>
      </c>
      <c r="E319" s="142">
        <v>1</v>
      </c>
      <c r="F319" s="142">
        <v>1</v>
      </c>
      <c r="G319" s="142">
        <v>2</v>
      </c>
      <c r="H319" s="166" t="s">
        <v>32</v>
      </c>
      <c r="I319" s="166" t="s">
        <v>7</v>
      </c>
      <c r="J319" s="166" t="s">
        <v>51</v>
      </c>
      <c r="K319" s="166" t="s">
        <v>5</v>
      </c>
      <c r="L319" s="166">
        <v>1</v>
      </c>
      <c r="M319" s="166"/>
      <c r="N319" s="128"/>
    </row>
    <row r="320" spans="1:14">
      <c r="A320" s="140">
        <v>44854</v>
      </c>
      <c r="B320" s="164">
        <f t="shared" si="4"/>
        <v>319</v>
      </c>
      <c r="C320" s="154" t="s">
        <v>369</v>
      </c>
      <c r="D320" s="155" t="s">
        <v>370</v>
      </c>
      <c r="E320" s="142">
        <v>1</v>
      </c>
      <c r="F320" s="142">
        <v>4</v>
      </c>
      <c r="G320" s="142">
        <v>1</v>
      </c>
      <c r="H320" s="166" t="s">
        <v>15</v>
      </c>
      <c r="I320" s="166" t="s">
        <v>4</v>
      </c>
      <c r="J320" s="166" t="s">
        <v>245</v>
      </c>
      <c r="K320" s="166" t="s">
        <v>14</v>
      </c>
      <c r="L320" s="166">
        <v>1</v>
      </c>
      <c r="M320" s="166"/>
      <c r="N320" s="128"/>
    </row>
    <row r="321" spans="1:14">
      <c r="A321" s="140">
        <v>44854</v>
      </c>
      <c r="B321" s="164">
        <f t="shared" si="4"/>
        <v>320</v>
      </c>
      <c r="C321" s="154" t="s">
        <v>371</v>
      </c>
      <c r="D321" s="155" t="s">
        <v>370</v>
      </c>
      <c r="E321" s="142">
        <v>1</v>
      </c>
      <c r="F321" s="142">
        <v>17</v>
      </c>
      <c r="G321" s="142">
        <v>1</v>
      </c>
      <c r="H321" s="166" t="s">
        <v>15</v>
      </c>
      <c r="I321" s="166" t="s">
        <v>4</v>
      </c>
      <c r="J321" s="166" t="s">
        <v>71</v>
      </c>
      <c r="K321" s="166" t="s">
        <v>14</v>
      </c>
      <c r="L321" s="166">
        <v>1</v>
      </c>
      <c r="M321" s="166"/>
      <c r="N321" s="128"/>
    </row>
    <row r="322" spans="1:14">
      <c r="A322" s="140">
        <v>44854</v>
      </c>
      <c r="B322" s="164">
        <f t="shared" si="4"/>
        <v>321</v>
      </c>
      <c r="C322" s="154" t="s">
        <v>372</v>
      </c>
      <c r="D322" s="155" t="s">
        <v>370</v>
      </c>
      <c r="E322" s="142">
        <v>1</v>
      </c>
      <c r="F322" s="142">
        <v>1</v>
      </c>
      <c r="G322" s="142">
        <v>2</v>
      </c>
      <c r="H322" s="166" t="s">
        <v>6</v>
      </c>
      <c r="I322" s="166" t="s">
        <v>4</v>
      </c>
      <c r="J322" s="166" t="s">
        <v>49</v>
      </c>
      <c r="K322" s="166" t="s">
        <v>8</v>
      </c>
      <c r="L322" s="166">
        <v>1</v>
      </c>
      <c r="M322" s="166"/>
      <c r="N322" s="128"/>
    </row>
    <row r="323" spans="1:14">
      <c r="A323" s="140">
        <v>44854</v>
      </c>
      <c r="B323" s="164">
        <f t="shared" ref="B323:B386" si="5">SUM(B322+1)</f>
        <v>322</v>
      </c>
      <c r="C323" s="154" t="s">
        <v>373</v>
      </c>
      <c r="D323" s="155" t="s">
        <v>113</v>
      </c>
      <c r="E323" s="142">
        <v>1</v>
      </c>
      <c r="F323" s="142">
        <v>1</v>
      </c>
      <c r="G323" s="142">
        <v>1</v>
      </c>
      <c r="H323" s="166" t="s">
        <v>15</v>
      </c>
      <c r="I323" s="166" t="s">
        <v>4</v>
      </c>
      <c r="J323" s="166" t="s">
        <v>66</v>
      </c>
      <c r="K323" s="166" t="s">
        <v>14</v>
      </c>
      <c r="L323" s="166">
        <v>1</v>
      </c>
      <c r="M323" s="166"/>
      <c r="N323" s="128"/>
    </row>
    <row r="324" spans="1:14">
      <c r="A324" s="140">
        <v>44854</v>
      </c>
      <c r="B324" s="164">
        <f t="shared" si="5"/>
        <v>323</v>
      </c>
      <c r="C324" s="154" t="s">
        <v>374</v>
      </c>
      <c r="D324" s="155" t="s">
        <v>111</v>
      </c>
      <c r="E324" s="142">
        <v>1</v>
      </c>
      <c r="F324" s="142">
        <v>1</v>
      </c>
      <c r="G324" s="142">
        <v>1</v>
      </c>
      <c r="H324" s="166" t="s">
        <v>15</v>
      </c>
      <c r="I324" s="166" t="s">
        <v>4</v>
      </c>
      <c r="J324" s="166" t="s">
        <v>66</v>
      </c>
      <c r="K324" s="166" t="s">
        <v>14</v>
      </c>
      <c r="L324" s="166">
        <v>1</v>
      </c>
      <c r="M324" s="166"/>
      <c r="N324" s="128"/>
    </row>
    <row r="325" spans="1:14">
      <c r="A325" s="140">
        <v>44854</v>
      </c>
      <c r="B325" s="164">
        <f t="shared" si="5"/>
        <v>324</v>
      </c>
      <c r="C325" s="154" t="s">
        <v>306</v>
      </c>
      <c r="D325" s="155" t="s">
        <v>111</v>
      </c>
      <c r="E325" s="142">
        <v>1</v>
      </c>
      <c r="F325" s="142">
        <v>2</v>
      </c>
      <c r="G325" s="142">
        <v>0</v>
      </c>
      <c r="H325" s="166" t="s">
        <v>15</v>
      </c>
      <c r="I325" s="166" t="s">
        <v>4</v>
      </c>
      <c r="J325" s="166" t="s">
        <v>66</v>
      </c>
      <c r="K325" s="166" t="s">
        <v>14</v>
      </c>
      <c r="L325" s="166">
        <v>1</v>
      </c>
      <c r="M325" s="166"/>
      <c r="N325" s="128"/>
    </row>
    <row r="326" spans="1:14">
      <c r="A326" s="140">
        <v>44854</v>
      </c>
      <c r="B326" s="164">
        <f t="shared" si="5"/>
        <v>325</v>
      </c>
      <c r="C326" s="154" t="s">
        <v>211</v>
      </c>
      <c r="D326" s="155" t="s">
        <v>111</v>
      </c>
      <c r="E326" s="142">
        <v>1</v>
      </c>
      <c r="F326" s="142">
        <v>3</v>
      </c>
      <c r="G326" s="142">
        <v>0</v>
      </c>
      <c r="H326" s="166" t="s">
        <v>15</v>
      </c>
      <c r="I326" s="166" t="s">
        <v>4</v>
      </c>
      <c r="J326" s="166" t="s">
        <v>66</v>
      </c>
      <c r="K326" s="166" t="s">
        <v>14</v>
      </c>
      <c r="L326" s="166">
        <v>1</v>
      </c>
      <c r="M326" s="166"/>
      <c r="N326" s="128"/>
    </row>
    <row r="327" spans="1:14">
      <c r="A327" s="140">
        <v>44854</v>
      </c>
      <c r="B327" s="164">
        <f t="shared" si="5"/>
        <v>326</v>
      </c>
      <c r="C327" s="154" t="s">
        <v>375</v>
      </c>
      <c r="D327" s="155" t="s">
        <v>111</v>
      </c>
      <c r="E327" s="142">
        <v>1</v>
      </c>
      <c r="F327" s="142">
        <v>1</v>
      </c>
      <c r="G327" s="142">
        <v>0</v>
      </c>
      <c r="H327" s="166" t="s">
        <v>21</v>
      </c>
      <c r="I327" s="166" t="s">
        <v>4</v>
      </c>
      <c r="J327" s="166" t="s">
        <v>74</v>
      </c>
      <c r="K327" s="166" t="s">
        <v>14</v>
      </c>
      <c r="L327" s="166">
        <v>1</v>
      </c>
      <c r="M327" s="166"/>
      <c r="N327" s="128"/>
    </row>
    <row r="328" spans="1:14">
      <c r="A328" s="140">
        <v>44854</v>
      </c>
      <c r="B328" s="164">
        <f t="shared" si="5"/>
        <v>327</v>
      </c>
      <c r="C328" s="165" t="s">
        <v>376</v>
      </c>
      <c r="D328" s="164" t="s">
        <v>55</v>
      </c>
      <c r="E328" s="164">
        <v>1</v>
      </c>
      <c r="F328" s="139">
        <v>1</v>
      </c>
      <c r="G328" s="139">
        <v>1</v>
      </c>
      <c r="H328" s="166" t="s">
        <v>6</v>
      </c>
      <c r="I328" s="166" t="s">
        <v>4</v>
      </c>
      <c r="J328" s="166" t="s">
        <v>195</v>
      </c>
      <c r="K328" s="139" t="s">
        <v>20</v>
      </c>
      <c r="L328" s="166">
        <v>1</v>
      </c>
      <c r="M328" s="166"/>
      <c r="N328" s="128"/>
    </row>
    <row r="329" spans="1:14">
      <c r="A329" s="140">
        <v>44854</v>
      </c>
      <c r="B329" s="164">
        <f t="shared" si="5"/>
        <v>328</v>
      </c>
      <c r="C329" s="165" t="s">
        <v>377</v>
      </c>
      <c r="D329" s="164" t="s">
        <v>59</v>
      </c>
      <c r="E329" s="164">
        <v>1</v>
      </c>
      <c r="F329" s="139">
        <v>1</v>
      </c>
      <c r="G329" s="139">
        <v>1</v>
      </c>
      <c r="H329" s="166" t="s">
        <v>6</v>
      </c>
      <c r="I329" s="166" t="s">
        <v>16</v>
      </c>
      <c r="J329" s="166" t="s">
        <v>378</v>
      </c>
      <c r="K329" s="139" t="s">
        <v>8</v>
      </c>
      <c r="L329" s="166">
        <v>1</v>
      </c>
      <c r="M329" s="166"/>
      <c r="N329" s="128"/>
    </row>
    <row r="330" spans="1:14">
      <c r="A330" s="140">
        <v>44854</v>
      </c>
      <c r="B330" s="164">
        <f t="shared" si="5"/>
        <v>329</v>
      </c>
      <c r="C330" s="165" t="s">
        <v>379</v>
      </c>
      <c r="D330" s="164" t="s">
        <v>70</v>
      </c>
      <c r="E330" s="164">
        <v>1</v>
      </c>
      <c r="F330" s="139">
        <v>1</v>
      </c>
      <c r="G330" s="139">
        <v>1</v>
      </c>
      <c r="H330" s="166" t="s">
        <v>6</v>
      </c>
      <c r="I330" s="166" t="s">
        <v>4</v>
      </c>
      <c r="J330" s="166" t="s">
        <v>195</v>
      </c>
      <c r="K330" s="139" t="s">
        <v>8</v>
      </c>
      <c r="L330" s="166">
        <v>1</v>
      </c>
      <c r="M330" s="166"/>
      <c r="N330" s="128"/>
    </row>
    <row r="331" spans="1:14">
      <c r="A331" s="140">
        <v>44854</v>
      </c>
      <c r="B331" s="164">
        <f t="shared" si="5"/>
        <v>330</v>
      </c>
      <c r="C331" s="165" t="s">
        <v>380</v>
      </c>
      <c r="D331" s="164" t="s">
        <v>159</v>
      </c>
      <c r="E331" s="164">
        <v>1</v>
      </c>
      <c r="F331" s="139">
        <v>1</v>
      </c>
      <c r="G331" s="139">
        <v>1</v>
      </c>
      <c r="H331" s="166" t="s">
        <v>6</v>
      </c>
      <c r="I331" s="166" t="s">
        <v>4</v>
      </c>
      <c r="J331" s="166" t="s">
        <v>83</v>
      </c>
      <c r="K331" s="139" t="s">
        <v>20</v>
      </c>
      <c r="L331" s="166">
        <v>1</v>
      </c>
      <c r="M331" s="166"/>
      <c r="N331" s="128"/>
    </row>
    <row r="332" spans="1:14">
      <c r="A332" s="140">
        <v>44854</v>
      </c>
      <c r="B332" s="164">
        <f t="shared" si="5"/>
        <v>331</v>
      </c>
      <c r="C332" s="165" t="s">
        <v>381</v>
      </c>
      <c r="D332" s="164" t="s">
        <v>159</v>
      </c>
      <c r="E332" s="164">
        <v>1</v>
      </c>
      <c r="F332" s="139">
        <v>1</v>
      </c>
      <c r="G332" s="139">
        <v>1</v>
      </c>
      <c r="H332" s="166" t="s">
        <v>6</v>
      </c>
      <c r="I332" s="166" t="s">
        <v>4</v>
      </c>
      <c r="J332" s="166" t="s">
        <v>87</v>
      </c>
      <c r="K332" s="139" t="s">
        <v>20</v>
      </c>
      <c r="L332" s="166">
        <v>1</v>
      </c>
      <c r="M332" s="166"/>
      <c r="N332" s="128"/>
    </row>
    <row r="333" spans="1:14">
      <c r="A333" s="140">
        <v>44854</v>
      </c>
      <c r="B333" s="164">
        <f t="shared" si="5"/>
        <v>332</v>
      </c>
      <c r="C333" s="165" t="s">
        <v>382</v>
      </c>
      <c r="D333" s="164" t="s">
        <v>159</v>
      </c>
      <c r="E333" s="164">
        <v>1</v>
      </c>
      <c r="F333" s="139">
        <v>1</v>
      </c>
      <c r="G333" s="139">
        <v>2</v>
      </c>
      <c r="H333" s="166" t="s">
        <v>6</v>
      </c>
      <c r="I333" s="166" t="s">
        <v>4</v>
      </c>
      <c r="J333" s="166" t="s">
        <v>195</v>
      </c>
      <c r="K333" s="139" t="s">
        <v>8</v>
      </c>
      <c r="L333" s="166">
        <v>1</v>
      </c>
      <c r="M333" s="166"/>
      <c r="N333" s="128"/>
    </row>
    <row r="334" spans="1:14">
      <c r="A334" s="140">
        <v>44854</v>
      </c>
      <c r="B334" s="164">
        <f t="shared" si="5"/>
        <v>333</v>
      </c>
      <c r="C334" s="165" t="s">
        <v>383</v>
      </c>
      <c r="D334" s="164" t="s">
        <v>159</v>
      </c>
      <c r="E334" s="164">
        <v>1</v>
      </c>
      <c r="F334" s="139">
        <v>1</v>
      </c>
      <c r="G334" s="139">
        <v>1</v>
      </c>
      <c r="H334" s="166" t="s">
        <v>6</v>
      </c>
      <c r="I334" s="166" t="s">
        <v>4</v>
      </c>
      <c r="J334" s="166" t="s">
        <v>378</v>
      </c>
      <c r="K334" s="139" t="s">
        <v>20</v>
      </c>
      <c r="L334" s="166"/>
      <c r="M334" s="166">
        <v>1</v>
      </c>
      <c r="N334" s="128"/>
    </row>
    <row r="335" spans="1:14">
      <c r="A335" s="140">
        <v>44854</v>
      </c>
      <c r="B335" s="164">
        <f t="shared" si="5"/>
        <v>334</v>
      </c>
      <c r="C335" s="165" t="s">
        <v>384</v>
      </c>
      <c r="D335" s="164" t="s">
        <v>159</v>
      </c>
      <c r="E335" s="164">
        <v>1</v>
      </c>
      <c r="F335" s="139">
        <v>1</v>
      </c>
      <c r="G335" s="139">
        <v>1</v>
      </c>
      <c r="H335" s="166" t="s">
        <v>3</v>
      </c>
      <c r="I335" s="166" t="s">
        <v>7</v>
      </c>
      <c r="J335" s="166" t="s">
        <v>378</v>
      </c>
      <c r="K335" s="139" t="s">
        <v>5</v>
      </c>
      <c r="L335" s="166"/>
      <c r="M335" s="166">
        <v>1</v>
      </c>
      <c r="N335" s="128"/>
    </row>
    <row r="336" spans="1:14">
      <c r="A336" s="140">
        <v>44854</v>
      </c>
      <c r="B336" s="164">
        <f t="shared" si="5"/>
        <v>335</v>
      </c>
      <c r="C336" s="165" t="s">
        <v>385</v>
      </c>
      <c r="D336" s="164" t="s">
        <v>159</v>
      </c>
      <c r="E336" s="164">
        <v>1</v>
      </c>
      <c r="F336" s="139">
        <v>1</v>
      </c>
      <c r="G336" s="139">
        <v>1</v>
      </c>
      <c r="H336" s="166" t="s">
        <v>3</v>
      </c>
      <c r="I336" s="166" t="s">
        <v>4</v>
      </c>
      <c r="J336" s="166" t="s">
        <v>386</v>
      </c>
      <c r="K336" s="139" t="s">
        <v>5</v>
      </c>
      <c r="L336" s="166"/>
      <c r="M336" s="166">
        <v>1</v>
      </c>
      <c r="N336" s="128"/>
    </row>
    <row r="337" spans="1:14">
      <c r="A337" s="140">
        <v>44855</v>
      </c>
      <c r="B337" s="164">
        <f t="shared" si="5"/>
        <v>336</v>
      </c>
      <c r="C337" s="165" t="s">
        <v>387</v>
      </c>
      <c r="D337" s="164" t="s">
        <v>68</v>
      </c>
      <c r="E337" s="164">
        <v>1</v>
      </c>
      <c r="F337" s="139">
        <v>1</v>
      </c>
      <c r="G337" s="139">
        <v>1</v>
      </c>
      <c r="H337" s="166" t="s">
        <v>6</v>
      </c>
      <c r="I337" s="166" t="s">
        <v>4</v>
      </c>
      <c r="J337" s="166" t="s">
        <v>87</v>
      </c>
      <c r="K337" s="139" t="s">
        <v>8</v>
      </c>
      <c r="L337" s="166">
        <v>1</v>
      </c>
      <c r="M337" s="166"/>
      <c r="N337" s="128"/>
    </row>
    <row r="338" spans="1:14">
      <c r="A338" s="140">
        <v>44855</v>
      </c>
      <c r="B338" s="164">
        <f t="shared" si="5"/>
        <v>337</v>
      </c>
      <c r="C338" s="165" t="s">
        <v>388</v>
      </c>
      <c r="D338" s="164" t="s">
        <v>55</v>
      </c>
      <c r="E338" s="164">
        <v>1</v>
      </c>
      <c r="F338" s="139">
        <v>0</v>
      </c>
      <c r="G338" s="139">
        <v>0</v>
      </c>
      <c r="H338" s="166" t="s">
        <v>6</v>
      </c>
      <c r="I338" s="166" t="s">
        <v>4</v>
      </c>
      <c r="J338" s="166" t="s">
        <v>378</v>
      </c>
      <c r="K338" s="139" t="s">
        <v>23</v>
      </c>
      <c r="L338" s="166">
        <v>1</v>
      </c>
      <c r="M338" s="166"/>
      <c r="N338" s="128"/>
    </row>
    <row r="339" spans="1:14">
      <c r="A339" s="140">
        <v>44855</v>
      </c>
      <c r="B339" s="164">
        <f t="shared" si="5"/>
        <v>338</v>
      </c>
      <c r="C339" s="165" t="s">
        <v>389</v>
      </c>
      <c r="D339" s="164" t="s">
        <v>159</v>
      </c>
      <c r="E339" s="164">
        <v>1</v>
      </c>
      <c r="F339" s="139">
        <v>0</v>
      </c>
      <c r="G339" s="139">
        <v>0</v>
      </c>
      <c r="H339" s="166" t="s">
        <v>6</v>
      </c>
      <c r="I339" s="166" t="s">
        <v>4</v>
      </c>
      <c r="J339" s="166" t="s">
        <v>193</v>
      </c>
      <c r="K339" s="139" t="s">
        <v>23</v>
      </c>
      <c r="L339" s="166">
        <v>1</v>
      </c>
      <c r="M339" s="166"/>
      <c r="N339" s="128"/>
    </row>
    <row r="340" spans="1:14">
      <c r="A340" s="140">
        <v>44855</v>
      </c>
      <c r="B340" s="164">
        <f t="shared" si="5"/>
        <v>339</v>
      </c>
      <c r="C340" s="165" t="s">
        <v>390</v>
      </c>
      <c r="D340" s="164" t="s">
        <v>159</v>
      </c>
      <c r="E340" s="164">
        <v>1</v>
      </c>
      <c r="F340" s="139">
        <v>0</v>
      </c>
      <c r="G340" s="139">
        <v>0</v>
      </c>
      <c r="H340" s="166" t="s">
        <v>6</v>
      </c>
      <c r="I340" s="166" t="s">
        <v>7</v>
      </c>
      <c r="J340" s="166" t="s">
        <v>193</v>
      </c>
      <c r="K340" s="139" t="s">
        <v>23</v>
      </c>
      <c r="L340" s="166">
        <v>1</v>
      </c>
      <c r="M340" s="166"/>
      <c r="N340" s="128"/>
    </row>
    <row r="341" spans="1:14">
      <c r="A341" s="140">
        <v>44855</v>
      </c>
      <c r="B341" s="164">
        <f t="shared" si="5"/>
        <v>340</v>
      </c>
      <c r="C341" s="165" t="s">
        <v>391</v>
      </c>
      <c r="D341" s="164" t="s">
        <v>159</v>
      </c>
      <c r="E341" s="164">
        <v>1</v>
      </c>
      <c r="F341" s="139">
        <v>1</v>
      </c>
      <c r="G341" s="139">
        <v>1</v>
      </c>
      <c r="H341" s="166" t="s">
        <v>6</v>
      </c>
      <c r="I341" s="166" t="s">
        <v>4</v>
      </c>
      <c r="J341" s="166" t="s">
        <v>378</v>
      </c>
      <c r="K341" s="139" t="s">
        <v>20</v>
      </c>
      <c r="L341" s="166">
        <v>1</v>
      </c>
      <c r="M341" s="166"/>
      <c r="N341" s="128"/>
    </row>
    <row r="342" spans="1:14">
      <c r="A342" s="140">
        <v>44855</v>
      </c>
      <c r="B342" s="164">
        <f t="shared" si="5"/>
        <v>341</v>
      </c>
      <c r="C342" s="165" t="s">
        <v>392</v>
      </c>
      <c r="D342" s="164" t="s">
        <v>159</v>
      </c>
      <c r="E342" s="164">
        <v>1</v>
      </c>
      <c r="F342" s="139">
        <v>1</v>
      </c>
      <c r="G342" s="139">
        <v>1</v>
      </c>
      <c r="H342" s="166" t="s">
        <v>6</v>
      </c>
      <c r="I342" s="166" t="s">
        <v>7</v>
      </c>
      <c r="J342" s="166" t="s">
        <v>378</v>
      </c>
      <c r="K342" s="139" t="s">
        <v>20</v>
      </c>
      <c r="L342" s="166">
        <v>1</v>
      </c>
      <c r="M342" s="166"/>
      <c r="N342" s="128"/>
    </row>
    <row r="343" spans="1:14">
      <c r="A343" s="140">
        <v>44855</v>
      </c>
      <c r="B343" s="164">
        <f t="shared" si="5"/>
        <v>342</v>
      </c>
      <c r="C343" s="165" t="s">
        <v>393</v>
      </c>
      <c r="D343" s="164" t="s">
        <v>159</v>
      </c>
      <c r="E343" s="164">
        <v>1</v>
      </c>
      <c r="F343" s="139">
        <v>1</v>
      </c>
      <c r="G343" s="139">
        <v>0</v>
      </c>
      <c r="H343" s="166" t="s">
        <v>6</v>
      </c>
      <c r="I343" s="166" t="s">
        <v>4</v>
      </c>
      <c r="J343" s="166" t="s">
        <v>193</v>
      </c>
      <c r="K343" s="139" t="s">
        <v>17</v>
      </c>
      <c r="L343" s="166">
        <v>1</v>
      </c>
      <c r="M343" s="166"/>
      <c r="N343" s="128"/>
    </row>
    <row r="344" spans="1:14">
      <c r="A344" s="140">
        <v>44855</v>
      </c>
      <c r="B344" s="164">
        <f t="shared" si="5"/>
        <v>343</v>
      </c>
      <c r="C344" s="168" t="s">
        <v>394</v>
      </c>
      <c r="D344" s="156" t="s">
        <v>113</v>
      </c>
      <c r="E344" s="142">
        <v>1</v>
      </c>
      <c r="F344" s="142">
        <v>2</v>
      </c>
      <c r="G344" s="142">
        <v>0</v>
      </c>
      <c r="H344" s="166" t="s">
        <v>21</v>
      </c>
      <c r="I344" s="166" t="s">
        <v>4</v>
      </c>
      <c r="J344" s="166" t="s">
        <v>160</v>
      </c>
      <c r="K344" s="166" t="s">
        <v>27</v>
      </c>
      <c r="L344" s="166">
        <v>1</v>
      </c>
      <c r="M344" s="166"/>
      <c r="N344" s="128"/>
    </row>
    <row r="345" spans="1:14">
      <c r="A345" s="140">
        <v>44855</v>
      </c>
      <c r="B345" s="164">
        <f t="shared" si="5"/>
        <v>344</v>
      </c>
      <c r="C345" s="144" t="s">
        <v>395</v>
      </c>
      <c r="D345" s="145" t="s">
        <v>53</v>
      </c>
      <c r="E345" s="142">
        <v>1</v>
      </c>
      <c r="F345" s="142">
        <v>0</v>
      </c>
      <c r="G345" s="142">
        <v>1</v>
      </c>
      <c r="H345" s="166" t="s">
        <v>15</v>
      </c>
      <c r="I345" s="166" t="s">
        <v>4</v>
      </c>
      <c r="J345" s="166" t="s">
        <v>71</v>
      </c>
      <c r="K345" s="166" t="s">
        <v>20</v>
      </c>
      <c r="L345" s="166"/>
      <c r="M345" s="166">
        <v>1</v>
      </c>
      <c r="N345" s="128"/>
    </row>
    <row r="346" spans="1:14">
      <c r="A346" s="140">
        <v>44855</v>
      </c>
      <c r="B346" s="164">
        <f t="shared" si="5"/>
        <v>345</v>
      </c>
      <c r="C346" s="144" t="s">
        <v>396</v>
      </c>
      <c r="D346" s="145" t="s">
        <v>53</v>
      </c>
      <c r="E346" s="142">
        <v>1</v>
      </c>
      <c r="F346" s="142">
        <v>1</v>
      </c>
      <c r="G346" s="142">
        <v>0</v>
      </c>
      <c r="H346" s="166" t="s">
        <v>21</v>
      </c>
      <c r="I346" s="166" t="s">
        <v>4</v>
      </c>
      <c r="J346" s="166" t="s">
        <v>66</v>
      </c>
      <c r="K346" s="166" t="s">
        <v>17</v>
      </c>
      <c r="L346" s="166">
        <v>1</v>
      </c>
      <c r="M346" s="166"/>
      <c r="N346" s="128"/>
    </row>
    <row r="347" spans="1:14">
      <c r="A347" s="140">
        <v>44855</v>
      </c>
      <c r="B347" s="164">
        <f t="shared" si="5"/>
        <v>346</v>
      </c>
      <c r="C347" s="144" t="s">
        <v>397</v>
      </c>
      <c r="D347" s="145" t="s">
        <v>53</v>
      </c>
      <c r="E347" s="142">
        <v>1</v>
      </c>
      <c r="F347" s="142">
        <v>16</v>
      </c>
      <c r="G347" s="142">
        <v>1</v>
      </c>
      <c r="H347" s="166" t="s">
        <v>21</v>
      </c>
      <c r="I347" s="166" t="s">
        <v>4</v>
      </c>
      <c r="J347" s="166" t="s">
        <v>71</v>
      </c>
      <c r="K347" s="166" t="s">
        <v>14</v>
      </c>
      <c r="L347" s="166"/>
      <c r="M347" s="166">
        <v>1</v>
      </c>
      <c r="N347" s="128"/>
    </row>
    <row r="348" spans="1:14">
      <c r="A348" s="140">
        <v>44855</v>
      </c>
      <c r="B348" s="164">
        <f t="shared" si="5"/>
        <v>347</v>
      </c>
      <c r="C348" s="144" t="s">
        <v>398</v>
      </c>
      <c r="D348" s="145" t="s">
        <v>48</v>
      </c>
      <c r="E348" s="142">
        <v>1</v>
      </c>
      <c r="F348" s="142">
        <v>0</v>
      </c>
      <c r="G348" s="142">
        <v>1</v>
      </c>
      <c r="H348" s="166" t="s">
        <v>15</v>
      </c>
      <c r="I348" s="166" t="s">
        <v>4</v>
      </c>
      <c r="J348" s="166" t="s">
        <v>71</v>
      </c>
      <c r="K348" s="166" t="s">
        <v>20</v>
      </c>
      <c r="L348" s="166">
        <v>1</v>
      </c>
      <c r="M348" s="166"/>
      <c r="N348" s="128"/>
    </row>
    <row r="349" spans="1:14">
      <c r="A349" s="140">
        <v>44855</v>
      </c>
      <c r="B349" s="164">
        <f t="shared" si="5"/>
        <v>348</v>
      </c>
      <c r="C349" s="144" t="s">
        <v>399</v>
      </c>
      <c r="D349" s="145" t="s">
        <v>48</v>
      </c>
      <c r="E349" s="142">
        <v>1</v>
      </c>
      <c r="F349" s="142">
        <v>5</v>
      </c>
      <c r="G349" s="142">
        <v>0</v>
      </c>
      <c r="H349" s="166" t="s">
        <v>15</v>
      </c>
      <c r="I349" s="166" t="s">
        <v>4</v>
      </c>
      <c r="J349" s="166" t="s">
        <v>400</v>
      </c>
      <c r="K349" s="166" t="s">
        <v>11</v>
      </c>
      <c r="L349" s="166"/>
      <c r="M349" s="166">
        <v>1</v>
      </c>
      <c r="N349" s="128"/>
    </row>
    <row r="350" spans="1:14">
      <c r="A350" s="140">
        <v>44855</v>
      </c>
      <c r="B350" s="164">
        <f t="shared" si="5"/>
        <v>349</v>
      </c>
      <c r="C350" s="144" t="s">
        <v>401</v>
      </c>
      <c r="D350" s="145" t="s">
        <v>402</v>
      </c>
      <c r="E350" s="142">
        <v>1</v>
      </c>
      <c r="F350" s="142">
        <v>0</v>
      </c>
      <c r="G350" s="142">
        <v>1</v>
      </c>
      <c r="H350" s="166" t="s">
        <v>15</v>
      </c>
      <c r="I350" s="166" t="s">
        <v>4</v>
      </c>
      <c r="J350" s="166" t="s">
        <v>71</v>
      </c>
      <c r="K350" s="166" t="s">
        <v>20</v>
      </c>
      <c r="L350" s="166"/>
      <c r="M350" s="166">
        <v>1</v>
      </c>
      <c r="N350" s="128"/>
    </row>
    <row r="351" spans="1:14">
      <c r="A351" s="140">
        <v>44855</v>
      </c>
      <c r="B351" s="164">
        <f t="shared" si="5"/>
        <v>350</v>
      </c>
      <c r="C351" s="144" t="s">
        <v>403</v>
      </c>
      <c r="D351" s="145" t="s">
        <v>402</v>
      </c>
      <c r="E351" s="142">
        <v>1</v>
      </c>
      <c r="F351" s="142">
        <v>2</v>
      </c>
      <c r="G351" s="142">
        <v>1</v>
      </c>
      <c r="H351" s="166" t="s">
        <v>15</v>
      </c>
      <c r="I351" s="166" t="s">
        <v>4</v>
      </c>
      <c r="J351" s="166" t="s">
        <v>160</v>
      </c>
      <c r="K351" s="166" t="s">
        <v>27</v>
      </c>
      <c r="L351" s="166">
        <v>1</v>
      </c>
      <c r="M351" s="166"/>
      <c r="N351" s="128"/>
    </row>
    <row r="352" spans="1:14">
      <c r="A352" s="140">
        <v>44855</v>
      </c>
      <c r="B352" s="164">
        <f t="shared" si="5"/>
        <v>351</v>
      </c>
      <c r="C352" s="144" t="s">
        <v>404</v>
      </c>
      <c r="D352" s="145" t="s">
        <v>402</v>
      </c>
      <c r="E352" s="142">
        <v>1</v>
      </c>
      <c r="F352" s="142">
        <v>5</v>
      </c>
      <c r="G352" s="142">
        <v>0</v>
      </c>
      <c r="H352" s="166" t="s">
        <v>15</v>
      </c>
      <c r="I352" s="166" t="s">
        <v>4</v>
      </c>
      <c r="J352" s="166" t="s">
        <v>400</v>
      </c>
      <c r="K352" s="166" t="s">
        <v>11</v>
      </c>
      <c r="L352" s="166">
        <v>1</v>
      </c>
      <c r="M352" s="166"/>
      <c r="N352" s="128"/>
    </row>
    <row r="353" spans="1:14">
      <c r="A353" s="140">
        <v>44855</v>
      </c>
      <c r="B353" s="164">
        <f t="shared" si="5"/>
        <v>352</v>
      </c>
      <c r="C353" s="144" t="s">
        <v>405</v>
      </c>
      <c r="D353" s="145" t="s">
        <v>111</v>
      </c>
      <c r="E353" s="142">
        <v>1</v>
      </c>
      <c r="F353" s="142">
        <v>1</v>
      </c>
      <c r="G353" s="142">
        <v>1</v>
      </c>
      <c r="H353" s="166" t="s">
        <v>15</v>
      </c>
      <c r="I353" s="166" t="s">
        <v>4</v>
      </c>
      <c r="J353" s="166" t="s">
        <v>66</v>
      </c>
      <c r="K353" s="166" t="s">
        <v>14</v>
      </c>
      <c r="L353" s="166">
        <v>1</v>
      </c>
      <c r="M353" s="166"/>
      <c r="N353" s="128"/>
    </row>
    <row r="354" spans="1:14">
      <c r="A354" s="140">
        <v>44855</v>
      </c>
      <c r="B354" s="164">
        <f t="shared" si="5"/>
        <v>353</v>
      </c>
      <c r="C354" s="144" t="s">
        <v>406</v>
      </c>
      <c r="D354" s="145" t="s">
        <v>111</v>
      </c>
      <c r="E354" s="142">
        <v>1</v>
      </c>
      <c r="F354" s="142">
        <v>0</v>
      </c>
      <c r="G354" s="142">
        <v>1</v>
      </c>
      <c r="H354" s="166" t="s">
        <v>15</v>
      </c>
      <c r="I354" s="166" t="s">
        <v>4</v>
      </c>
      <c r="J354" s="166" t="s">
        <v>66</v>
      </c>
      <c r="K354" s="166" t="s">
        <v>14</v>
      </c>
      <c r="L354" s="166">
        <v>1</v>
      </c>
      <c r="M354" s="166"/>
      <c r="N354" s="128"/>
    </row>
    <row r="355" spans="1:14">
      <c r="A355" s="140">
        <v>44855</v>
      </c>
      <c r="B355" s="164">
        <f t="shared" si="5"/>
        <v>354</v>
      </c>
      <c r="C355" s="144" t="s">
        <v>407</v>
      </c>
      <c r="D355" s="145" t="s">
        <v>111</v>
      </c>
      <c r="E355" s="142">
        <v>1</v>
      </c>
      <c r="F355" s="142">
        <v>17</v>
      </c>
      <c r="G355" s="142">
        <v>0</v>
      </c>
      <c r="H355" s="166" t="s">
        <v>15</v>
      </c>
      <c r="I355" s="166" t="s">
        <v>4</v>
      </c>
      <c r="J355" s="166" t="s">
        <v>71</v>
      </c>
      <c r="K355" s="166" t="s">
        <v>29</v>
      </c>
      <c r="L355" s="166">
        <v>1</v>
      </c>
      <c r="M355" s="166"/>
      <c r="N355" s="128"/>
    </row>
    <row r="356" spans="1:14">
      <c r="A356" s="140">
        <v>44855</v>
      </c>
      <c r="B356" s="164">
        <f t="shared" si="5"/>
        <v>355</v>
      </c>
      <c r="C356" s="144" t="s">
        <v>408</v>
      </c>
      <c r="D356" s="145" t="s">
        <v>111</v>
      </c>
      <c r="E356" s="142">
        <v>1</v>
      </c>
      <c r="F356" s="142">
        <v>17</v>
      </c>
      <c r="G356" s="142">
        <v>0</v>
      </c>
      <c r="H356" s="166" t="s">
        <v>15</v>
      </c>
      <c r="I356" s="166" t="s">
        <v>4</v>
      </c>
      <c r="J356" s="166" t="s">
        <v>71</v>
      </c>
      <c r="K356" s="166" t="s">
        <v>29</v>
      </c>
      <c r="L356" s="166">
        <v>1</v>
      </c>
      <c r="M356" s="166"/>
      <c r="N356" s="128"/>
    </row>
    <row r="357" spans="1:14">
      <c r="A357" s="140">
        <v>44858</v>
      </c>
      <c r="B357" s="164">
        <f t="shared" si="5"/>
        <v>356</v>
      </c>
      <c r="C357" s="154" t="s">
        <v>409</v>
      </c>
      <c r="D357" s="155" t="s">
        <v>113</v>
      </c>
      <c r="E357" s="155">
        <v>1</v>
      </c>
      <c r="F357" s="155">
        <v>0</v>
      </c>
      <c r="G357" s="155">
        <v>1</v>
      </c>
      <c r="H357" s="166" t="s">
        <v>21</v>
      </c>
      <c r="I357" s="166" t="s">
        <v>4</v>
      </c>
      <c r="J357" s="166" t="s">
        <v>71</v>
      </c>
      <c r="K357" s="166" t="s">
        <v>27</v>
      </c>
      <c r="L357" s="166"/>
      <c r="M357" s="166">
        <v>1</v>
      </c>
      <c r="N357" s="128"/>
    </row>
    <row r="358" spans="1:14">
      <c r="A358" s="140">
        <v>44858</v>
      </c>
      <c r="B358" s="164">
        <f t="shared" si="5"/>
        <v>357</v>
      </c>
      <c r="C358" s="152" t="s">
        <v>293</v>
      </c>
      <c r="D358" s="155" t="s">
        <v>113</v>
      </c>
      <c r="E358" s="155">
        <v>1</v>
      </c>
      <c r="F358" s="155">
        <v>1</v>
      </c>
      <c r="G358" s="155">
        <v>3</v>
      </c>
      <c r="H358" s="166" t="s">
        <v>26</v>
      </c>
      <c r="I358" s="166" t="s">
        <v>13</v>
      </c>
      <c r="J358" s="166" t="s">
        <v>49</v>
      </c>
      <c r="K358" s="166" t="s">
        <v>8</v>
      </c>
      <c r="L358" s="166">
        <v>1</v>
      </c>
      <c r="M358" s="166"/>
      <c r="N358" s="128"/>
    </row>
    <row r="359" spans="1:14">
      <c r="A359" s="140">
        <v>44858</v>
      </c>
      <c r="B359" s="164">
        <f t="shared" si="5"/>
        <v>358</v>
      </c>
      <c r="C359" s="154" t="s">
        <v>410</v>
      </c>
      <c r="D359" s="155" t="s">
        <v>48</v>
      </c>
      <c r="E359" s="155">
        <v>1</v>
      </c>
      <c r="F359" s="155">
        <v>15</v>
      </c>
      <c r="G359" s="155">
        <v>0</v>
      </c>
      <c r="H359" s="166" t="s">
        <v>15</v>
      </c>
      <c r="I359" s="166" t="s">
        <v>4</v>
      </c>
      <c r="J359" s="166" t="s">
        <v>71</v>
      </c>
      <c r="K359" s="166" t="s">
        <v>27</v>
      </c>
      <c r="L359" s="166">
        <v>1</v>
      </c>
      <c r="M359" s="166"/>
      <c r="N359" s="128"/>
    </row>
    <row r="360" spans="1:14">
      <c r="A360" s="140">
        <v>44858</v>
      </c>
      <c r="B360" s="164">
        <f t="shared" si="5"/>
        <v>359</v>
      </c>
      <c r="C360" s="154" t="s">
        <v>411</v>
      </c>
      <c r="D360" s="155" t="s">
        <v>53</v>
      </c>
      <c r="E360" s="155">
        <v>1</v>
      </c>
      <c r="F360" s="155">
        <v>17</v>
      </c>
      <c r="G360" s="155">
        <v>0</v>
      </c>
      <c r="H360" s="166" t="s">
        <v>15</v>
      </c>
      <c r="I360" s="166" t="s">
        <v>4</v>
      </c>
      <c r="J360" s="166" t="s">
        <v>71</v>
      </c>
      <c r="K360" s="166" t="s">
        <v>29</v>
      </c>
      <c r="L360" s="166">
        <v>1</v>
      </c>
      <c r="M360" s="166"/>
      <c r="N360" s="128"/>
    </row>
    <row r="361" spans="1:14">
      <c r="A361" s="140">
        <v>44858</v>
      </c>
      <c r="B361" s="164">
        <f t="shared" si="5"/>
        <v>360</v>
      </c>
      <c r="C361" s="154" t="s">
        <v>412</v>
      </c>
      <c r="D361" s="155" t="s">
        <v>53</v>
      </c>
      <c r="E361" s="155">
        <v>1</v>
      </c>
      <c r="F361" s="155">
        <v>16</v>
      </c>
      <c r="G361" s="155">
        <v>0</v>
      </c>
      <c r="H361" s="166" t="s">
        <v>21</v>
      </c>
      <c r="I361" s="166" t="s">
        <v>4</v>
      </c>
      <c r="J361" s="166" t="s">
        <v>71</v>
      </c>
      <c r="K361" s="166" t="s">
        <v>27</v>
      </c>
      <c r="L361" s="166">
        <v>1</v>
      </c>
      <c r="M361" s="166"/>
      <c r="N361" s="128"/>
    </row>
    <row r="362" spans="1:14">
      <c r="A362" s="140">
        <v>44858</v>
      </c>
      <c r="B362" s="164">
        <f t="shared" si="5"/>
        <v>361</v>
      </c>
      <c r="C362" s="154" t="s">
        <v>413</v>
      </c>
      <c r="D362" s="155" t="s">
        <v>73</v>
      </c>
      <c r="E362" s="155">
        <v>1</v>
      </c>
      <c r="F362" s="155">
        <v>1</v>
      </c>
      <c r="G362" s="155">
        <v>2</v>
      </c>
      <c r="H362" s="166" t="s">
        <v>32</v>
      </c>
      <c r="I362" s="166" t="s">
        <v>7</v>
      </c>
      <c r="J362" s="166" t="s">
        <v>49</v>
      </c>
      <c r="K362" s="166" t="s">
        <v>5</v>
      </c>
      <c r="L362" s="166">
        <v>1</v>
      </c>
      <c r="M362" s="166"/>
      <c r="N362" s="128"/>
    </row>
    <row r="363" spans="1:14">
      <c r="A363" s="140">
        <v>44858</v>
      </c>
      <c r="B363" s="164">
        <f t="shared" si="5"/>
        <v>362</v>
      </c>
      <c r="C363" s="154" t="s">
        <v>414</v>
      </c>
      <c r="D363" s="155" t="s">
        <v>111</v>
      </c>
      <c r="E363" s="155">
        <v>1</v>
      </c>
      <c r="F363" s="155">
        <v>2</v>
      </c>
      <c r="G363" s="155">
        <v>0</v>
      </c>
      <c r="H363" s="166" t="s">
        <v>15</v>
      </c>
      <c r="I363" s="166" t="s">
        <v>4</v>
      </c>
      <c r="J363" s="166" t="s">
        <v>415</v>
      </c>
      <c r="K363" s="166" t="s">
        <v>25</v>
      </c>
      <c r="L363" s="166"/>
      <c r="M363" s="166">
        <v>1</v>
      </c>
      <c r="N363" s="128"/>
    </row>
    <row r="364" spans="1:14">
      <c r="A364" s="140">
        <v>44858</v>
      </c>
      <c r="B364" s="164">
        <f t="shared" si="5"/>
        <v>363</v>
      </c>
      <c r="C364" s="154" t="s">
        <v>393</v>
      </c>
      <c r="D364" s="155" t="s">
        <v>111</v>
      </c>
      <c r="E364" s="155">
        <v>1</v>
      </c>
      <c r="F364" s="155">
        <v>2</v>
      </c>
      <c r="G364" s="155">
        <v>0</v>
      </c>
      <c r="H364" s="166" t="s">
        <v>18</v>
      </c>
      <c r="I364" s="166" t="s">
        <v>4</v>
      </c>
      <c r="J364" s="166" t="s">
        <v>49</v>
      </c>
      <c r="K364" s="166" t="s">
        <v>17</v>
      </c>
      <c r="L364" s="166"/>
      <c r="M364" s="166">
        <v>1</v>
      </c>
      <c r="N364" s="128"/>
    </row>
    <row r="365" spans="1:14">
      <c r="A365" s="140">
        <v>44858</v>
      </c>
      <c r="B365" s="164">
        <f t="shared" si="5"/>
        <v>364</v>
      </c>
      <c r="C365" s="165" t="s">
        <v>416</v>
      </c>
      <c r="D365" s="164" t="s">
        <v>55</v>
      </c>
      <c r="E365" s="164">
        <v>1</v>
      </c>
      <c r="F365" s="139">
        <v>1</v>
      </c>
      <c r="G365" s="139">
        <v>0</v>
      </c>
      <c r="H365" s="166" t="s">
        <v>3</v>
      </c>
      <c r="I365" s="166" t="s">
        <v>7</v>
      </c>
      <c r="J365" s="166" t="s">
        <v>378</v>
      </c>
      <c r="K365" s="139" t="s">
        <v>5</v>
      </c>
      <c r="L365" s="166">
        <v>1</v>
      </c>
      <c r="M365" s="166"/>
      <c r="N365" s="128"/>
    </row>
    <row r="366" spans="1:14">
      <c r="A366" s="140">
        <v>44858</v>
      </c>
      <c r="B366" s="164">
        <f t="shared" si="5"/>
        <v>365</v>
      </c>
      <c r="C366" s="165" t="s">
        <v>417</v>
      </c>
      <c r="D366" s="164" t="s">
        <v>55</v>
      </c>
      <c r="E366" s="164">
        <v>1</v>
      </c>
      <c r="F366" s="139">
        <v>1</v>
      </c>
      <c r="G366" s="139">
        <v>1</v>
      </c>
      <c r="H366" s="166" t="s">
        <v>6</v>
      </c>
      <c r="I366" s="166" t="s">
        <v>4</v>
      </c>
      <c r="J366" s="166" t="s">
        <v>335</v>
      </c>
      <c r="K366" s="139" t="s">
        <v>8</v>
      </c>
      <c r="L366" s="166">
        <v>1</v>
      </c>
      <c r="M366" s="166"/>
      <c r="N366" s="128"/>
    </row>
    <row r="367" spans="1:14">
      <c r="A367" s="140">
        <v>44858</v>
      </c>
      <c r="B367" s="164">
        <f t="shared" si="5"/>
        <v>366</v>
      </c>
      <c r="C367" s="165" t="s">
        <v>418</v>
      </c>
      <c r="D367" s="164" t="s">
        <v>106</v>
      </c>
      <c r="E367" s="164">
        <v>1</v>
      </c>
      <c r="F367" s="139">
        <v>1</v>
      </c>
      <c r="G367" s="139">
        <v>0</v>
      </c>
      <c r="H367" s="166" t="s">
        <v>3</v>
      </c>
      <c r="I367" s="166" t="s">
        <v>419</v>
      </c>
      <c r="J367" s="166" t="s">
        <v>378</v>
      </c>
      <c r="K367" s="139" t="s">
        <v>5</v>
      </c>
      <c r="L367" s="166">
        <v>1</v>
      </c>
      <c r="M367" s="166"/>
      <c r="N367" s="128"/>
    </row>
    <row r="368" spans="1:14">
      <c r="A368" s="140">
        <v>44858</v>
      </c>
      <c r="B368" s="164">
        <f t="shared" si="5"/>
        <v>367</v>
      </c>
      <c r="C368" s="165" t="s">
        <v>420</v>
      </c>
      <c r="D368" s="164" t="s">
        <v>106</v>
      </c>
      <c r="E368" s="164">
        <v>1</v>
      </c>
      <c r="F368" s="139">
        <v>1</v>
      </c>
      <c r="G368" s="139">
        <v>1</v>
      </c>
      <c r="H368" s="166" t="s">
        <v>6</v>
      </c>
      <c r="I368" s="166" t="s">
        <v>7</v>
      </c>
      <c r="J368" s="166" t="s">
        <v>378</v>
      </c>
      <c r="K368" s="139" t="s">
        <v>8</v>
      </c>
      <c r="L368" s="166">
        <v>1</v>
      </c>
      <c r="M368" s="166"/>
      <c r="N368" s="128"/>
    </row>
    <row r="369" spans="1:14">
      <c r="A369" s="140">
        <v>44858</v>
      </c>
      <c r="B369" s="164">
        <f t="shared" si="5"/>
        <v>368</v>
      </c>
      <c r="C369" s="165" t="s">
        <v>421</v>
      </c>
      <c r="D369" s="164" t="s">
        <v>59</v>
      </c>
      <c r="E369" s="164">
        <v>1</v>
      </c>
      <c r="F369" s="139">
        <v>1</v>
      </c>
      <c r="G369" s="139">
        <v>0</v>
      </c>
      <c r="H369" s="166" t="s">
        <v>6</v>
      </c>
      <c r="I369" s="166" t="s">
        <v>4</v>
      </c>
      <c r="J369" s="166" t="s">
        <v>378</v>
      </c>
      <c r="K369" s="139" t="s">
        <v>5</v>
      </c>
      <c r="L369" s="166">
        <v>1</v>
      </c>
      <c r="M369" s="166"/>
      <c r="N369" s="128"/>
    </row>
    <row r="370" spans="1:14">
      <c r="A370" s="140">
        <v>44858</v>
      </c>
      <c r="B370" s="164">
        <f t="shared" si="5"/>
        <v>369</v>
      </c>
      <c r="C370" s="165" t="s">
        <v>422</v>
      </c>
      <c r="D370" s="164" t="s">
        <v>59</v>
      </c>
      <c r="E370" s="164">
        <v>1</v>
      </c>
      <c r="F370" s="139">
        <v>1</v>
      </c>
      <c r="G370" s="139">
        <v>1</v>
      </c>
      <c r="H370" s="166" t="s">
        <v>6</v>
      </c>
      <c r="I370" s="166" t="s">
        <v>4</v>
      </c>
      <c r="J370" s="166" t="s">
        <v>87</v>
      </c>
      <c r="K370" s="139" t="s">
        <v>8</v>
      </c>
      <c r="L370" s="166">
        <v>1</v>
      </c>
      <c r="M370" s="166"/>
      <c r="N370" s="128"/>
    </row>
    <row r="371" spans="1:14">
      <c r="A371" s="140">
        <v>44858</v>
      </c>
      <c r="B371" s="164">
        <f t="shared" si="5"/>
        <v>370</v>
      </c>
      <c r="C371" s="165" t="s">
        <v>423</v>
      </c>
      <c r="D371" s="164" t="s">
        <v>61</v>
      </c>
      <c r="E371" s="164">
        <v>1</v>
      </c>
      <c r="F371" s="139">
        <v>1</v>
      </c>
      <c r="G371" s="139">
        <v>1</v>
      </c>
      <c r="H371" s="166" t="s">
        <v>6</v>
      </c>
      <c r="I371" s="166" t="s">
        <v>4</v>
      </c>
      <c r="J371" s="166" t="s">
        <v>193</v>
      </c>
      <c r="K371" s="139" t="s">
        <v>20</v>
      </c>
      <c r="L371" s="166">
        <v>1</v>
      </c>
      <c r="M371" s="166"/>
      <c r="N371" s="128"/>
    </row>
    <row r="372" spans="1:14">
      <c r="A372" s="140">
        <v>44858</v>
      </c>
      <c r="B372" s="164">
        <f t="shared" si="5"/>
        <v>371</v>
      </c>
      <c r="C372" s="165" t="s">
        <v>424</v>
      </c>
      <c r="D372" s="164" t="s">
        <v>61</v>
      </c>
      <c r="E372" s="164">
        <v>1</v>
      </c>
      <c r="F372" s="139">
        <v>1</v>
      </c>
      <c r="G372" s="139">
        <v>1</v>
      </c>
      <c r="H372" s="166" t="s">
        <v>6</v>
      </c>
      <c r="I372" s="166" t="s">
        <v>7</v>
      </c>
      <c r="J372" s="166" t="s">
        <v>378</v>
      </c>
      <c r="K372" s="139" t="s">
        <v>8</v>
      </c>
      <c r="L372" s="166">
        <v>1</v>
      </c>
      <c r="M372" s="166"/>
      <c r="N372" s="128"/>
    </row>
    <row r="373" spans="1:14">
      <c r="A373" s="140">
        <v>44858</v>
      </c>
      <c r="B373" s="164">
        <f t="shared" si="5"/>
        <v>372</v>
      </c>
      <c r="C373" s="165" t="s">
        <v>425</v>
      </c>
      <c r="D373" s="164" t="s">
        <v>70</v>
      </c>
      <c r="E373" s="164">
        <v>1</v>
      </c>
      <c r="F373" s="139">
        <v>1</v>
      </c>
      <c r="G373" s="139">
        <v>1</v>
      </c>
      <c r="H373" s="166" t="s">
        <v>6</v>
      </c>
      <c r="I373" s="166" t="s">
        <v>16</v>
      </c>
      <c r="J373" s="166" t="s">
        <v>378</v>
      </c>
      <c r="K373" s="139" t="s">
        <v>102</v>
      </c>
      <c r="L373" s="166"/>
      <c r="M373" s="166">
        <v>1</v>
      </c>
      <c r="N373" s="128"/>
    </row>
    <row r="374" spans="1:14">
      <c r="A374" s="140">
        <v>44858</v>
      </c>
      <c r="B374" s="164">
        <f t="shared" si="5"/>
        <v>373</v>
      </c>
      <c r="C374" s="165" t="s">
        <v>426</v>
      </c>
      <c r="D374" s="164" t="s">
        <v>70</v>
      </c>
      <c r="E374" s="164">
        <v>1</v>
      </c>
      <c r="F374" s="139">
        <v>1</v>
      </c>
      <c r="G374" s="139">
        <v>1</v>
      </c>
      <c r="H374" s="166" t="s">
        <v>6</v>
      </c>
      <c r="I374" s="166" t="s">
        <v>7</v>
      </c>
      <c r="J374" s="166" t="s">
        <v>378</v>
      </c>
      <c r="K374" s="139" t="s">
        <v>8</v>
      </c>
      <c r="L374" s="166">
        <v>1</v>
      </c>
      <c r="M374" s="166"/>
      <c r="N374" s="128"/>
    </row>
    <row r="375" spans="1:14">
      <c r="A375" s="140">
        <v>44859</v>
      </c>
      <c r="B375" s="164">
        <f t="shared" si="5"/>
        <v>374</v>
      </c>
      <c r="C375" s="165" t="s">
        <v>427</v>
      </c>
      <c r="D375" s="164" t="s">
        <v>68</v>
      </c>
      <c r="E375" s="164">
        <v>1</v>
      </c>
      <c r="F375" s="164">
        <v>1</v>
      </c>
      <c r="G375" s="164">
        <v>1</v>
      </c>
      <c r="H375" s="166" t="s">
        <v>6</v>
      </c>
      <c r="I375" s="166" t="s">
        <v>7</v>
      </c>
      <c r="J375" s="166" t="s">
        <v>378</v>
      </c>
      <c r="K375" s="139" t="s">
        <v>8</v>
      </c>
      <c r="L375" s="166">
        <v>1</v>
      </c>
      <c r="M375" s="166"/>
      <c r="N375" s="128"/>
    </row>
    <row r="376" spans="1:14">
      <c r="A376" s="140">
        <v>44859</v>
      </c>
      <c r="B376" s="164">
        <f t="shared" si="5"/>
        <v>375</v>
      </c>
      <c r="C376" s="165" t="s">
        <v>428</v>
      </c>
      <c r="D376" s="164" t="s">
        <v>68</v>
      </c>
      <c r="E376" s="164">
        <v>1</v>
      </c>
      <c r="F376" s="164">
        <v>1</v>
      </c>
      <c r="G376" s="164">
        <v>1</v>
      </c>
      <c r="H376" s="166" t="s">
        <v>6</v>
      </c>
      <c r="I376" s="166" t="s">
        <v>7</v>
      </c>
      <c r="J376" s="166" t="s">
        <v>193</v>
      </c>
      <c r="K376" s="139" t="s">
        <v>20</v>
      </c>
      <c r="L376" s="166">
        <v>1</v>
      </c>
      <c r="M376" s="166"/>
      <c r="N376" s="128"/>
    </row>
    <row r="377" spans="1:14">
      <c r="A377" s="140">
        <v>44859</v>
      </c>
      <c r="B377" s="164">
        <f t="shared" si="5"/>
        <v>376</v>
      </c>
      <c r="C377" s="165" t="s">
        <v>416</v>
      </c>
      <c r="D377" s="164" t="s">
        <v>55</v>
      </c>
      <c r="E377" s="164">
        <v>1</v>
      </c>
      <c r="F377" s="164">
        <v>1</v>
      </c>
      <c r="G377" s="164">
        <v>1</v>
      </c>
      <c r="H377" s="166" t="s">
        <v>3</v>
      </c>
      <c r="I377" s="166" t="s">
        <v>7</v>
      </c>
      <c r="J377" s="166" t="s">
        <v>378</v>
      </c>
      <c r="K377" s="139" t="s">
        <v>5</v>
      </c>
      <c r="L377" s="166">
        <v>1</v>
      </c>
      <c r="M377" s="166"/>
      <c r="N377" s="128"/>
    </row>
    <row r="378" spans="1:14">
      <c r="A378" s="140">
        <v>44859</v>
      </c>
      <c r="B378" s="164">
        <f t="shared" si="5"/>
        <v>377</v>
      </c>
      <c r="C378" s="165" t="s">
        <v>417</v>
      </c>
      <c r="D378" s="164" t="s">
        <v>55</v>
      </c>
      <c r="E378" s="164">
        <v>1</v>
      </c>
      <c r="F378" s="164">
        <v>1</v>
      </c>
      <c r="G378" s="164">
        <v>1</v>
      </c>
      <c r="H378" s="166" t="s">
        <v>6</v>
      </c>
      <c r="I378" s="166" t="s">
        <v>4</v>
      </c>
      <c r="J378" s="166" t="s">
        <v>335</v>
      </c>
      <c r="K378" s="139" t="s">
        <v>8</v>
      </c>
      <c r="L378" s="166">
        <v>1</v>
      </c>
      <c r="M378" s="166"/>
      <c r="N378" s="128"/>
    </row>
    <row r="379" spans="1:14">
      <c r="A379" s="140">
        <v>44859</v>
      </c>
      <c r="B379" s="164">
        <f t="shared" si="5"/>
        <v>378</v>
      </c>
      <c r="C379" s="165" t="s">
        <v>418</v>
      </c>
      <c r="D379" s="164" t="s">
        <v>106</v>
      </c>
      <c r="E379" s="164">
        <v>1</v>
      </c>
      <c r="F379" s="164">
        <v>1</v>
      </c>
      <c r="G379" s="164">
        <v>1</v>
      </c>
      <c r="H379" s="166" t="s">
        <v>3</v>
      </c>
      <c r="I379" s="166" t="s">
        <v>419</v>
      </c>
      <c r="J379" s="166" t="s">
        <v>378</v>
      </c>
      <c r="K379" s="139" t="s">
        <v>5</v>
      </c>
      <c r="L379" s="166">
        <v>1</v>
      </c>
      <c r="M379" s="166"/>
      <c r="N379" s="128"/>
    </row>
    <row r="380" spans="1:14">
      <c r="A380" s="140">
        <v>44859</v>
      </c>
      <c r="B380" s="164">
        <f t="shared" si="5"/>
        <v>379</v>
      </c>
      <c r="C380" s="165" t="s">
        <v>420</v>
      </c>
      <c r="D380" s="164" t="s">
        <v>106</v>
      </c>
      <c r="E380" s="164">
        <v>1</v>
      </c>
      <c r="F380" s="164">
        <v>1</v>
      </c>
      <c r="G380" s="164">
        <v>1</v>
      </c>
      <c r="H380" s="166" t="s">
        <v>6</v>
      </c>
      <c r="I380" s="166" t="s">
        <v>7</v>
      </c>
      <c r="J380" s="166" t="s">
        <v>378</v>
      </c>
      <c r="K380" s="139" t="s">
        <v>8</v>
      </c>
      <c r="L380" s="166">
        <v>1</v>
      </c>
      <c r="M380" s="166"/>
      <c r="N380" s="128"/>
    </row>
    <row r="381" spans="1:14">
      <c r="A381" s="140">
        <v>44859</v>
      </c>
      <c r="B381" s="164">
        <f t="shared" si="5"/>
        <v>380</v>
      </c>
      <c r="C381" s="165" t="s">
        <v>421</v>
      </c>
      <c r="D381" s="164" t="s">
        <v>59</v>
      </c>
      <c r="E381" s="164">
        <v>1</v>
      </c>
      <c r="F381" s="164">
        <v>1</v>
      </c>
      <c r="G381" s="164">
        <v>1</v>
      </c>
      <c r="H381" s="166" t="s">
        <v>6</v>
      </c>
      <c r="I381" s="166" t="s">
        <v>4</v>
      </c>
      <c r="J381" s="166" t="s">
        <v>378</v>
      </c>
      <c r="K381" s="139" t="s">
        <v>5</v>
      </c>
      <c r="L381" s="166">
        <v>1</v>
      </c>
      <c r="M381" s="166"/>
      <c r="N381" s="128"/>
    </row>
    <row r="382" spans="1:14">
      <c r="A382" s="140">
        <v>44859</v>
      </c>
      <c r="B382" s="164">
        <f t="shared" si="5"/>
        <v>381</v>
      </c>
      <c r="C382" s="165" t="s">
        <v>422</v>
      </c>
      <c r="D382" s="164" t="s">
        <v>59</v>
      </c>
      <c r="E382" s="164">
        <v>1</v>
      </c>
      <c r="F382" s="164">
        <v>1</v>
      </c>
      <c r="G382" s="164">
        <v>1</v>
      </c>
      <c r="H382" s="166" t="s">
        <v>6</v>
      </c>
      <c r="I382" s="166" t="s">
        <v>4</v>
      </c>
      <c r="J382" s="166" t="s">
        <v>87</v>
      </c>
      <c r="K382" s="139" t="s">
        <v>8</v>
      </c>
      <c r="L382" s="166">
        <v>1</v>
      </c>
      <c r="M382" s="166"/>
      <c r="N382" s="128"/>
    </row>
    <row r="383" spans="1:14">
      <c r="A383" s="140">
        <v>44859</v>
      </c>
      <c r="B383" s="164">
        <f t="shared" si="5"/>
        <v>382</v>
      </c>
      <c r="C383" s="165" t="s">
        <v>423</v>
      </c>
      <c r="D383" s="164" t="s">
        <v>61</v>
      </c>
      <c r="E383" s="164">
        <v>1</v>
      </c>
      <c r="F383" s="164">
        <v>1</v>
      </c>
      <c r="G383" s="164">
        <v>1</v>
      </c>
      <c r="H383" s="166" t="s">
        <v>6</v>
      </c>
      <c r="I383" s="166" t="s">
        <v>4</v>
      </c>
      <c r="J383" s="166" t="s">
        <v>193</v>
      </c>
      <c r="K383" s="139" t="s">
        <v>20</v>
      </c>
      <c r="L383" s="166">
        <v>1</v>
      </c>
      <c r="M383" s="166"/>
      <c r="N383" s="128"/>
    </row>
    <row r="384" spans="1:14">
      <c r="A384" s="140">
        <v>44859</v>
      </c>
      <c r="B384" s="164">
        <f t="shared" si="5"/>
        <v>383</v>
      </c>
      <c r="C384" s="165" t="s">
        <v>424</v>
      </c>
      <c r="D384" s="164" t="s">
        <v>61</v>
      </c>
      <c r="E384" s="164">
        <v>1</v>
      </c>
      <c r="F384" s="164">
        <v>1</v>
      </c>
      <c r="G384" s="164">
        <v>1</v>
      </c>
      <c r="H384" s="166" t="s">
        <v>6</v>
      </c>
      <c r="I384" s="166" t="s">
        <v>7</v>
      </c>
      <c r="J384" s="166" t="s">
        <v>378</v>
      </c>
      <c r="K384" s="139" t="s">
        <v>8</v>
      </c>
      <c r="L384" s="166">
        <v>1</v>
      </c>
      <c r="M384" s="166"/>
      <c r="N384" s="128"/>
    </row>
    <row r="385" spans="1:14">
      <c r="A385" s="140">
        <v>44859</v>
      </c>
      <c r="B385" s="164">
        <f t="shared" si="5"/>
        <v>384</v>
      </c>
      <c r="C385" s="165" t="s">
        <v>425</v>
      </c>
      <c r="D385" s="164" t="s">
        <v>70</v>
      </c>
      <c r="E385" s="164">
        <v>1</v>
      </c>
      <c r="F385" s="164">
        <v>1</v>
      </c>
      <c r="G385" s="164">
        <v>1</v>
      </c>
      <c r="H385" s="166" t="s">
        <v>6</v>
      </c>
      <c r="I385" s="166" t="s">
        <v>16</v>
      </c>
      <c r="J385" s="166" t="s">
        <v>378</v>
      </c>
      <c r="K385" s="139" t="s">
        <v>102</v>
      </c>
      <c r="L385" s="166"/>
      <c r="M385" s="166">
        <v>1</v>
      </c>
      <c r="N385" s="128"/>
    </row>
    <row r="386" spans="1:14">
      <c r="A386" s="140">
        <v>44859</v>
      </c>
      <c r="B386" s="164">
        <f t="shared" si="5"/>
        <v>385</v>
      </c>
      <c r="C386" s="165" t="s">
        <v>426</v>
      </c>
      <c r="D386" s="164" t="s">
        <v>70</v>
      </c>
      <c r="E386" s="164">
        <v>1</v>
      </c>
      <c r="F386" s="164">
        <v>1</v>
      </c>
      <c r="G386" s="164">
        <v>1</v>
      </c>
      <c r="H386" s="166" t="s">
        <v>6</v>
      </c>
      <c r="I386" s="166" t="s">
        <v>7</v>
      </c>
      <c r="J386" s="166" t="s">
        <v>378</v>
      </c>
      <c r="K386" s="139" t="s">
        <v>8</v>
      </c>
      <c r="L386" s="166">
        <v>1</v>
      </c>
      <c r="M386" s="166"/>
      <c r="N386" s="128"/>
    </row>
    <row r="387" spans="1:14">
      <c r="A387" s="140">
        <v>44859</v>
      </c>
      <c r="B387" s="164">
        <f t="shared" ref="B387:B455" si="6">SUM(B386+1)</f>
        <v>386</v>
      </c>
      <c r="C387" s="157" t="s">
        <v>429</v>
      </c>
      <c r="D387" s="158" t="s">
        <v>159</v>
      </c>
      <c r="E387" s="164">
        <v>1</v>
      </c>
      <c r="F387" s="164">
        <v>1</v>
      </c>
      <c r="G387" s="164">
        <v>1</v>
      </c>
      <c r="H387" s="166" t="s">
        <v>6</v>
      </c>
      <c r="I387" s="166" t="s">
        <v>7</v>
      </c>
      <c r="J387" s="166" t="s">
        <v>378</v>
      </c>
      <c r="K387" s="158" t="s">
        <v>8</v>
      </c>
      <c r="L387" s="166">
        <v>1</v>
      </c>
      <c r="M387" s="166"/>
      <c r="N387" s="128"/>
    </row>
    <row r="388" spans="1:14">
      <c r="A388" s="140">
        <v>44859</v>
      </c>
      <c r="B388" s="164">
        <f t="shared" si="6"/>
        <v>387</v>
      </c>
      <c r="C388" s="157" t="s">
        <v>430</v>
      </c>
      <c r="D388" s="158" t="s">
        <v>159</v>
      </c>
      <c r="E388" s="164">
        <v>1</v>
      </c>
      <c r="F388" s="164">
        <v>1</v>
      </c>
      <c r="G388" s="164">
        <v>1</v>
      </c>
      <c r="H388" s="166" t="s">
        <v>6</v>
      </c>
      <c r="I388" s="166" t="s">
        <v>4</v>
      </c>
      <c r="J388" s="166" t="s">
        <v>193</v>
      </c>
      <c r="K388" s="158" t="s">
        <v>20</v>
      </c>
      <c r="L388" s="166">
        <v>1</v>
      </c>
      <c r="M388" s="166"/>
      <c r="N388" s="128"/>
    </row>
    <row r="389" spans="1:14">
      <c r="A389" s="140">
        <v>44859</v>
      </c>
      <c r="B389" s="164">
        <f t="shared" si="6"/>
        <v>388</v>
      </c>
      <c r="C389" s="157" t="s">
        <v>431</v>
      </c>
      <c r="D389" s="158" t="s">
        <v>159</v>
      </c>
      <c r="E389" s="164">
        <v>1</v>
      </c>
      <c r="F389" s="164">
        <v>1</v>
      </c>
      <c r="G389" s="164">
        <v>1</v>
      </c>
      <c r="H389" s="166" t="s">
        <v>6</v>
      </c>
      <c r="I389" s="166" t="s">
        <v>7</v>
      </c>
      <c r="J389" s="166" t="s">
        <v>193</v>
      </c>
      <c r="K389" s="158" t="s">
        <v>20</v>
      </c>
      <c r="L389" s="166">
        <v>1</v>
      </c>
      <c r="M389" s="166"/>
      <c r="N389" s="128"/>
    </row>
    <row r="390" spans="1:14">
      <c r="A390" s="140">
        <v>44859</v>
      </c>
      <c r="B390" s="164">
        <f t="shared" si="6"/>
        <v>389</v>
      </c>
      <c r="C390" s="169" t="s">
        <v>432</v>
      </c>
      <c r="D390" s="159" t="s">
        <v>113</v>
      </c>
      <c r="E390" s="142">
        <v>1</v>
      </c>
      <c r="F390" s="142">
        <v>5</v>
      </c>
      <c r="G390" s="142">
        <v>0</v>
      </c>
      <c r="H390" s="166" t="s">
        <v>21</v>
      </c>
      <c r="I390" s="166" t="s">
        <v>4</v>
      </c>
      <c r="J390" s="166" t="s">
        <v>433</v>
      </c>
      <c r="K390" s="166" t="s">
        <v>27</v>
      </c>
      <c r="L390" s="166"/>
      <c r="M390" s="166">
        <v>1</v>
      </c>
      <c r="N390" s="128"/>
    </row>
    <row r="391" spans="1:14">
      <c r="A391" s="140">
        <v>44859</v>
      </c>
      <c r="B391" s="164">
        <f t="shared" si="6"/>
        <v>390</v>
      </c>
      <c r="C391" s="144" t="s">
        <v>434</v>
      </c>
      <c r="D391" s="159" t="s">
        <v>113</v>
      </c>
      <c r="E391" s="142">
        <v>1</v>
      </c>
      <c r="F391" s="142">
        <v>0</v>
      </c>
      <c r="G391" s="142">
        <v>0</v>
      </c>
      <c r="H391" s="166" t="s">
        <v>15</v>
      </c>
      <c r="I391" s="166" t="s">
        <v>4</v>
      </c>
      <c r="J391" s="166" t="s">
        <v>49</v>
      </c>
      <c r="K391" s="166" t="s">
        <v>14</v>
      </c>
      <c r="L391" s="166">
        <v>1</v>
      </c>
      <c r="M391" s="166"/>
      <c r="N391" s="128"/>
    </row>
    <row r="392" spans="1:14">
      <c r="A392" s="140">
        <v>44859</v>
      </c>
      <c r="B392" s="164">
        <f t="shared" si="6"/>
        <v>391</v>
      </c>
      <c r="C392" s="144" t="s">
        <v>293</v>
      </c>
      <c r="D392" s="159" t="s">
        <v>113</v>
      </c>
      <c r="E392" s="142">
        <v>1</v>
      </c>
      <c r="F392" s="142">
        <v>1</v>
      </c>
      <c r="G392" s="142">
        <v>3</v>
      </c>
      <c r="H392" s="166" t="s">
        <v>26</v>
      </c>
      <c r="I392" s="166" t="s">
        <v>13</v>
      </c>
      <c r="J392" s="166" t="s">
        <v>49</v>
      </c>
      <c r="K392" s="166" t="s">
        <v>8</v>
      </c>
      <c r="L392" s="166">
        <v>1</v>
      </c>
      <c r="M392" s="166"/>
      <c r="N392" s="128"/>
    </row>
    <row r="393" spans="1:14">
      <c r="A393" s="140">
        <v>44859</v>
      </c>
      <c r="B393" s="164">
        <f t="shared" si="6"/>
        <v>392</v>
      </c>
      <c r="C393" s="144" t="s">
        <v>435</v>
      </c>
      <c r="D393" s="160" t="s">
        <v>48</v>
      </c>
      <c r="E393" s="142">
        <v>1</v>
      </c>
      <c r="F393" s="142">
        <v>0</v>
      </c>
      <c r="G393" s="142">
        <v>18</v>
      </c>
      <c r="H393" s="166" t="s">
        <v>15</v>
      </c>
      <c r="I393" s="166" t="s">
        <v>4</v>
      </c>
      <c r="J393" s="166" t="s">
        <v>71</v>
      </c>
      <c r="K393" s="166" t="s">
        <v>20</v>
      </c>
      <c r="L393" s="166"/>
      <c r="M393" s="166">
        <v>1</v>
      </c>
      <c r="N393" s="128"/>
    </row>
    <row r="394" spans="1:14">
      <c r="A394" s="140">
        <v>44859</v>
      </c>
      <c r="B394" s="164">
        <f t="shared" si="6"/>
        <v>393</v>
      </c>
      <c r="C394" s="144" t="s">
        <v>436</v>
      </c>
      <c r="D394" s="160" t="s">
        <v>48</v>
      </c>
      <c r="E394" s="142">
        <v>1</v>
      </c>
      <c r="F394" s="142">
        <v>0</v>
      </c>
      <c r="G394" s="142">
        <v>2</v>
      </c>
      <c r="H394" s="166" t="s">
        <v>15</v>
      </c>
      <c r="I394" s="166" t="s">
        <v>4</v>
      </c>
      <c r="J394" s="166" t="s">
        <v>71</v>
      </c>
      <c r="K394" s="166" t="s">
        <v>20</v>
      </c>
      <c r="L394" s="166">
        <v>1</v>
      </c>
      <c r="M394" s="166"/>
      <c r="N394" s="128"/>
    </row>
    <row r="395" spans="1:14">
      <c r="A395" s="140">
        <v>44859</v>
      </c>
      <c r="B395" s="164">
        <f t="shared" si="6"/>
        <v>394</v>
      </c>
      <c r="C395" s="144" t="s">
        <v>437</v>
      </c>
      <c r="D395" s="160" t="s">
        <v>73</v>
      </c>
      <c r="E395" s="142">
        <v>1</v>
      </c>
      <c r="F395" s="142">
        <v>16</v>
      </c>
      <c r="G395" s="142">
        <v>1</v>
      </c>
      <c r="H395" s="166" t="s">
        <v>15</v>
      </c>
      <c r="I395" s="166" t="s">
        <v>4</v>
      </c>
      <c r="J395" s="166" t="s">
        <v>71</v>
      </c>
      <c r="K395" s="166" t="s">
        <v>20</v>
      </c>
      <c r="L395" s="166">
        <v>1</v>
      </c>
      <c r="M395" s="166"/>
      <c r="N395" s="128"/>
    </row>
    <row r="396" spans="1:14">
      <c r="A396" s="140">
        <v>44859</v>
      </c>
      <c r="B396" s="164">
        <f t="shared" si="6"/>
        <v>395</v>
      </c>
      <c r="C396" s="144" t="s">
        <v>438</v>
      </c>
      <c r="D396" s="160" t="s">
        <v>73</v>
      </c>
      <c r="E396" s="142">
        <v>1</v>
      </c>
      <c r="F396" s="142">
        <v>1</v>
      </c>
      <c r="G396" s="142">
        <v>1</v>
      </c>
      <c r="H396" s="166" t="s">
        <v>21</v>
      </c>
      <c r="I396" s="166" t="s">
        <v>4</v>
      </c>
      <c r="J396" s="166" t="s">
        <v>303</v>
      </c>
      <c r="K396" s="166" t="s">
        <v>27</v>
      </c>
      <c r="L396" s="166">
        <v>1</v>
      </c>
      <c r="M396" s="166"/>
      <c r="N396" s="128"/>
    </row>
    <row r="397" spans="1:14">
      <c r="A397" s="140">
        <v>44859</v>
      </c>
      <c r="B397" s="164">
        <f t="shared" si="6"/>
        <v>396</v>
      </c>
      <c r="C397" s="144" t="s">
        <v>439</v>
      </c>
      <c r="D397" s="145" t="s">
        <v>53</v>
      </c>
      <c r="E397" s="142">
        <v>1</v>
      </c>
      <c r="F397" s="142">
        <v>1</v>
      </c>
      <c r="G397" s="142">
        <v>4</v>
      </c>
      <c r="H397" s="166" t="s">
        <v>9</v>
      </c>
      <c r="I397" s="166" t="s">
        <v>4</v>
      </c>
      <c r="J397" s="166" t="s">
        <v>66</v>
      </c>
      <c r="K397" s="166" t="s">
        <v>8</v>
      </c>
      <c r="L397" s="166">
        <v>1</v>
      </c>
      <c r="M397" s="166"/>
      <c r="N397" s="128"/>
    </row>
    <row r="398" spans="1:14">
      <c r="A398" s="140">
        <v>44860</v>
      </c>
      <c r="B398" s="164">
        <f t="shared" si="6"/>
        <v>397</v>
      </c>
      <c r="C398" s="154" t="s">
        <v>440</v>
      </c>
      <c r="D398" s="194" t="s">
        <v>48</v>
      </c>
      <c r="E398" s="142">
        <v>1</v>
      </c>
      <c r="F398" s="142">
        <v>0</v>
      </c>
      <c r="G398" s="142">
        <v>1</v>
      </c>
      <c r="H398" s="166" t="s">
        <v>15</v>
      </c>
      <c r="I398" s="166" t="s">
        <v>4</v>
      </c>
      <c r="J398" s="166" t="s">
        <v>71</v>
      </c>
      <c r="K398" s="166" t="s">
        <v>20</v>
      </c>
      <c r="L398" s="166"/>
      <c r="M398" s="166">
        <v>1</v>
      </c>
      <c r="N398" s="128"/>
    </row>
    <row r="399" spans="1:14">
      <c r="A399" s="140">
        <v>44860</v>
      </c>
      <c r="B399" s="164">
        <f t="shared" si="6"/>
        <v>398</v>
      </c>
      <c r="C399" s="154" t="s">
        <v>441</v>
      </c>
      <c r="D399" s="194" t="s">
        <v>48</v>
      </c>
      <c r="E399" s="142">
        <v>1</v>
      </c>
      <c r="F399" s="142">
        <v>1</v>
      </c>
      <c r="G399" s="142">
        <v>3</v>
      </c>
      <c r="H399" s="166" t="s">
        <v>6</v>
      </c>
      <c r="I399" s="166" t="s">
        <v>16</v>
      </c>
      <c r="J399" s="166" t="s">
        <v>49</v>
      </c>
      <c r="K399" s="166" t="s">
        <v>8</v>
      </c>
      <c r="L399" s="166">
        <v>1</v>
      </c>
      <c r="M399" s="166"/>
      <c r="N399" s="128"/>
    </row>
    <row r="400" spans="1:14">
      <c r="A400" s="140">
        <v>44860</v>
      </c>
      <c r="B400" s="164">
        <f t="shared" si="6"/>
        <v>399</v>
      </c>
      <c r="C400" s="154" t="s">
        <v>442</v>
      </c>
      <c r="D400" s="194" t="s">
        <v>48</v>
      </c>
      <c r="E400" s="142">
        <v>1</v>
      </c>
      <c r="F400" s="142">
        <v>17</v>
      </c>
      <c r="G400" s="142">
        <v>1</v>
      </c>
      <c r="H400" s="166" t="s">
        <v>15</v>
      </c>
      <c r="I400" s="166" t="s">
        <v>4</v>
      </c>
      <c r="J400" s="166" t="s">
        <v>71</v>
      </c>
      <c r="K400" s="166" t="s">
        <v>14</v>
      </c>
      <c r="L400" s="166"/>
      <c r="M400" s="166">
        <v>1</v>
      </c>
      <c r="N400" s="128"/>
    </row>
    <row r="401" spans="1:14">
      <c r="A401" s="140">
        <v>44860</v>
      </c>
      <c r="B401" s="164">
        <f t="shared" si="6"/>
        <v>400</v>
      </c>
      <c r="C401" s="154" t="s">
        <v>443</v>
      </c>
      <c r="D401" s="194" t="s">
        <v>73</v>
      </c>
      <c r="E401" s="142">
        <v>1</v>
      </c>
      <c r="F401" s="142">
        <v>0</v>
      </c>
      <c r="G401" s="142">
        <v>1</v>
      </c>
      <c r="H401" s="166" t="s">
        <v>15</v>
      </c>
      <c r="I401" s="166" t="s">
        <v>4</v>
      </c>
      <c r="J401" s="166" t="s">
        <v>71</v>
      </c>
      <c r="K401" s="166" t="s">
        <v>20</v>
      </c>
      <c r="L401" s="166"/>
      <c r="M401" s="166">
        <v>1</v>
      </c>
      <c r="N401" s="128"/>
    </row>
    <row r="402" spans="1:14">
      <c r="A402" s="140">
        <v>44860</v>
      </c>
      <c r="B402" s="164">
        <f t="shared" si="6"/>
        <v>401</v>
      </c>
      <c r="C402" s="154" t="s">
        <v>444</v>
      </c>
      <c r="D402" s="194" t="s">
        <v>73</v>
      </c>
      <c r="E402" s="142">
        <v>1</v>
      </c>
      <c r="F402" s="142">
        <v>1</v>
      </c>
      <c r="G402" s="142">
        <v>3</v>
      </c>
      <c r="H402" s="166" t="s">
        <v>9</v>
      </c>
      <c r="I402" s="166" t="s">
        <v>4</v>
      </c>
      <c r="J402" s="166" t="s">
        <v>66</v>
      </c>
      <c r="K402" s="166" t="s">
        <v>8</v>
      </c>
      <c r="L402" s="166">
        <v>1</v>
      </c>
      <c r="M402" s="166"/>
      <c r="N402" s="128"/>
    </row>
    <row r="403" spans="1:14">
      <c r="A403" s="140">
        <v>44860</v>
      </c>
      <c r="B403" s="164">
        <f t="shared" si="6"/>
        <v>402</v>
      </c>
      <c r="C403" s="154" t="s">
        <v>445</v>
      </c>
      <c r="D403" s="194" t="s">
        <v>73</v>
      </c>
      <c r="E403" s="142">
        <v>1</v>
      </c>
      <c r="F403" s="142">
        <v>1</v>
      </c>
      <c r="G403" s="142">
        <v>2</v>
      </c>
      <c r="H403" s="166" t="s">
        <v>32</v>
      </c>
      <c r="I403" s="166" t="s">
        <v>4</v>
      </c>
      <c r="J403" s="166" t="s">
        <v>49</v>
      </c>
      <c r="K403" s="166" t="s">
        <v>5</v>
      </c>
      <c r="L403" s="166">
        <v>1</v>
      </c>
      <c r="M403" s="166"/>
      <c r="N403" s="128"/>
    </row>
    <row r="404" spans="1:14">
      <c r="A404" s="140">
        <v>44860</v>
      </c>
      <c r="B404" s="164">
        <f t="shared" si="6"/>
        <v>403</v>
      </c>
      <c r="C404" s="154" t="s">
        <v>446</v>
      </c>
      <c r="D404" s="194" t="s">
        <v>113</v>
      </c>
      <c r="E404" s="142">
        <v>1</v>
      </c>
      <c r="F404" s="142">
        <v>0</v>
      </c>
      <c r="G404" s="142">
        <v>1</v>
      </c>
      <c r="H404" s="166" t="s">
        <v>15</v>
      </c>
      <c r="I404" s="166" t="s">
        <v>4</v>
      </c>
      <c r="J404" s="166" t="s">
        <v>71</v>
      </c>
      <c r="K404" s="166" t="s">
        <v>20</v>
      </c>
      <c r="L404" s="166"/>
      <c r="M404" s="166">
        <v>1</v>
      </c>
      <c r="N404" s="128"/>
    </row>
    <row r="405" spans="1:14">
      <c r="A405" s="140">
        <v>44860</v>
      </c>
      <c r="B405" s="164">
        <f t="shared" si="6"/>
        <v>404</v>
      </c>
      <c r="C405" s="154" t="s">
        <v>447</v>
      </c>
      <c r="D405" s="194" t="s">
        <v>113</v>
      </c>
      <c r="E405" s="142">
        <v>1</v>
      </c>
      <c r="F405" s="142">
        <v>0</v>
      </c>
      <c r="G405" s="142">
        <v>1</v>
      </c>
      <c r="H405" s="166" t="s">
        <v>15</v>
      </c>
      <c r="I405" s="166" t="s">
        <v>4</v>
      </c>
      <c r="J405" s="166" t="s">
        <v>71</v>
      </c>
      <c r="K405" s="166" t="s">
        <v>20</v>
      </c>
      <c r="L405" s="166"/>
      <c r="M405" s="166">
        <v>1</v>
      </c>
      <c r="N405" s="128"/>
    </row>
    <row r="406" spans="1:14">
      <c r="A406" s="140">
        <v>44860</v>
      </c>
      <c r="B406" s="164">
        <f t="shared" si="6"/>
        <v>405</v>
      </c>
      <c r="C406" s="154" t="s">
        <v>448</v>
      </c>
      <c r="D406" s="194" t="s">
        <v>113</v>
      </c>
      <c r="E406" s="142">
        <v>1</v>
      </c>
      <c r="F406" s="142">
        <v>0</v>
      </c>
      <c r="G406" s="142">
        <v>4</v>
      </c>
      <c r="H406" s="166" t="s">
        <v>15</v>
      </c>
      <c r="I406" s="166" t="s">
        <v>4</v>
      </c>
      <c r="J406" s="166" t="s">
        <v>71</v>
      </c>
      <c r="K406" s="166" t="s">
        <v>20</v>
      </c>
      <c r="L406" s="166"/>
      <c r="M406" s="166">
        <v>1</v>
      </c>
      <c r="N406" s="128"/>
    </row>
    <row r="407" spans="1:14">
      <c r="A407" s="140">
        <v>44860</v>
      </c>
      <c r="B407" s="164">
        <f t="shared" si="6"/>
        <v>406</v>
      </c>
      <c r="C407" s="154" t="s">
        <v>449</v>
      </c>
      <c r="D407" s="194" t="s">
        <v>53</v>
      </c>
      <c r="E407" s="142">
        <v>1</v>
      </c>
      <c r="F407" s="142">
        <v>0</v>
      </c>
      <c r="G407" s="142">
        <v>1</v>
      </c>
      <c r="H407" s="166" t="s">
        <v>15</v>
      </c>
      <c r="I407" s="166" t="s">
        <v>4</v>
      </c>
      <c r="J407" s="166" t="s">
        <v>71</v>
      </c>
      <c r="K407" s="166" t="s">
        <v>20</v>
      </c>
      <c r="L407" s="166"/>
      <c r="M407" s="166">
        <v>1</v>
      </c>
      <c r="N407" s="128"/>
    </row>
    <row r="408" spans="1:14">
      <c r="A408" s="140">
        <v>44860</v>
      </c>
      <c r="B408" s="164">
        <f t="shared" si="6"/>
        <v>407</v>
      </c>
      <c r="C408" s="154" t="s">
        <v>450</v>
      </c>
      <c r="D408" s="194" t="s">
        <v>53</v>
      </c>
      <c r="E408" s="142">
        <v>1</v>
      </c>
      <c r="F408" s="142">
        <v>16</v>
      </c>
      <c r="G408" s="142">
        <v>1</v>
      </c>
      <c r="H408" s="166" t="s">
        <v>21</v>
      </c>
      <c r="I408" s="166" t="s">
        <v>4</v>
      </c>
      <c r="J408" s="166" t="s">
        <v>71</v>
      </c>
      <c r="K408" s="166" t="s">
        <v>14</v>
      </c>
      <c r="L408" s="166"/>
      <c r="M408" s="166">
        <v>1</v>
      </c>
      <c r="N408" s="128"/>
    </row>
    <row r="409" spans="1:14">
      <c r="A409" s="140">
        <v>44860</v>
      </c>
      <c r="B409" s="164">
        <f t="shared" si="6"/>
        <v>408</v>
      </c>
      <c r="C409" s="154" t="s">
        <v>451</v>
      </c>
      <c r="D409" s="194" t="s">
        <v>53</v>
      </c>
      <c r="E409" s="142">
        <v>1</v>
      </c>
      <c r="F409" s="142">
        <v>1</v>
      </c>
      <c r="G409" s="142">
        <v>4</v>
      </c>
      <c r="H409" s="166" t="s">
        <v>34</v>
      </c>
      <c r="I409" s="166" t="s">
        <v>7</v>
      </c>
      <c r="J409" s="166" t="s">
        <v>49</v>
      </c>
      <c r="K409" s="166" t="s">
        <v>34</v>
      </c>
      <c r="L409" s="166">
        <v>1</v>
      </c>
      <c r="M409" s="166"/>
      <c r="N409" s="128"/>
    </row>
    <row r="410" spans="1:14">
      <c r="A410" s="140">
        <v>44860</v>
      </c>
      <c r="B410" s="164">
        <f t="shared" si="6"/>
        <v>409</v>
      </c>
      <c r="C410" s="144" t="s">
        <v>371</v>
      </c>
      <c r="D410" s="160" t="s">
        <v>111</v>
      </c>
      <c r="E410" s="142">
        <v>1</v>
      </c>
      <c r="F410" s="142">
        <v>17</v>
      </c>
      <c r="G410" s="142">
        <v>1</v>
      </c>
      <c r="H410" s="166" t="s">
        <v>15</v>
      </c>
      <c r="I410" s="166" t="s">
        <v>4</v>
      </c>
      <c r="J410" s="166" t="s">
        <v>71</v>
      </c>
      <c r="K410" s="166" t="s">
        <v>14</v>
      </c>
      <c r="L410" s="166"/>
      <c r="M410" s="166">
        <v>1</v>
      </c>
      <c r="N410" s="128"/>
    </row>
    <row r="411" spans="1:14">
      <c r="A411" s="140">
        <v>44860</v>
      </c>
      <c r="B411" s="164">
        <f t="shared" si="6"/>
        <v>410</v>
      </c>
      <c r="C411" s="144" t="s">
        <v>452</v>
      </c>
      <c r="D411" s="160" t="s">
        <v>111</v>
      </c>
      <c r="E411" s="142">
        <v>1</v>
      </c>
      <c r="F411" s="142">
        <v>5</v>
      </c>
      <c r="G411" s="142">
        <v>0</v>
      </c>
      <c r="H411" s="166" t="s">
        <v>21</v>
      </c>
      <c r="I411" s="166" t="s">
        <v>4</v>
      </c>
      <c r="J411" s="166" t="s">
        <v>433</v>
      </c>
      <c r="K411" s="166" t="s">
        <v>27</v>
      </c>
      <c r="L411" s="166"/>
      <c r="M411" s="166">
        <v>1</v>
      </c>
      <c r="N411" s="128"/>
    </row>
    <row r="412" spans="1:14">
      <c r="A412" s="140">
        <v>44860</v>
      </c>
      <c r="B412" s="164">
        <f t="shared" si="6"/>
        <v>411</v>
      </c>
      <c r="C412" s="144" t="s">
        <v>453</v>
      </c>
      <c r="D412" s="160" t="s">
        <v>111</v>
      </c>
      <c r="E412" s="142">
        <v>1</v>
      </c>
      <c r="F412" s="142">
        <v>17</v>
      </c>
      <c r="G412" s="142">
        <v>1</v>
      </c>
      <c r="H412" s="166" t="s">
        <v>15</v>
      </c>
      <c r="I412" s="166" t="s">
        <v>4</v>
      </c>
      <c r="J412" s="166" t="s">
        <v>71</v>
      </c>
      <c r="K412" s="166" t="s">
        <v>14</v>
      </c>
      <c r="L412" s="166"/>
      <c r="M412" s="166">
        <v>1</v>
      </c>
      <c r="N412" s="128"/>
    </row>
    <row r="413" spans="1:14">
      <c r="A413" s="140">
        <v>44860</v>
      </c>
      <c r="B413" s="164">
        <f t="shared" si="6"/>
        <v>412</v>
      </c>
      <c r="C413" s="144" t="s">
        <v>239</v>
      </c>
      <c r="D413" s="160" t="s">
        <v>111</v>
      </c>
      <c r="E413" s="142">
        <v>1</v>
      </c>
      <c r="F413" s="142">
        <v>1</v>
      </c>
      <c r="G413" s="142">
        <v>3</v>
      </c>
      <c r="H413" s="166" t="s">
        <v>26</v>
      </c>
      <c r="I413" s="166" t="s">
        <v>13</v>
      </c>
      <c r="J413" s="166" t="s">
        <v>49</v>
      </c>
      <c r="K413" s="166" t="s">
        <v>8</v>
      </c>
      <c r="L413" s="166"/>
      <c r="M413" s="166">
        <v>1</v>
      </c>
      <c r="N413" s="128"/>
    </row>
    <row r="414" spans="1:14">
      <c r="A414" s="140">
        <v>44860</v>
      </c>
      <c r="B414" s="164">
        <f t="shared" si="6"/>
        <v>413</v>
      </c>
      <c r="C414" s="157" t="s">
        <v>428</v>
      </c>
      <c r="D414" s="158" t="s">
        <v>68</v>
      </c>
      <c r="E414" s="164">
        <v>1</v>
      </c>
      <c r="F414" s="164">
        <v>1</v>
      </c>
      <c r="G414" s="164">
        <v>1</v>
      </c>
      <c r="H414" s="166" t="s">
        <v>6</v>
      </c>
      <c r="I414" s="166" t="s">
        <v>7</v>
      </c>
      <c r="J414" s="166" t="s">
        <v>193</v>
      </c>
      <c r="K414" s="158" t="s">
        <v>20</v>
      </c>
      <c r="L414" s="166">
        <v>1</v>
      </c>
      <c r="M414" s="166"/>
      <c r="N414" s="128"/>
    </row>
    <row r="415" spans="1:14">
      <c r="A415" s="140">
        <v>44860</v>
      </c>
      <c r="B415" s="164">
        <f t="shared" si="6"/>
        <v>414</v>
      </c>
      <c r="C415" s="157" t="s">
        <v>454</v>
      </c>
      <c r="D415" s="158" t="s">
        <v>68</v>
      </c>
      <c r="E415" s="164">
        <v>1</v>
      </c>
      <c r="F415" s="164">
        <v>0</v>
      </c>
      <c r="G415" s="164">
        <v>0</v>
      </c>
      <c r="H415" s="166" t="s">
        <v>6</v>
      </c>
      <c r="I415" s="166" t="s">
        <v>7</v>
      </c>
      <c r="J415" s="166" t="s">
        <v>378</v>
      </c>
      <c r="K415" s="158" t="s">
        <v>23</v>
      </c>
      <c r="L415" s="166">
        <v>1</v>
      </c>
      <c r="M415" s="166"/>
      <c r="N415" s="128"/>
    </row>
    <row r="416" spans="1:14">
      <c r="A416" s="140">
        <v>44860</v>
      </c>
      <c r="B416" s="164">
        <f t="shared" si="6"/>
        <v>415</v>
      </c>
      <c r="C416" s="157" t="s">
        <v>455</v>
      </c>
      <c r="D416" s="158" t="s">
        <v>68</v>
      </c>
      <c r="E416" s="164">
        <v>1</v>
      </c>
      <c r="F416" s="164">
        <v>1</v>
      </c>
      <c r="G416" s="164">
        <v>1</v>
      </c>
      <c r="H416" s="166" t="s">
        <v>13</v>
      </c>
      <c r="I416" s="166" t="s">
        <v>13</v>
      </c>
      <c r="J416" s="166" t="s">
        <v>378</v>
      </c>
      <c r="K416" s="158" t="s">
        <v>8</v>
      </c>
      <c r="L416" s="166">
        <v>1</v>
      </c>
      <c r="M416" s="166"/>
      <c r="N416" s="128"/>
    </row>
    <row r="417" spans="1:14">
      <c r="A417" s="140">
        <v>44860</v>
      </c>
      <c r="B417" s="164">
        <f t="shared" si="6"/>
        <v>416</v>
      </c>
      <c r="C417" s="157" t="s">
        <v>456</v>
      </c>
      <c r="D417" s="158" t="s">
        <v>55</v>
      </c>
      <c r="E417" s="164">
        <v>1</v>
      </c>
      <c r="F417" s="164">
        <v>0</v>
      </c>
      <c r="G417" s="164">
        <v>0</v>
      </c>
      <c r="H417" s="166" t="s">
        <v>6</v>
      </c>
      <c r="I417" s="166" t="s">
        <v>16</v>
      </c>
      <c r="J417" s="166" t="s">
        <v>378</v>
      </c>
      <c r="K417" s="158" t="s">
        <v>23</v>
      </c>
      <c r="L417" s="166">
        <v>1</v>
      </c>
      <c r="M417" s="166"/>
      <c r="N417" s="128"/>
    </row>
    <row r="418" spans="1:14">
      <c r="A418" s="140">
        <v>44860</v>
      </c>
      <c r="B418" s="164">
        <f t="shared" si="6"/>
        <v>417</v>
      </c>
      <c r="C418" s="157" t="s">
        <v>457</v>
      </c>
      <c r="D418" s="158" t="s">
        <v>68</v>
      </c>
      <c r="E418" s="164">
        <v>1</v>
      </c>
      <c r="F418" s="164">
        <v>1</v>
      </c>
      <c r="G418" s="164">
        <v>1</v>
      </c>
      <c r="H418" s="166" t="s">
        <v>6</v>
      </c>
      <c r="I418" s="166" t="s">
        <v>7</v>
      </c>
      <c r="J418" s="166" t="s">
        <v>378</v>
      </c>
      <c r="K418" s="158" t="s">
        <v>5</v>
      </c>
      <c r="L418" s="166"/>
      <c r="M418" s="166">
        <v>1</v>
      </c>
      <c r="N418" s="128"/>
    </row>
    <row r="419" spans="1:14">
      <c r="A419" s="140">
        <v>44860</v>
      </c>
      <c r="B419" s="164">
        <f t="shared" si="6"/>
        <v>418</v>
      </c>
      <c r="C419" s="157" t="s">
        <v>458</v>
      </c>
      <c r="D419" s="158" t="s">
        <v>106</v>
      </c>
      <c r="E419" s="164">
        <v>1</v>
      </c>
      <c r="F419" s="164">
        <v>1</v>
      </c>
      <c r="G419" s="164">
        <v>1</v>
      </c>
      <c r="H419" s="166" t="s">
        <v>6</v>
      </c>
      <c r="I419" s="166" t="s">
        <v>7</v>
      </c>
      <c r="J419" s="166" t="s">
        <v>87</v>
      </c>
      <c r="K419" s="158" t="s">
        <v>5</v>
      </c>
      <c r="L419" s="166"/>
      <c r="M419" s="166">
        <v>1</v>
      </c>
      <c r="N419" s="128"/>
    </row>
    <row r="420" spans="1:14">
      <c r="A420" s="140">
        <v>44860</v>
      </c>
      <c r="B420" s="164">
        <f t="shared" si="6"/>
        <v>419</v>
      </c>
      <c r="C420" s="157" t="s">
        <v>459</v>
      </c>
      <c r="D420" s="158" t="s">
        <v>59</v>
      </c>
      <c r="E420" s="164">
        <v>1</v>
      </c>
      <c r="F420" s="164">
        <v>1</v>
      </c>
      <c r="G420" s="164">
        <v>1</v>
      </c>
      <c r="H420" s="166" t="s">
        <v>6</v>
      </c>
      <c r="I420" s="166" t="s">
        <v>7</v>
      </c>
      <c r="J420" s="166" t="s">
        <v>378</v>
      </c>
      <c r="K420" s="158" t="s">
        <v>5</v>
      </c>
      <c r="L420" s="166"/>
      <c r="M420" s="166">
        <v>1</v>
      </c>
      <c r="N420" s="128"/>
    </row>
    <row r="421" spans="1:14">
      <c r="A421" s="140">
        <v>44860</v>
      </c>
      <c r="B421" s="164">
        <f t="shared" si="6"/>
        <v>420</v>
      </c>
      <c r="C421" s="157" t="s">
        <v>460</v>
      </c>
      <c r="D421" s="158" t="s">
        <v>70</v>
      </c>
      <c r="E421" s="164">
        <v>1</v>
      </c>
      <c r="F421" s="164">
        <v>1</v>
      </c>
      <c r="G421" s="164">
        <v>1</v>
      </c>
      <c r="H421" s="166" t="s">
        <v>6</v>
      </c>
      <c r="I421" s="166" t="s">
        <v>4</v>
      </c>
      <c r="J421" s="166" t="s">
        <v>193</v>
      </c>
      <c r="K421" s="158" t="s">
        <v>5</v>
      </c>
      <c r="L421" s="166"/>
      <c r="M421" s="166">
        <v>1</v>
      </c>
      <c r="N421" s="128"/>
    </row>
    <row r="422" spans="1:14">
      <c r="A422" s="140">
        <v>44860</v>
      </c>
      <c r="B422" s="164">
        <f t="shared" si="6"/>
        <v>421</v>
      </c>
      <c r="C422" s="157" t="s">
        <v>461</v>
      </c>
      <c r="D422" s="158" t="s">
        <v>61</v>
      </c>
      <c r="E422" s="164">
        <v>1</v>
      </c>
      <c r="F422" s="164">
        <v>1</v>
      </c>
      <c r="G422" s="164">
        <v>1</v>
      </c>
      <c r="H422" s="166" t="s">
        <v>6</v>
      </c>
      <c r="I422" s="166" t="s">
        <v>4</v>
      </c>
      <c r="J422" s="166" t="s">
        <v>193</v>
      </c>
      <c r="K422" s="158" t="s">
        <v>20</v>
      </c>
      <c r="L422" s="166"/>
      <c r="M422" s="166">
        <v>1</v>
      </c>
      <c r="N422" s="128"/>
    </row>
    <row r="423" spans="1:14">
      <c r="A423" s="140">
        <v>44860</v>
      </c>
      <c r="B423" s="164">
        <f t="shared" si="6"/>
        <v>422</v>
      </c>
      <c r="C423" s="157" t="s">
        <v>462</v>
      </c>
      <c r="D423" s="158" t="s">
        <v>61</v>
      </c>
      <c r="E423" s="164">
        <v>1</v>
      </c>
      <c r="F423" s="164">
        <v>1</v>
      </c>
      <c r="G423" s="164">
        <v>1</v>
      </c>
      <c r="H423" s="166" t="s">
        <v>6</v>
      </c>
      <c r="I423" s="166" t="s">
        <v>4</v>
      </c>
      <c r="J423" s="166" t="s">
        <v>195</v>
      </c>
      <c r="K423" s="158" t="s">
        <v>20</v>
      </c>
      <c r="L423" s="166"/>
      <c r="M423" s="166">
        <v>1</v>
      </c>
      <c r="N423" s="128"/>
    </row>
    <row r="424" spans="1:14">
      <c r="A424" s="140">
        <v>44860</v>
      </c>
      <c r="B424" s="164">
        <f t="shared" si="6"/>
        <v>423</v>
      </c>
      <c r="C424" s="165" t="s">
        <v>389</v>
      </c>
      <c r="D424" s="164" t="s">
        <v>159</v>
      </c>
      <c r="E424" s="164">
        <v>1</v>
      </c>
      <c r="F424" s="164">
        <v>0</v>
      </c>
      <c r="G424" s="164">
        <v>0</v>
      </c>
      <c r="H424" s="166" t="s">
        <v>6</v>
      </c>
      <c r="I424" s="166" t="s">
        <v>4</v>
      </c>
      <c r="J424" s="166" t="s">
        <v>193</v>
      </c>
      <c r="K424" s="166" t="s">
        <v>23</v>
      </c>
      <c r="L424" s="166">
        <v>1</v>
      </c>
      <c r="M424" s="166"/>
      <c r="N424" s="128"/>
    </row>
    <row r="425" spans="1:14">
      <c r="A425" s="140">
        <v>44860</v>
      </c>
      <c r="B425" s="164">
        <f t="shared" si="6"/>
        <v>424</v>
      </c>
      <c r="C425" s="165" t="s">
        <v>390</v>
      </c>
      <c r="D425" s="164" t="s">
        <v>159</v>
      </c>
      <c r="E425" s="164">
        <v>1</v>
      </c>
      <c r="F425" s="164">
        <v>0</v>
      </c>
      <c r="G425" s="164">
        <v>0</v>
      </c>
      <c r="H425" s="166" t="s">
        <v>6</v>
      </c>
      <c r="I425" s="166" t="s">
        <v>7</v>
      </c>
      <c r="J425" s="166" t="s">
        <v>193</v>
      </c>
      <c r="K425" s="166" t="s">
        <v>23</v>
      </c>
      <c r="L425" s="166">
        <v>1</v>
      </c>
      <c r="M425" s="166"/>
      <c r="N425" s="128"/>
    </row>
    <row r="426" spans="1:14">
      <c r="A426" s="140">
        <v>44861</v>
      </c>
      <c r="B426" s="164">
        <f t="shared" si="6"/>
        <v>425</v>
      </c>
      <c r="C426" s="165" t="s">
        <v>463</v>
      </c>
      <c r="D426" s="164" t="s">
        <v>68</v>
      </c>
      <c r="E426" s="164">
        <v>1</v>
      </c>
      <c r="F426" s="164">
        <v>1</v>
      </c>
      <c r="G426" s="164">
        <v>1</v>
      </c>
      <c r="H426" s="166" t="s">
        <v>6</v>
      </c>
      <c r="I426" s="166" t="s">
        <v>7</v>
      </c>
      <c r="J426" s="166" t="s">
        <v>51</v>
      </c>
      <c r="K426" s="166" t="s">
        <v>20</v>
      </c>
      <c r="L426" s="166"/>
      <c r="M426" s="166">
        <v>1</v>
      </c>
      <c r="N426" s="128"/>
    </row>
    <row r="427" spans="1:14">
      <c r="A427" s="140">
        <v>44861</v>
      </c>
      <c r="B427" s="164">
        <f t="shared" si="6"/>
        <v>426</v>
      </c>
      <c r="C427" s="165" t="s">
        <v>464</v>
      </c>
      <c r="D427" s="164" t="s">
        <v>55</v>
      </c>
      <c r="E427" s="164">
        <v>1</v>
      </c>
      <c r="F427" s="164">
        <v>1</v>
      </c>
      <c r="G427" s="164">
        <v>1</v>
      </c>
      <c r="H427" s="166" t="s">
        <v>6</v>
      </c>
      <c r="I427" s="166" t="s">
        <v>4</v>
      </c>
      <c r="J427" s="166" t="s">
        <v>83</v>
      </c>
      <c r="K427" s="166" t="s">
        <v>20</v>
      </c>
      <c r="L427" s="166"/>
      <c r="M427" s="166">
        <v>1</v>
      </c>
      <c r="N427" s="128"/>
    </row>
    <row r="428" spans="1:14">
      <c r="A428" s="140">
        <v>44861</v>
      </c>
      <c r="B428" s="164">
        <f t="shared" si="6"/>
        <v>427</v>
      </c>
      <c r="C428" s="165" t="s">
        <v>465</v>
      </c>
      <c r="D428" s="164" t="s">
        <v>106</v>
      </c>
      <c r="E428" s="164">
        <v>1</v>
      </c>
      <c r="F428" s="164">
        <v>1</v>
      </c>
      <c r="G428" s="164">
        <v>1</v>
      </c>
      <c r="H428" s="166" t="s">
        <v>6</v>
      </c>
      <c r="I428" s="166" t="s">
        <v>4</v>
      </c>
      <c r="J428" s="166" t="s">
        <v>87</v>
      </c>
      <c r="K428" s="166" t="s">
        <v>11</v>
      </c>
      <c r="L428" s="166"/>
      <c r="M428" s="166">
        <v>1</v>
      </c>
      <c r="N428" s="128"/>
    </row>
    <row r="429" spans="1:14">
      <c r="A429" s="140">
        <v>44861</v>
      </c>
      <c r="B429" s="164">
        <f t="shared" si="6"/>
        <v>428</v>
      </c>
      <c r="C429" s="165" t="s">
        <v>466</v>
      </c>
      <c r="D429" s="164" t="s">
        <v>59</v>
      </c>
      <c r="E429" s="164">
        <v>1</v>
      </c>
      <c r="F429" s="164">
        <v>1</v>
      </c>
      <c r="G429" s="164">
        <v>1</v>
      </c>
      <c r="H429" s="166" t="s">
        <v>6</v>
      </c>
      <c r="I429" s="166" t="s">
        <v>4</v>
      </c>
      <c r="J429" s="166" t="s">
        <v>83</v>
      </c>
      <c r="K429" s="166" t="s">
        <v>20</v>
      </c>
      <c r="L429" s="166"/>
      <c r="M429" s="166">
        <v>1</v>
      </c>
      <c r="N429" s="128"/>
    </row>
    <row r="430" spans="1:14" ht="26.25">
      <c r="A430" s="140">
        <v>44861</v>
      </c>
      <c r="B430" s="164">
        <f t="shared" si="6"/>
        <v>429</v>
      </c>
      <c r="C430" s="165" t="s">
        <v>467</v>
      </c>
      <c r="D430" s="164" t="s">
        <v>59</v>
      </c>
      <c r="E430" s="164">
        <v>1</v>
      </c>
      <c r="F430" s="164">
        <v>1</v>
      </c>
      <c r="G430" s="164">
        <v>1</v>
      </c>
      <c r="H430" s="166" t="s">
        <v>6</v>
      </c>
      <c r="I430" s="166" t="s">
        <v>7</v>
      </c>
      <c r="J430" s="166" t="s">
        <v>49</v>
      </c>
      <c r="K430" s="166" t="s">
        <v>20</v>
      </c>
      <c r="L430" s="166"/>
      <c r="M430" s="166">
        <v>1</v>
      </c>
      <c r="N430" s="128"/>
    </row>
    <row r="431" spans="1:14">
      <c r="A431" s="140">
        <v>44861</v>
      </c>
      <c r="B431" s="164">
        <f t="shared" si="6"/>
        <v>430</v>
      </c>
      <c r="C431" s="165" t="s">
        <v>468</v>
      </c>
      <c r="D431" s="164" t="s">
        <v>61</v>
      </c>
      <c r="E431" s="164">
        <v>1</v>
      </c>
      <c r="F431" s="164">
        <v>1</v>
      </c>
      <c r="G431" s="164">
        <v>1</v>
      </c>
      <c r="H431" s="166" t="s">
        <v>6</v>
      </c>
      <c r="I431" s="166" t="s">
        <v>4</v>
      </c>
      <c r="J431" s="166" t="s">
        <v>51</v>
      </c>
      <c r="K431" s="166" t="s">
        <v>20</v>
      </c>
      <c r="L431" s="166"/>
      <c r="M431" s="166">
        <v>1</v>
      </c>
      <c r="N431" s="128"/>
    </row>
    <row r="432" spans="1:14">
      <c r="A432" s="140">
        <v>44861</v>
      </c>
      <c r="B432" s="164">
        <f t="shared" si="6"/>
        <v>431</v>
      </c>
      <c r="C432" s="165" t="s">
        <v>469</v>
      </c>
      <c r="D432" s="164" t="s">
        <v>70</v>
      </c>
      <c r="E432" s="164">
        <v>1</v>
      </c>
      <c r="F432" s="164">
        <v>1</v>
      </c>
      <c r="G432" s="164">
        <v>1</v>
      </c>
      <c r="H432" s="166" t="s">
        <v>6</v>
      </c>
      <c r="I432" s="166" t="s">
        <v>4</v>
      </c>
      <c r="J432" s="166" t="s">
        <v>49</v>
      </c>
      <c r="K432" s="166" t="s">
        <v>11</v>
      </c>
      <c r="L432" s="166"/>
      <c r="M432" s="166">
        <v>1</v>
      </c>
      <c r="N432" s="128"/>
    </row>
    <row r="433" spans="1:14">
      <c r="A433" s="140">
        <v>44861</v>
      </c>
      <c r="B433" s="164">
        <f t="shared" si="6"/>
        <v>432</v>
      </c>
      <c r="C433" s="157" t="s">
        <v>470</v>
      </c>
      <c r="D433" s="158" t="s">
        <v>61</v>
      </c>
      <c r="E433" s="164">
        <v>1</v>
      </c>
      <c r="F433" s="164">
        <v>1</v>
      </c>
      <c r="G433" s="164">
        <v>1</v>
      </c>
      <c r="H433" s="166" t="s">
        <v>13</v>
      </c>
      <c r="I433" s="166" t="s">
        <v>13</v>
      </c>
      <c r="J433" s="166" t="s">
        <v>49</v>
      </c>
      <c r="K433" s="166" t="s">
        <v>8</v>
      </c>
      <c r="L433" s="166"/>
      <c r="M433" s="166">
        <v>1</v>
      </c>
      <c r="N433" s="128"/>
    </row>
    <row r="434" spans="1:14">
      <c r="A434" s="140">
        <v>44861</v>
      </c>
      <c r="B434" s="164">
        <f t="shared" si="6"/>
        <v>433</v>
      </c>
      <c r="C434" s="157" t="s">
        <v>471</v>
      </c>
      <c r="D434" s="158" t="s">
        <v>68</v>
      </c>
      <c r="E434" s="164">
        <v>1</v>
      </c>
      <c r="F434" s="164">
        <v>1</v>
      </c>
      <c r="G434" s="164">
        <v>1</v>
      </c>
      <c r="H434" s="166" t="s">
        <v>13</v>
      </c>
      <c r="I434" s="166" t="s">
        <v>13</v>
      </c>
      <c r="J434" s="166" t="s">
        <v>49</v>
      </c>
      <c r="K434" s="166" t="s">
        <v>8</v>
      </c>
      <c r="L434" s="166"/>
      <c r="M434" s="166">
        <v>1</v>
      </c>
      <c r="N434" s="128"/>
    </row>
    <row r="435" spans="1:14">
      <c r="A435" s="140">
        <v>44861</v>
      </c>
      <c r="B435" s="164">
        <f t="shared" si="6"/>
        <v>434</v>
      </c>
      <c r="C435" s="157" t="s">
        <v>472</v>
      </c>
      <c r="D435" s="158" t="s">
        <v>55</v>
      </c>
      <c r="E435" s="164">
        <v>1</v>
      </c>
      <c r="F435" s="164">
        <v>1</v>
      </c>
      <c r="G435" s="164">
        <v>1</v>
      </c>
      <c r="H435" s="166" t="s">
        <v>13</v>
      </c>
      <c r="I435" s="166" t="s">
        <v>13</v>
      </c>
      <c r="J435" s="166" t="s">
        <v>49</v>
      </c>
      <c r="K435" s="166" t="s">
        <v>8</v>
      </c>
      <c r="L435" s="166"/>
      <c r="M435" s="166">
        <v>1</v>
      </c>
      <c r="N435" s="128"/>
    </row>
    <row r="436" spans="1:14">
      <c r="A436" s="140">
        <v>44861</v>
      </c>
      <c r="B436" s="164">
        <f t="shared" si="6"/>
        <v>435</v>
      </c>
      <c r="C436" s="170" t="s">
        <v>473</v>
      </c>
      <c r="D436" s="171" t="s">
        <v>73</v>
      </c>
      <c r="E436" s="171">
        <v>1</v>
      </c>
      <c r="F436" s="171">
        <v>1</v>
      </c>
      <c r="G436" s="172">
        <v>1</v>
      </c>
      <c r="H436" s="166" t="s">
        <v>15</v>
      </c>
      <c r="I436" s="166" t="s">
        <v>4</v>
      </c>
      <c r="J436" s="166" t="s">
        <v>66</v>
      </c>
      <c r="K436" s="166" t="s">
        <v>14</v>
      </c>
      <c r="L436" s="166">
        <v>1</v>
      </c>
      <c r="M436" s="166"/>
      <c r="N436" s="128"/>
    </row>
    <row r="437" spans="1:14">
      <c r="A437" s="140">
        <v>44861</v>
      </c>
      <c r="B437" s="164">
        <f t="shared" si="6"/>
        <v>436</v>
      </c>
      <c r="C437" s="173" t="s">
        <v>474</v>
      </c>
      <c r="D437" s="171" t="s">
        <v>73</v>
      </c>
      <c r="E437" s="139">
        <v>1</v>
      </c>
      <c r="F437" s="139">
        <v>1</v>
      </c>
      <c r="G437" s="174">
        <v>1</v>
      </c>
      <c r="H437" s="166" t="s">
        <v>15</v>
      </c>
      <c r="I437" s="166" t="s">
        <v>4</v>
      </c>
      <c r="J437" s="166" t="s">
        <v>49</v>
      </c>
      <c r="K437" s="166" t="s">
        <v>20</v>
      </c>
      <c r="L437" s="166">
        <v>1</v>
      </c>
      <c r="M437" s="166"/>
      <c r="N437" s="128"/>
    </row>
    <row r="438" spans="1:14">
      <c r="A438" s="140">
        <v>44861</v>
      </c>
      <c r="B438" s="164">
        <f t="shared" si="6"/>
        <v>437</v>
      </c>
      <c r="C438" s="173" t="s">
        <v>475</v>
      </c>
      <c r="D438" s="139" t="s">
        <v>53</v>
      </c>
      <c r="E438" s="139">
        <v>1</v>
      </c>
      <c r="F438" s="139">
        <v>16</v>
      </c>
      <c r="G438" s="174">
        <v>1</v>
      </c>
      <c r="H438" s="166" t="s">
        <v>21</v>
      </c>
      <c r="I438" s="166" t="s">
        <v>4</v>
      </c>
      <c r="J438" s="166" t="s">
        <v>71</v>
      </c>
      <c r="K438" s="166" t="s">
        <v>14</v>
      </c>
      <c r="L438" s="166">
        <v>1</v>
      </c>
      <c r="M438" s="166"/>
      <c r="N438" s="128"/>
    </row>
    <row r="439" spans="1:14">
      <c r="A439" s="140">
        <v>44861</v>
      </c>
      <c r="B439" s="164">
        <f t="shared" si="6"/>
        <v>438</v>
      </c>
      <c r="C439" s="173" t="s">
        <v>360</v>
      </c>
      <c r="D439" s="139" t="s">
        <v>111</v>
      </c>
      <c r="E439" s="139">
        <v>1</v>
      </c>
      <c r="F439" s="139">
        <v>0</v>
      </c>
      <c r="G439" s="174">
        <v>1</v>
      </c>
      <c r="H439" s="166" t="s">
        <v>32</v>
      </c>
      <c r="I439" s="166" t="s">
        <v>4</v>
      </c>
      <c r="J439" s="166" t="s">
        <v>51</v>
      </c>
      <c r="K439" s="166" t="s">
        <v>5</v>
      </c>
      <c r="L439" s="166"/>
      <c r="M439" s="166">
        <v>1</v>
      </c>
      <c r="N439" s="128"/>
    </row>
    <row r="440" spans="1:14">
      <c r="A440" s="140">
        <v>44861</v>
      </c>
      <c r="B440" s="164">
        <f t="shared" si="6"/>
        <v>439</v>
      </c>
      <c r="C440" s="173" t="s">
        <v>445</v>
      </c>
      <c r="D440" s="139" t="s">
        <v>111</v>
      </c>
      <c r="E440" s="139">
        <v>1</v>
      </c>
      <c r="F440" s="139">
        <v>0</v>
      </c>
      <c r="G440" s="174">
        <v>1</v>
      </c>
      <c r="H440" s="166" t="s">
        <v>32</v>
      </c>
      <c r="I440" s="166" t="s">
        <v>4</v>
      </c>
      <c r="J440" s="166" t="s">
        <v>49</v>
      </c>
      <c r="K440" s="166" t="s">
        <v>5</v>
      </c>
      <c r="L440" s="166"/>
      <c r="M440" s="166">
        <v>1</v>
      </c>
      <c r="N440" s="128"/>
    </row>
    <row r="441" spans="1:14">
      <c r="A441" s="140">
        <v>44861</v>
      </c>
      <c r="B441" s="164">
        <f t="shared" si="6"/>
        <v>440</v>
      </c>
      <c r="C441" s="173" t="s">
        <v>368</v>
      </c>
      <c r="D441" s="139" t="s">
        <v>111</v>
      </c>
      <c r="E441" s="139">
        <v>1</v>
      </c>
      <c r="F441" s="139">
        <v>0</v>
      </c>
      <c r="G441" s="174">
        <v>1</v>
      </c>
      <c r="H441" s="166" t="s">
        <v>32</v>
      </c>
      <c r="I441" s="166" t="s">
        <v>7</v>
      </c>
      <c r="J441" s="166" t="s">
        <v>51</v>
      </c>
      <c r="K441" s="166" t="s">
        <v>5</v>
      </c>
      <c r="L441" s="166"/>
      <c r="M441" s="166">
        <v>1</v>
      </c>
      <c r="N441" s="128"/>
    </row>
    <row r="442" spans="1:14">
      <c r="A442" s="140">
        <v>44861</v>
      </c>
      <c r="B442" s="164">
        <f t="shared" si="6"/>
        <v>441</v>
      </c>
      <c r="C442" s="173" t="s">
        <v>351</v>
      </c>
      <c r="D442" s="139" t="s">
        <v>111</v>
      </c>
      <c r="E442" s="139">
        <v>1</v>
      </c>
      <c r="F442" s="139">
        <v>0</v>
      </c>
      <c r="G442" s="174">
        <v>1</v>
      </c>
      <c r="H442" s="166" t="s">
        <v>32</v>
      </c>
      <c r="I442" s="166" t="s">
        <v>4</v>
      </c>
      <c r="J442" s="166" t="s">
        <v>87</v>
      </c>
      <c r="K442" s="166" t="s">
        <v>5</v>
      </c>
      <c r="L442" s="166"/>
      <c r="M442" s="166">
        <v>1</v>
      </c>
      <c r="N442" s="128"/>
    </row>
    <row r="443" spans="1:14">
      <c r="A443" s="140">
        <v>44861</v>
      </c>
      <c r="B443" s="164">
        <f t="shared" si="6"/>
        <v>442</v>
      </c>
      <c r="C443" s="173" t="s">
        <v>413</v>
      </c>
      <c r="D443" s="139" t="s">
        <v>111</v>
      </c>
      <c r="E443" s="139">
        <v>1</v>
      </c>
      <c r="F443" s="139">
        <v>0</v>
      </c>
      <c r="G443" s="174">
        <v>1</v>
      </c>
      <c r="H443" s="166" t="s">
        <v>32</v>
      </c>
      <c r="I443" s="166" t="s">
        <v>7</v>
      </c>
      <c r="J443" s="166" t="s">
        <v>49</v>
      </c>
      <c r="K443" s="166" t="s">
        <v>5</v>
      </c>
      <c r="L443" s="166"/>
      <c r="M443" s="166">
        <v>1</v>
      </c>
      <c r="N443" s="128"/>
    </row>
    <row r="444" spans="1:14">
      <c r="A444" s="140">
        <v>44861</v>
      </c>
      <c r="B444" s="164">
        <f t="shared" si="6"/>
        <v>443</v>
      </c>
      <c r="C444" s="173" t="s">
        <v>444</v>
      </c>
      <c r="D444" s="139" t="s">
        <v>111</v>
      </c>
      <c r="E444" s="139">
        <v>1</v>
      </c>
      <c r="F444" s="139">
        <v>1</v>
      </c>
      <c r="G444" s="174">
        <v>3</v>
      </c>
      <c r="H444" s="166" t="s">
        <v>9</v>
      </c>
      <c r="I444" s="166" t="s">
        <v>4</v>
      </c>
      <c r="J444" s="166" t="s">
        <v>66</v>
      </c>
      <c r="K444" s="166" t="s">
        <v>8</v>
      </c>
      <c r="L444" s="166"/>
      <c r="M444" s="166">
        <v>1</v>
      </c>
      <c r="N444" s="128"/>
    </row>
    <row r="445" spans="1:14">
      <c r="A445" s="140">
        <v>44862</v>
      </c>
      <c r="B445" s="164">
        <f t="shared" si="6"/>
        <v>444</v>
      </c>
      <c r="C445" s="170" t="s">
        <v>476</v>
      </c>
      <c r="D445" s="171" t="s">
        <v>48</v>
      </c>
      <c r="E445" s="171">
        <v>1</v>
      </c>
      <c r="F445" s="171">
        <v>1</v>
      </c>
      <c r="G445" s="172">
        <v>0</v>
      </c>
      <c r="H445" s="166" t="s">
        <v>18</v>
      </c>
      <c r="I445" s="166" t="s">
        <v>4</v>
      </c>
      <c r="J445" s="166" t="s">
        <v>66</v>
      </c>
      <c r="K445" s="166" t="s">
        <v>17</v>
      </c>
      <c r="L445" s="166"/>
      <c r="M445" s="166">
        <v>1</v>
      </c>
      <c r="N445" s="128"/>
    </row>
    <row r="446" spans="1:14">
      <c r="A446" s="140">
        <v>44862</v>
      </c>
      <c r="B446" s="164">
        <f t="shared" si="6"/>
        <v>445</v>
      </c>
      <c r="C446" s="173" t="s">
        <v>477</v>
      </c>
      <c r="D446" s="139" t="s">
        <v>73</v>
      </c>
      <c r="E446" s="139">
        <v>1</v>
      </c>
      <c r="F446" s="139">
        <v>1</v>
      </c>
      <c r="G446" s="174">
        <v>1</v>
      </c>
      <c r="H446" s="166" t="s">
        <v>15</v>
      </c>
      <c r="I446" s="166" t="s">
        <v>4</v>
      </c>
      <c r="J446" s="166" t="s">
        <v>49</v>
      </c>
      <c r="K446" s="166" t="s">
        <v>14</v>
      </c>
      <c r="L446" s="166">
        <v>1</v>
      </c>
      <c r="M446" s="166"/>
      <c r="N446" s="128"/>
    </row>
    <row r="447" spans="1:14">
      <c r="A447" s="140">
        <v>44862</v>
      </c>
      <c r="B447" s="164">
        <f t="shared" si="6"/>
        <v>446</v>
      </c>
      <c r="C447" s="173" t="s">
        <v>478</v>
      </c>
      <c r="D447" s="139" t="s">
        <v>73</v>
      </c>
      <c r="E447" s="139">
        <v>1</v>
      </c>
      <c r="F447" s="139">
        <v>1</v>
      </c>
      <c r="G447" s="174">
        <v>1</v>
      </c>
      <c r="H447" s="166" t="s">
        <v>15</v>
      </c>
      <c r="I447" s="166" t="s">
        <v>4</v>
      </c>
      <c r="J447" s="166" t="s">
        <v>51</v>
      </c>
      <c r="K447" s="166" t="s">
        <v>14</v>
      </c>
      <c r="L447" s="166">
        <v>1</v>
      </c>
      <c r="M447" s="166"/>
      <c r="N447" s="128"/>
    </row>
    <row r="448" spans="1:14">
      <c r="A448" s="140">
        <v>44862</v>
      </c>
      <c r="B448" s="164">
        <f t="shared" si="6"/>
        <v>447</v>
      </c>
      <c r="C448" s="173" t="s">
        <v>479</v>
      </c>
      <c r="D448" s="139" t="s">
        <v>73</v>
      </c>
      <c r="E448" s="139">
        <v>1</v>
      </c>
      <c r="F448" s="139">
        <v>1</v>
      </c>
      <c r="G448" s="174">
        <v>1</v>
      </c>
      <c r="H448" s="166" t="s">
        <v>15</v>
      </c>
      <c r="I448" s="166" t="s">
        <v>4</v>
      </c>
      <c r="J448" s="166" t="s">
        <v>83</v>
      </c>
      <c r="K448" s="166" t="s">
        <v>14</v>
      </c>
      <c r="L448" s="166">
        <v>1</v>
      </c>
      <c r="M448" s="166"/>
      <c r="N448" s="128"/>
    </row>
    <row r="449" spans="1:14">
      <c r="A449" s="140">
        <v>44862</v>
      </c>
      <c r="B449" s="164">
        <f t="shared" si="6"/>
        <v>448</v>
      </c>
      <c r="C449" s="173" t="s">
        <v>480</v>
      </c>
      <c r="D449" s="139" t="s">
        <v>73</v>
      </c>
      <c r="E449" s="139">
        <v>1</v>
      </c>
      <c r="F449" s="139">
        <v>1</v>
      </c>
      <c r="G449" s="174">
        <v>1</v>
      </c>
      <c r="H449" s="166" t="s">
        <v>15</v>
      </c>
      <c r="I449" s="166" t="s">
        <v>4</v>
      </c>
      <c r="J449" s="166" t="s">
        <v>87</v>
      </c>
      <c r="K449" s="166" t="s">
        <v>14</v>
      </c>
      <c r="L449" s="166">
        <v>1</v>
      </c>
      <c r="M449" s="166"/>
      <c r="N449" s="128"/>
    </row>
    <row r="450" spans="1:14">
      <c r="A450" s="140">
        <v>44863</v>
      </c>
      <c r="B450" s="164">
        <f t="shared" si="6"/>
        <v>449</v>
      </c>
      <c r="C450" s="128" t="s">
        <v>481</v>
      </c>
      <c r="D450" s="164" t="s">
        <v>68</v>
      </c>
      <c r="E450" s="164">
        <v>1</v>
      </c>
      <c r="F450" s="164">
        <v>1</v>
      </c>
      <c r="G450" s="164">
        <v>1</v>
      </c>
      <c r="H450" s="164" t="s">
        <v>6</v>
      </c>
      <c r="I450" s="164" t="s">
        <v>4</v>
      </c>
      <c r="J450" s="164" t="s">
        <v>335</v>
      </c>
      <c r="K450" s="164" t="s">
        <v>20</v>
      </c>
      <c r="L450" s="166">
        <v>1</v>
      </c>
      <c r="M450" s="166"/>
      <c r="N450" s="128"/>
    </row>
    <row r="451" spans="1:14">
      <c r="A451" s="140">
        <v>44863</v>
      </c>
      <c r="B451" s="164">
        <f t="shared" si="6"/>
        <v>450</v>
      </c>
      <c r="C451" s="128" t="s">
        <v>482</v>
      </c>
      <c r="D451" s="164" t="s">
        <v>55</v>
      </c>
      <c r="E451" s="164">
        <v>1</v>
      </c>
      <c r="F451" s="164">
        <v>1</v>
      </c>
      <c r="G451" s="164">
        <v>1</v>
      </c>
      <c r="H451" s="166" t="s">
        <v>6</v>
      </c>
      <c r="I451" s="166" t="s">
        <v>4</v>
      </c>
      <c r="J451" s="166" t="s">
        <v>193</v>
      </c>
      <c r="K451" s="166" t="s">
        <v>8</v>
      </c>
      <c r="L451" s="166">
        <v>1</v>
      </c>
      <c r="M451" s="166"/>
      <c r="N451" s="128"/>
    </row>
    <row r="452" spans="1:14">
      <c r="A452" s="140">
        <v>44863</v>
      </c>
      <c r="B452" s="164">
        <f t="shared" si="6"/>
        <v>451</v>
      </c>
      <c r="C452" s="128" t="s">
        <v>483</v>
      </c>
      <c r="D452" s="164" t="s">
        <v>106</v>
      </c>
      <c r="E452" s="164">
        <v>1</v>
      </c>
      <c r="F452" s="164">
        <v>1</v>
      </c>
      <c r="G452" s="164">
        <v>1</v>
      </c>
      <c r="H452" s="166" t="s">
        <v>6</v>
      </c>
      <c r="I452" s="166" t="s">
        <v>7</v>
      </c>
      <c r="J452" s="166" t="s">
        <v>378</v>
      </c>
      <c r="K452" s="166" t="s">
        <v>8</v>
      </c>
      <c r="L452" s="166">
        <v>1</v>
      </c>
      <c r="M452" s="166"/>
      <c r="N452" s="128"/>
    </row>
    <row r="453" spans="1:14">
      <c r="A453" s="140">
        <v>44863</v>
      </c>
      <c r="B453" s="164">
        <f t="shared" si="6"/>
        <v>452</v>
      </c>
      <c r="C453" s="128" t="s">
        <v>484</v>
      </c>
      <c r="D453" s="164" t="s">
        <v>59</v>
      </c>
      <c r="E453" s="164">
        <v>1</v>
      </c>
      <c r="F453" s="164">
        <v>1</v>
      </c>
      <c r="G453" s="164">
        <v>1</v>
      </c>
      <c r="H453" s="166" t="s">
        <v>6</v>
      </c>
      <c r="I453" s="166" t="s">
        <v>4</v>
      </c>
      <c r="J453" s="166" t="s">
        <v>193</v>
      </c>
      <c r="K453" s="166" t="s">
        <v>20</v>
      </c>
      <c r="L453" s="166">
        <v>1</v>
      </c>
      <c r="M453" s="166"/>
      <c r="N453" s="128"/>
    </row>
    <row r="454" spans="1:14">
      <c r="A454" s="140">
        <v>44863</v>
      </c>
      <c r="B454" s="164">
        <f t="shared" si="6"/>
        <v>453</v>
      </c>
      <c r="C454" s="128" t="s">
        <v>485</v>
      </c>
      <c r="D454" s="164" t="s">
        <v>61</v>
      </c>
      <c r="E454" s="164">
        <v>1</v>
      </c>
      <c r="F454" s="164">
        <v>1</v>
      </c>
      <c r="G454" s="164">
        <v>1</v>
      </c>
      <c r="H454" s="166" t="s">
        <v>6</v>
      </c>
      <c r="I454" s="166" t="s">
        <v>4</v>
      </c>
      <c r="J454" s="166" t="s">
        <v>378</v>
      </c>
      <c r="K454" s="166" t="s">
        <v>8</v>
      </c>
      <c r="L454" s="166">
        <v>1</v>
      </c>
      <c r="M454" s="166"/>
      <c r="N454" s="128"/>
    </row>
    <row r="455" spans="1:14">
      <c r="A455" s="140">
        <v>44863</v>
      </c>
      <c r="B455" s="164">
        <f t="shared" si="6"/>
        <v>454</v>
      </c>
      <c r="C455" s="128" t="s">
        <v>486</v>
      </c>
      <c r="D455" s="164" t="s">
        <v>70</v>
      </c>
      <c r="E455" s="164">
        <v>1</v>
      </c>
      <c r="F455" s="164">
        <v>1</v>
      </c>
      <c r="G455" s="164">
        <v>1</v>
      </c>
      <c r="H455" s="166" t="s">
        <v>6</v>
      </c>
      <c r="I455" s="166" t="s">
        <v>7</v>
      </c>
      <c r="J455" s="166" t="s">
        <v>193</v>
      </c>
      <c r="K455" s="166" t="s">
        <v>8</v>
      </c>
      <c r="L455" s="166">
        <v>1</v>
      </c>
      <c r="M455" s="166"/>
      <c r="N455" s="128"/>
    </row>
    <row r="456" spans="1:14">
      <c r="A456" s="6"/>
      <c r="B456" s="7"/>
      <c r="C456" s="24"/>
      <c r="D456" s="26"/>
      <c r="F456" s="26"/>
      <c r="G456" s="26"/>
      <c r="J456" s="26"/>
      <c r="K456" s="26"/>
      <c r="L456" s="26"/>
      <c r="M456" s="26"/>
    </row>
    <row r="457" spans="1:14">
      <c r="A457" s="6"/>
      <c r="B457" s="7"/>
      <c r="C457" s="25"/>
      <c r="D457" s="26"/>
      <c r="F457" s="26"/>
      <c r="G457" s="26"/>
      <c r="H457" s="26"/>
      <c r="J457" s="26"/>
      <c r="K457" s="26"/>
      <c r="L457" s="26"/>
      <c r="M457" s="26"/>
    </row>
    <row r="458" spans="1:14">
      <c r="A458" s="6"/>
      <c r="B458" s="7"/>
      <c r="C458" s="25"/>
      <c r="D458" s="26"/>
      <c r="F458" s="26"/>
      <c r="G458" s="26"/>
      <c r="J458" s="26"/>
      <c r="K458" s="26"/>
      <c r="L458" s="26"/>
      <c r="M458" s="26"/>
    </row>
    <row r="459" spans="1:14">
      <c r="A459" s="6"/>
      <c r="B459" s="7"/>
      <c r="C459" s="24"/>
      <c r="D459" s="26"/>
      <c r="F459" s="26"/>
      <c r="G459" s="26"/>
      <c r="J459" s="26"/>
      <c r="K459" s="26"/>
      <c r="L459" s="26"/>
      <c r="M459" s="26"/>
    </row>
    <row r="460" spans="1:14">
      <c r="A460" s="6"/>
      <c r="B460" s="7"/>
      <c r="C460" s="24"/>
      <c r="D460" s="26"/>
      <c r="F460" s="26"/>
      <c r="G460" s="26"/>
      <c r="H460" s="26"/>
      <c r="J460" s="26"/>
      <c r="K460" s="26"/>
      <c r="L460" s="26"/>
      <c r="M460" s="26"/>
    </row>
    <row r="461" spans="1:14">
      <c r="A461" s="6"/>
      <c r="B461" s="7"/>
      <c r="C461" s="24"/>
      <c r="D461" s="26"/>
      <c r="F461" s="26"/>
      <c r="G461" s="26"/>
      <c r="H461" s="26"/>
      <c r="J461" s="26"/>
      <c r="K461" s="26"/>
      <c r="L461" s="26"/>
      <c r="M461" s="26"/>
    </row>
    <row r="462" spans="1:14">
      <c r="A462" s="6"/>
      <c r="B462" s="7"/>
      <c r="C462" s="24"/>
      <c r="D462" s="26"/>
      <c r="F462" s="26"/>
      <c r="G462" s="26"/>
      <c r="H462" s="26"/>
      <c r="J462" s="26"/>
      <c r="K462" s="26"/>
      <c r="L462" s="26"/>
      <c r="M462" s="26"/>
    </row>
    <row r="463" spans="1:14">
      <c r="A463" s="6"/>
      <c r="B463" s="7"/>
      <c r="C463" s="24"/>
      <c r="D463" s="26"/>
      <c r="F463" s="26"/>
      <c r="G463" s="26"/>
      <c r="H463" s="26"/>
      <c r="J463" s="26"/>
      <c r="K463" s="26"/>
      <c r="L463" s="26"/>
      <c r="M463" s="26"/>
    </row>
    <row r="464" spans="1:14">
      <c r="A464" s="6"/>
      <c r="B464" s="7"/>
      <c r="C464" s="24"/>
      <c r="D464" s="26"/>
      <c r="F464" s="26"/>
      <c r="G464" s="26"/>
      <c r="H464" s="26"/>
      <c r="J464" s="26"/>
      <c r="K464" s="26"/>
      <c r="L464" s="26"/>
      <c r="M464" s="26"/>
    </row>
    <row r="465" spans="1:13">
      <c r="A465" s="6"/>
      <c r="B465" s="7"/>
      <c r="C465" s="24"/>
      <c r="D465" s="26"/>
      <c r="F465" s="26"/>
      <c r="G465" s="26"/>
      <c r="H465" s="26"/>
      <c r="J465" s="26"/>
      <c r="K465" s="26"/>
      <c r="L465" s="26"/>
      <c r="M465" s="26"/>
    </row>
    <row r="466" spans="1:13">
      <c r="A466" s="6"/>
      <c r="B466" s="7"/>
      <c r="C466" s="24"/>
      <c r="D466" s="26"/>
      <c r="F466" s="26"/>
      <c r="G466" s="26"/>
      <c r="H466" s="26"/>
      <c r="J466" s="26"/>
      <c r="K466" s="26"/>
      <c r="L466" s="26"/>
      <c r="M466" s="26"/>
    </row>
    <row r="467" spans="1:13">
      <c r="A467" s="6"/>
      <c r="B467" s="7"/>
      <c r="C467" s="24"/>
      <c r="D467" s="26"/>
      <c r="F467" s="26"/>
      <c r="G467" s="26"/>
      <c r="H467" s="26"/>
      <c r="J467" s="26"/>
      <c r="K467" s="26"/>
      <c r="L467" s="26"/>
      <c r="M467" s="26"/>
    </row>
    <row r="468" spans="1:13">
      <c r="A468" s="6"/>
      <c r="B468" s="7"/>
      <c r="C468" s="24"/>
      <c r="D468" s="26"/>
      <c r="F468" s="26"/>
      <c r="G468" s="26"/>
      <c r="H468" s="26"/>
      <c r="J468" s="26"/>
      <c r="K468" s="26"/>
      <c r="L468" s="26"/>
      <c r="M468" s="26"/>
    </row>
    <row r="469" spans="1:13">
      <c r="A469" s="6"/>
      <c r="B469" s="7"/>
      <c r="C469" s="24"/>
      <c r="D469" s="26"/>
      <c r="F469" s="26"/>
      <c r="G469" s="26"/>
      <c r="H469" s="26"/>
      <c r="J469" s="26"/>
      <c r="K469" s="26"/>
      <c r="L469" s="26"/>
      <c r="M469" s="26"/>
    </row>
    <row r="470" spans="1:13">
      <c r="A470" s="6"/>
      <c r="B470" s="7"/>
      <c r="C470" s="24"/>
      <c r="D470" s="26"/>
      <c r="F470" s="26"/>
      <c r="G470" s="26"/>
      <c r="H470" s="26"/>
      <c r="J470" s="26"/>
      <c r="K470" s="26"/>
      <c r="L470" s="26"/>
      <c r="M470" s="26"/>
    </row>
    <row r="471" spans="1:13">
      <c r="A471" s="6"/>
      <c r="B471" s="7"/>
      <c r="C471" s="24"/>
      <c r="D471" s="26"/>
      <c r="F471" s="26"/>
      <c r="G471" s="26"/>
      <c r="H471" s="26"/>
      <c r="J471" s="26"/>
      <c r="K471" s="26"/>
      <c r="L471" s="26"/>
      <c r="M471" s="26"/>
    </row>
    <row r="472" spans="1:13">
      <c r="A472" s="6"/>
      <c r="B472" s="7"/>
      <c r="C472" s="24"/>
      <c r="D472" s="26"/>
      <c r="F472" s="26"/>
      <c r="G472" s="26"/>
      <c r="H472" s="26"/>
      <c r="J472" s="26"/>
      <c r="K472" s="26"/>
      <c r="L472" s="26"/>
      <c r="M472" s="26"/>
    </row>
    <row r="473" spans="1:13">
      <c r="A473" s="6"/>
      <c r="B473" s="7"/>
      <c r="C473" s="24"/>
      <c r="D473" s="26"/>
      <c r="F473" s="26"/>
      <c r="G473" s="26"/>
      <c r="H473" s="26"/>
      <c r="J473" s="26"/>
      <c r="K473" s="26"/>
      <c r="L473" s="26"/>
      <c r="M473" s="26"/>
    </row>
    <row r="474" spans="1:13">
      <c r="A474" s="6"/>
      <c r="B474" s="7"/>
      <c r="C474" s="24"/>
      <c r="D474" s="26"/>
      <c r="F474" s="26"/>
      <c r="G474" s="26"/>
      <c r="H474" s="26"/>
      <c r="J474" s="26"/>
      <c r="K474" s="26"/>
      <c r="L474" s="26"/>
      <c r="M474" s="26"/>
    </row>
    <row r="475" spans="1:13">
      <c r="A475" s="6"/>
      <c r="B475" s="7"/>
      <c r="C475" s="24"/>
      <c r="D475" s="26"/>
      <c r="F475" s="26"/>
      <c r="G475" s="26"/>
      <c r="H475" s="26"/>
      <c r="J475" s="26"/>
      <c r="K475" s="26"/>
      <c r="L475" s="26"/>
      <c r="M475" s="26"/>
    </row>
    <row r="476" spans="1:13">
      <c r="A476" s="6"/>
      <c r="B476" s="7"/>
      <c r="C476" s="24"/>
      <c r="D476" s="26"/>
      <c r="F476" s="26"/>
      <c r="G476" s="26"/>
      <c r="H476" s="26"/>
      <c r="J476" s="26"/>
      <c r="K476" s="26"/>
      <c r="L476" s="26"/>
      <c r="M476" s="26"/>
    </row>
    <row r="477" spans="1:13">
      <c r="A477" s="6"/>
      <c r="B477" s="7"/>
      <c r="C477" s="24"/>
      <c r="D477" s="26"/>
      <c r="F477" s="26"/>
      <c r="G477" s="26"/>
      <c r="H477" s="26"/>
      <c r="J477" s="26"/>
      <c r="K477" s="26"/>
      <c r="L477" s="26"/>
      <c r="M477" s="26"/>
    </row>
    <row r="478" spans="1:13">
      <c r="A478" s="6"/>
      <c r="B478" s="7"/>
      <c r="C478" s="24"/>
      <c r="D478" s="26"/>
      <c r="F478" s="26"/>
      <c r="G478" s="26"/>
      <c r="H478" s="26"/>
      <c r="J478" s="26"/>
      <c r="K478" s="26"/>
      <c r="L478" s="26"/>
      <c r="M478" s="26"/>
    </row>
    <row r="479" spans="1:13">
      <c r="A479" s="6"/>
      <c r="B479" s="7"/>
      <c r="C479" s="24"/>
      <c r="D479" s="26"/>
      <c r="F479" s="26"/>
      <c r="G479" s="26"/>
      <c r="H479" s="26"/>
      <c r="J479" s="26"/>
      <c r="K479" s="26"/>
      <c r="L479" s="26"/>
      <c r="M479" s="26"/>
    </row>
    <row r="480" spans="1:13">
      <c r="A480" s="6"/>
      <c r="B480" s="7"/>
      <c r="C480" s="25"/>
      <c r="H480" s="8"/>
      <c r="I480" s="8"/>
      <c r="J480" s="8"/>
      <c r="K480" s="8"/>
      <c r="L480" s="8"/>
      <c r="M480" s="8"/>
    </row>
    <row r="481" spans="1:10">
      <c r="A481" s="6"/>
      <c r="B481" s="7"/>
      <c r="C481" s="25"/>
      <c r="J481" s="26"/>
    </row>
    <row r="482" spans="1:10">
      <c r="A482" s="6"/>
      <c r="B482" s="7"/>
      <c r="C482" s="25"/>
    </row>
    <row r="483" spans="1:10">
      <c r="A483" s="6"/>
      <c r="B483" s="7"/>
      <c r="C483" s="25"/>
    </row>
    <row r="484" spans="1:10">
      <c r="A484" s="6"/>
      <c r="B484" s="7"/>
      <c r="C484" s="25"/>
    </row>
    <row r="485" spans="1:10">
      <c r="A485" s="46"/>
      <c r="B485" s="7"/>
      <c r="C485" s="25"/>
    </row>
    <row r="486" spans="1:10">
      <c r="A486" s="46"/>
      <c r="B486" s="7"/>
      <c r="C486" s="14"/>
    </row>
    <row r="487" spans="1:10">
      <c r="A487" s="46"/>
      <c r="B487" s="7"/>
      <c r="C487" s="14"/>
    </row>
    <row r="488" spans="1:10">
      <c r="A488" s="46"/>
      <c r="B488" s="7"/>
      <c r="C488" s="25"/>
    </row>
    <row r="489" spans="1:10">
      <c r="A489" s="46"/>
      <c r="B489" s="7"/>
      <c r="C489" s="25"/>
    </row>
    <row r="490" spans="1:10">
      <c r="A490" s="46"/>
      <c r="B490" s="7"/>
      <c r="C490" s="25"/>
    </row>
    <row r="491" spans="1:10">
      <c r="A491" s="46"/>
      <c r="B491" s="7"/>
      <c r="C491" s="25"/>
    </row>
    <row r="492" spans="1:10">
      <c r="A492" s="46"/>
      <c r="B492" s="7"/>
      <c r="C492" s="25"/>
    </row>
    <row r="493" spans="1:10">
      <c r="A493" s="46"/>
      <c r="B493" s="7"/>
      <c r="C493" s="14"/>
    </row>
    <row r="494" spans="1:10">
      <c r="A494" s="46"/>
      <c r="B494" s="7"/>
      <c r="C494" s="25"/>
      <c r="J494" s="26"/>
    </row>
    <row r="495" spans="1:10">
      <c r="A495" s="46"/>
      <c r="B495" s="7"/>
      <c r="C495" s="25"/>
      <c r="J495" s="26"/>
    </row>
    <row r="496" spans="1:10">
      <c r="A496" s="46"/>
      <c r="B496" s="7"/>
      <c r="C496" s="25"/>
    </row>
    <row r="497" spans="1:3">
      <c r="A497" s="46"/>
      <c r="B497" s="7"/>
      <c r="C497" s="25"/>
    </row>
    <row r="498" spans="1:3">
      <c r="A498" s="46"/>
      <c r="B498" s="7"/>
      <c r="C498" s="25"/>
    </row>
    <row r="499" spans="1:3">
      <c r="A499" s="46"/>
      <c r="B499" s="7"/>
      <c r="C499" s="25"/>
    </row>
    <row r="500" spans="1:3">
      <c r="A500" s="46"/>
      <c r="B500" s="7"/>
      <c r="C500" s="25"/>
    </row>
    <row r="501" spans="1:3">
      <c r="A501" s="46"/>
      <c r="B501" s="7"/>
      <c r="C501" s="25"/>
    </row>
    <row r="502" spans="1:3">
      <c r="A502" s="46"/>
      <c r="B502" s="7"/>
      <c r="C502" s="25"/>
    </row>
    <row r="503" spans="1:3">
      <c r="A503" s="46"/>
      <c r="B503" s="7"/>
      <c r="C503" s="24"/>
    </row>
    <row r="504" spans="1:3">
      <c r="A504" s="46"/>
      <c r="B504" s="7"/>
      <c r="C504" s="24"/>
    </row>
    <row r="505" spans="1:3">
      <c r="A505" s="46"/>
      <c r="B505" s="7"/>
      <c r="C505" s="24"/>
    </row>
    <row r="506" spans="1:3">
      <c r="A506" s="46"/>
      <c r="B506" s="7"/>
      <c r="C506" s="24"/>
    </row>
    <row r="507" spans="1:3">
      <c r="A507" s="46"/>
      <c r="B507" s="7"/>
      <c r="C507" s="24"/>
    </row>
    <row r="508" spans="1:3">
      <c r="A508" s="46"/>
      <c r="B508" s="7"/>
      <c r="C508" s="24"/>
    </row>
    <row r="509" spans="1:3">
      <c r="A509" s="46"/>
      <c r="B509" s="7"/>
      <c r="C509" s="24"/>
    </row>
    <row r="510" spans="1:3">
      <c r="A510" s="46"/>
      <c r="B510" s="7"/>
      <c r="C510" s="24"/>
    </row>
    <row r="511" spans="1:3">
      <c r="A511" s="46"/>
      <c r="B511" s="7"/>
      <c r="C511" s="24"/>
    </row>
    <row r="512" spans="1:3">
      <c r="A512" s="46"/>
      <c r="B512" s="7"/>
      <c r="C512" s="24"/>
    </row>
    <row r="513" spans="1:3">
      <c r="A513" s="46"/>
      <c r="B513" s="7"/>
      <c r="C513" s="24"/>
    </row>
    <row r="514" spans="1:3">
      <c r="A514" s="46"/>
      <c r="B514" s="7"/>
      <c r="C514" s="24"/>
    </row>
    <row r="515" spans="1:3">
      <c r="A515" s="46"/>
      <c r="B515" s="7"/>
      <c r="C515" s="24"/>
    </row>
    <row r="516" spans="1:3">
      <c r="A516" s="46"/>
      <c r="B516" s="7"/>
      <c r="C516" s="24"/>
    </row>
    <row r="517" spans="1:3">
      <c r="A517" s="46"/>
      <c r="B517" s="7"/>
      <c r="C517" s="24"/>
    </row>
    <row r="518" spans="1:3">
      <c r="A518" s="46"/>
      <c r="B518" s="7"/>
      <c r="C518" s="24"/>
    </row>
    <row r="519" spans="1:3">
      <c r="A519" s="46"/>
      <c r="B519" s="7"/>
      <c r="C519" s="24"/>
    </row>
    <row r="520" spans="1:3">
      <c r="A520" s="46"/>
      <c r="B520" s="7"/>
      <c r="C520" s="24"/>
    </row>
    <row r="521" spans="1:3">
      <c r="A521" s="46"/>
      <c r="B521" s="7"/>
      <c r="C521" s="24"/>
    </row>
    <row r="522" spans="1:3">
      <c r="A522" s="46"/>
      <c r="B522" s="7"/>
      <c r="C522" s="24"/>
    </row>
    <row r="523" spans="1:3">
      <c r="A523" s="46"/>
      <c r="B523" s="7"/>
      <c r="C523" s="24"/>
    </row>
    <row r="524" spans="1:3">
      <c r="A524" s="46"/>
      <c r="B524" s="7"/>
      <c r="C524" s="24"/>
    </row>
    <row r="525" spans="1:3">
      <c r="A525" s="46"/>
      <c r="B525" s="7"/>
      <c r="C525" s="24"/>
    </row>
    <row r="526" spans="1:3">
      <c r="A526" s="46"/>
      <c r="B526" s="7"/>
      <c r="C526" s="24"/>
    </row>
    <row r="527" spans="1:3">
      <c r="A527" s="46"/>
      <c r="B527" s="7"/>
      <c r="C527" s="24"/>
    </row>
    <row r="528" spans="1:3">
      <c r="A528" s="46"/>
      <c r="B528" s="7"/>
      <c r="C528" s="24"/>
    </row>
    <row r="529" spans="1:3">
      <c r="A529" s="46"/>
      <c r="B529" s="7"/>
      <c r="C529" s="24"/>
    </row>
    <row r="530" spans="1:3">
      <c r="A530" s="46"/>
      <c r="B530" s="7"/>
      <c r="C530" s="24"/>
    </row>
    <row r="531" spans="1:3">
      <c r="A531" s="46"/>
      <c r="B531" s="7"/>
      <c r="C531" s="24"/>
    </row>
    <row r="532" spans="1:3">
      <c r="A532" s="46"/>
      <c r="B532" s="7"/>
      <c r="C532" s="24"/>
    </row>
    <row r="533" spans="1:3">
      <c r="A533" s="46"/>
      <c r="B533" s="7"/>
      <c r="C533" s="24"/>
    </row>
    <row r="534" spans="1:3">
      <c r="A534" s="46"/>
      <c r="B534" s="7"/>
      <c r="C534" s="24"/>
    </row>
    <row r="535" spans="1:3">
      <c r="A535" s="46"/>
      <c r="B535" s="7"/>
      <c r="C535" s="24"/>
    </row>
    <row r="536" spans="1:3">
      <c r="A536" s="46"/>
      <c r="B536" s="7"/>
      <c r="C536" s="24"/>
    </row>
    <row r="537" spans="1:3">
      <c r="A537" s="46"/>
      <c r="B537" s="7"/>
      <c r="C537" s="24"/>
    </row>
    <row r="538" spans="1:3">
      <c r="A538" s="46"/>
      <c r="B538" s="7"/>
      <c r="C538" s="24"/>
    </row>
    <row r="539" spans="1:3">
      <c r="A539" s="46"/>
      <c r="B539" s="7"/>
      <c r="C539" s="24"/>
    </row>
    <row r="540" spans="1:3">
      <c r="A540" s="46"/>
      <c r="B540" s="7"/>
      <c r="C540" s="24"/>
    </row>
    <row r="541" spans="1:3">
      <c r="A541" s="46"/>
      <c r="B541" s="7"/>
      <c r="C541" s="24"/>
    </row>
    <row r="542" spans="1:3">
      <c r="A542" s="46"/>
      <c r="B542" s="7"/>
      <c r="C542" s="24"/>
    </row>
    <row r="543" spans="1:3">
      <c r="A543" s="46"/>
      <c r="B543" s="7"/>
      <c r="C543" s="24"/>
    </row>
    <row r="544" spans="1:3">
      <c r="A544" s="46"/>
      <c r="B544" s="7"/>
      <c r="C544" s="24"/>
    </row>
    <row r="545" spans="1:3">
      <c r="A545" s="46"/>
      <c r="B545" s="7"/>
      <c r="C545" s="24"/>
    </row>
    <row r="546" spans="1:3">
      <c r="A546" s="46"/>
      <c r="B546" s="7"/>
      <c r="C546" s="24"/>
    </row>
    <row r="547" spans="1:3">
      <c r="A547" s="46"/>
      <c r="B547" s="7"/>
      <c r="C547" s="24"/>
    </row>
    <row r="548" spans="1:3">
      <c r="A548" s="46"/>
      <c r="B548" s="7"/>
      <c r="C548" s="24"/>
    </row>
    <row r="549" spans="1:3">
      <c r="A549" s="46"/>
      <c r="B549" s="7"/>
      <c r="C549" s="24"/>
    </row>
    <row r="550" spans="1:3">
      <c r="A550" s="46"/>
      <c r="B550" s="7"/>
      <c r="C550" s="24"/>
    </row>
    <row r="551" spans="1:3">
      <c r="A551" s="46"/>
      <c r="B551" s="7"/>
      <c r="C551" s="24"/>
    </row>
    <row r="552" spans="1:3">
      <c r="A552" s="46"/>
      <c r="B552" s="7"/>
      <c r="C552" s="25"/>
    </row>
    <row r="553" spans="1:3">
      <c r="A553" s="46"/>
      <c r="B553" s="7"/>
      <c r="C553" s="25"/>
    </row>
    <row r="554" spans="1:3">
      <c r="A554" s="46"/>
      <c r="B554" s="7"/>
      <c r="C554" s="25"/>
    </row>
    <row r="555" spans="1:3">
      <c r="A555" s="46"/>
      <c r="B555" s="7"/>
      <c r="C555" s="25"/>
    </row>
    <row r="556" spans="1:3">
      <c r="A556" s="46"/>
      <c r="B556" s="7"/>
      <c r="C556" s="25"/>
    </row>
    <row r="557" spans="1:3">
      <c r="A557" s="46"/>
      <c r="B557" s="7"/>
      <c r="C557" s="25"/>
    </row>
    <row r="558" spans="1:3">
      <c r="A558" s="46"/>
      <c r="B558" s="7"/>
      <c r="C558" s="25"/>
    </row>
    <row r="559" spans="1:3">
      <c r="A559" s="46"/>
      <c r="B559" s="7"/>
      <c r="C559" s="25"/>
    </row>
    <row r="560" spans="1:3">
      <c r="A560" s="46"/>
      <c r="B560" s="7"/>
      <c r="C560" s="25"/>
    </row>
    <row r="561" spans="1:3">
      <c r="A561" s="46"/>
      <c r="B561" s="7"/>
      <c r="C561" s="25"/>
    </row>
    <row r="562" spans="1:3">
      <c r="A562" s="46"/>
      <c r="B562" s="7"/>
      <c r="C562" s="121"/>
    </row>
    <row r="563" spans="1:3">
      <c r="A563" s="46"/>
      <c r="B563" s="7"/>
      <c r="C563" s="25"/>
    </row>
    <row r="564" spans="1:3">
      <c r="A564" s="46"/>
      <c r="B564" s="7"/>
      <c r="C564" s="25"/>
    </row>
    <row r="565" spans="1:3">
      <c r="A565" s="46"/>
      <c r="B565" s="7"/>
      <c r="C565" s="25"/>
    </row>
    <row r="566" spans="1:3">
      <c r="A566" s="46"/>
      <c r="B566" s="7"/>
      <c r="C566" s="25"/>
    </row>
    <row r="567" spans="1:3">
      <c r="A567" s="46"/>
      <c r="B567" s="7"/>
      <c r="C567" s="25"/>
    </row>
    <row r="568" spans="1:3">
      <c r="A568" s="46"/>
      <c r="B568" s="7"/>
      <c r="C568" s="25"/>
    </row>
    <row r="569" spans="1:3">
      <c r="A569" s="46"/>
      <c r="B569" s="7"/>
      <c r="C569" s="25"/>
    </row>
    <row r="570" spans="1:3">
      <c r="A570" s="46"/>
      <c r="B570" s="7"/>
      <c r="C570" s="25"/>
    </row>
    <row r="571" spans="1:3">
      <c r="A571" s="46"/>
      <c r="B571" s="7"/>
      <c r="C571" s="25"/>
    </row>
    <row r="572" spans="1:3">
      <c r="A572" s="46"/>
      <c r="B572" s="7"/>
      <c r="C572" s="25"/>
    </row>
    <row r="573" spans="1:3">
      <c r="A573" s="46"/>
      <c r="B573" s="7"/>
      <c r="C573" s="25"/>
    </row>
    <row r="574" spans="1:3">
      <c r="A574" s="46"/>
      <c r="B574" s="7"/>
      <c r="C574" s="25"/>
    </row>
    <row r="575" spans="1:3">
      <c r="A575" s="46"/>
      <c r="B575" s="7"/>
      <c r="C575" s="25"/>
    </row>
    <row r="576" spans="1:3">
      <c r="A576" s="46"/>
      <c r="B576" s="7"/>
      <c r="C576" s="25"/>
    </row>
    <row r="577" spans="1:3">
      <c r="A577" s="46"/>
      <c r="B577" s="7"/>
      <c r="C577" s="25"/>
    </row>
    <row r="578" spans="1:3">
      <c r="A578" s="46"/>
      <c r="B578" s="7"/>
      <c r="C578" s="25"/>
    </row>
    <row r="579" spans="1:3">
      <c r="A579" s="46"/>
      <c r="B579" s="7"/>
      <c r="C579" s="25"/>
    </row>
    <row r="580" spans="1:3">
      <c r="A580" s="46"/>
      <c r="B580" s="7"/>
      <c r="C580" s="24"/>
    </row>
    <row r="581" spans="1:3">
      <c r="A581" s="46"/>
      <c r="B581" s="7"/>
      <c r="C581" s="24"/>
    </row>
    <row r="582" spans="1:3">
      <c r="A582" s="46"/>
      <c r="B582" s="7"/>
      <c r="C582" s="24"/>
    </row>
    <row r="583" spans="1:3">
      <c r="A583" s="46"/>
      <c r="B583" s="7"/>
      <c r="C583" s="24"/>
    </row>
    <row r="584" spans="1:3">
      <c r="A584" s="46"/>
      <c r="B584" s="7"/>
      <c r="C584" s="24"/>
    </row>
    <row r="585" spans="1:3">
      <c r="A585" s="46"/>
      <c r="B585" s="7"/>
      <c r="C585" s="24"/>
    </row>
    <row r="586" spans="1:3">
      <c r="A586" s="46"/>
      <c r="B586" s="7"/>
      <c r="C586" s="24"/>
    </row>
    <row r="587" spans="1:3">
      <c r="A587" s="46"/>
      <c r="B587" s="7"/>
      <c r="C587" s="24"/>
    </row>
    <row r="588" spans="1:3">
      <c r="A588" s="46"/>
      <c r="B588" s="7"/>
      <c r="C588" s="24"/>
    </row>
    <row r="589" spans="1:3">
      <c r="A589" s="46"/>
      <c r="B589" s="7"/>
      <c r="C589" s="24"/>
    </row>
    <row r="590" spans="1:3">
      <c r="A590" s="46"/>
      <c r="B590" s="7"/>
      <c r="C590" s="24"/>
    </row>
    <row r="591" spans="1:3">
      <c r="A591" s="46"/>
      <c r="B591" s="7"/>
      <c r="C591" s="24"/>
    </row>
    <row r="592" spans="1:3">
      <c r="A592" s="46"/>
      <c r="B592" s="7"/>
      <c r="C592" s="24"/>
    </row>
    <row r="593" spans="1:3">
      <c r="A593" s="46"/>
      <c r="B593" s="7"/>
      <c r="C593" s="24"/>
    </row>
    <row r="594" spans="1:3">
      <c r="A594" s="46"/>
      <c r="B594" s="7"/>
      <c r="C594" s="24"/>
    </row>
    <row r="595" spans="1:3">
      <c r="A595" s="46"/>
      <c r="B595" s="7"/>
      <c r="C595" s="24"/>
    </row>
    <row r="596" spans="1:3">
      <c r="A596" s="46"/>
      <c r="B596" s="7"/>
      <c r="C596" s="24"/>
    </row>
    <row r="597" spans="1:3">
      <c r="A597" s="46"/>
      <c r="B597" s="7"/>
      <c r="C597" s="25"/>
    </row>
    <row r="598" spans="1:3">
      <c r="A598" s="46"/>
      <c r="B598" s="7"/>
      <c r="C598" s="25"/>
    </row>
    <row r="599" spans="1:3">
      <c r="A599" s="46"/>
      <c r="B599" s="7"/>
      <c r="C599" s="24"/>
    </row>
    <row r="600" spans="1:3">
      <c r="A600" s="46"/>
      <c r="B600" s="7"/>
      <c r="C600" s="25"/>
    </row>
    <row r="601" spans="1:3">
      <c r="A601" s="46"/>
      <c r="B601" s="7"/>
      <c r="C601" s="24"/>
    </row>
    <row r="602" spans="1:3">
      <c r="A602" s="46"/>
      <c r="B602" s="7"/>
      <c r="C602" s="25"/>
    </row>
    <row r="603" spans="1:3">
      <c r="A603" s="46"/>
      <c r="B603" s="7"/>
      <c r="C603" s="25"/>
    </row>
    <row r="604" spans="1:3">
      <c r="A604" s="46"/>
      <c r="B604" s="7"/>
      <c r="C604" s="25"/>
    </row>
    <row r="605" spans="1:3">
      <c r="A605" s="46"/>
      <c r="B605" s="7"/>
      <c r="C605" s="25"/>
    </row>
    <row r="606" spans="1:3">
      <c r="A606" s="46"/>
      <c r="B606" s="7"/>
      <c r="C606" s="25"/>
    </row>
    <row r="607" spans="1:3">
      <c r="A607" s="46"/>
      <c r="B607" s="7"/>
      <c r="C607" s="25"/>
    </row>
    <row r="608" spans="1:3">
      <c r="A608" s="46"/>
      <c r="B608" s="7"/>
      <c r="C608" s="121"/>
    </row>
    <row r="609" spans="1:3">
      <c r="A609" s="46"/>
      <c r="B609" s="7"/>
      <c r="C609" s="25"/>
    </row>
    <row r="610" spans="1:3">
      <c r="A610" s="46"/>
      <c r="B610" s="7"/>
      <c r="C610" s="121"/>
    </row>
    <row r="611" spans="1:3">
      <c r="A611" s="46"/>
      <c r="B611" s="7"/>
      <c r="C611" s="25"/>
    </row>
    <row r="612" spans="1:3">
      <c r="A612" s="46"/>
      <c r="B612" s="7"/>
      <c r="C612" s="25"/>
    </row>
    <row r="613" spans="1:3">
      <c r="A613" s="46"/>
      <c r="B613" s="7"/>
      <c r="C613" s="24"/>
    </row>
    <row r="614" spans="1:3">
      <c r="A614" s="46"/>
      <c r="B614" s="7"/>
      <c r="C614" s="24"/>
    </row>
    <row r="615" spans="1:3">
      <c r="A615" s="46"/>
      <c r="B615" s="7"/>
      <c r="C615" s="24"/>
    </row>
    <row r="616" spans="1:3">
      <c r="A616" s="46"/>
      <c r="B616" s="7"/>
      <c r="C616" s="24"/>
    </row>
    <row r="617" spans="1:3">
      <c r="A617" s="46"/>
      <c r="B617" s="7"/>
      <c r="C617" s="25"/>
    </row>
    <row r="618" spans="1:3">
      <c r="A618" s="46"/>
      <c r="B618" s="7"/>
      <c r="C618" s="25"/>
    </row>
    <row r="619" spans="1:3">
      <c r="A619" s="46"/>
      <c r="B619" s="7"/>
      <c r="C619" s="25"/>
    </row>
    <row r="620" spans="1:3">
      <c r="A620" s="46"/>
      <c r="B620" s="7"/>
      <c r="C620" s="24"/>
    </row>
    <row r="621" spans="1:3">
      <c r="A621" s="46"/>
      <c r="B621" s="7"/>
      <c r="C621" s="24"/>
    </row>
    <row r="622" spans="1:3">
      <c r="A622" s="46"/>
      <c r="B622" s="7"/>
      <c r="C622" s="24"/>
    </row>
    <row r="623" spans="1:3">
      <c r="A623" s="46"/>
      <c r="B623" s="7"/>
      <c r="C623" s="24"/>
    </row>
    <row r="624" spans="1:3">
      <c r="A624" s="46"/>
      <c r="B624" s="7"/>
      <c r="C624" s="24"/>
    </row>
    <row r="625" spans="1:3">
      <c r="A625" s="46"/>
      <c r="B625" s="7"/>
      <c r="C625" s="24"/>
    </row>
    <row r="626" spans="1:3">
      <c r="A626" s="46"/>
      <c r="B626" s="7"/>
      <c r="C626" s="24"/>
    </row>
    <row r="627" spans="1:3">
      <c r="A627" s="46"/>
      <c r="B627" s="7"/>
      <c r="C627" s="24"/>
    </row>
    <row r="628" spans="1:3">
      <c r="A628" s="46"/>
      <c r="B628" s="7"/>
      <c r="C628" s="24"/>
    </row>
    <row r="629" spans="1:3">
      <c r="A629" s="46"/>
      <c r="B629" s="7"/>
      <c r="C629" s="24"/>
    </row>
    <row r="630" spans="1:3">
      <c r="A630" s="46"/>
      <c r="B630" s="7"/>
      <c r="C630" s="24"/>
    </row>
    <row r="638" spans="1:3">
      <c r="B638" s="13"/>
      <c r="C638" s="14"/>
    </row>
    <row r="639" spans="1:3">
      <c r="B639" s="13"/>
      <c r="C639" s="14"/>
    </row>
    <row r="640" spans="1:3">
      <c r="B640" s="13"/>
      <c r="C640" s="14"/>
    </row>
    <row r="641" spans="2:3">
      <c r="B641" s="13"/>
      <c r="C641" s="14"/>
    </row>
    <row r="642" spans="2:3">
      <c r="B642" s="13"/>
      <c r="C642" s="14"/>
    </row>
    <row r="643" spans="2:3">
      <c r="B643" s="13"/>
      <c r="C643" s="14"/>
    </row>
    <row r="644" spans="2:3">
      <c r="B644" s="13"/>
      <c r="C644" s="14"/>
    </row>
    <row r="645" spans="2:3">
      <c r="B645" s="13"/>
      <c r="C645" s="14"/>
    </row>
    <row r="646" spans="2:3">
      <c r="B646" s="13"/>
      <c r="C646" s="14"/>
    </row>
    <row r="647" spans="2:3">
      <c r="B647" s="13"/>
      <c r="C647" s="14"/>
    </row>
    <row r="648" spans="2:3">
      <c r="B648" s="13"/>
      <c r="C648" s="14"/>
    </row>
    <row r="649" spans="2:3">
      <c r="B649" s="13"/>
      <c r="C649" s="14"/>
    </row>
    <row r="650" spans="2:3">
      <c r="B650" s="13"/>
      <c r="C650" s="14"/>
    </row>
    <row r="651" spans="2:3">
      <c r="B651" s="13"/>
      <c r="C651" s="14"/>
    </row>
    <row r="652" spans="2:3">
      <c r="B652" s="13"/>
      <c r="C652" s="14"/>
    </row>
    <row r="653" spans="2:3">
      <c r="B653" s="13"/>
      <c r="C653" s="14"/>
    </row>
    <row r="654" spans="2:3">
      <c r="B654" s="13"/>
      <c r="C654" s="14"/>
    </row>
    <row r="655" spans="2:3">
      <c r="B655" s="13"/>
      <c r="C655" s="14"/>
    </row>
    <row r="656" spans="2:3">
      <c r="B656" s="13"/>
      <c r="C656" s="14"/>
    </row>
    <row r="657" spans="2:3">
      <c r="B657" s="13"/>
      <c r="C657" s="14"/>
    </row>
    <row r="658" spans="2:3">
      <c r="B658" s="13"/>
      <c r="C658" s="14"/>
    </row>
    <row r="659" spans="2:3">
      <c r="B659" s="13"/>
      <c r="C659" s="14"/>
    </row>
    <row r="660" spans="2:3">
      <c r="B660" s="13"/>
      <c r="C660" s="14"/>
    </row>
    <row r="661" spans="2:3">
      <c r="B661" s="13"/>
      <c r="C661" s="14"/>
    </row>
    <row r="662" spans="2:3">
      <c r="B662" s="13"/>
      <c r="C662" s="14"/>
    </row>
    <row r="663" spans="2:3">
      <c r="B663" s="13"/>
      <c r="C663" s="14"/>
    </row>
    <row r="676" spans="2:3">
      <c r="B676" s="13"/>
      <c r="C676" s="15"/>
    </row>
    <row r="677" spans="2:3">
      <c r="B677" s="13"/>
      <c r="C677" s="14"/>
    </row>
    <row r="678" spans="2:3">
      <c r="B678" s="13"/>
      <c r="C678" s="14"/>
    </row>
    <row r="679" spans="2:3">
      <c r="B679" s="13"/>
      <c r="C679" s="14"/>
    </row>
    <row r="680" spans="2:3">
      <c r="B680" s="13"/>
      <c r="C680" s="14"/>
    </row>
    <row r="681" spans="2:3">
      <c r="B681" s="13"/>
      <c r="C681" s="14"/>
    </row>
    <row r="682" spans="2:3">
      <c r="B682" s="13"/>
      <c r="C682" s="14"/>
    </row>
    <row r="683" spans="2:3">
      <c r="B683" s="13"/>
      <c r="C683" s="14"/>
    </row>
    <row r="684" spans="2:3">
      <c r="B684" s="13"/>
      <c r="C684" s="14"/>
    </row>
    <row r="685" spans="2:3">
      <c r="B685" s="13"/>
      <c r="C685" s="14"/>
    </row>
    <row r="686" spans="2:3">
      <c r="B686" s="13"/>
      <c r="C686" s="14"/>
    </row>
    <row r="687" spans="2:3">
      <c r="B687" s="13"/>
      <c r="C687" s="14"/>
    </row>
    <row r="688" spans="2:3">
      <c r="B688" s="13"/>
      <c r="C688" s="14"/>
    </row>
    <row r="689" spans="2:3">
      <c r="B689" s="13"/>
      <c r="C689" s="14"/>
    </row>
    <row r="690" spans="2:3">
      <c r="B690" s="13"/>
      <c r="C690" s="14"/>
    </row>
    <row r="691" spans="2:3">
      <c r="B691" s="13"/>
      <c r="C691" s="14"/>
    </row>
    <row r="692" spans="2:3">
      <c r="B692" s="13"/>
      <c r="C692" s="14"/>
    </row>
    <row r="693" spans="2:3">
      <c r="B693" s="13"/>
      <c r="C693" s="14"/>
    </row>
    <row r="694" spans="2:3">
      <c r="B694" s="13"/>
      <c r="C694" s="14"/>
    </row>
    <row r="695" spans="2:3">
      <c r="B695" s="13"/>
      <c r="C695" s="14"/>
    </row>
    <row r="696" spans="2:3">
      <c r="B696" s="13"/>
      <c r="C696" s="14"/>
    </row>
    <row r="697" spans="2:3">
      <c r="B697" s="13"/>
      <c r="C697" s="14"/>
    </row>
    <row r="698" spans="2:3">
      <c r="B698" s="13"/>
      <c r="C698" s="14"/>
    </row>
    <row r="699" spans="2:3">
      <c r="B699" s="13"/>
      <c r="C699" s="14"/>
    </row>
    <row r="700" spans="2:3">
      <c r="B700" s="13"/>
      <c r="C700" s="14"/>
    </row>
    <row r="701" spans="2:3">
      <c r="B701" s="13"/>
      <c r="C701" s="14"/>
    </row>
    <row r="702" spans="2:3">
      <c r="B702" s="13"/>
      <c r="C702" s="14"/>
    </row>
    <row r="703" spans="2:3">
      <c r="B703" s="13"/>
      <c r="C703" s="14"/>
    </row>
    <row r="704" spans="2:3">
      <c r="B704" s="13"/>
      <c r="C704" s="14"/>
    </row>
    <row r="705" spans="2:3">
      <c r="B705" s="13"/>
      <c r="C705" s="14"/>
    </row>
  </sheetData>
  <protectedRanges>
    <protectedRange sqref="C451" name="Other Details_1_1"/>
    <protectedRange sqref="C453" name="Other Details_2_1"/>
    <protectedRange sqref="C454" name="Other Details_3_1"/>
    <protectedRange sqref="C455" name="Other Details_4_1"/>
  </protectedRanges>
  <dataValidations count="1">
    <dataValidation type="list" allowBlank="1" showInputMessage="1" showErrorMessage="1" sqref="D255:D256 D259:D261" xr:uid="{76835A22-3E3D-4F6B-9DB9-454BE3B86674}">
      <formula1>$AN$33:$AN$45</formula1>
    </dataValidation>
  </dataValidations>
  <hyperlinks>
    <hyperlink ref="C14" r:id="rId1" display="https://eur03.safelinks.protection.outlook.com/?url=https%3A%2F%2Fbetmgm.my.workfront.com%2Ftask%2F63370b92001b0e2173400c36c8fb7992%2Fupdates&amp;data=05%7C01%7CDonJohn.Melendez%40entaingroup.com%7C0253b699f98d4178b1c408daa582eaec%7C60c43c0a64ac4050bf3e31e1cdfffdeb%7C0%7C0%7C638004278948262625%7CUnknown%7CTWFpbGZsb3d8eyJWIjoiMC4wLjAwMDAiLCJQIjoiV2luMzIiLCJBTiI6Ik1haWwiLCJXVCI6Mn0%3D%7C3000%7C%7C%7C&amp;sdata=DeNYoUftPN%2B41pKl6OIzAep57yoJfIZ9YUiBnyY4TzM%3D&amp;reserved=0" xr:uid="{D8F45012-1DAD-46DA-AFE7-D2D699FCE547}"/>
    <hyperlink ref="C27" r:id="rId2" display="https://betmgm.my.workfront.com/task/632b25a6001ddb087ce0425c3ac980f7/updates" xr:uid="{2BC8A02B-5777-493D-9853-0588B144E808}"/>
    <hyperlink ref="C28" r:id="rId3" display="https://betmgm.my.workfront.com/project/631f473600dd4a73f7749db22176dbd7/updates?commentID=633c6dcc00e1b444c606249daa95421e" xr:uid="{FC5DC10B-41E8-4AF3-AF55-9D29646437E3}"/>
    <hyperlink ref="C29" r:id="rId4" display="https://betmgm.my.workfront.com/project/631f47e600dd8021ce7592260b4cbda4/updates" xr:uid="{CA68AD2E-3470-4DDA-AFF7-0B2F2F491979}"/>
    <hyperlink ref="C30" r:id="rId5" display="https://betmgm.my.workfront.com/task/632dcd2b002068138ebf35083065e203/updates" xr:uid="{A2EF7F41-3A5E-49D8-B064-3BA85791667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AE463E9-D076-45AD-94F4-88AFA779373B}">
          <x14:formula1>
            <xm:f>Categories!$A$2:$A$14</xm:f>
          </x14:formula1>
          <xm:sqref>I526:I530 H311 H258 H2:H254 H262:H299 H313:H1048576</xm:sqref>
        </x14:dataValidation>
        <x14:dataValidation type="list" allowBlank="1" showInputMessage="1" showErrorMessage="1" xr:uid="{DE8AB6FE-5E12-4D42-A7F7-5FC73599316C}">
          <x14:formula1>
            <xm:f>Categories!$C$2:$C$14</xm:f>
          </x14:formula1>
          <xm:sqref>K2:K254 K262:K298 K314:K1048576</xm:sqref>
        </x14:dataValidation>
        <x14:dataValidation type="list" allowBlank="1" showInputMessage="1" showErrorMessage="1" xr:uid="{562CDD6A-1DA6-42D8-975E-FF0A54542075}">
          <x14:formula1>
            <xm:f>Categories!$B$2:$B$8</xm:f>
          </x14:formula1>
          <xm:sqref>I531:I1048576 I314:I525 I262:I298 I2:I254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B0CA-1E99-4F00-BF79-221B57313DBC}">
  <dimension ref="A1:N701"/>
  <sheetViews>
    <sheetView zoomScale="90" zoomScaleNormal="90" workbookViewId="0">
      <pane ySplit="1" topLeftCell="C602" activePane="bottomLeft" state="frozen"/>
      <selection pane="bottomLeft" activeCell="C602" sqref="C602"/>
    </sheetView>
  </sheetViews>
  <sheetFormatPr defaultRowHeight="15"/>
  <cols>
    <col min="1" max="1" width="11.42578125" bestFit="1" customWidth="1"/>
    <col min="2" max="2" width="9.140625" style="12" bestFit="1" customWidth="1"/>
    <col min="3" max="3" width="110" style="11" bestFit="1" customWidth="1"/>
    <col min="4" max="4" width="22.7109375" style="8" customWidth="1"/>
    <col min="5" max="5" width="12.7109375" style="8" customWidth="1"/>
    <col min="6" max="6" width="10.7109375" style="8" customWidth="1"/>
    <col min="7" max="7" width="11.7109375" style="8" customWidth="1"/>
    <col min="8" max="8" width="35" style="10" customWidth="1"/>
    <col min="9" max="9" width="19.5703125" style="10" customWidth="1"/>
    <col min="10" max="10" width="16" style="122" customWidth="1"/>
    <col min="11" max="11" width="16" style="10" customWidth="1"/>
    <col min="12" max="12" width="9.140625" style="10" bestFit="1" customWidth="1"/>
    <col min="13" max="13" width="11.5703125" style="10" customWidth="1"/>
    <col min="14" max="14" width="40" style="9" customWidth="1"/>
  </cols>
  <sheetData>
    <row r="1" spans="1:14" ht="15.75">
      <c r="A1" s="177" t="s">
        <v>37</v>
      </c>
      <c r="B1" s="178"/>
      <c r="C1" s="179" t="s">
        <v>38</v>
      </c>
      <c r="D1" s="179" t="s">
        <v>39</v>
      </c>
      <c r="E1" s="179" t="s">
        <v>40</v>
      </c>
      <c r="F1" s="180" t="s">
        <v>41</v>
      </c>
      <c r="G1" s="179" t="s">
        <v>42</v>
      </c>
      <c r="H1" s="181" t="s">
        <v>0</v>
      </c>
      <c r="I1" s="181" t="s">
        <v>1</v>
      </c>
      <c r="J1" s="181" t="s">
        <v>43</v>
      </c>
      <c r="K1" s="181" t="s">
        <v>2</v>
      </c>
      <c r="L1" s="181" t="s">
        <v>44</v>
      </c>
      <c r="M1" s="181" t="s">
        <v>45</v>
      </c>
      <c r="N1" s="181" t="s">
        <v>46</v>
      </c>
    </row>
    <row r="2" spans="1:14">
      <c r="A2" s="182">
        <v>44867</v>
      </c>
      <c r="B2" s="183">
        <v>1</v>
      </c>
      <c r="C2" s="133" t="s">
        <v>487</v>
      </c>
      <c r="D2" s="134" t="s">
        <v>53</v>
      </c>
      <c r="E2" s="104">
        <v>1</v>
      </c>
      <c r="F2" s="104">
        <v>16</v>
      </c>
      <c r="G2" s="104">
        <v>1</v>
      </c>
      <c r="H2" s="176" t="s">
        <v>15</v>
      </c>
      <c r="I2" s="176" t="s">
        <v>4</v>
      </c>
      <c r="J2" s="184" t="s">
        <v>71</v>
      </c>
      <c r="K2" s="176" t="s">
        <v>14</v>
      </c>
      <c r="L2" s="176"/>
      <c r="M2" s="176">
        <v>1</v>
      </c>
      <c r="N2" s="175"/>
    </row>
    <row r="3" spans="1:14">
      <c r="A3" s="182">
        <v>44867</v>
      </c>
      <c r="B3" s="142">
        <f t="shared" ref="B3:B66" si="0">SUM(B2+1)</f>
        <v>2</v>
      </c>
      <c r="C3" s="133" t="s">
        <v>488</v>
      </c>
      <c r="D3" s="134" t="s">
        <v>53</v>
      </c>
      <c r="E3" s="104">
        <v>1</v>
      </c>
      <c r="F3" s="104">
        <v>0</v>
      </c>
      <c r="G3" s="104">
        <v>6</v>
      </c>
      <c r="H3" s="176" t="s">
        <v>15</v>
      </c>
      <c r="I3" s="176" t="s">
        <v>4</v>
      </c>
      <c r="J3" s="184" t="s">
        <v>317</v>
      </c>
      <c r="K3" s="176" t="s">
        <v>20</v>
      </c>
      <c r="L3" s="176">
        <v>1</v>
      </c>
      <c r="M3" s="176"/>
      <c r="N3" s="175"/>
    </row>
    <row r="4" spans="1:14">
      <c r="A4" s="182">
        <v>44867</v>
      </c>
      <c r="B4" s="142">
        <f t="shared" si="0"/>
        <v>3</v>
      </c>
      <c r="C4" s="133" t="s">
        <v>489</v>
      </c>
      <c r="D4" s="134" t="s">
        <v>53</v>
      </c>
      <c r="E4" s="104">
        <v>1</v>
      </c>
      <c r="F4" s="104">
        <v>0</v>
      </c>
      <c r="G4" s="104">
        <v>5</v>
      </c>
      <c r="H4" s="176" t="s">
        <v>15</v>
      </c>
      <c r="I4" s="176" t="s">
        <v>4</v>
      </c>
      <c r="J4" s="184" t="s">
        <v>71</v>
      </c>
      <c r="K4" s="176" t="s">
        <v>20</v>
      </c>
      <c r="L4" s="176">
        <v>1</v>
      </c>
      <c r="M4" s="176"/>
      <c r="N4" s="175"/>
    </row>
    <row r="5" spans="1:14">
      <c r="A5" s="182">
        <v>44867</v>
      </c>
      <c r="B5" s="142">
        <f t="shared" si="0"/>
        <v>4</v>
      </c>
      <c r="C5" s="133" t="s">
        <v>490</v>
      </c>
      <c r="D5" s="134" t="s">
        <v>48</v>
      </c>
      <c r="E5" s="104">
        <v>1</v>
      </c>
      <c r="F5" s="104">
        <v>4</v>
      </c>
      <c r="G5" s="104">
        <v>1</v>
      </c>
      <c r="H5" s="176" t="s">
        <v>15</v>
      </c>
      <c r="I5" s="176" t="s">
        <v>4</v>
      </c>
      <c r="J5" s="184" t="s">
        <v>245</v>
      </c>
      <c r="K5" s="176" t="s">
        <v>14</v>
      </c>
      <c r="L5" s="176"/>
      <c r="M5" s="176">
        <v>1</v>
      </c>
      <c r="N5" s="175"/>
    </row>
    <row r="6" spans="1:14">
      <c r="A6" s="182">
        <v>44867</v>
      </c>
      <c r="B6" s="142">
        <f t="shared" si="0"/>
        <v>5</v>
      </c>
      <c r="C6" s="133" t="s">
        <v>491</v>
      </c>
      <c r="D6" s="134" t="s">
        <v>48</v>
      </c>
      <c r="E6" s="104">
        <v>1</v>
      </c>
      <c r="F6" s="104">
        <v>0</v>
      </c>
      <c r="G6" s="104">
        <v>5</v>
      </c>
      <c r="H6" s="176" t="s">
        <v>15</v>
      </c>
      <c r="I6" s="176" t="s">
        <v>4</v>
      </c>
      <c r="J6" s="184" t="s">
        <v>71</v>
      </c>
      <c r="K6" s="176" t="s">
        <v>20</v>
      </c>
      <c r="L6" s="176">
        <v>1</v>
      </c>
      <c r="M6" s="176"/>
      <c r="N6" s="175"/>
    </row>
    <row r="7" spans="1:14">
      <c r="A7" s="182">
        <v>44867</v>
      </c>
      <c r="B7" s="142">
        <f t="shared" si="0"/>
        <v>6</v>
      </c>
      <c r="C7" s="133" t="s">
        <v>492</v>
      </c>
      <c r="D7" s="134" t="s">
        <v>48</v>
      </c>
      <c r="E7" s="104">
        <v>1</v>
      </c>
      <c r="F7" s="104">
        <v>0</v>
      </c>
      <c r="G7" s="104">
        <v>6</v>
      </c>
      <c r="H7" s="176" t="s">
        <v>15</v>
      </c>
      <c r="I7" s="176" t="s">
        <v>4</v>
      </c>
      <c r="J7" s="184" t="s">
        <v>317</v>
      </c>
      <c r="K7" s="176" t="s">
        <v>20</v>
      </c>
      <c r="L7" s="176">
        <v>1</v>
      </c>
      <c r="M7" s="176"/>
      <c r="N7" s="175"/>
    </row>
    <row r="8" spans="1:14">
      <c r="A8" s="182">
        <v>44867</v>
      </c>
      <c r="B8" s="142">
        <f t="shared" si="0"/>
        <v>7</v>
      </c>
      <c r="C8" s="133" t="s">
        <v>493</v>
      </c>
      <c r="D8" s="134" t="s">
        <v>73</v>
      </c>
      <c r="E8" s="104">
        <v>1</v>
      </c>
      <c r="F8" s="104">
        <v>0</v>
      </c>
      <c r="G8" s="104">
        <v>4</v>
      </c>
      <c r="H8" s="176" t="s">
        <v>15</v>
      </c>
      <c r="I8" s="176" t="s">
        <v>4</v>
      </c>
      <c r="J8" s="184" t="s">
        <v>71</v>
      </c>
      <c r="K8" s="176" t="s">
        <v>20</v>
      </c>
      <c r="L8" s="176">
        <v>1</v>
      </c>
      <c r="M8" s="176"/>
      <c r="N8" s="175"/>
    </row>
    <row r="9" spans="1:14">
      <c r="A9" s="182">
        <v>44867</v>
      </c>
      <c r="B9" s="142">
        <f t="shared" si="0"/>
        <v>8</v>
      </c>
      <c r="C9" s="133" t="s">
        <v>494</v>
      </c>
      <c r="D9" s="134" t="s">
        <v>73</v>
      </c>
      <c r="E9" s="104">
        <v>1</v>
      </c>
      <c r="F9" s="104">
        <v>0</v>
      </c>
      <c r="G9" s="104">
        <v>3</v>
      </c>
      <c r="H9" s="176" t="s">
        <v>15</v>
      </c>
      <c r="I9" s="176" t="s">
        <v>4</v>
      </c>
      <c r="J9" s="184" t="s">
        <v>317</v>
      </c>
      <c r="K9" s="176" t="s">
        <v>20</v>
      </c>
      <c r="L9" s="176">
        <v>1</v>
      </c>
      <c r="M9" s="176"/>
      <c r="N9" s="175"/>
    </row>
    <row r="10" spans="1:14">
      <c r="A10" s="182">
        <v>44867</v>
      </c>
      <c r="B10" s="142">
        <f t="shared" si="0"/>
        <v>9</v>
      </c>
      <c r="C10" s="133" t="s">
        <v>495</v>
      </c>
      <c r="D10" s="134" t="s">
        <v>73</v>
      </c>
      <c r="E10" s="104">
        <v>1</v>
      </c>
      <c r="F10" s="104">
        <v>0</v>
      </c>
      <c r="G10" s="104">
        <v>3</v>
      </c>
      <c r="H10" s="176" t="s">
        <v>15</v>
      </c>
      <c r="I10" s="176" t="s">
        <v>4</v>
      </c>
      <c r="J10" s="184" t="s">
        <v>317</v>
      </c>
      <c r="K10" s="176" t="s">
        <v>20</v>
      </c>
      <c r="L10" s="176">
        <v>1</v>
      </c>
      <c r="M10" s="176"/>
      <c r="N10" s="175"/>
    </row>
    <row r="11" spans="1:14">
      <c r="A11" s="182">
        <v>44867</v>
      </c>
      <c r="B11" s="142">
        <f t="shared" si="0"/>
        <v>10</v>
      </c>
      <c r="C11" s="133" t="s">
        <v>496</v>
      </c>
      <c r="D11" s="104" t="s">
        <v>113</v>
      </c>
      <c r="E11" s="104">
        <v>1</v>
      </c>
      <c r="F11" s="104">
        <v>1</v>
      </c>
      <c r="G11" s="104">
        <v>0</v>
      </c>
      <c r="H11" s="176" t="s">
        <v>15</v>
      </c>
      <c r="I11" s="176" t="s">
        <v>4</v>
      </c>
      <c r="J11" s="184" t="s">
        <v>251</v>
      </c>
      <c r="K11" s="176" t="s">
        <v>11</v>
      </c>
      <c r="L11" s="176"/>
      <c r="M11" s="176">
        <v>1</v>
      </c>
      <c r="N11" s="175"/>
    </row>
    <row r="12" spans="1:14">
      <c r="A12" s="182">
        <v>44867</v>
      </c>
      <c r="B12" s="142">
        <f t="shared" si="0"/>
        <v>11</v>
      </c>
      <c r="C12" s="133" t="s">
        <v>497</v>
      </c>
      <c r="D12" s="104" t="s">
        <v>159</v>
      </c>
      <c r="E12" s="104">
        <v>1</v>
      </c>
      <c r="F12" s="104">
        <v>0</v>
      </c>
      <c r="G12" s="104">
        <v>3</v>
      </c>
      <c r="H12" s="176" t="s">
        <v>15</v>
      </c>
      <c r="I12" s="176" t="s">
        <v>4</v>
      </c>
      <c r="J12" s="184" t="s">
        <v>71</v>
      </c>
      <c r="K12" s="176" t="s">
        <v>20</v>
      </c>
      <c r="L12" s="176">
        <v>1</v>
      </c>
      <c r="M12" s="176"/>
      <c r="N12" s="175"/>
    </row>
    <row r="13" spans="1:14">
      <c r="A13" s="182">
        <v>44867</v>
      </c>
      <c r="B13" s="142">
        <f t="shared" si="0"/>
        <v>12</v>
      </c>
      <c r="C13" s="133" t="s">
        <v>366</v>
      </c>
      <c r="D13" s="104" t="s">
        <v>159</v>
      </c>
      <c r="E13" s="104">
        <v>1</v>
      </c>
      <c r="F13" s="104">
        <v>17</v>
      </c>
      <c r="G13" s="104">
        <v>1</v>
      </c>
      <c r="H13" s="176" t="s">
        <v>15</v>
      </c>
      <c r="I13" s="176" t="s">
        <v>4</v>
      </c>
      <c r="J13" s="184" t="s">
        <v>71</v>
      </c>
      <c r="K13" s="176" t="s">
        <v>14</v>
      </c>
      <c r="L13" s="176"/>
      <c r="M13" s="176">
        <v>1</v>
      </c>
      <c r="N13" s="175"/>
    </row>
    <row r="14" spans="1:14">
      <c r="A14" s="182">
        <v>44867</v>
      </c>
      <c r="B14" s="142">
        <f t="shared" si="0"/>
        <v>13</v>
      </c>
      <c r="C14" s="133" t="s">
        <v>498</v>
      </c>
      <c r="D14" s="104" t="s">
        <v>159</v>
      </c>
      <c r="E14" s="104">
        <v>1</v>
      </c>
      <c r="F14" s="104">
        <v>16</v>
      </c>
      <c r="G14" s="104">
        <v>0</v>
      </c>
      <c r="H14" s="176" t="s">
        <v>21</v>
      </c>
      <c r="I14" s="176" t="s">
        <v>4</v>
      </c>
      <c r="J14" s="184" t="s">
        <v>71</v>
      </c>
      <c r="K14" s="176" t="s">
        <v>27</v>
      </c>
      <c r="L14" s="176"/>
      <c r="M14" s="176">
        <v>1</v>
      </c>
      <c r="N14" s="175"/>
    </row>
    <row r="15" spans="1:14">
      <c r="A15" s="182">
        <v>44867</v>
      </c>
      <c r="B15" s="142">
        <f t="shared" si="0"/>
        <v>14</v>
      </c>
      <c r="C15" s="133" t="s">
        <v>499</v>
      </c>
      <c r="D15" s="104" t="s">
        <v>159</v>
      </c>
      <c r="E15" s="104">
        <v>1</v>
      </c>
      <c r="F15" s="104">
        <v>0</v>
      </c>
      <c r="G15" s="104">
        <v>4</v>
      </c>
      <c r="H15" s="176" t="s">
        <v>15</v>
      </c>
      <c r="I15" s="176" t="s">
        <v>4</v>
      </c>
      <c r="J15" s="184" t="s">
        <v>71</v>
      </c>
      <c r="K15" s="176" t="s">
        <v>20</v>
      </c>
      <c r="L15" s="176">
        <v>1</v>
      </c>
      <c r="M15" s="176"/>
      <c r="N15" s="175"/>
    </row>
    <row r="16" spans="1:14">
      <c r="A16" s="182">
        <v>44867</v>
      </c>
      <c r="B16" s="142">
        <f t="shared" si="0"/>
        <v>15</v>
      </c>
      <c r="C16" s="185" t="s">
        <v>500</v>
      </c>
      <c r="D16" s="186" t="s">
        <v>68</v>
      </c>
      <c r="E16" s="104">
        <v>1</v>
      </c>
      <c r="F16" s="104">
        <v>1</v>
      </c>
      <c r="G16" s="104">
        <v>1</v>
      </c>
      <c r="H16" s="176" t="s">
        <v>3</v>
      </c>
      <c r="I16" s="176" t="s">
        <v>7</v>
      </c>
      <c r="J16" s="184" t="s">
        <v>51</v>
      </c>
      <c r="K16" s="187" t="s">
        <v>5</v>
      </c>
      <c r="L16" s="176">
        <v>1</v>
      </c>
      <c r="M16" s="176"/>
      <c r="N16" s="176"/>
    </row>
    <row r="17" spans="1:14">
      <c r="A17" s="182">
        <v>44867</v>
      </c>
      <c r="B17" s="142">
        <f t="shared" si="0"/>
        <v>16</v>
      </c>
      <c r="C17" s="185" t="s">
        <v>501</v>
      </c>
      <c r="D17" s="186" t="s">
        <v>68</v>
      </c>
      <c r="E17" s="104">
        <v>1</v>
      </c>
      <c r="F17" s="104">
        <v>1</v>
      </c>
      <c r="G17" s="104">
        <v>1</v>
      </c>
      <c r="H17" s="176" t="s">
        <v>6</v>
      </c>
      <c r="I17" s="176" t="s">
        <v>4</v>
      </c>
      <c r="J17" s="184" t="s">
        <v>49</v>
      </c>
      <c r="K17" s="187" t="s">
        <v>8</v>
      </c>
      <c r="L17" s="176">
        <v>1</v>
      </c>
      <c r="M17" s="176"/>
      <c r="N17" s="176"/>
    </row>
    <row r="18" spans="1:14">
      <c r="A18" s="182">
        <v>44867</v>
      </c>
      <c r="B18" s="142">
        <f t="shared" si="0"/>
        <v>17</v>
      </c>
      <c r="C18" s="185" t="s">
        <v>502</v>
      </c>
      <c r="D18" s="186" t="s">
        <v>68</v>
      </c>
      <c r="E18" s="104">
        <v>1</v>
      </c>
      <c r="F18" s="104">
        <v>1</v>
      </c>
      <c r="G18" s="104">
        <v>1</v>
      </c>
      <c r="H18" s="176" t="s">
        <v>6</v>
      </c>
      <c r="I18" s="176" t="s">
        <v>4</v>
      </c>
      <c r="J18" s="184" t="s">
        <v>66</v>
      </c>
      <c r="K18" s="187" t="s">
        <v>8</v>
      </c>
      <c r="L18" s="176">
        <v>1</v>
      </c>
      <c r="M18" s="176"/>
      <c r="N18" s="176"/>
    </row>
    <row r="19" spans="1:14">
      <c r="A19" s="182">
        <v>44867</v>
      </c>
      <c r="B19" s="142">
        <f t="shared" si="0"/>
        <v>18</v>
      </c>
      <c r="C19" s="185" t="s">
        <v>503</v>
      </c>
      <c r="D19" s="186" t="s">
        <v>68</v>
      </c>
      <c r="E19" s="104">
        <v>1</v>
      </c>
      <c r="F19" s="104">
        <v>1</v>
      </c>
      <c r="G19" s="104">
        <v>1</v>
      </c>
      <c r="H19" s="176" t="s">
        <v>6</v>
      </c>
      <c r="I19" s="176" t="s">
        <v>4</v>
      </c>
      <c r="J19" s="184" t="s">
        <v>87</v>
      </c>
      <c r="K19" s="187" t="s">
        <v>20</v>
      </c>
      <c r="L19" s="176">
        <v>1</v>
      </c>
      <c r="M19" s="176"/>
      <c r="N19" s="176"/>
    </row>
    <row r="20" spans="1:14">
      <c r="A20" s="182">
        <v>44867</v>
      </c>
      <c r="B20" s="142">
        <f t="shared" si="0"/>
        <v>19</v>
      </c>
      <c r="C20" s="185" t="s">
        <v>504</v>
      </c>
      <c r="D20" s="186" t="s">
        <v>68</v>
      </c>
      <c r="E20" s="104">
        <v>1</v>
      </c>
      <c r="F20" s="104">
        <v>1</v>
      </c>
      <c r="G20" s="104">
        <v>1</v>
      </c>
      <c r="H20" s="176" t="s">
        <v>3</v>
      </c>
      <c r="I20" s="176" t="s">
        <v>4</v>
      </c>
      <c r="J20" s="184" t="s">
        <v>87</v>
      </c>
      <c r="K20" s="187" t="s">
        <v>5</v>
      </c>
      <c r="L20" s="176">
        <v>1</v>
      </c>
      <c r="M20" s="176"/>
      <c r="N20" s="176"/>
    </row>
    <row r="21" spans="1:14">
      <c r="A21" s="182">
        <v>44867</v>
      </c>
      <c r="B21" s="142">
        <f t="shared" si="0"/>
        <v>20</v>
      </c>
      <c r="C21" s="185" t="s">
        <v>505</v>
      </c>
      <c r="D21" s="186" t="s">
        <v>68</v>
      </c>
      <c r="E21" s="104">
        <v>1</v>
      </c>
      <c r="F21" s="104">
        <v>1</v>
      </c>
      <c r="G21" s="186">
        <v>1</v>
      </c>
      <c r="H21" s="183" t="s">
        <v>6</v>
      </c>
      <c r="I21" s="183" t="s">
        <v>16</v>
      </c>
      <c r="J21" s="184" t="s">
        <v>49</v>
      </c>
      <c r="K21" s="187" t="s">
        <v>8</v>
      </c>
      <c r="L21" s="176">
        <v>1</v>
      </c>
      <c r="M21" s="183"/>
      <c r="N21" s="183"/>
    </row>
    <row r="22" spans="1:14">
      <c r="A22" s="182">
        <v>44867</v>
      </c>
      <c r="B22" s="142">
        <f t="shared" si="0"/>
        <v>21</v>
      </c>
      <c r="C22" s="185" t="s">
        <v>506</v>
      </c>
      <c r="D22" s="186" t="s">
        <v>55</v>
      </c>
      <c r="E22" s="104">
        <v>1</v>
      </c>
      <c r="F22" s="104">
        <v>1</v>
      </c>
      <c r="G22" s="186">
        <v>1</v>
      </c>
      <c r="H22" s="176" t="s">
        <v>6</v>
      </c>
      <c r="I22" s="176" t="s">
        <v>4</v>
      </c>
      <c r="J22" s="184" t="s">
        <v>83</v>
      </c>
      <c r="K22" s="187" t="s">
        <v>20</v>
      </c>
      <c r="L22" s="176">
        <v>1</v>
      </c>
      <c r="M22" s="176"/>
      <c r="N22" s="176"/>
    </row>
    <row r="23" spans="1:14">
      <c r="A23" s="182">
        <v>44867</v>
      </c>
      <c r="B23" s="142">
        <f t="shared" si="0"/>
        <v>22</v>
      </c>
      <c r="C23" s="185" t="s">
        <v>507</v>
      </c>
      <c r="D23" s="186" t="s">
        <v>55</v>
      </c>
      <c r="E23" s="104">
        <v>1</v>
      </c>
      <c r="F23" s="104">
        <v>1</v>
      </c>
      <c r="G23" s="186">
        <v>1</v>
      </c>
      <c r="H23" s="176" t="s">
        <v>34</v>
      </c>
      <c r="I23" s="176" t="s">
        <v>7</v>
      </c>
      <c r="J23" s="184" t="s">
        <v>49</v>
      </c>
      <c r="K23" s="187" t="s">
        <v>508</v>
      </c>
      <c r="L23" s="176">
        <v>1</v>
      </c>
      <c r="M23" s="176"/>
      <c r="N23" s="176"/>
    </row>
    <row r="24" spans="1:14">
      <c r="A24" s="182">
        <v>44867</v>
      </c>
      <c r="B24" s="142">
        <f t="shared" si="0"/>
        <v>23</v>
      </c>
      <c r="C24" s="185" t="s">
        <v>509</v>
      </c>
      <c r="D24" s="186" t="s">
        <v>55</v>
      </c>
      <c r="E24" s="104">
        <v>1</v>
      </c>
      <c r="F24" s="104">
        <v>1</v>
      </c>
      <c r="G24" s="186">
        <v>1</v>
      </c>
      <c r="H24" s="176" t="s">
        <v>3</v>
      </c>
      <c r="I24" s="176" t="s">
        <v>510</v>
      </c>
      <c r="J24" s="184" t="s">
        <v>49</v>
      </c>
      <c r="K24" s="187" t="s">
        <v>5</v>
      </c>
      <c r="L24" s="176">
        <v>1</v>
      </c>
      <c r="M24" s="176"/>
      <c r="N24" s="176"/>
    </row>
    <row r="25" spans="1:14">
      <c r="A25" s="182">
        <v>44867</v>
      </c>
      <c r="B25" s="142">
        <f t="shared" si="0"/>
        <v>24</v>
      </c>
      <c r="C25" s="185" t="s">
        <v>511</v>
      </c>
      <c r="D25" s="186" t="s">
        <v>55</v>
      </c>
      <c r="E25" s="104">
        <v>1</v>
      </c>
      <c r="F25" s="104">
        <v>1</v>
      </c>
      <c r="G25" s="186">
        <v>1</v>
      </c>
      <c r="H25" s="176" t="s">
        <v>6</v>
      </c>
      <c r="I25" s="176" t="s">
        <v>4</v>
      </c>
      <c r="J25" s="184" t="s">
        <v>66</v>
      </c>
      <c r="K25" s="187" t="s">
        <v>20</v>
      </c>
      <c r="L25" s="176">
        <v>1</v>
      </c>
      <c r="M25" s="176"/>
      <c r="N25" s="176"/>
    </row>
    <row r="26" spans="1:14">
      <c r="A26" s="182">
        <v>44867</v>
      </c>
      <c r="B26" s="142">
        <f t="shared" si="0"/>
        <v>25</v>
      </c>
      <c r="C26" s="185" t="s">
        <v>512</v>
      </c>
      <c r="D26" s="186" t="s">
        <v>55</v>
      </c>
      <c r="E26" s="104">
        <v>1</v>
      </c>
      <c r="F26" s="104">
        <v>1</v>
      </c>
      <c r="G26" s="186">
        <v>1</v>
      </c>
      <c r="H26" s="176" t="s">
        <v>3</v>
      </c>
      <c r="I26" s="176" t="s">
        <v>4</v>
      </c>
      <c r="J26" s="184" t="s">
        <v>49</v>
      </c>
      <c r="K26" s="187" t="s">
        <v>5</v>
      </c>
      <c r="L26" s="176">
        <v>1</v>
      </c>
      <c r="M26" s="176"/>
      <c r="N26" s="176"/>
    </row>
    <row r="27" spans="1:14">
      <c r="A27" s="182">
        <v>44867</v>
      </c>
      <c r="B27" s="142">
        <f t="shared" si="0"/>
        <v>26</v>
      </c>
      <c r="C27" s="185" t="s">
        <v>513</v>
      </c>
      <c r="D27" s="186" t="s">
        <v>55</v>
      </c>
      <c r="E27" s="104">
        <v>1</v>
      </c>
      <c r="F27" s="104">
        <v>1</v>
      </c>
      <c r="G27" s="186">
        <v>1</v>
      </c>
      <c r="H27" s="176" t="s">
        <v>6</v>
      </c>
      <c r="I27" s="176" t="s">
        <v>7</v>
      </c>
      <c r="J27" s="184" t="s">
        <v>51</v>
      </c>
      <c r="K27" s="187" t="s">
        <v>20</v>
      </c>
      <c r="L27" s="176">
        <v>1</v>
      </c>
      <c r="M27" s="176"/>
      <c r="N27" s="176"/>
    </row>
    <row r="28" spans="1:14">
      <c r="A28" s="182">
        <v>44867</v>
      </c>
      <c r="B28" s="142">
        <f t="shared" si="0"/>
        <v>27</v>
      </c>
      <c r="C28" s="185" t="s">
        <v>514</v>
      </c>
      <c r="D28" s="186" t="s">
        <v>106</v>
      </c>
      <c r="E28" s="104">
        <v>1</v>
      </c>
      <c r="F28" s="104">
        <v>1</v>
      </c>
      <c r="G28" s="186">
        <v>1</v>
      </c>
      <c r="H28" s="176" t="s">
        <v>6</v>
      </c>
      <c r="I28" s="176" t="s">
        <v>16</v>
      </c>
      <c r="J28" s="184" t="s">
        <v>49</v>
      </c>
      <c r="K28" s="187" t="s">
        <v>8</v>
      </c>
      <c r="L28" s="176">
        <v>1</v>
      </c>
      <c r="M28" s="176"/>
      <c r="N28" s="176"/>
    </row>
    <row r="29" spans="1:14">
      <c r="A29" s="182">
        <v>44867</v>
      </c>
      <c r="B29" s="142">
        <f t="shared" si="0"/>
        <v>28</v>
      </c>
      <c r="C29" s="185" t="s">
        <v>515</v>
      </c>
      <c r="D29" s="186" t="s">
        <v>106</v>
      </c>
      <c r="E29" s="104">
        <v>1</v>
      </c>
      <c r="F29" s="104">
        <v>1</v>
      </c>
      <c r="G29" s="186">
        <v>1</v>
      </c>
      <c r="H29" s="176" t="s">
        <v>3</v>
      </c>
      <c r="I29" s="176" t="s">
        <v>4</v>
      </c>
      <c r="J29" s="184" t="s">
        <v>87</v>
      </c>
      <c r="K29" s="187" t="s">
        <v>5</v>
      </c>
      <c r="L29" s="176">
        <v>1</v>
      </c>
      <c r="M29" s="176"/>
      <c r="N29" s="176"/>
    </row>
    <row r="30" spans="1:14">
      <c r="A30" s="182">
        <v>44867</v>
      </c>
      <c r="B30" s="142">
        <f t="shared" si="0"/>
        <v>29</v>
      </c>
      <c r="C30" s="185" t="s">
        <v>516</v>
      </c>
      <c r="D30" s="186" t="s">
        <v>106</v>
      </c>
      <c r="E30" s="104">
        <v>1</v>
      </c>
      <c r="F30" s="104">
        <v>1</v>
      </c>
      <c r="G30" s="186">
        <v>1</v>
      </c>
      <c r="H30" s="176" t="s">
        <v>3</v>
      </c>
      <c r="I30" s="176" t="s">
        <v>7</v>
      </c>
      <c r="J30" s="184" t="s">
        <v>49</v>
      </c>
      <c r="K30" s="187" t="s">
        <v>5</v>
      </c>
      <c r="L30" s="176">
        <v>1</v>
      </c>
      <c r="M30" s="176"/>
      <c r="N30" s="176"/>
    </row>
    <row r="31" spans="1:14">
      <c r="A31" s="182">
        <v>44867</v>
      </c>
      <c r="B31" s="142">
        <f t="shared" si="0"/>
        <v>30</v>
      </c>
      <c r="C31" s="185" t="s">
        <v>517</v>
      </c>
      <c r="D31" s="186" t="s">
        <v>106</v>
      </c>
      <c r="E31" s="104">
        <v>1</v>
      </c>
      <c r="F31" s="104">
        <v>1</v>
      </c>
      <c r="G31" s="186">
        <v>1</v>
      </c>
      <c r="H31" s="176" t="s">
        <v>6</v>
      </c>
      <c r="I31" s="176" t="s">
        <v>4</v>
      </c>
      <c r="J31" s="184" t="s">
        <v>51</v>
      </c>
      <c r="K31" s="187" t="s">
        <v>20</v>
      </c>
      <c r="L31" s="176">
        <v>1</v>
      </c>
      <c r="M31" s="176"/>
      <c r="N31" s="176"/>
    </row>
    <row r="32" spans="1:14">
      <c r="A32" s="182">
        <v>44867</v>
      </c>
      <c r="B32" s="142">
        <f t="shared" si="0"/>
        <v>31</v>
      </c>
      <c r="C32" s="185" t="s">
        <v>518</v>
      </c>
      <c r="D32" s="186" t="s">
        <v>59</v>
      </c>
      <c r="E32" s="104">
        <v>1</v>
      </c>
      <c r="F32" s="104">
        <v>1</v>
      </c>
      <c r="G32" s="186">
        <v>1</v>
      </c>
      <c r="H32" s="176" t="s">
        <v>6</v>
      </c>
      <c r="I32" s="176" t="s">
        <v>7</v>
      </c>
      <c r="J32" s="184" t="s">
        <v>49</v>
      </c>
      <c r="K32" s="187" t="s">
        <v>20</v>
      </c>
      <c r="L32" s="176">
        <v>1</v>
      </c>
      <c r="M32" s="176"/>
      <c r="N32" s="176"/>
    </row>
    <row r="33" spans="1:14">
      <c r="A33" s="182">
        <v>44867</v>
      </c>
      <c r="B33" s="142">
        <f t="shared" si="0"/>
        <v>32</v>
      </c>
      <c r="C33" s="185" t="s">
        <v>519</v>
      </c>
      <c r="D33" s="186" t="s">
        <v>59</v>
      </c>
      <c r="E33" s="104">
        <v>1</v>
      </c>
      <c r="F33" s="104">
        <v>1</v>
      </c>
      <c r="G33" s="186">
        <v>1</v>
      </c>
      <c r="H33" s="176" t="s">
        <v>34</v>
      </c>
      <c r="I33" s="176" t="s">
        <v>7</v>
      </c>
      <c r="J33" s="184" t="s">
        <v>49</v>
      </c>
      <c r="K33" s="187" t="s">
        <v>508</v>
      </c>
      <c r="L33" s="176">
        <v>1</v>
      </c>
      <c r="M33" s="176"/>
      <c r="N33" s="176"/>
    </row>
    <row r="34" spans="1:14">
      <c r="A34" s="182">
        <v>44867</v>
      </c>
      <c r="B34" s="142">
        <f t="shared" si="0"/>
        <v>33</v>
      </c>
      <c r="C34" s="185" t="s">
        <v>520</v>
      </c>
      <c r="D34" s="186" t="s">
        <v>59</v>
      </c>
      <c r="E34" s="104">
        <v>1</v>
      </c>
      <c r="F34" s="104">
        <v>1</v>
      </c>
      <c r="G34" s="186">
        <v>1</v>
      </c>
      <c r="H34" s="176" t="s">
        <v>3</v>
      </c>
      <c r="I34" s="176" t="s">
        <v>7</v>
      </c>
      <c r="J34" s="184" t="s">
        <v>49</v>
      </c>
      <c r="K34" s="187" t="s">
        <v>5</v>
      </c>
      <c r="L34" s="176">
        <v>1</v>
      </c>
      <c r="M34" s="176"/>
      <c r="N34" s="176"/>
    </row>
    <row r="35" spans="1:14">
      <c r="A35" s="182">
        <v>44867</v>
      </c>
      <c r="B35" s="142">
        <f t="shared" si="0"/>
        <v>34</v>
      </c>
      <c r="C35" s="185" t="s">
        <v>521</v>
      </c>
      <c r="D35" s="186" t="s">
        <v>59</v>
      </c>
      <c r="E35" s="104">
        <v>1</v>
      </c>
      <c r="F35" s="104">
        <v>1</v>
      </c>
      <c r="G35" s="186">
        <v>1</v>
      </c>
      <c r="H35" s="176" t="s">
        <v>3</v>
      </c>
      <c r="I35" s="176" t="s">
        <v>4</v>
      </c>
      <c r="J35" s="184" t="s">
        <v>51</v>
      </c>
      <c r="K35" s="187" t="s">
        <v>5</v>
      </c>
      <c r="L35" s="176">
        <v>1</v>
      </c>
      <c r="M35" s="176"/>
      <c r="N35" s="176"/>
    </row>
    <row r="36" spans="1:14">
      <c r="A36" s="182">
        <v>44867</v>
      </c>
      <c r="B36" s="142">
        <f t="shared" si="0"/>
        <v>35</v>
      </c>
      <c r="C36" s="185" t="s">
        <v>522</v>
      </c>
      <c r="D36" s="186" t="s">
        <v>59</v>
      </c>
      <c r="E36" s="104">
        <v>1</v>
      </c>
      <c r="F36" s="104">
        <v>1</v>
      </c>
      <c r="G36" s="186">
        <v>1</v>
      </c>
      <c r="H36" s="176" t="s">
        <v>6</v>
      </c>
      <c r="I36" s="176" t="s">
        <v>4</v>
      </c>
      <c r="J36" s="184" t="s">
        <v>83</v>
      </c>
      <c r="K36" s="187" t="s">
        <v>20</v>
      </c>
      <c r="L36" s="176">
        <v>1</v>
      </c>
      <c r="M36" s="176"/>
      <c r="N36" s="176"/>
    </row>
    <row r="37" spans="1:14">
      <c r="A37" s="182">
        <v>44867</v>
      </c>
      <c r="B37" s="142">
        <f t="shared" si="0"/>
        <v>36</v>
      </c>
      <c r="C37" s="185" t="s">
        <v>523</v>
      </c>
      <c r="D37" s="186" t="s">
        <v>59</v>
      </c>
      <c r="E37" s="104">
        <v>1</v>
      </c>
      <c r="F37" s="104">
        <v>1</v>
      </c>
      <c r="G37" s="186">
        <v>1</v>
      </c>
      <c r="H37" s="176" t="s">
        <v>6</v>
      </c>
      <c r="I37" s="176" t="s">
        <v>4</v>
      </c>
      <c r="J37" s="184" t="s">
        <v>66</v>
      </c>
      <c r="K37" s="187" t="s">
        <v>20</v>
      </c>
      <c r="L37" s="176">
        <v>1</v>
      </c>
      <c r="M37" s="176"/>
      <c r="N37" s="176"/>
    </row>
    <row r="38" spans="1:14">
      <c r="A38" s="182">
        <v>44867</v>
      </c>
      <c r="B38" s="142">
        <f t="shared" si="0"/>
        <v>37</v>
      </c>
      <c r="C38" s="185" t="s">
        <v>524</v>
      </c>
      <c r="D38" s="186" t="s">
        <v>61</v>
      </c>
      <c r="E38" s="104">
        <v>1</v>
      </c>
      <c r="F38" s="104">
        <v>1</v>
      </c>
      <c r="G38" s="186">
        <v>1</v>
      </c>
      <c r="H38" s="176" t="s">
        <v>6</v>
      </c>
      <c r="I38" s="176" t="s">
        <v>4</v>
      </c>
      <c r="J38" s="184" t="s">
        <v>49</v>
      </c>
      <c r="K38" s="187" t="s">
        <v>20</v>
      </c>
      <c r="L38" s="176">
        <v>1</v>
      </c>
      <c r="M38" s="176"/>
      <c r="N38" s="176"/>
    </row>
    <row r="39" spans="1:14">
      <c r="A39" s="182">
        <v>44867</v>
      </c>
      <c r="B39" s="142">
        <f t="shared" si="0"/>
        <v>38</v>
      </c>
      <c r="C39" s="185" t="s">
        <v>525</v>
      </c>
      <c r="D39" s="186" t="s">
        <v>61</v>
      </c>
      <c r="E39" s="104">
        <v>1</v>
      </c>
      <c r="F39" s="104">
        <v>1</v>
      </c>
      <c r="G39" s="186">
        <v>1</v>
      </c>
      <c r="H39" s="176" t="s">
        <v>3</v>
      </c>
      <c r="I39" s="176" t="s">
        <v>4</v>
      </c>
      <c r="J39" s="184" t="s">
        <v>49</v>
      </c>
      <c r="K39" s="187" t="s">
        <v>5</v>
      </c>
      <c r="L39" s="176">
        <v>1</v>
      </c>
      <c r="M39" s="176"/>
      <c r="N39" s="176"/>
    </row>
    <row r="40" spans="1:14">
      <c r="A40" s="182">
        <v>44867</v>
      </c>
      <c r="B40" s="142">
        <f t="shared" si="0"/>
        <v>39</v>
      </c>
      <c r="C40" s="185" t="s">
        <v>526</v>
      </c>
      <c r="D40" s="186" t="s">
        <v>61</v>
      </c>
      <c r="E40" s="104">
        <v>1</v>
      </c>
      <c r="F40" s="104">
        <v>1</v>
      </c>
      <c r="G40" s="186">
        <v>1</v>
      </c>
      <c r="H40" s="176" t="s">
        <v>6</v>
      </c>
      <c r="I40" s="176" t="s">
        <v>4</v>
      </c>
      <c r="J40" s="184" t="s">
        <v>66</v>
      </c>
      <c r="K40" s="187" t="s">
        <v>20</v>
      </c>
      <c r="L40" s="176">
        <v>1</v>
      </c>
      <c r="M40" s="176"/>
      <c r="N40" s="176"/>
    </row>
    <row r="41" spans="1:14">
      <c r="A41" s="182">
        <v>44867</v>
      </c>
      <c r="B41" s="142">
        <f t="shared" si="0"/>
        <v>40</v>
      </c>
      <c r="C41" s="185" t="s">
        <v>527</v>
      </c>
      <c r="D41" s="186" t="s">
        <v>61</v>
      </c>
      <c r="E41" s="104">
        <v>1</v>
      </c>
      <c r="F41" s="104">
        <v>1</v>
      </c>
      <c r="G41" s="186">
        <v>1</v>
      </c>
      <c r="H41" s="176" t="s">
        <v>3</v>
      </c>
      <c r="I41" s="176" t="s">
        <v>4</v>
      </c>
      <c r="J41" s="184" t="s">
        <v>51</v>
      </c>
      <c r="K41" s="187" t="s">
        <v>5</v>
      </c>
      <c r="L41" s="176">
        <v>1</v>
      </c>
      <c r="M41" s="176"/>
      <c r="N41" s="176"/>
    </row>
    <row r="42" spans="1:14">
      <c r="A42" s="182">
        <v>44867</v>
      </c>
      <c r="B42" s="142">
        <f t="shared" si="0"/>
        <v>41</v>
      </c>
      <c r="C42" s="185" t="s">
        <v>528</v>
      </c>
      <c r="D42" s="186" t="s">
        <v>61</v>
      </c>
      <c r="E42" s="104">
        <v>1</v>
      </c>
      <c r="F42" s="104">
        <v>1</v>
      </c>
      <c r="G42" s="186">
        <v>1</v>
      </c>
      <c r="H42" s="176" t="s">
        <v>6</v>
      </c>
      <c r="I42" s="176" t="s">
        <v>4</v>
      </c>
      <c r="J42" s="184" t="s">
        <v>49</v>
      </c>
      <c r="K42" s="187" t="s">
        <v>20</v>
      </c>
      <c r="L42" s="176">
        <v>1</v>
      </c>
      <c r="M42" s="176"/>
      <c r="N42" s="176"/>
    </row>
    <row r="43" spans="1:14">
      <c r="A43" s="182">
        <v>44867</v>
      </c>
      <c r="B43" s="142">
        <f t="shared" si="0"/>
        <v>42</v>
      </c>
      <c r="C43" s="185" t="s">
        <v>529</v>
      </c>
      <c r="D43" s="186" t="s">
        <v>61</v>
      </c>
      <c r="E43" s="104">
        <v>1</v>
      </c>
      <c r="F43" s="104">
        <v>1</v>
      </c>
      <c r="G43" s="186">
        <v>1</v>
      </c>
      <c r="H43" s="176" t="s">
        <v>3</v>
      </c>
      <c r="I43" s="176" t="s">
        <v>4</v>
      </c>
      <c r="J43" s="184" t="s">
        <v>49</v>
      </c>
      <c r="K43" s="187" t="s">
        <v>5</v>
      </c>
      <c r="L43" s="176">
        <v>1</v>
      </c>
      <c r="M43" s="176"/>
      <c r="N43" s="176"/>
    </row>
    <row r="44" spans="1:14">
      <c r="A44" s="182">
        <v>44867</v>
      </c>
      <c r="B44" s="142">
        <f t="shared" si="0"/>
        <v>43</v>
      </c>
      <c r="C44" s="185" t="s">
        <v>530</v>
      </c>
      <c r="D44" s="186" t="s">
        <v>70</v>
      </c>
      <c r="E44" s="104">
        <v>1</v>
      </c>
      <c r="F44" s="104">
        <v>1</v>
      </c>
      <c r="G44" s="186">
        <v>1</v>
      </c>
      <c r="H44" s="176" t="s">
        <v>6</v>
      </c>
      <c r="I44" s="176" t="s">
        <v>4</v>
      </c>
      <c r="J44" s="184" t="s">
        <v>51</v>
      </c>
      <c r="K44" s="187" t="s">
        <v>20</v>
      </c>
      <c r="L44" s="176">
        <v>1</v>
      </c>
      <c r="M44" s="176"/>
      <c r="N44" s="176"/>
    </row>
    <row r="45" spans="1:14">
      <c r="A45" s="182">
        <v>44867</v>
      </c>
      <c r="B45" s="142">
        <f t="shared" si="0"/>
        <v>44</v>
      </c>
      <c r="C45" s="185" t="s">
        <v>531</v>
      </c>
      <c r="D45" s="186" t="s">
        <v>70</v>
      </c>
      <c r="E45" s="104">
        <v>1</v>
      </c>
      <c r="F45" s="104">
        <v>1</v>
      </c>
      <c r="G45" s="186">
        <v>1</v>
      </c>
      <c r="H45" s="176" t="s">
        <v>3</v>
      </c>
      <c r="I45" s="176" t="s">
        <v>4</v>
      </c>
      <c r="J45" s="184" t="s">
        <v>51</v>
      </c>
      <c r="K45" s="187" t="s">
        <v>5</v>
      </c>
      <c r="L45" s="176">
        <v>1</v>
      </c>
      <c r="M45" s="176"/>
      <c r="N45" s="176"/>
    </row>
    <row r="46" spans="1:14">
      <c r="A46" s="182">
        <v>44867</v>
      </c>
      <c r="B46" s="142">
        <f t="shared" si="0"/>
        <v>45</v>
      </c>
      <c r="C46" s="185" t="s">
        <v>532</v>
      </c>
      <c r="D46" s="186" t="s">
        <v>70</v>
      </c>
      <c r="E46" s="104">
        <v>1</v>
      </c>
      <c r="F46" s="104">
        <v>1</v>
      </c>
      <c r="G46" s="186">
        <v>1</v>
      </c>
      <c r="H46" s="176" t="s">
        <v>34</v>
      </c>
      <c r="I46" s="176" t="s">
        <v>7</v>
      </c>
      <c r="J46" s="184" t="s">
        <v>49</v>
      </c>
      <c r="K46" s="187" t="s">
        <v>508</v>
      </c>
      <c r="L46" s="176">
        <v>1</v>
      </c>
      <c r="M46" s="176"/>
      <c r="N46" s="176"/>
    </row>
    <row r="47" spans="1:14">
      <c r="A47" s="182">
        <v>44867</v>
      </c>
      <c r="B47" s="142">
        <f t="shared" si="0"/>
        <v>46</v>
      </c>
      <c r="C47" s="185" t="s">
        <v>533</v>
      </c>
      <c r="D47" s="186" t="s">
        <v>70</v>
      </c>
      <c r="E47" s="104">
        <v>1</v>
      </c>
      <c r="F47" s="104">
        <v>1</v>
      </c>
      <c r="G47" s="186">
        <v>1</v>
      </c>
      <c r="H47" s="176" t="s">
        <v>3</v>
      </c>
      <c r="I47" s="176" t="s">
        <v>510</v>
      </c>
      <c r="J47" s="184" t="s">
        <v>49</v>
      </c>
      <c r="K47" s="187" t="s">
        <v>5</v>
      </c>
      <c r="L47" s="176">
        <v>1</v>
      </c>
      <c r="M47" s="176"/>
      <c r="N47" s="176"/>
    </row>
    <row r="48" spans="1:14">
      <c r="A48" s="182">
        <v>44867</v>
      </c>
      <c r="B48" s="142">
        <f t="shared" si="0"/>
        <v>47</v>
      </c>
      <c r="C48" s="185" t="s">
        <v>534</v>
      </c>
      <c r="D48" s="186" t="s">
        <v>70</v>
      </c>
      <c r="E48" s="104">
        <v>1</v>
      </c>
      <c r="F48" s="104">
        <v>1</v>
      </c>
      <c r="G48" s="186">
        <v>1</v>
      </c>
      <c r="H48" s="176" t="s">
        <v>6</v>
      </c>
      <c r="I48" s="176" t="s">
        <v>4</v>
      </c>
      <c r="J48" s="184" t="s">
        <v>66</v>
      </c>
      <c r="K48" s="187" t="s">
        <v>20</v>
      </c>
      <c r="L48" s="176">
        <v>1</v>
      </c>
      <c r="M48" s="176"/>
      <c r="N48" s="176"/>
    </row>
    <row r="49" spans="1:14">
      <c r="A49" s="182">
        <v>44867</v>
      </c>
      <c r="B49" s="142">
        <f t="shared" si="0"/>
        <v>48</v>
      </c>
      <c r="C49" s="185" t="s">
        <v>535</v>
      </c>
      <c r="D49" s="186" t="s">
        <v>70</v>
      </c>
      <c r="E49" s="104">
        <v>1</v>
      </c>
      <c r="F49" s="104">
        <v>0</v>
      </c>
      <c r="G49" s="186">
        <v>0</v>
      </c>
      <c r="H49" s="176" t="s">
        <v>6</v>
      </c>
      <c r="I49" s="176" t="s">
        <v>4</v>
      </c>
      <c r="J49" s="184" t="s">
        <v>87</v>
      </c>
      <c r="K49" s="187" t="s">
        <v>23</v>
      </c>
      <c r="L49" s="176">
        <v>1</v>
      </c>
      <c r="M49" s="176"/>
      <c r="N49" s="176"/>
    </row>
    <row r="50" spans="1:14">
      <c r="A50" s="182">
        <v>44867</v>
      </c>
      <c r="B50" s="142">
        <f t="shared" si="0"/>
        <v>49</v>
      </c>
      <c r="C50" s="185" t="s">
        <v>536</v>
      </c>
      <c r="D50" s="186" t="s">
        <v>159</v>
      </c>
      <c r="E50" s="104">
        <v>1</v>
      </c>
      <c r="F50" s="104">
        <v>1</v>
      </c>
      <c r="G50" s="186">
        <v>1</v>
      </c>
      <c r="H50" s="176" t="s">
        <v>13</v>
      </c>
      <c r="I50" s="176" t="s">
        <v>13</v>
      </c>
      <c r="J50" s="184" t="s">
        <v>49</v>
      </c>
      <c r="K50" s="187" t="s">
        <v>102</v>
      </c>
      <c r="L50" s="176"/>
      <c r="M50" s="176">
        <v>1</v>
      </c>
      <c r="N50" s="176"/>
    </row>
    <row r="51" spans="1:14">
      <c r="A51" s="182">
        <v>44867</v>
      </c>
      <c r="B51" s="142">
        <f t="shared" si="0"/>
        <v>50</v>
      </c>
      <c r="C51" s="185" t="s">
        <v>537</v>
      </c>
      <c r="D51" s="186" t="s">
        <v>159</v>
      </c>
      <c r="E51" s="104">
        <v>1</v>
      </c>
      <c r="F51" s="104">
        <v>1</v>
      </c>
      <c r="G51" s="186">
        <v>1</v>
      </c>
      <c r="H51" s="176" t="s">
        <v>13</v>
      </c>
      <c r="I51" s="176" t="s">
        <v>13</v>
      </c>
      <c r="J51" s="184" t="s">
        <v>49</v>
      </c>
      <c r="K51" s="187" t="s">
        <v>102</v>
      </c>
      <c r="L51" s="176"/>
      <c r="M51" s="176">
        <v>1</v>
      </c>
      <c r="N51" s="176"/>
    </row>
    <row r="52" spans="1:14">
      <c r="A52" s="182">
        <v>44867</v>
      </c>
      <c r="B52" s="142">
        <f t="shared" si="0"/>
        <v>51</v>
      </c>
      <c r="C52" s="185" t="s">
        <v>538</v>
      </c>
      <c r="D52" s="186" t="s">
        <v>159</v>
      </c>
      <c r="E52" s="104">
        <v>1</v>
      </c>
      <c r="F52" s="104">
        <v>1</v>
      </c>
      <c r="G52" s="186">
        <v>2</v>
      </c>
      <c r="H52" s="176" t="s">
        <v>13</v>
      </c>
      <c r="I52" s="176" t="s">
        <v>13</v>
      </c>
      <c r="J52" s="184" t="s">
        <v>49</v>
      </c>
      <c r="K52" s="187" t="s">
        <v>102</v>
      </c>
      <c r="L52" s="176"/>
      <c r="M52" s="176">
        <v>1</v>
      </c>
      <c r="N52" s="176"/>
    </row>
    <row r="53" spans="1:14">
      <c r="A53" s="182">
        <v>44867</v>
      </c>
      <c r="B53" s="142">
        <f t="shared" si="0"/>
        <v>52</v>
      </c>
      <c r="C53" s="185" t="s">
        <v>539</v>
      </c>
      <c r="D53" s="186" t="s">
        <v>159</v>
      </c>
      <c r="E53" s="104">
        <v>1</v>
      </c>
      <c r="F53" s="104">
        <v>1</v>
      </c>
      <c r="G53" s="186">
        <v>3</v>
      </c>
      <c r="H53" s="176" t="s">
        <v>13</v>
      </c>
      <c r="I53" s="176" t="s">
        <v>13</v>
      </c>
      <c r="J53" s="184" t="s">
        <v>49</v>
      </c>
      <c r="K53" s="187" t="s">
        <v>102</v>
      </c>
      <c r="L53" s="176"/>
      <c r="M53" s="176">
        <v>1</v>
      </c>
      <c r="N53" s="176"/>
    </row>
    <row r="54" spans="1:14">
      <c r="A54" s="182">
        <v>44867</v>
      </c>
      <c r="B54" s="142">
        <f t="shared" si="0"/>
        <v>53</v>
      </c>
      <c r="C54" s="185" t="s">
        <v>540</v>
      </c>
      <c r="D54" s="186" t="s">
        <v>159</v>
      </c>
      <c r="E54" s="104">
        <v>1</v>
      </c>
      <c r="F54" s="104">
        <v>1</v>
      </c>
      <c r="G54" s="186">
        <v>1</v>
      </c>
      <c r="H54" s="176" t="s">
        <v>13</v>
      </c>
      <c r="I54" s="176" t="s">
        <v>13</v>
      </c>
      <c r="J54" s="184" t="s">
        <v>49</v>
      </c>
      <c r="K54" s="187" t="s">
        <v>102</v>
      </c>
      <c r="L54" s="176"/>
      <c r="M54" s="176">
        <v>1</v>
      </c>
      <c r="N54" s="176"/>
    </row>
    <row r="55" spans="1:14">
      <c r="A55" s="182">
        <v>44867</v>
      </c>
      <c r="B55" s="142">
        <f t="shared" si="0"/>
        <v>54</v>
      </c>
      <c r="C55" s="185" t="s">
        <v>541</v>
      </c>
      <c r="D55" s="186" t="s">
        <v>159</v>
      </c>
      <c r="E55" s="104">
        <v>1</v>
      </c>
      <c r="F55" s="104">
        <v>1</v>
      </c>
      <c r="G55" s="186">
        <v>1</v>
      </c>
      <c r="H55" s="176" t="s">
        <v>13</v>
      </c>
      <c r="I55" s="176" t="s">
        <v>13</v>
      </c>
      <c r="J55" s="184" t="s">
        <v>49</v>
      </c>
      <c r="K55" s="187" t="s">
        <v>102</v>
      </c>
      <c r="L55" s="176"/>
      <c r="M55" s="176">
        <v>1</v>
      </c>
      <c r="N55" s="176"/>
    </row>
    <row r="56" spans="1:14">
      <c r="A56" s="182">
        <v>44867</v>
      </c>
      <c r="B56" s="142">
        <f t="shared" si="0"/>
        <v>55</v>
      </c>
      <c r="C56" s="185" t="s">
        <v>542</v>
      </c>
      <c r="D56" s="186" t="s">
        <v>159</v>
      </c>
      <c r="E56" s="104">
        <v>1</v>
      </c>
      <c r="F56" s="104">
        <v>1</v>
      </c>
      <c r="G56" s="186">
        <v>3</v>
      </c>
      <c r="H56" s="176" t="s">
        <v>13</v>
      </c>
      <c r="I56" s="176" t="s">
        <v>13</v>
      </c>
      <c r="J56" s="184" t="s">
        <v>49</v>
      </c>
      <c r="K56" s="187" t="s">
        <v>102</v>
      </c>
      <c r="L56" s="176"/>
      <c r="M56" s="176">
        <v>1</v>
      </c>
      <c r="N56" s="176"/>
    </row>
    <row r="57" spans="1:14">
      <c r="A57" s="182">
        <v>44867</v>
      </c>
      <c r="B57" s="142">
        <f t="shared" si="0"/>
        <v>56</v>
      </c>
      <c r="C57" s="185" t="s">
        <v>543</v>
      </c>
      <c r="D57" s="186" t="s">
        <v>159</v>
      </c>
      <c r="E57" s="104">
        <v>1</v>
      </c>
      <c r="F57" s="104">
        <v>1</v>
      </c>
      <c r="G57" s="186">
        <v>1</v>
      </c>
      <c r="H57" s="176" t="s">
        <v>13</v>
      </c>
      <c r="I57" s="176" t="s">
        <v>13</v>
      </c>
      <c r="J57" s="184" t="s">
        <v>49</v>
      </c>
      <c r="K57" s="187" t="s">
        <v>102</v>
      </c>
      <c r="L57" s="176"/>
      <c r="M57" s="176">
        <v>1</v>
      </c>
      <c r="N57" s="176"/>
    </row>
    <row r="58" spans="1:14">
      <c r="A58" s="182">
        <v>44867</v>
      </c>
      <c r="B58" s="142">
        <f t="shared" si="0"/>
        <v>57</v>
      </c>
      <c r="C58" s="185" t="s">
        <v>544</v>
      </c>
      <c r="D58" s="186" t="s">
        <v>159</v>
      </c>
      <c r="E58" s="104">
        <v>1</v>
      </c>
      <c r="F58" s="104">
        <v>1</v>
      </c>
      <c r="G58" s="186">
        <v>2</v>
      </c>
      <c r="H58" s="176" t="s">
        <v>13</v>
      </c>
      <c r="I58" s="176" t="s">
        <v>13</v>
      </c>
      <c r="J58" s="184" t="s">
        <v>49</v>
      </c>
      <c r="K58" s="187" t="s">
        <v>102</v>
      </c>
      <c r="L58" s="176"/>
      <c r="M58" s="176">
        <v>1</v>
      </c>
      <c r="N58" s="176"/>
    </row>
    <row r="59" spans="1:14">
      <c r="A59" s="182">
        <v>44868</v>
      </c>
      <c r="B59" s="142">
        <f t="shared" si="0"/>
        <v>58</v>
      </c>
      <c r="C59" s="185" t="s">
        <v>545</v>
      </c>
      <c r="D59" s="186" t="s">
        <v>68</v>
      </c>
      <c r="E59" s="186">
        <v>1</v>
      </c>
      <c r="F59" s="186">
        <v>1</v>
      </c>
      <c r="G59" s="186">
        <v>1</v>
      </c>
      <c r="H59" s="176" t="s">
        <v>6</v>
      </c>
      <c r="I59" s="176" t="s">
        <v>7</v>
      </c>
      <c r="J59" s="184" t="s">
        <v>49</v>
      </c>
      <c r="K59" s="176" t="s">
        <v>20</v>
      </c>
      <c r="L59" s="176">
        <v>1</v>
      </c>
      <c r="M59" s="176"/>
      <c r="N59" s="176"/>
    </row>
    <row r="60" spans="1:14">
      <c r="A60" s="182">
        <v>44868</v>
      </c>
      <c r="B60" s="142">
        <f t="shared" si="0"/>
        <v>59</v>
      </c>
      <c r="C60" s="185" t="s">
        <v>546</v>
      </c>
      <c r="D60" s="186" t="s">
        <v>106</v>
      </c>
      <c r="E60" s="186">
        <v>1</v>
      </c>
      <c r="F60" s="186">
        <v>1</v>
      </c>
      <c r="G60" s="186">
        <v>1</v>
      </c>
      <c r="H60" s="176" t="s">
        <v>6</v>
      </c>
      <c r="I60" s="176" t="s">
        <v>4</v>
      </c>
      <c r="J60" s="184" t="s">
        <v>83</v>
      </c>
      <c r="K60" s="176" t="s">
        <v>8</v>
      </c>
      <c r="L60" s="176">
        <v>1</v>
      </c>
      <c r="M60" s="176"/>
      <c r="N60" s="176"/>
    </row>
    <row r="61" spans="1:14">
      <c r="A61" s="182">
        <v>44868</v>
      </c>
      <c r="B61" s="142">
        <f t="shared" si="0"/>
        <v>60</v>
      </c>
      <c r="C61" s="185" t="s">
        <v>547</v>
      </c>
      <c r="D61" s="186" t="s">
        <v>106</v>
      </c>
      <c r="E61" s="186">
        <v>1</v>
      </c>
      <c r="F61" s="186">
        <v>0</v>
      </c>
      <c r="G61" s="186">
        <v>0</v>
      </c>
      <c r="H61" s="176" t="s">
        <v>6</v>
      </c>
      <c r="I61" s="176" t="s">
        <v>4</v>
      </c>
      <c r="J61" s="184" t="s">
        <v>51</v>
      </c>
      <c r="K61" s="176" t="s">
        <v>23</v>
      </c>
      <c r="L61" s="176">
        <v>1</v>
      </c>
      <c r="M61" s="176"/>
      <c r="N61" s="176"/>
    </row>
    <row r="62" spans="1:14">
      <c r="A62" s="182">
        <v>44868</v>
      </c>
      <c r="B62" s="142">
        <f t="shared" si="0"/>
        <v>61</v>
      </c>
      <c r="C62" s="185" t="s">
        <v>548</v>
      </c>
      <c r="D62" s="186" t="s">
        <v>61</v>
      </c>
      <c r="E62" s="186">
        <v>1</v>
      </c>
      <c r="F62" s="186">
        <v>1</v>
      </c>
      <c r="G62" s="186">
        <v>1</v>
      </c>
      <c r="H62" s="176" t="s">
        <v>6</v>
      </c>
      <c r="I62" s="176" t="s">
        <v>16</v>
      </c>
      <c r="J62" s="184" t="s">
        <v>49</v>
      </c>
      <c r="K62" s="176" t="s">
        <v>20</v>
      </c>
      <c r="L62" s="176">
        <v>1</v>
      </c>
      <c r="M62" s="176"/>
      <c r="N62" s="176"/>
    </row>
    <row r="63" spans="1:14">
      <c r="A63" s="182">
        <v>44868</v>
      </c>
      <c r="B63" s="142">
        <f t="shared" si="0"/>
        <v>62</v>
      </c>
      <c r="C63" s="185" t="s">
        <v>549</v>
      </c>
      <c r="D63" s="186" t="s">
        <v>70</v>
      </c>
      <c r="E63" s="186">
        <v>1</v>
      </c>
      <c r="F63" s="186">
        <v>3</v>
      </c>
      <c r="G63" s="186">
        <v>3</v>
      </c>
      <c r="H63" s="176" t="s">
        <v>6</v>
      </c>
      <c r="I63" s="176" t="s">
        <v>7</v>
      </c>
      <c r="J63" s="184" t="s">
        <v>51</v>
      </c>
      <c r="K63" s="176" t="s">
        <v>20</v>
      </c>
      <c r="L63" s="176">
        <v>1</v>
      </c>
      <c r="M63" s="176"/>
      <c r="N63" s="176"/>
    </row>
    <row r="64" spans="1:14">
      <c r="A64" s="182">
        <v>44868</v>
      </c>
      <c r="B64" s="142">
        <f t="shared" si="0"/>
        <v>63</v>
      </c>
      <c r="C64" s="185" t="s">
        <v>550</v>
      </c>
      <c r="D64" s="186" t="s">
        <v>159</v>
      </c>
      <c r="E64" s="186">
        <v>1</v>
      </c>
      <c r="F64" s="186">
        <v>1</v>
      </c>
      <c r="G64" s="186">
        <v>1</v>
      </c>
      <c r="H64" s="176" t="s">
        <v>3</v>
      </c>
      <c r="I64" s="176" t="s">
        <v>4</v>
      </c>
      <c r="J64" s="184" t="s">
        <v>193</v>
      </c>
      <c r="K64" s="176" t="s">
        <v>5</v>
      </c>
      <c r="L64" s="176">
        <v>1</v>
      </c>
      <c r="M64" s="176"/>
      <c r="N64" s="176"/>
    </row>
    <row r="65" spans="1:14">
      <c r="A65" s="182">
        <v>44868</v>
      </c>
      <c r="B65" s="142">
        <f t="shared" si="0"/>
        <v>64</v>
      </c>
      <c r="C65" s="185" t="s">
        <v>551</v>
      </c>
      <c r="D65" s="186" t="s">
        <v>159</v>
      </c>
      <c r="E65" s="186">
        <v>1</v>
      </c>
      <c r="F65" s="186">
        <v>1</v>
      </c>
      <c r="G65" s="186">
        <v>1</v>
      </c>
      <c r="H65" s="176" t="s">
        <v>3</v>
      </c>
      <c r="I65" s="176" t="s">
        <v>4</v>
      </c>
      <c r="J65" s="184" t="s">
        <v>552</v>
      </c>
      <c r="K65" s="176" t="s">
        <v>5</v>
      </c>
      <c r="L65" s="176">
        <v>1</v>
      </c>
      <c r="M65" s="176"/>
      <c r="N65" s="176"/>
    </row>
    <row r="66" spans="1:14">
      <c r="A66" s="182">
        <v>44868</v>
      </c>
      <c r="B66" s="142">
        <f t="shared" si="0"/>
        <v>65</v>
      </c>
      <c r="C66" s="185" t="s">
        <v>553</v>
      </c>
      <c r="D66" s="186" t="s">
        <v>159</v>
      </c>
      <c r="E66" s="186">
        <v>1</v>
      </c>
      <c r="F66" s="186">
        <v>1</v>
      </c>
      <c r="G66" s="186">
        <v>0</v>
      </c>
      <c r="H66" s="176" t="s">
        <v>6</v>
      </c>
      <c r="I66" s="176" t="s">
        <v>4</v>
      </c>
      <c r="J66" s="184" t="s">
        <v>195</v>
      </c>
      <c r="K66" s="176" t="s">
        <v>17</v>
      </c>
      <c r="L66" s="176">
        <v>1</v>
      </c>
      <c r="M66" s="176"/>
      <c r="N66" s="176"/>
    </row>
    <row r="67" spans="1:14">
      <c r="A67" s="182">
        <v>44868</v>
      </c>
      <c r="B67" s="142">
        <f t="shared" ref="B67:B130" si="1">SUM(B66+1)</f>
        <v>66</v>
      </c>
      <c r="C67" s="185" t="s">
        <v>554</v>
      </c>
      <c r="D67" s="186" t="s">
        <v>159</v>
      </c>
      <c r="E67" s="186">
        <v>1</v>
      </c>
      <c r="F67" s="186">
        <v>1</v>
      </c>
      <c r="G67" s="186">
        <v>1</v>
      </c>
      <c r="H67" s="176" t="s">
        <v>6</v>
      </c>
      <c r="I67" s="176" t="s">
        <v>4</v>
      </c>
      <c r="J67" s="184" t="s">
        <v>195</v>
      </c>
      <c r="K67" s="176" t="s">
        <v>17</v>
      </c>
      <c r="L67" s="176">
        <v>1</v>
      </c>
      <c r="M67" s="176"/>
      <c r="N67" s="176"/>
    </row>
    <row r="68" spans="1:14">
      <c r="A68" s="182">
        <v>44868</v>
      </c>
      <c r="B68" s="142">
        <f t="shared" si="1"/>
        <v>67</v>
      </c>
      <c r="C68" s="185" t="s">
        <v>555</v>
      </c>
      <c r="D68" s="186" t="s">
        <v>159</v>
      </c>
      <c r="E68" s="186">
        <v>1</v>
      </c>
      <c r="F68" s="186">
        <v>1</v>
      </c>
      <c r="G68" s="186">
        <v>1</v>
      </c>
      <c r="H68" s="176" t="s">
        <v>6</v>
      </c>
      <c r="I68" s="176" t="s">
        <v>7</v>
      </c>
      <c r="J68" s="184" t="s">
        <v>378</v>
      </c>
      <c r="K68" s="176" t="s">
        <v>8</v>
      </c>
      <c r="L68" s="176">
        <v>1</v>
      </c>
      <c r="M68" s="176"/>
      <c r="N68" s="176"/>
    </row>
    <row r="69" spans="1:14">
      <c r="A69" s="182">
        <v>44868</v>
      </c>
      <c r="B69" s="142">
        <f t="shared" si="1"/>
        <v>68</v>
      </c>
      <c r="C69" s="133" t="s">
        <v>556</v>
      </c>
      <c r="D69" s="134" t="s">
        <v>73</v>
      </c>
      <c r="E69" s="104">
        <v>1</v>
      </c>
      <c r="F69" s="104">
        <v>1</v>
      </c>
      <c r="G69" s="104">
        <v>1</v>
      </c>
      <c r="H69" s="176" t="s">
        <v>15</v>
      </c>
      <c r="I69" s="176" t="s">
        <v>4</v>
      </c>
      <c r="J69" s="184" t="s">
        <v>49</v>
      </c>
      <c r="K69" s="176" t="s">
        <v>14</v>
      </c>
      <c r="L69" s="176">
        <v>1</v>
      </c>
      <c r="M69" s="176"/>
      <c r="N69" s="175"/>
    </row>
    <row r="70" spans="1:14">
      <c r="A70" s="182">
        <v>44868</v>
      </c>
      <c r="B70" s="142">
        <f t="shared" si="1"/>
        <v>69</v>
      </c>
      <c r="C70" s="133" t="s">
        <v>557</v>
      </c>
      <c r="D70" s="134" t="s">
        <v>53</v>
      </c>
      <c r="E70" s="104">
        <v>1</v>
      </c>
      <c r="F70" s="104">
        <v>14</v>
      </c>
      <c r="G70" s="104">
        <v>0</v>
      </c>
      <c r="H70" s="176" t="s">
        <v>21</v>
      </c>
      <c r="I70" s="176" t="s">
        <v>4</v>
      </c>
      <c r="J70" s="184" t="s">
        <v>71</v>
      </c>
      <c r="K70" s="176" t="s">
        <v>14</v>
      </c>
      <c r="L70" s="176">
        <v>1</v>
      </c>
      <c r="M70" s="176"/>
      <c r="N70" s="175"/>
    </row>
    <row r="71" spans="1:14">
      <c r="A71" s="182">
        <v>44869</v>
      </c>
      <c r="B71" s="142">
        <f t="shared" si="1"/>
        <v>70</v>
      </c>
      <c r="C71" s="136" t="s">
        <v>558</v>
      </c>
      <c r="D71" s="137" t="s">
        <v>53</v>
      </c>
      <c r="E71" s="104">
        <v>1</v>
      </c>
      <c r="F71" s="104">
        <v>16</v>
      </c>
      <c r="G71" s="104">
        <v>1</v>
      </c>
      <c r="H71" s="176" t="s">
        <v>15</v>
      </c>
      <c r="I71" s="176" t="s">
        <v>4</v>
      </c>
      <c r="J71" s="184" t="s">
        <v>71</v>
      </c>
      <c r="K71" s="176" t="s">
        <v>14</v>
      </c>
      <c r="L71" s="176">
        <v>1</v>
      </c>
      <c r="M71" s="176"/>
      <c r="N71" s="175"/>
    </row>
    <row r="72" spans="1:14">
      <c r="A72" s="182">
        <v>44869</v>
      </c>
      <c r="B72" s="142">
        <f t="shared" si="1"/>
        <v>71</v>
      </c>
      <c r="C72" s="136" t="s">
        <v>559</v>
      </c>
      <c r="D72" s="137" t="s">
        <v>73</v>
      </c>
      <c r="E72" s="104">
        <v>1</v>
      </c>
      <c r="F72" s="104">
        <v>16</v>
      </c>
      <c r="G72" s="104">
        <v>1</v>
      </c>
      <c r="H72" s="176" t="s">
        <v>15</v>
      </c>
      <c r="I72" s="176" t="s">
        <v>4</v>
      </c>
      <c r="J72" s="184" t="s">
        <v>71</v>
      </c>
      <c r="K72" s="176" t="s">
        <v>14</v>
      </c>
      <c r="L72" s="176">
        <v>1</v>
      </c>
      <c r="M72" s="176"/>
      <c r="N72" s="175"/>
    </row>
    <row r="73" spans="1:14">
      <c r="A73" s="182">
        <v>44869</v>
      </c>
      <c r="B73" s="142">
        <f t="shared" si="1"/>
        <v>72</v>
      </c>
      <c r="C73" s="136" t="s">
        <v>560</v>
      </c>
      <c r="D73" s="137" t="s">
        <v>73</v>
      </c>
      <c r="E73" s="104">
        <v>1</v>
      </c>
      <c r="F73" s="104">
        <v>1</v>
      </c>
      <c r="G73" s="104">
        <v>1</v>
      </c>
      <c r="H73" s="176" t="s">
        <v>15</v>
      </c>
      <c r="I73" s="176" t="s">
        <v>4</v>
      </c>
      <c r="J73" s="184" t="s">
        <v>66</v>
      </c>
      <c r="K73" s="176" t="s">
        <v>14</v>
      </c>
      <c r="L73" s="176">
        <v>1</v>
      </c>
      <c r="M73" s="176"/>
      <c r="N73" s="175"/>
    </row>
    <row r="74" spans="1:14">
      <c r="A74" s="182">
        <v>44869</v>
      </c>
      <c r="B74" s="142">
        <f t="shared" si="1"/>
        <v>73</v>
      </c>
      <c r="C74" s="136" t="s">
        <v>561</v>
      </c>
      <c r="D74" s="137" t="s">
        <v>73</v>
      </c>
      <c r="E74" s="104">
        <v>1</v>
      </c>
      <c r="F74" s="104">
        <v>0</v>
      </c>
      <c r="G74" s="104">
        <v>0</v>
      </c>
      <c r="H74" s="176" t="s">
        <v>15</v>
      </c>
      <c r="I74" s="176" t="s">
        <v>4</v>
      </c>
      <c r="J74" s="184" t="s">
        <v>303</v>
      </c>
      <c r="K74" s="176" t="s">
        <v>11</v>
      </c>
      <c r="L74" s="176"/>
      <c r="M74" s="176">
        <v>1</v>
      </c>
      <c r="N74" s="175"/>
    </row>
    <row r="75" spans="1:14">
      <c r="A75" s="182">
        <v>44869</v>
      </c>
      <c r="B75" s="142">
        <f t="shared" si="1"/>
        <v>74</v>
      </c>
      <c r="C75" s="136" t="s">
        <v>562</v>
      </c>
      <c r="D75" s="137" t="s">
        <v>48</v>
      </c>
      <c r="E75" s="104">
        <v>1</v>
      </c>
      <c r="F75" s="104">
        <v>1</v>
      </c>
      <c r="G75" s="104">
        <v>1</v>
      </c>
      <c r="H75" s="176" t="s">
        <v>15</v>
      </c>
      <c r="I75" s="176" t="s">
        <v>4</v>
      </c>
      <c r="J75" s="184" t="s">
        <v>66</v>
      </c>
      <c r="K75" s="176" t="s">
        <v>14</v>
      </c>
      <c r="L75" s="176">
        <v>1</v>
      </c>
      <c r="M75" s="176"/>
      <c r="N75" s="175"/>
    </row>
    <row r="76" spans="1:14">
      <c r="A76" s="182">
        <v>44869</v>
      </c>
      <c r="B76" s="142">
        <f t="shared" si="1"/>
        <v>75</v>
      </c>
      <c r="C76" s="136" t="s">
        <v>563</v>
      </c>
      <c r="D76" s="137" t="s">
        <v>113</v>
      </c>
      <c r="E76" s="104">
        <v>1</v>
      </c>
      <c r="F76" s="104">
        <v>0</v>
      </c>
      <c r="G76" s="104">
        <v>0</v>
      </c>
      <c r="H76" s="176" t="s">
        <v>15</v>
      </c>
      <c r="I76" s="176" t="s">
        <v>4</v>
      </c>
      <c r="J76" s="184" t="s">
        <v>71</v>
      </c>
      <c r="K76" s="176" t="s">
        <v>14</v>
      </c>
      <c r="L76" s="176"/>
      <c r="M76" s="176">
        <v>1</v>
      </c>
      <c r="N76" s="175"/>
    </row>
    <row r="77" spans="1:14">
      <c r="A77" s="182">
        <v>44869</v>
      </c>
      <c r="B77" s="142">
        <f t="shared" si="1"/>
        <v>76</v>
      </c>
      <c r="C77" s="136" t="s">
        <v>564</v>
      </c>
      <c r="D77" s="137" t="s">
        <v>113</v>
      </c>
      <c r="E77" s="104">
        <v>1</v>
      </c>
      <c r="F77" s="104">
        <v>0</v>
      </c>
      <c r="G77" s="104">
        <v>0</v>
      </c>
      <c r="H77" s="176" t="s">
        <v>15</v>
      </c>
      <c r="I77" s="176" t="s">
        <v>4</v>
      </c>
      <c r="J77" s="184" t="s">
        <v>71</v>
      </c>
      <c r="K77" s="176" t="s">
        <v>14</v>
      </c>
      <c r="L77" s="176"/>
      <c r="M77" s="176">
        <v>1</v>
      </c>
      <c r="N77" s="175"/>
    </row>
    <row r="78" spans="1:14">
      <c r="A78" s="182">
        <v>44869</v>
      </c>
      <c r="B78" s="142">
        <f t="shared" si="1"/>
        <v>77</v>
      </c>
      <c r="C78" s="136" t="s">
        <v>76</v>
      </c>
      <c r="D78" s="137" t="s">
        <v>344</v>
      </c>
      <c r="E78" s="104">
        <v>1</v>
      </c>
      <c r="F78" s="104">
        <v>1</v>
      </c>
      <c r="G78" s="104">
        <v>0</v>
      </c>
      <c r="H78" s="176" t="s">
        <v>15</v>
      </c>
      <c r="I78" s="176" t="s">
        <v>4</v>
      </c>
      <c r="J78" s="184" t="s">
        <v>49</v>
      </c>
      <c r="K78" s="176" t="s">
        <v>14</v>
      </c>
      <c r="L78" s="176">
        <v>1</v>
      </c>
      <c r="M78" s="176"/>
      <c r="N78" s="175"/>
    </row>
    <row r="79" spans="1:14">
      <c r="A79" s="182">
        <v>44869</v>
      </c>
      <c r="B79" s="142">
        <f t="shared" si="1"/>
        <v>78</v>
      </c>
      <c r="C79" s="136" t="s">
        <v>565</v>
      </c>
      <c r="D79" s="137" t="s">
        <v>159</v>
      </c>
      <c r="E79" s="104">
        <v>1</v>
      </c>
      <c r="F79" s="104">
        <v>16</v>
      </c>
      <c r="G79" s="104">
        <v>0</v>
      </c>
      <c r="H79" s="176" t="s">
        <v>15</v>
      </c>
      <c r="I79" s="176" t="s">
        <v>4</v>
      </c>
      <c r="J79" s="184" t="s">
        <v>71</v>
      </c>
      <c r="K79" s="176" t="s">
        <v>29</v>
      </c>
      <c r="L79" s="176">
        <v>1</v>
      </c>
      <c r="M79" s="176"/>
      <c r="N79" s="175"/>
    </row>
    <row r="80" spans="1:14">
      <c r="A80" s="182">
        <v>44869</v>
      </c>
      <c r="B80" s="142">
        <f t="shared" si="1"/>
        <v>79</v>
      </c>
      <c r="C80" s="136" t="s">
        <v>566</v>
      </c>
      <c r="D80" s="137" t="s">
        <v>159</v>
      </c>
      <c r="E80" s="104">
        <v>1</v>
      </c>
      <c r="F80" s="104">
        <v>1</v>
      </c>
      <c r="G80" s="104">
        <v>1</v>
      </c>
      <c r="H80" s="176" t="s">
        <v>15</v>
      </c>
      <c r="I80" s="176" t="s">
        <v>4</v>
      </c>
      <c r="J80" s="184" t="s">
        <v>66</v>
      </c>
      <c r="K80" s="176" t="s">
        <v>14</v>
      </c>
      <c r="L80" s="176">
        <v>1</v>
      </c>
      <c r="M80" s="176"/>
      <c r="N80" s="175"/>
    </row>
    <row r="81" spans="1:14">
      <c r="A81" s="182">
        <v>44869</v>
      </c>
      <c r="B81" s="142">
        <f t="shared" si="1"/>
        <v>80</v>
      </c>
      <c r="C81" s="136" t="s">
        <v>567</v>
      </c>
      <c r="D81" s="137" t="s">
        <v>159</v>
      </c>
      <c r="E81" s="104">
        <v>1</v>
      </c>
      <c r="F81" s="104">
        <v>4</v>
      </c>
      <c r="G81" s="104">
        <v>1</v>
      </c>
      <c r="H81" s="176" t="s">
        <v>15</v>
      </c>
      <c r="I81" s="176" t="s">
        <v>4</v>
      </c>
      <c r="J81" s="184" t="s">
        <v>245</v>
      </c>
      <c r="K81" s="176" t="s">
        <v>14</v>
      </c>
      <c r="L81" s="176"/>
      <c r="M81" s="176">
        <v>1</v>
      </c>
      <c r="N81" s="175"/>
    </row>
    <row r="82" spans="1:14">
      <c r="A82" s="182">
        <v>44869</v>
      </c>
      <c r="B82" s="142">
        <f t="shared" si="1"/>
        <v>81</v>
      </c>
      <c r="C82" s="136" t="s">
        <v>116</v>
      </c>
      <c r="D82" s="137" t="s">
        <v>159</v>
      </c>
      <c r="E82" s="104">
        <v>1</v>
      </c>
      <c r="F82" s="104">
        <v>17</v>
      </c>
      <c r="G82" s="104">
        <v>1</v>
      </c>
      <c r="H82" s="176" t="s">
        <v>15</v>
      </c>
      <c r="I82" s="176" t="s">
        <v>4</v>
      </c>
      <c r="J82" s="184" t="s">
        <v>71</v>
      </c>
      <c r="K82" s="176" t="s">
        <v>14</v>
      </c>
      <c r="L82" s="176"/>
      <c r="M82" s="176">
        <v>1</v>
      </c>
      <c r="N82" s="175"/>
    </row>
    <row r="83" spans="1:14">
      <c r="A83" s="182">
        <v>44869</v>
      </c>
      <c r="B83" s="142">
        <f t="shared" si="1"/>
        <v>82</v>
      </c>
      <c r="C83" s="136" t="s">
        <v>568</v>
      </c>
      <c r="D83" s="137" t="s">
        <v>159</v>
      </c>
      <c r="E83" s="104">
        <v>1</v>
      </c>
      <c r="F83" s="104">
        <v>16</v>
      </c>
      <c r="G83" s="104">
        <v>0</v>
      </c>
      <c r="H83" s="176" t="s">
        <v>21</v>
      </c>
      <c r="I83" s="176" t="s">
        <v>4</v>
      </c>
      <c r="J83" s="184" t="s">
        <v>71</v>
      </c>
      <c r="K83" s="176" t="s">
        <v>14</v>
      </c>
      <c r="L83" s="176">
        <v>1</v>
      </c>
      <c r="M83" s="176"/>
      <c r="N83" s="175"/>
    </row>
    <row r="84" spans="1:14">
      <c r="A84" s="182">
        <v>44869</v>
      </c>
      <c r="B84" s="142">
        <f t="shared" si="1"/>
        <v>83</v>
      </c>
      <c r="C84" s="185" t="s">
        <v>569</v>
      </c>
      <c r="D84" s="186" t="s">
        <v>68</v>
      </c>
      <c r="E84" s="186">
        <v>1</v>
      </c>
      <c r="F84" s="186">
        <v>3</v>
      </c>
      <c r="G84" s="186">
        <v>3</v>
      </c>
      <c r="H84" s="176" t="s">
        <v>6</v>
      </c>
      <c r="I84" s="176" t="s">
        <v>4</v>
      </c>
      <c r="J84" s="184" t="s">
        <v>193</v>
      </c>
      <c r="K84" s="176" t="s">
        <v>20</v>
      </c>
      <c r="L84" s="176">
        <v>1</v>
      </c>
      <c r="M84" s="176"/>
      <c r="N84" s="176"/>
    </row>
    <row r="85" spans="1:14">
      <c r="A85" s="182">
        <v>44869</v>
      </c>
      <c r="B85" s="142">
        <f t="shared" si="1"/>
        <v>84</v>
      </c>
      <c r="C85" s="185" t="s">
        <v>570</v>
      </c>
      <c r="D85" s="186" t="s">
        <v>68</v>
      </c>
      <c r="E85" s="186">
        <v>1</v>
      </c>
      <c r="F85" s="186">
        <v>1</v>
      </c>
      <c r="G85" s="186">
        <v>1</v>
      </c>
      <c r="H85" s="176" t="s">
        <v>3</v>
      </c>
      <c r="I85" s="176" t="s">
        <v>7</v>
      </c>
      <c r="J85" s="184" t="s">
        <v>378</v>
      </c>
      <c r="K85" s="176" t="s">
        <v>5</v>
      </c>
      <c r="L85" s="176">
        <v>1</v>
      </c>
      <c r="M85" s="176"/>
      <c r="N85" s="176"/>
    </row>
    <row r="86" spans="1:14">
      <c r="A86" s="182">
        <v>44869</v>
      </c>
      <c r="B86" s="142">
        <f t="shared" si="1"/>
        <v>85</v>
      </c>
      <c r="C86" s="185" t="s">
        <v>571</v>
      </c>
      <c r="D86" s="186" t="s">
        <v>68</v>
      </c>
      <c r="E86" s="186">
        <v>1</v>
      </c>
      <c r="F86" s="186">
        <v>1</v>
      </c>
      <c r="G86" s="186">
        <v>1</v>
      </c>
      <c r="H86" s="176" t="s">
        <v>3</v>
      </c>
      <c r="I86" s="176" t="s">
        <v>7</v>
      </c>
      <c r="J86" s="184" t="s">
        <v>378</v>
      </c>
      <c r="K86" s="176" t="s">
        <v>5</v>
      </c>
      <c r="L86" s="176">
        <v>1</v>
      </c>
      <c r="M86" s="176"/>
      <c r="N86" s="176"/>
    </row>
    <row r="87" spans="1:14">
      <c r="A87" s="182">
        <v>44869</v>
      </c>
      <c r="B87" s="142">
        <f t="shared" si="1"/>
        <v>86</v>
      </c>
      <c r="C87" s="185" t="s">
        <v>572</v>
      </c>
      <c r="D87" s="186" t="s">
        <v>68</v>
      </c>
      <c r="E87" s="186">
        <v>1</v>
      </c>
      <c r="F87" s="186">
        <v>1</v>
      </c>
      <c r="G87" s="186">
        <v>1</v>
      </c>
      <c r="H87" s="176" t="s">
        <v>3</v>
      </c>
      <c r="I87" s="176" t="s">
        <v>7</v>
      </c>
      <c r="J87" s="184" t="s">
        <v>193</v>
      </c>
      <c r="K87" s="176" t="s">
        <v>5</v>
      </c>
      <c r="L87" s="176">
        <v>1</v>
      </c>
      <c r="M87" s="176"/>
      <c r="N87" s="176"/>
    </row>
    <row r="88" spans="1:14">
      <c r="A88" s="182">
        <v>44869</v>
      </c>
      <c r="B88" s="142">
        <f t="shared" si="1"/>
        <v>87</v>
      </c>
      <c r="C88" s="188" t="s">
        <v>573</v>
      </c>
      <c r="D88" s="186" t="s">
        <v>574</v>
      </c>
      <c r="E88" s="186">
        <v>1</v>
      </c>
      <c r="F88" s="186">
        <v>1</v>
      </c>
      <c r="G88" s="186">
        <v>1</v>
      </c>
      <c r="H88" s="176" t="s">
        <v>3</v>
      </c>
      <c r="I88" s="176" t="s">
        <v>7</v>
      </c>
      <c r="J88" s="184" t="s">
        <v>193</v>
      </c>
      <c r="K88" s="155" t="s">
        <v>5</v>
      </c>
      <c r="L88" s="176">
        <v>1</v>
      </c>
      <c r="M88" s="176"/>
      <c r="N88" s="176"/>
    </row>
    <row r="89" spans="1:14">
      <c r="A89" s="182">
        <v>44869</v>
      </c>
      <c r="B89" s="142">
        <f t="shared" si="1"/>
        <v>88</v>
      </c>
      <c r="C89" s="188" t="s">
        <v>575</v>
      </c>
      <c r="D89" s="186" t="s">
        <v>574</v>
      </c>
      <c r="E89" s="186">
        <v>1</v>
      </c>
      <c r="F89" s="186">
        <v>1</v>
      </c>
      <c r="G89" s="186">
        <v>1</v>
      </c>
      <c r="H89" s="176" t="s">
        <v>3</v>
      </c>
      <c r="I89" s="176" t="s">
        <v>4</v>
      </c>
      <c r="J89" s="184" t="s">
        <v>378</v>
      </c>
      <c r="K89" s="155" t="s">
        <v>5</v>
      </c>
      <c r="L89" s="176">
        <v>1</v>
      </c>
      <c r="M89" s="176"/>
      <c r="N89" s="176"/>
    </row>
    <row r="90" spans="1:14">
      <c r="A90" s="182">
        <v>44869</v>
      </c>
      <c r="B90" s="142">
        <f t="shared" si="1"/>
        <v>89</v>
      </c>
      <c r="C90" s="136" t="s">
        <v>550</v>
      </c>
      <c r="D90" s="153" t="s">
        <v>159</v>
      </c>
      <c r="E90" s="186">
        <v>1</v>
      </c>
      <c r="F90" s="186">
        <v>1</v>
      </c>
      <c r="G90" s="186">
        <v>1</v>
      </c>
      <c r="H90" s="176" t="s">
        <v>3</v>
      </c>
      <c r="I90" s="176" t="s">
        <v>4</v>
      </c>
      <c r="J90" s="184" t="s">
        <v>193</v>
      </c>
      <c r="K90" s="155" t="s">
        <v>5</v>
      </c>
      <c r="L90" s="176">
        <v>1</v>
      </c>
      <c r="M90" s="176"/>
      <c r="N90" s="176"/>
    </row>
    <row r="91" spans="1:14">
      <c r="A91" s="182">
        <v>44869</v>
      </c>
      <c r="B91" s="142">
        <f t="shared" si="1"/>
        <v>90</v>
      </c>
      <c r="C91" s="136" t="s">
        <v>551</v>
      </c>
      <c r="D91" s="153" t="s">
        <v>159</v>
      </c>
      <c r="E91" s="186">
        <v>1</v>
      </c>
      <c r="F91" s="186">
        <v>1</v>
      </c>
      <c r="G91" s="186">
        <v>1</v>
      </c>
      <c r="H91" s="176" t="s">
        <v>6</v>
      </c>
      <c r="I91" s="176" t="s">
        <v>4</v>
      </c>
      <c r="J91" s="184" t="s">
        <v>552</v>
      </c>
      <c r="K91" s="155" t="s">
        <v>5</v>
      </c>
      <c r="L91" s="176">
        <v>1</v>
      </c>
      <c r="M91" s="176"/>
      <c r="N91" s="176"/>
    </row>
    <row r="92" spans="1:14">
      <c r="A92" s="182">
        <v>44869</v>
      </c>
      <c r="B92" s="142">
        <f t="shared" si="1"/>
        <v>91</v>
      </c>
      <c r="C92" s="136" t="s">
        <v>576</v>
      </c>
      <c r="D92" s="153" t="s">
        <v>159</v>
      </c>
      <c r="E92" s="186">
        <v>1</v>
      </c>
      <c r="F92" s="186">
        <v>1</v>
      </c>
      <c r="G92" s="186">
        <v>1</v>
      </c>
      <c r="H92" s="176" t="s">
        <v>6</v>
      </c>
      <c r="I92" s="176" t="s">
        <v>4</v>
      </c>
      <c r="J92" s="184" t="s">
        <v>195</v>
      </c>
      <c r="K92" s="155" t="s">
        <v>17</v>
      </c>
      <c r="L92" s="176">
        <v>1</v>
      </c>
      <c r="M92" s="176"/>
      <c r="N92" s="176"/>
    </row>
    <row r="93" spans="1:14">
      <c r="A93" s="182">
        <v>44869</v>
      </c>
      <c r="B93" s="142">
        <f t="shared" si="1"/>
        <v>92</v>
      </c>
      <c r="C93" s="136" t="s">
        <v>577</v>
      </c>
      <c r="D93" s="153" t="s">
        <v>159</v>
      </c>
      <c r="E93" s="186">
        <v>1</v>
      </c>
      <c r="F93" s="186">
        <v>1</v>
      </c>
      <c r="G93" s="186">
        <v>1</v>
      </c>
      <c r="H93" s="176" t="s">
        <v>6</v>
      </c>
      <c r="I93" s="176" t="s">
        <v>4</v>
      </c>
      <c r="J93" s="184" t="s">
        <v>195</v>
      </c>
      <c r="K93" s="155" t="s">
        <v>102</v>
      </c>
      <c r="L93" s="176"/>
      <c r="M93" s="176">
        <v>1</v>
      </c>
      <c r="N93" s="176"/>
    </row>
    <row r="94" spans="1:14">
      <c r="A94" s="182">
        <v>44869</v>
      </c>
      <c r="B94" s="142">
        <f t="shared" si="1"/>
        <v>93</v>
      </c>
      <c r="C94" s="136" t="s">
        <v>578</v>
      </c>
      <c r="D94" s="153" t="s">
        <v>159</v>
      </c>
      <c r="E94" s="186">
        <v>1</v>
      </c>
      <c r="F94" s="186">
        <v>1</v>
      </c>
      <c r="G94" s="186">
        <v>1</v>
      </c>
      <c r="H94" s="176" t="s">
        <v>6</v>
      </c>
      <c r="I94" s="176" t="s">
        <v>7</v>
      </c>
      <c r="J94" s="184" t="s">
        <v>378</v>
      </c>
      <c r="K94" s="155" t="s">
        <v>102</v>
      </c>
      <c r="L94" s="176"/>
      <c r="M94" s="176">
        <v>1</v>
      </c>
      <c r="N94" s="176"/>
    </row>
    <row r="95" spans="1:14">
      <c r="A95" s="182">
        <v>44869</v>
      </c>
      <c r="B95" s="142">
        <f t="shared" si="1"/>
        <v>94</v>
      </c>
      <c r="C95" s="136" t="s">
        <v>579</v>
      </c>
      <c r="D95" s="153" t="s">
        <v>344</v>
      </c>
      <c r="E95" s="186">
        <v>1</v>
      </c>
      <c r="F95" s="186">
        <v>1</v>
      </c>
      <c r="G95" s="186">
        <v>1</v>
      </c>
      <c r="H95" s="176" t="s">
        <v>6</v>
      </c>
      <c r="I95" s="176" t="s">
        <v>7</v>
      </c>
      <c r="J95" s="184" t="s">
        <v>378</v>
      </c>
      <c r="K95" s="155" t="s">
        <v>8</v>
      </c>
      <c r="L95" s="176">
        <v>1</v>
      </c>
      <c r="M95" s="176"/>
      <c r="N95" s="176"/>
    </row>
    <row r="96" spans="1:14">
      <c r="A96" s="182">
        <v>44869</v>
      </c>
      <c r="B96" s="142">
        <f t="shared" si="1"/>
        <v>95</v>
      </c>
      <c r="C96" s="136" t="s">
        <v>580</v>
      </c>
      <c r="D96" s="153" t="s">
        <v>344</v>
      </c>
      <c r="E96" s="186">
        <v>1</v>
      </c>
      <c r="F96" s="186">
        <v>1</v>
      </c>
      <c r="G96" s="186">
        <v>1</v>
      </c>
      <c r="H96" s="176" t="s">
        <v>6</v>
      </c>
      <c r="I96" s="176" t="s">
        <v>4</v>
      </c>
      <c r="J96" s="184" t="s">
        <v>378</v>
      </c>
      <c r="K96" s="155" t="s">
        <v>8</v>
      </c>
      <c r="L96" s="176">
        <v>1</v>
      </c>
      <c r="M96" s="176"/>
      <c r="N96" s="176"/>
    </row>
    <row r="97" spans="1:14">
      <c r="A97" s="182">
        <v>44869</v>
      </c>
      <c r="B97" s="142">
        <f t="shared" si="1"/>
        <v>96</v>
      </c>
      <c r="C97" s="136" t="s">
        <v>581</v>
      </c>
      <c r="D97" s="153" t="s">
        <v>344</v>
      </c>
      <c r="E97" s="186">
        <v>1</v>
      </c>
      <c r="F97" s="186">
        <v>1</v>
      </c>
      <c r="G97" s="186">
        <v>1</v>
      </c>
      <c r="H97" s="176" t="s">
        <v>3</v>
      </c>
      <c r="I97" s="176" t="s">
        <v>510</v>
      </c>
      <c r="J97" s="184" t="s">
        <v>378</v>
      </c>
      <c r="K97" s="155" t="s">
        <v>5</v>
      </c>
      <c r="L97" s="176">
        <v>1</v>
      </c>
      <c r="M97" s="176"/>
      <c r="N97" s="176"/>
    </row>
    <row r="98" spans="1:14">
      <c r="A98" s="182">
        <v>44869</v>
      </c>
      <c r="B98" s="142">
        <f t="shared" si="1"/>
        <v>97</v>
      </c>
      <c r="C98" s="135" t="s">
        <v>582</v>
      </c>
      <c r="D98" s="153" t="s">
        <v>344</v>
      </c>
      <c r="E98" s="186">
        <v>1</v>
      </c>
      <c r="F98" s="186">
        <v>1</v>
      </c>
      <c r="G98" s="186">
        <v>1</v>
      </c>
      <c r="H98" s="176" t="s">
        <v>3</v>
      </c>
      <c r="I98" s="176" t="s">
        <v>510</v>
      </c>
      <c r="J98" s="184" t="s">
        <v>378</v>
      </c>
      <c r="K98" s="153" t="s">
        <v>5</v>
      </c>
      <c r="L98" s="176">
        <v>1</v>
      </c>
      <c r="M98" s="176"/>
      <c r="N98" s="176"/>
    </row>
    <row r="99" spans="1:14">
      <c r="A99" s="182">
        <v>44869</v>
      </c>
      <c r="B99" s="142">
        <f t="shared" si="1"/>
        <v>98</v>
      </c>
      <c r="C99" s="136" t="s">
        <v>583</v>
      </c>
      <c r="D99" s="153" t="s">
        <v>344</v>
      </c>
      <c r="E99" s="186">
        <v>1</v>
      </c>
      <c r="F99" s="186">
        <v>1</v>
      </c>
      <c r="G99" s="186">
        <v>1</v>
      </c>
      <c r="H99" s="176" t="s">
        <v>3</v>
      </c>
      <c r="I99" s="176" t="s">
        <v>4</v>
      </c>
      <c r="J99" s="184" t="s">
        <v>378</v>
      </c>
      <c r="K99" s="155" t="s">
        <v>5</v>
      </c>
      <c r="L99" s="176">
        <v>1</v>
      </c>
      <c r="M99" s="176"/>
      <c r="N99" s="176"/>
    </row>
    <row r="100" spans="1:14">
      <c r="A100" s="182">
        <v>44869</v>
      </c>
      <c r="B100" s="142">
        <f t="shared" si="1"/>
        <v>99</v>
      </c>
      <c r="C100" s="136" t="s">
        <v>584</v>
      </c>
      <c r="D100" s="153" t="s">
        <v>344</v>
      </c>
      <c r="E100" s="186">
        <v>1</v>
      </c>
      <c r="F100" s="186">
        <v>1</v>
      </c>
      <c r="G100" s="186">
        <v>1</v>
      </c>
      <c r="H100" s="176" t="s">
        <v>3</v>
      </c>
      <c r="I100" s="176" t="s">
        <v>4</v>
      </c>
      <c r="J100" s="184" t="s">
        <v>378</v>
      </c>
      <c r="K100" s="155" t="s">
        <v>5</v>
      </c>
      <c r="L100" s="176">
        <v>1</v>
      </c>
      <c r="M100" s="176"/>
      <c r="N100" s="176"/>
    </row>
    <row r="101" spans="1:14">
      <c r="A101" s="182">
        <v>44870</v>
      </c>
      <c r="B101" s="142">
        <f t="shared" si="1"/>
        <v>100</v>
      </c>
      <c r="C101" s="185" t="s">
        <v>585</v>
      </c>
      <c r="D101" s="189" t="s">
        <v>68</v>
      </c>
      <c r="E101" s="189">
        <v>1</v>
      </c>
      <c r="F101" s="189">
        <v>1</v>
      </c>
      <c r="G101" s="189">
        <v>1</v>
      </c>
      <c r="H101" s="189" t="s">
        <v>3</v>
      </c>
      <c r="I101" s="189" t="s">
        <v>7</v>
      </c>
      <c r="J101" s="184" t="s">
        <v>51</v>
      </c>
      <c r="K101" s="189" t="s">
        <v>5</v>
      </c>
      <c r="L101" s="189">
        <v>1</v>
      </c>
      <c r="M101" s="176"/>
      <c r="N101" s="189"/>
    </row>
    <row r="102" spans="1:14">
      <c r="A102" s="182">
        <v>44870</v>
      </c>
      <c r="B102" s="142">
        <f t="shared" si="1"/>
        <v>101</v>
      </c>
      <c r="C102" s="185" t="s">
        <v>586</v>
      </c>
      <c r="D102" s="189" t="s">
        <v>68</v>
      </c>
      <c r="E102" s="189">
        <v>1</v>
      </c>
      <c r="F102" s="189">
        <v>1</v>
      </c>
      <c r="G102" s="189">
        <v>1</v>
      </c>
      <c r="H102" s="189" t="s">
        <v>3</v>
      </c>
      <c r="I102" s="189" t="s">
        <v>7</v>
      </c>
      <c r="J102" s="184" t="s">
        <v>49</v>
      </c>
      <c r="K102" s="189" t="s">
        <v>5</v>
      </c>
      <c r="L102" s="189">
        <v>1</v>
      </c>
      <c r="M102" s="176"/>
      <c r="N102" s="189"/>
    </row>
    <row r="103" spans="1:14">
      <c r="A103" s="182">
        <v>44870</v>
      </c>
      <c r="B103" s="142">
        <f t="shared" si="1"/>
        <v>102</v>
      </c>
      <c r="C103" s="185" t="s">
        <v>587</v>
      </c>
      <c r="D103" s="189" t="s">
        <v>68</v>
      </c>
      <c r="E103" s="189">
        <v>1</v>
      </c>
      <c r="F103" s="189">
        <v>1</v>
      </c>
      <c r="G103" s="189">
        <v>1</v>
      </c>
      <c r="H103" s="189" t="s">
        <v>3</v>
      </c>
      <c r="I103" s="189" t="s">
        <v>7</v>
      </c>
      <c r="J103" s="184" t="s">
        <v>49</v>
      </c>
      <c r="K103" s="189" t="s">
        <v>5</v>
      </c>
      <c r="L103" s="189">
        <v>1</v>
      </c>
      <c r="M103" s="176"/>
      <c r="N103" s="189"/>
    </row>
    <row r="104" spans="1:14">
      <c r="A104" s="182">
        <v>44870</v>
      </c>
      <c r="B104" s="142">
        <f t="shared" si="1"/>
        <v>103</v>
      </c>
      <c r="C104" s="185" t="s">
        <v>588</v>
      </c>
      <c r="D104" s="189" t="s">
        <v>68</v>
      </c>
      <c r="E104" s="189">
        <v>1</v>
      </c>
      <c r="F104" s="189">
        <v>1</v>
      </c>
      <c r="G104" s="189">
        <v>3</v>
      </c>
      <c r="H104" s="189" t="s">
        <v>6</v>
      </c>
      <c r="I104" s="189" t="s">
        <v>7</v>
      </c>
      <c r="J104" s="184" t="s">
        <v>51</v>
      </c>
      <c r="K104" s="189" t="s">
        <v>20</v>
      </c>
      <c r="L104" s="189">
        <v>1</v>
      </c>
      <c r="M104" s="176"/>
      <c r="N104" s="189"/>
    </row>
    <row r="105" spans="1:14">
      <c r="A105" s="182">
        <v>44872</v>
      </c>
      <c r="B105" s="142">
        <f t="shared" si="1"/>
        <v>104</v>
      </c>
      <c r="C105" s="133" t="s">
        <v>589</v>
      </c>
      <c r="D105" s="137" t="s">
        <v>48</v>
      </c>
      <c r="E105" s="137">
        <v>1</v>
      </c>
      <c r="F105" s="137">
        <v>0</v>
      </c>
      <c r="G105" s="137">
        <v>18</v>
      </c>
      <c r="H105" s="176" t="s">
        <v>15</v>
      </c>
      <c r="I105" s="176" t="s">
        <v>4</v>
      </c>
      <c r="J105" s="184" t="s">
        <v>71</v>
      </c>
      <c r="K105" s="176" t="s">
        <v>20</v>
      </c>
      <c r="L105" s="176">
        <v>1</v>
      </c>
      <c r="M105" s="176"/>
      <c r="N105" s="175"/>
    </row>
    <row r="106" spans="1:14">
      <c r="A106" s="182">
        <v>44872</v>
      </c>
      <c r="B106" s="142">
        <f t="shared" si="1"/>
        <v>105</v>
      </c>
      <c r="C106" s="133" t="s">
        <v>590</v>
      </c>
      <c r="D106" s="137" t="s">
        <v>53</v>
      </c>
      <c r="E106" s="137">
        <v>1</v>
      </c>
      <c r="F106" s="137">
        <v>1</v>
      </c>
      <c r="G106" s="137">
        <v>1</v>
      </c>
      <c r="H106" s="176" t="s">
        <v>15</v>
      </c>
      <c r="I106" s="176" t="s">
        <v>4</v>
      </c>
      <c r="J106" s="184" t="s">
        <v>303</v>
      </c>
      <c r="K106" s="176" t="s">
        <v>14</v>
      </c>
      <c r="L106" s="176">
        <v>1</v>
      </c>
      <c r="M106" s="176"/>
      <c r="N106" s="175"/>
    </row>
    <row r="107" spans="1:14">
      <c r="A107" s="182">
        <v>44872</v>
      </c>
      <c r="B107" s="142">
        <f t="shared" si="1"/>
        <v>106</v>
      </c>
      <c r="C107" s="133" t="s">
        <v>591</v>
      </c>
      <c r="D107" s="137" t="s">
        <v>53</v>
      </c>
      <c r="E107" s="137">
        <v>1</v>
      </c>
      <c r="F107" s="137">
        <v>1</v>
      </c>
      <c r="G107" s="137">
        <v>1</v>
      </c>
      <c r="H107" s="176" t="s">
        <v>15</v>
      </c>
      <c r="I107" s="176" t="s">
        <v>4</v>
      </c>
      <c r="J107" s="184" t="s">
        <v>303</v>
      </c>
      <c r="K107" s="176" t="s">
        <v>14</v>
      </c>
      <c r="L107" s="176">
        <v>1</v>
      </c>
      <c r="M107" s="176"/>
      <c r="N107" s="175"/>
    </row>
    <row r="108" spans="1:14">
      <c r="A108" s="182">
        <v>44872</v>
      </c>
      <c r="B108" s="142">
        <f t="shared" si="1"/>
        <v>107</v>
      </c>
      <c r="C108" s="133" t="s">
        <v>592</v>
      </c>
      <c r="D108" s="137" t="s">
        <v>113</v>
      </c>
      <c r="E108" s="137">
        <v>1</v>
      </c>
      <c r="F108" s="137">
        <v>15</v>
      </c>
      <c r="G108" s="137">
        <v>0</v>
      </c>
      <c r="H108" s="176" t="s">
        <v>21</v>
      </c>
      <c r="I108" s="176" t="s">
        <v>4</v>
      </c>
      <c r="J108" s="184" t="s">
        <v>71</v>
      </c>
      <c r="K108" s="176" t="s">
        <v>27</v>
      </c>
      <c r="L108" s="176"/>
      <c r="M108" s="176">
        <v>1</v>
      </c>
      <c r="N108" s="175"/>
    </row>
    <row r="109" spans="1:14">
      <c r="A109" s="182">
        <v>44872</v>
      </c>
      <c r="B109" s="142">
        <f t="shared" si="1"/>
        <v>108</v>
      </c>
      <c r="C109" s="133" t="s">
        <v>593</v>
      </c>
      <c r="D109" s="137" t="s">
        <v>159</v>
      </c>
      <c r="E109" s="137">
        <v>1</v>
      </c>
      <c r="F109" s="104">
        <v>16</v>
      </c>
      <c r="G109" s="137">
        <v>0</v>
      </c>
      <c r="H109" s="176" t="s">
        <v>15</v>
      </c>
      <c r="I109" s="176" t="s">
        <v>4</v>
      </c>
      <c r="J109" s="184" t="s">
        <v>71</v>
      </c>
      <c r="K109" s="176" t="s">
        <v>29</v>
      </c>
      <c r="L109" s="176">
        <v>1</v>
      </c>
      <c r="M109" s="176"/>
      <c r="N109" s="175"/>
    </row>
    <row r="110" spans="1:14">
      <c r="A110" s="182">
        <v>44872</v>
      </c>
      <c r="B110" s="142">
        <f t="shared" si="1"/>
        <v>109</v>
      </c>
      <c r="C110" s="133" t="s">
        <v>594</v>
      </c>
      <c r="D110" s="137" t="s">
        <v>159</v>
      </c>
      <c r="E110" s="137">
        <v>1</v>
      </c>
      <c r="F110" s="137">
        <v>16</v>
      </c>
      <c r="G110" s="137">
        <v>1</v>
      </c>
      <c r="H110" s="176" t="s">
        <v>15</v>
      </c>
      <c r="I110" s="176" t="s">
        <v>4</v>
      </c>
      <c r="J110" s="184" t="s">
        <v>71</v>
      </c>
      <c r="K110" s="176" t="s">
        <v>14</v>
      </c>
      <c r="L110" s="176"/>
      <c r="M110" s="176">
        <v>1</v>
      </c>
      <c r="N110" s="175"/>
    </row>
    <row r="111" spans="1:14">
      <c r="A111" s="182">
        <v>44872</v>
      </c>
      <c r="B111" s="142">
        <f t="shared" si="1"/>
        <v>110</v>
      </c>
      <c r="C111" s="133" t="s">
        <v>177</v>
      </c>
      <c r="D111" s="137" t="s">
        <v>159</v>
      </c>
      <c r="E111" s="137">
        <v>1</v>
      </c>
      <c r="F111" s="137">
        <v>17</v>
      </c>
      <c r="G111" s="137">
        <v>0</v>
      </c>
      <c r="H111" s="176" t="s">
        <v>21</v>
      </c>
      <c r="I111" s="176" t="s">
        <v>4</v>
      </c>
      <c r="J111" s="184" t="s">
        <v>71</v>
      </c>
      <c r="K111" s="176" t="s">
        <v>27</v>
      </c>
      <c r="L111" s="176"/>
      <c r="M111" s="176">
        <v>1</v>
      </c>
      <c r="N111" s="175"/>
    </row>
    <row r="112" spans="1:14">
      <c r="A112" s="182">
        <v>44872</v>
      </c>
      <c r="B112" s="142">
        <f t="shared" si="1"/>
        <v>111</v>
      </c>
      <c r="C112" s="133" t="s">
        <v>166</v>
      </c>
      <c r="D112" s="137" t="s">
        <v>159</v>
      </c>
      <c r="E112" s="137">
        <v>1</v>
      </c>
      <c r="F112" s="137">
        <v>17</v>
      </c>
      <c r="G112" s="137">
        <v>1</v>
      </c>
      <c r="H112" s="176" t="s">
        <v>15</v>
      </c>
      <c r="I112" s="176" t="s">
        <v>4</v>
      </c>
      <c r="J112" s="184" t="s">
        <v>71</v>
      </c>
      <c r="K112" s="176" t="s">
        <v>14</v>
      </c>
      <c r="L112" s="176"/>
      <c r="M112" s="176">
        <v>1</v>
      </c>
      <c r="N112" s="175"/>
    </row>
    <row r="113" spans="1:14">
      <c r="A113" s="182">
        <v>44872</v>
      </c>
      <c r="B113" s="142">
        <f t="shared" si="1"/>
        <v>112</v>
      </c>
      <c r="C113" s="185" t="s">
        <v>595</v>
      </c>
      <c r="D113" s="186" t="s">
        <v>59</v>
      </c>
      <c r="E113" s="186">
        <v>1</v>
      </c>
      <c r="F113" s="186">
        <v>0</v>
      </c>
      <c r="G113" s="186">
        <v>2</v>
      </c>
      <c r="H113" s="183" t="s">
        <v>6</v>
      </c>
      <c r="I113" s="183" t="s">
        <v>7</v>
      </c>
      <c r="J113" s="184" t="s">
        <v>193</v>
      </c>
      <c r="K113" s="183" t="s">
        <v>20</v>
      </c>
      <c r="L113" s="176">
        <v>1</v>
      </c>
      <c r="M113" s="176"/>
      <c r="N113" s="183"/>
    </row>
    <row r="114" spans="1:14">
      <c r="A114" s="182">
        <v>44872</v>
      </c>
      <c r="B114" s="142">
        <f t="shared" si="1"/>
        <v>113</v>
      </c>
      <c r="C114" s="185" t="s">
        <v>596</v>
      </c>
      <c r="D114" s="186" t="s">
        <v>61</v>
      </c>
      <c r="E114" s="186">
        <v>1</v>
      </c>
      <c r="F114" s="186">
        <v>0</v>
      </c>
      <c r="G114" s="186">
        <v>2</v>
      </c>
      <c r="H114" s="183" t="s">
        <v>6</v>
      </c>
      <c r="I114" s="183" t="s">
        <v>4</v>
      </c>
      <c r="J114" s="184" t="s">
        <v>193</v>
      </c>
      <c r="K114" s="183" t="s">
        <v>20</v>
      </c>
      <c r="L114" s="176">
        <v>1</v>
      </c>
      <c r="M114" s="176"/>
      <c r="N114" s="183"/>
    </row>
    <row r="115" spans="1:14">
      <c r="A115" s="182">
        <v>44872</v>
      </c>
      <c r="B115" s="142">
        <f t="shared" si="1"/>
        <v>114</v>
      </c>
      <c r="C115" s="185" t="s">
        <v>597</v>
      </c>
      <c r="D115" s="186" t="s">
        <v>159</v>
      </c>
      <c r="E115" s="186">
        <v>1</v>
      </c>
      <c r="F115" s="186">
        <v>1</v>
      </c>
      <c r="G115" s="186">
        <v>1</v>
      </c>
      <c r="H115" s="183" t="s">
        <v>6</v>
      </c>
      <c r="I115" s="183" t="s">
        <v>16</v>
      </c>
      <c r="J115" s="184" t="s">
        <v>378</v>
      </c>
      <c r="K115" s="183" t="s">
        <v>8</v>
      </c>
      <c r="L115" s="176">
        <v>1</v>
      </c>
      <c r="M115" s="176"/>
      <c r="N115" s="183"/>
    </row>
    <row r="116" spans="1:14">
      <c r="A116" s="182">
        <v>44872</v>
      </c>
      <c r="B116" s="142">
        <f t="shared" si="1"/>
        <v>115</v>
      </c>
      <c r="C116" s="185" t="s">
        <v>598</v>
      </c>
      <c r="D116" s="186" t="s">
        <v>159</v>
      </c>
      <c r="E116" s="186">
        <v>1</v>
      </c>
      <c r="F116" s="186">
        <v>1</v>
      </c>
      <c r="G116" s="186">
        <v>1</v>
      </c>
      <c r="H116" s="183" t="s">
        <v>6</v>
      </c>
      <c r="I116" s="183" t="s">
        <v>4</v>
      </c>
      <c r="J116" s="184" t="s">
        <v>552</v>
      </c>
      <c r="K116" s="183" t="s">
        <v>8</v>
      </c>
      <c r="L116" s="176">
        <v>1</v>
      </c>
      <c r="M116" s="176"/>
      <c r="N116" s="183"/>
    </row>
    <row r="117" spans="1:14">
      <c r="A117" s="182">
        <v>44872</v>
      </c>
      <c r="B117" s="142">
        <f t="shared" si="1"/>
        <v>116</v>
      </c>
      <c r="C117" s="185" t="s">
        <v>599</v>
      </c>
      <c r="D117" s="186" t="s">
        <v>159</v>
      </c>
      <c r="E117" s="186">
        <v>1</v>
      </c>
      <c r="F117" s="186">
        <v>1</v>
      </c>
      <c r="G117" s="186">
        <v>1</v>
      </c>
      <c r="H117" s="183" t="s">
        <v>34</v>
      </c>
      <c r="I117" s="183" t="s">
        <v>7</v>
      </c>
      <c r="J117" s="184" t="s">
        <v>378</v>
      </c>
      <c r="K117" s="183" t="s">
        <v>508</v>
      </c>
      <c r="L117" s="176">
        <v>1</v>
      </c>
      <c r="M117" s="176"/>
      <c r="N117" s="183"/>
    </row>
    <row r="118" spans="1:14">
      <c r="A118" s="182">
        <v>44872</v>
      </c>
      <c r="B118" s="142">
        <f t="shared" si="1"/>
        <v>117</v>
      </c>
      <c r="C118" s="185" t="s">
        <v>600</v>
      </c>
      <c r="D118" s="186" t="s">
        <v>159</v>
      </c>
      <c r="E118" s="186">
        <v>1</v>
      </c>
      <c r="F118" s="186">
        <v>1</v>
      </c>
      <c r="G118" s="186">
        <v>1</v>
      </c>
      <c r="H118" s="183" t="s">
        <v>6</v>
      </c>
      <c r="I118" s="183" t="s">
        <v>4</v>
      </c>
      <c r="J118" s="184" t="s">
        <v>195</v>
      </c>
      <c r="K118" s="183" t="s">
        <v>8</v>
      </c>
      <c r="L118" s="176">
        <v>1</v>
      </c>
      <c r="M118" s="176"/>
      <c r="N118" s="183"/>
    </row>
    <row r="119" spans="1:14">
      <c r="A119" s="182">
        <v>44872</v>
      </c>
      <c r="B119" s="142">
        <f t="shared" si="1"/>
        <v>118</v>
      </c>
      <c r="C119" s="185" t="s">
        <v>601</v>
      </c>
      <c r="D119" s="186" t="s">
        <v>159</v>
      </c>
      <c r="E119" s="186">
        <v>1</v>
      </c>
      <c r="F119" s="186">
        <v>1</v>
      </c>
      <c r="G119" s="186">
        <v>1</v>
      </c>
      <c r="H119" s="183" t="s">
        <v>6</v>
      </c>
      <c r="I119" s="183" t="s">
        <v>4</v>
      </c>
      <c r="J119" s="184" t="s">
        <v>378</v>
      </c>
      <c r="K119" s="183" t="s">
        <v>8</v>
      </c>
      <c r="L119" s="176">
        <v>1</v>
      </c>
      <c r="M119" s="176"/>
      <c r="N119" s="183"/>
    </row>
    <row r="120" spans="1:14">
      <c r="A120" s="182">
        <v>44872</v>
      </c>
      <c r="B120" s="142">
        <f t="shared" si="1"/>
        <v>119</v>
      </c>
      <c r="C120" s="133" t="s">
        <v>602</v>
      </c>
      <c r="D120" s="134" t="s">
        <v>53</v>
      </c>
      <c r="E120" s="104">
        <v>1</v>
      </c>
      <c r="F120" s="104">
        <v>1</v>
      </c>
      <c r="G120" s="104">
        <v>0</v>
      </c>
      <c r="H120" s="176" t="s">
        <v>18</v>
      </c>
      <c r="I120" s="176" t="s">
        <v>4</v>
      </c>
      <c r="J120" s="184" t="s">
        <v>49</v>
      </c>
      <c r="K120" s="176" t="s">
        <v>25</v>
      </c>
      <c r="L120" s="176">
        <v>1</v>
      </c>
      <c r="M120" s="176"/>
      <c r="N120" s="175"/>
    </row>
    <row r="121" spans="1:14">
      <c r="A121" s="182">
        <v>44872</v>
      </c>
      <c r="B121" s="142">
        <f t="shared" si="1"/>
        <v>120</v>
      </c>
      <c r="C121" s="133" t="s">
        <v>603</v>
      </c>
      <c r="D121" s="134" t="s">
        <v>53</v>
      </c>
      <c r="E121" s="104">
        <v>1</v>
      </c>
      <c r="F121" s="104">
        <v>1</v>
      </c>
      <c r="G121" s="104">
        <v>0</v>
      </c>
      <c r="H121" s="176" t="s">
        <v>18</v>
      </c>
      <c r="I121" s="176" t="s">
        <v>4</v>
      </c>
      <c r="J121" s="184" t="s">
        <v>83</v>
      </c>
      <c r="K121" s="176" t="s">
        <v>25</v>
      </c>
      <c r="L121" s="176">
        <v>1</v>
      </c>
      <c r="M121" s="176"/>
      <c r="N121" s="175"/>
    </row>
    <row r="122" spans="1:14">
      <c r="A122" s="182">
        <v>44872</v>
      </c>
      <c r="B122" s="142">
        <f t="shared" si="1"/>
        <v>121</v>
      </c>
      <c r="C122" s="133" t="s">
        <v>604</v>
      </c>
      <c r="D122" s="134" t="s">
        <v>53</v>
      </c>
      <c r="E122" s="104">
        <v>1</v>
      </c>
      <c r="F122" s="104">
        <v>1</v>
      </c>
      <c r="G122" s="104">
        <v>0</v>
      </c>
      <c r="H122" s="176" t="s">
        <v>18</v>
      </c>
      <c r="I122" s="176" t="s">
        <v>4</v>
      </c>
      <c r="J122" s="184" t="s">
        <v>51</v>
      </c>
      <c r="K122" s="176" t="s">
        <v>25</v>
      </c>
      <c r="L122" s="176">
        <v>1</v>
      </c>
      <c r="M122" s="176"/>
      <c r="N122" s="175"/>
    </row>
    <row r="123" spans="1:14">
      <c r="A123" s="182">
        <v>44872</v>
      </c>
      <c r="B123" s="142">
        <f t="shared" si="1"/>
        <v>122</v>
      </c>
      <c r="C123" s="133" t="s">
        <v>605</v>
      </c>
      <c r="D123" s="134" t="s">
        <v>53</v>
      </c>
      <c r="E123" s="104">
        <v>1</v>
      </c>
      <c r="F123" s="104">
        <v>1</v>
      </c>
      <c r="G123" s="104">
        <v>0</v>
      </c>
      <c r="H123" s="176" t="s">
        <v>18</v>
      </c>
      <c r="I123" s="176" t="s">
        <v>4</v>
      </c>
      <c r="J123" s="184" t="s">
        <v>87</v>
      </c>
      <c r="K123" s="176" t="s">
        <v>25</v>
      </c>
      <c r="L123" s="176">
        <v>1</v>
      </c>
      <c r="M123" s="176"/>
      <c r="N123" s="175"/>
    </row>
    <row r="124" spans="1:14">
      <c r="A124" s="182">
        <v>44872</v>
      </c>
      <c r="B124" s="142">
        <f t="shared" si="1"/>
        <v>123</v>
      </c>
      <c r="C124" s="133" t="s">
        <v>606</v>
      </c>
      <c r="D124" s="134" t="s">
        <v>53</v>
      </c>
      <c r="E124" s="104">
        <v>1</v>
      </c>
      <c r="F124" s="104">
        <v>1</v>
      </c>
      <c r="G124" s="104">
        <v>0</v>
      </c>
      <c r="H124" s="176" t="s">
        <v>18</v>
      </c>
      <c r="I124" s="176" t="s">
        <v>4</v>
      </c>
      <c r="J124" s="184" t="s">
        <v>49</v>
      </c>
      <c r="K124" s="176" t="s">
        <v>25</v>
      </c>
      <c r="L124" s="176">
        <v>1</v>
      </c>
      <c r="M124" s="176"/>
      <c r="N124" s="175"/>
    </row>
    <row r="125" spans="1:14">
      <c r="A125" s="182">
        <v>44873</v>
      </c>
      <c r="B125" s="142">
        <f t="shared" si="1"/>
        <v>124</v>
      </c>
      <c r="C125" s="133" t="s">
        <v>607</v>
      </c>
      <c r="D125" s="137" t="s">
        <v>48</v>
      </c>
      <c r="E125" s="137">
        <v>1</v>
      </c>
      <c r="F125" s="137">
        <v>1</v>
      </c>
      <c r="G125" s="137">
        <v>1</v>
      </c>
      <c r="H125" s="176" t="s">
        <v>15</v>
      </c>
      <c r="I125" s="176" t="s">
        <v>4</v>
      </c>
      <c r="J125" s="184" t="s">
        <v>66</v>
      </c>
      <c r="K125" s="176" t="s">
        <v>14</v>
      </c>
      <c r="L125" s="176">
        <v>1</v>
      </c>
      <c r="M125" s="176"/>
      <c r="N125" s="175"/>
    </row>
    <row r="126" spans="1:14">
      <c r="A126" s="182">
        <v>44873</v>
      </c>
      <c r="B126" s="142">
        <f t="shared" si="1"/>
        <v>125</v>
      </c>
      <c r="C126" s="133" t="s">
        <v>608</v>
      </c>
      <c r="D126" s="137" t="s">
        <v>48</v>
      </c>
      <c r="E126" s="137">
        <v>1</v>
      </c>
      <c r="F126" s="137">
        <v>1</v>
      </c>
      <c r="G126" s="137">
        <v>1</v>
      </c>
      <c r="H126" s="176" t="s">
        <v>21</v>
      </c>
      <c r="I126" s="176" t="s">
        <v>4</v>
      </c>
      <c r="J126" s="184" t="s">
        <v>87</v>
      </c>
      <c r="K126" s="176" t="s">
        <v>20</v>
      </c>
      <c r="L126" s="176">
        <v>1</v>
      </c>
      <c r="M126" s="176"/>
      <c r="N126" s="175"/>
    </row>
    <row r="127" spans="1:14">
      <c r="A127" s="182">
        <v>44873</v>
      </c>
      <c r="B127" s="142">
        <f t="shared" si="1"/>
        <v>126</v>
      </c>
      <c r="C127" s="133" t="s">
        <v>609</v>
      </c>
      <c r="D127" s="137" t="s">
        <v>48</v>
      </c>
      <c r="E127" s="137">
        <v>1</v>
      </c>
      <c r="F127" s="137">
        <v>15</v>
      </c>
      <c r="G127" s="137">
        <v>1</v>
      </c>
      <c r="H127" s="176" t="s">
        <v>21</v>
      </c>
      <c r="I127" s="176" t="s">
        <v>4</v>
      </c>
      <c r="J127" s="184" t="s">
        <v>71</v>
      </c>
      <c r="K127" s="176" t="s">
        <v>20</v>
      </c>
      <c r="L127" s="176">
        <v>1</v>
      </c>
      <c r="M127" s="176"/>
      <c r="N127" s="175"/>
    </row>
    <row r="128" spans="1:14">
      <c r="A128" s="182">
        <v>44873</v>
      </c>
      <c r="B128" s="142">
        <f t="shared" si="1"/>
        <v>127</v>
      </c>
      <c r="C128" s="133" t="s">
        <v>610</v>
      </c>
      <c r="D128" s="137" t="s">
        <v>48</v>
      </c>
      <c r="E128" s="137">
        <v>1</v>
      </c>
      <c r="F128" s="137">
        <v>0</v>
      </c>
      <c r="G128" s="137">
        <v>1</v>
      </c>
      <c r="H128" s="176" t="s">
        <v>15</v>
      </c>
      <c r="I128" s="176" t="s">
        <v>4</v>
      </c>
      <c r="J128" s="184" t="s">
        <v>251</v>
      </c>
      <c r="K128" s="176" t="s">
        <v>20</v>
      </c>
      <c r="L128" s="176">
        <v>1</v>
      </c>
      <c r="M128" s="176"/>
      <c r="N128" s="175"/>
    </row>
    <row r="129" spans="1:14">
      <c r="A129" s="182">
        <v>44873</v>
      </c>
      <c r="B129" s="142">
        <f t="shared" si="1"/>
        <v>128</v>
      </c>
      <c r="C129" s="133" t="s">
        <v>611</v>
      </c>
      <c r="D129" s="137" t="s">
        <v>48</v>
      </c>
      <c r="E129" s="137">
        <v>1</v>
      </c>
      <c r="F129" s="137">
        <v>0</v>
      </c>
      <c r="G129" s="137">
        <v>1</v>
      </c>
      <c r="H129" s="176" t="s">
        <v>15</v>
      </c>
      <c r="I129" s="176" t="s">
        <v>4</v>
      </c>
      <c r="J129" s="184" t="s">
        <v>251</v>
      </c>
      <c r="K129" s="176" t="s">
        <v>11</v>
      </c>
      <c r="L129" s="176">
        <v>1</v>
      </c>
      <c r="M129" s="176"/>
      <c r="N129" s="175"/>
    </row>
    <row r="130" spans="1:14">
      <c r="A130" s="182">
        <v>44873</v>
      </c>
      <c r="B130" s="142">
        <f t="shared" si="1"/>
        <v>129</v>
      </c>
      <c r="C130" s="133" t="s">
        <v>612</v>
      </c>
      <c r="D130" s="137" t="s">
        <v>53</v>
      </c>
      <c r="E130" s="137">
        <v>1</v>
      </c>
      <c r="F130" s="137">
        <v>0</v>
      </c>
      <c r="G130" s="137">
        <v>18</v>
      </c>
      <c r="H130" s="176" t="s">
        <v>15</v>
      </c>
      <c r="I130" s="176" t="s">
        <v>4</v>
      </c>
      <c r="J130" s="184" t="s">
        <v>71</v>
      </c>
      <c r="K130" s="176" t="s">
        <v>20</v>
      </c>
      <c r="L130" s="176">
        <v>1</v>
      </c>
      <c r="M130" s="176"/>
      <c r="N130" s="175"/>
    </row>
    <row r="131" spans="1:14">
      <c r="A131" s="182">
        <v>44873</v>
      </c>
      <c r="B131" s="142">
        <f t="shared" ref="B131:B194" si="2">SUM(B130+1)</f>
        <v>130</v>
      </c>
      <c r="C131" s="133" t="s">
        <v>613</v>
      </c>
      <c r="D131" s="137" t="s">
        <v>53</v>
      </c>
      <c r="E131" s="137">
        <v>1</v>
      </c>
      <c r="F131" s="137">
        <v>1</v>
      </c>
      <c r="G131" s="137">
        <v>0</v>
      </c>
      <c r="H131" s="176" t="s">
        <v>21</v>
      </c>
      <c r="I131" s="176" t="s">
        <v>4</v>
      </c>
      <c r="J131" s="184" t="s">
        <v>49</v>
      </c>
      <c r="K131" s="176" t="s">
        <v>14</v>
      </c>
      <c r="L131" s="176">
        <v>1</v>
      </c>
      <c r="M131" s="176"/>
      <c r="N131" s="175"/>
    </row>
    <row r="132" spans="1:14">
      <c r="A132" s="182">
        <v>44873</v>
      </c>
      <c r="B132" s="142">
        <f t="shared" si="2"/>
        <v>131</v>
      </c>
      <c r="C132" s="133" t="s">
        <v>614</v>
      </c>
      <c r="D132" s="137" t="s">
        <v>159</v>
      </c>
      <c r="E132" s="137">
        <v>1</v>
      </c>
      <c r="F132" s="137">
        <v>17</v>
      </c>
      <c r="G132" s="137">
        <v>1</v>
      </c>
      <c r="H132" s="176" t="s">
        <v>15</v>
      </c>
      <c r="I132" s="176" t="s">
        <v>4</v>
      </c>
      <c r="J132" s="184" t="s">
        <v>71</v>
      </c>
      <c r="K132" s="176" t="s">
        <v>14</v>
      </c>
      <c r="L132" s="176">
        <v>1</v>
      </c>
      <c r="M132" s="176"/>
      <c r="N132" s="175"/>
    </row>
    <row r="133" spans="1:14">
      <c r="A133" s="182">
        <v>44873</v>
      </c>
      <c r="B133" s="142">
        <f t="shared" si="2"/>
        <v>132</v>
      </c>
      <c r="C133" s="133" t="s">
        <v>615</v>
      </c>
      <c r="D133" s="137" t="s">
        <v>159</v>
      </c>
      <c r="E133" s="137">
        <v>1</v>
      </c>
      <c r="F133" s="137">
        <v>17</v>
      </c>
      <c r="G133" s="137">
        <v>2</v>
      </c>
      <c r="H133" s="176" t="s">
        <v>15</v>
      </c>
      <c r="I133" s="176" t="s">
        <v>4</v>
      </c>
      <c r="J133" s="184" t="s">
        <v>71</v>
      </c>
      <c r="K133" s="176" t="s">
        <v>14</v>
      </c>
      <c r="L133" s="176">
        <v>1</v>
      </c>
      <c r="M133" s="176"/>
      <c r="N133" s="175"/>
    </row>
    <row r="134" spans="1:14">
      <c r="A134" s="182">
        <v>44873</v>
      </c>
      <c r="B134" s="142">
        <f t="shared" si="2"/>
        <v>133</v>
      </c>
      <c r="C134" s="133" t="s">
        <v>166</v>
      </c>
      <c r="D134" s="137" t="s">
        <v>159</v>
      </c>
      <c r="E134" s="137">
        <v>1</v>
      </c>
      <c r="F134" s="137">
        <v>17</v>
      </c>
      <c r="G134" s="137">
        <v>1</v>
      </c>
      <c r="H134" s="176" t="s">
        <v>15</v>
      </c>
      <c r="I134" s="176" t="s">
        <v>4</v>
      </c>
      <c r="J134" s="184" t="s">
        <v>71</v>
      </c>
      <c r="K134" s="176" t="s">
        <v>14</v>
      </c>
      <c r="L134" s="176"/>
      <c r="M134" s="176">
        <v>1</v>
      </c>
      <c r="N134" s="175"/>
    </row>
    <row r="135" spans="1:14">
      <c r="A135" s="182">
        <v>44873</v>
      </c>
      <c r="B135" s="142">
        <f t="shared" si="2"/>
        <v>134</v>
      </c>
      <c r="C135" s="133" t="s">
        <v>616</v>
      </c>
      <c r="D135" s="137" t="s">
        <v>159</v>
      </c>
      <c r="E135" s="137">
        <v>1</v>
      </c>
      <c r="F135" s="137">
        <v>17</v>
      </c>
      <c r="G135" s="137">
        <v>0</v>
      </c>
      <c r="H135" s="176" t="s">
        <v>21</v>
      </c>
      <c r="I135" s="176" t="s">
        <v>4</v>
      </c>
      <c r="J135" s="184" t="s">
        <v>71</v>
      </c>
      <c r="K135" s="176" t="s">
        <v>14</v>
      </c>
      <c r="L135" s="176">
        <v>1</v>
      </c>
      <c r="M135" s="176"/>
      <c r="N135" s="175"/>
    </row>
    <row r="136" spans="1:14">
      <c r="A136" s="182">
        <v>44873</v>
      </c>
      <c r="B136" s="142">
        <f t="shared" si="2"/>
        <v>135</v>
      </c>
      <c r="C136" s="185" t="s">
        <v>617</v>
      </c>
      <c r="D136" s="186" t="s">
        <v>68</v>
      </c>
      <c r="E136" s="186">
        <v>1</v>
      </c>
      <c r="F136" s="186">
        <v>3</v>
      </c>
      <c r="G136" s="186">
        <v>3</v>
      </c>
      <c r="H136" s="189" t="s">
        <v>6</v>
      </c>
      <c r="I136" s="189" t="s">
        <v>4</v>
      </c>
      <c r="J136" s="184" t="s">
        <v>49</v>
      </c>
      <c r="K136" s="189" t="s">
        <v>8</v>
      </c>
      <c r="L136" s="176">
        <v>1</v>
      </c>
      <c r="M136" s="176"/>
      <c r="N136" s="189"/>
    </row>
    <row r="137" spans="1:14">
      <c r="A137" s="182">
        <v>44873</v>
      </c>
      <c r="B137" s="142">
        <f t="shared" si="2"/>
        <v>136</v>
      </c>
      <c r="C137" s="185" t="s">
        <v>618</v>
      </c>
      <c r="D137" s="186" t="s">
        <v>55</v>
      </c>
      <c r="E137" s="186">
        <v>1</v>
      </c>
      <c r="F137" s="186">
        <v>1</v>
      </c>
      <c r="G137" s="186">
        <v>1</v>
      </c>
      <c r="H137" s="189" t="s">
        <v>6</v>
      </c>
      <c r="I137" s="189" t="s">
        <v>4</v>
      </c>
      <c r="J137" s="184" t="s">
        <v>51</v>
      </c>
      <c r="K137" s="189" t="s">
        <v>20</v>
      </c>
      <c r="L137" s="176">
        <v>1</v>
      </c>
      <c r="M137" s="176"/>
      <c r="N137" s="189"/>
    </row>
    <row r="138" spans="1:14">
      <c r="A138" s="182">
        <v>44873</v>
      </c>
      <c r="B138" s="142">
        <f t="shared" si="2"/>
        <v>137</v>
      </c>
      <c r="C138" s="185" t="s">
        <v>619</v>
      </c>
      <c r="D138" s="186" t="s">
        <v>106</v>
      </c>
      <c r="E138" s="186">
        <v>1</v>
      </c>
      <c r="F138" s="186">
        <v>1</v>
      </c>
      <c r="G138" s="186">
        <v>2</v>
      </c>
      <c r="H138" s="189" t="s">
        <v>6</v>
      </c>
      <c r="I138" s="189" t="s">
        <v>4</v>
      </c>
      <c r="J138" s="184" t="s">
        <v>51</v>
      </c>
      <c r="K138" s="189" t="s">
        <v>20</v>
      </c>
      <c r="L138" s="176">
        <v>1</v>
      </c>
      <c r="M138" s="176"/>
      <c r="N138" s="189"/>
    </row>
    <row r="139" spans="1:14">
      <c r="A139" s="182">
        <v>44873</v>
      </c>
      <c r="B139" s="142">
        <f t="shared" si="2"/>
        <v>138</v>
      </c>
      <c r="C139" s="185" t="s">
        <v>620</v>
      </c>
      <c r="D139" s="186" t="s">
        <v>70</v>
      </c>
      <c r="E139" s="186">
        <v>1</v>
      </c>
      <c r="F139" s="186">
        <v>1</v>
      </c>
      <c r="G139" s="186">
        <v>1</v>
      </c>
      <c r="H139" s="189" t="s">
        <v>6</v>
      </c>
      <c r="I139" s="189" t="s">
        <v>4</v>
      </c>
      <c r="J139" s="184" t="s">
        <v>87</v>
      </c>
      <c r="K139" s="189" t="s">
        <v>8</v>
      </c>
      <c r="L139" s="176">
        <v>1</v>
      </c>
      <c r="M139" s="176"/>
      <c r="N139" s="189"/>
    </row>
    <row r="140" spans="1:14">
      <c r="A140" s="182">
        <v>44873</v>
      </c>
      <c r="B140" s="142">
        <f t="shared" si="2"/>
        <v>139</v>
      </c>
      <c r="C140" s="190" t="s">
        <v>601</v>
      </c>
      <c r="D140" s="186" t="s">
        <v>159</v>
      </c>
      <c r="E140" s="186">
        <v>1</v>
      </c>
      <c r="F140" s="186">
        <v>1</v>
      </c>
      <c r="G140" s="186">
        <v>1</v>
      </c>
      <c r="H140" s="189" t="s">
        <v>6</v>
      </c>
      <c r="I140" s="189" t="s">
        <v>7</v>
      </c>
      <c r="J140" s="184" t="s">
        <v>51</v>
      </c>
      <c r="K140" s="189" t="s">
        <v>8</v>
      </c>
      <c r="L140" s="176">
        <v>1</v>
      </c>
      <c r="M140" s="176"/>
      <c r="N140" s="189"/>
    </row>
    <row r="141" spans="1:14">
      <c r="A141" s="182">
        <v>44873</v>
      </c>
      <c r="B141" s="142">
        <f t="shared" si="2"/>
        <v>140</v>
      </c>
      <c r="C141" s="185" t="s">
        <v>621</v>
      </c>
      <c r="D141" s="186" t="s">
        <v>61</v>
      </c>
      <c r="E141" s="189">
        <v>1</v>
      </c>
      <c r="F141" s="189">
        <v>1</v>
      </c>
      <c r="G141" s="189">
        <v>2</v>
      </c>
      <c r="H141" s="189" t="s">
        <v>6</v>
      </c>
      <c r="I141" s="189" t="s">
        <v>4</v>
      </c>
      <c r="J141" s="184" t="s">
        <v>87</v>
      </c>
      <c r="K141" s="189" t="s">
        <v>25</v>
      </c>
      <c r="L141" s="176">
        <v>1</v>
      </c>
      <c r="M141" s="176"/>
      <c r="N141" s="189"/>
    </row>
    <row r="142" spans="1:14">
      <c r="A142" s="182">
        <v>44874</v>
      </c>
      <c r="B142" s="142">
        <f t="shared" si="2"/>
        <v>141</v>
      </c>
      <c r="C142" s="185" t="s">
        <v>622</v>
      </c>
      <c r="D142" s="189" t="s">
        <v>159</v>
      </c>
      <c r="E142" s="189">
        <v>1</v>
      </c>
      <c r="F142" s="189">
        <v>1</v>
      </c>
      <c r="G142" s="189">
        <v>0</v>
      </c>
      <c r="H142" s="189" t="s">
        <v>6</v>
      </c>
      <c r="I142" s="189" t="s">
        <v>4</v>
      </c>
      <c r="J142" s="184" t="s">
        <v>51</v>
      </c>
      <c r="K142" s="189" t="s">
        <v>23</v>
      </c>
      <c r="L142" s="189">
        <v>1</v>
      </c>
      <c r="M142" s="189"/>
      <c r="N142" s="189"/>
    </row>
    <row r="143" spans="1:14">
      <c r="A143" s="182">
        <v>44874</v>
      </c>
      <c r="B143" s="142">
        <f t="shared" si="2"/>
        <v>142</v>
      </c>
      <c r="C143" s="185" t="s">
        <v>623</v>
      </c>
      <c r="D143" s="189" t="s">
        <v>159</v>
      </c>
      <c r="E143" s="189">
        <v>1</v>
      </c>
      <c r="F143" s="189">
        <v>1</v>
      </c>
      <c r="G143" s="189">
        <v>0</v>
      </c>
      <c r="H143" s="189" t="s">
        <v>6</v>
      </c>
      <c r="I143" s="189" t="s">
        <v>7</v>
      </c>
      <c r="J143" s="184" t="s">
        <v>51</v>
      </c>
      <c r="K143" s="189" t="s">
        <v>23</v>
      </c>
      <c r="L143" s="189">
        <v>1</v>
      </c>
      <c r="M143" s="189"/>
      <c r="N143" s="189"/>
    </row>
    <row r="144" spans="1:14">
      <c r="A144" s="182">
        <v>44874</v>
      </c>
      <c r="B144" s="142">
        <f t="shared" si="2"/>
        <v>143</v>
      </c>
      <c r="C144" s="185" t="s">
        <v>624</v>
      </c>
      <c r="D144" s="189" t="s">
        <v>159</v>
      </c>
      <c r="E144" s="189">
        <v>1</v>
      </c>
      <c r="F144" s="189">
        <v>1</v>
      </c>
      <c r="G144" s="189">
        <v>1</v>
      </c>
      <c r="H144" s="189" t="s">
        <v>6</v>
      </c>
      <c r="I144" s="189" t="s">
        <v>4</v>
      </c>
      <c r="J144" s="184" t="s">
        <v>49</v>
      </c>
      <c r="K144" s="189" t="s">
        <v>8</v>
      </c>
      <c r="L144" s="189">
        <v>1</v>
      </c>
      <c r="M144" s="189"/>
      <c r="N144" s="189"/>
    </row>
    <row r="145" spans="1:14">
      <c r="A145" s="182">
        <v>44874</v>
      </c>
      <c r="B145" s="142">
        <f t="shared" si="2"/>
        <v>144</v>
      </c>
      <c r="C145" s="185" t="s">
        <v>625</v>
      </c>
      <c r="D145" s="189" t="s">
        <v>159</v>
      </c>
      <c r="E145" s="189">
        <v>1</v>
      </c>
      <c r="F145" s="189">
        <v>1</v>
      </c>
      <c r="G145" s="189">
        <v>1</v>
      </c>
      <c r="H145" s="189" t="s">
        <v>6</v>
      </c>
      <c r="I145" s="189" t="s">
        <v>7</v>
      </c>
      <c r="J145" s="184" t="s">
        <v>49</v>
      </c>
      <c r="K145" s="189" t="s">
        <v>8</v>
      </c>
      <c r="L145" s="189">
        <v>1</v>
      </c>
      <c r="M145" s="189"/>
      <c r="N145" s="189"/>
    </row>
    <row r="146" spans="1:14">
      <c r="A146" s="182">
        <v>44874</v>
      </c>
      <c r="B146" s="142">
        <f t="shared" si="2"/>
        <v>145</v>
      </c>
      <c r="C146" s="185" t="s">
        <v>626</v>
      </c>
      <c r="D146" s="189" t="s">
        <v>159</v>
      </c>
      <c r="E146" s="189">
        <v>1</v>
      </c>
      <c r="F146" s="189">
        <v>1</v>
      </c>
      <c r="G146" s="189">
        <v>1</v>
      </c>
      <c r="H146" s="189" t="s">
        <v>6</v>
      </c>
      <c r="I146" s="189" t="s">
        <v>7</v>
      </c>
      <c r="J146" s="184" t="s">
        <v>49</v>
      </c>
      <c r="K146" s="189" t="s">
        <v>8</v>
      </c>
      <c r="L146" s="189">
        <v>1</v>
      </c>
      <c r="M146" s="189"/>
      <c r="N146" s="189"/>
    </row>
    <row r="147" spans="1:14">
      <c r="A147" s="182">
        <v>44874</v>
      </c>
      <c r="B147" s="142">
        <f t="shared" si="2"/>
        <v>146</v>
      </c>
      <c r="C147" s="185" t="s">
        <v>627</v>
      </c>
      <c r="D147" s="189" t="s">
        <v>159</v>
      </c>
      <c r="E147" s="189">
        <v>1</v>
      </c>
      <c r="F147" s="189">
        <v>1</v>
      </c>
      <c r="G147" s="189">
        <v>0</v>
      </c>
      <c r="H147" s="189" t="s">
        <v>6</v>
      </c>
      <c r="I147" s="189" t="s">
        <v>4</v>
      </c>
      <c r="J147" s="184" t="s">
        <v>66</v>
      </c>
      <c r="K147" s="189" t="s">
        <v>102</v>
      </c>
      <c r="L147" s="189"/>
      <c r="M147" s="189">
        <v>1</v>
      </c>
      <c r="N147" s="189"/>
    </row>
    <row r="148" spans="1:14">
      <c r="A148" s="182">
        <v>44874</v>
      </c>
      <c r="B148" s="142">
        <f t="shared" si="2"/>
        <v>147</v>
      </c>
      <c r="C148" s="185" t="s">
        <v>627</v>
      </c>
      <c r="D148" s="189" t="s">
        <v>159</v>
      </c>
      <c r="E148" s="189">
        <v>1</v>
      </c>
      <c r="F148" s="189">
        <v>1</v>
      </c>
      <c r="G148" s="189">
        <v>0</v>
      </c>
      <c r="H148" s="189" t="s">
        <v>6</v>
      </c>
      <c r="I148" s="189" t="s">
        <v>4</v>
      </c>
      <c r="J148" s="184" t="s">
        <v>66</v>
      </c>
      <c r="K148" s="189" t="s">
        <v>102</v>
      </c>
      <c r="L148" s="189"/>
      <c r="M148" s="189">
        <v>1</v>
      </c>
      <c r="N148" s="189"/>
    </row>
    <row r="149" spans="1:14">
      <c r="A149" s="182">
        <v>44874</v>
      </c>
      <c r="B149" s="142">
        <f t="shared" si="2"/>
        <v>148</v>
      </c>
      <c r="C149" s="185" t="s">
        <v>627</v>
      </c>
      <c r="D149" s="189" t="s">
        <v>159</v>
      </c>
      <c r="E149" s="189">
        <v>1</v>
      </c>
      <c r="F149" s="189">
        <v>1</v>
      </c>
      <c r="G149" s="189">
        <v>0</v>
      </c>
      <c r="H149" s="189" t="s">
        <v>6</v>
      </c>
      <c r="I149" s="189" t="s">
        <v>4</v>
      </c>
      <c r="J149" s="184" t="s">
        <v>66</v>
      </c>
      <c r="K149" s="189" t="s">
        <v>102</v>
      </c>
      <c r="L149" s="189"/>
      <c r="M149" s="189">
        <v>1</v>
      </c>
      <c r="N149" s="189"/>
    </row>
    <row r="150" spans="1:14">
      <c r="A150" s="182">
        <v>44874</v>
      </c>
      <c r="B150" s="142">
        <f t="shared" si="2"/>
        <v>149</v>
      </c>
      <c r="C150" s="185" t="s">
        <v>628</v>
      </c>
      <c r="D150" s="189" t="s">
        <v>159</v>
      </c>
      <c r="E150" s="189">
        <v>1</v>
      </c>
      <c r="F150" s="189">
        <v>1</v>
      </c>
      <c r="G150" s="189">
        <v>1</v>
      </c>
      <c r="H150" s="189" t="s">
        <v>6</v>
      </c>
      <c r="I150" s="189" t="s">
        <v>7</v>
      </c>
      <c r="J150" s="184" t="s">
        <v>51</v>
      </c>
      <c r="K150" s="189" t="s">
        <v>8</v>
      </c>
      <c r="L150" s="189">
        <v>1</v>
      </c>
      <c r="M150" s="189"/>
      <c r="N150" s="189"/>
    </row>
    <row r="151" spans="1:14">
      <c r="A151" s="182">
        <v>44874</v>
      </c>
      <c r="B151" s="142">
        <f t="shared" si="2"/>
        <v>150</v>
      </c>
      <c r="C151" s="185" t="s">
        <v>629</v>
      </c>
      <c r="D151" s="189" t="s">
        <v>159</v>
      </c>
      <c r="E151" s="189">
        <v>1</v>
      </c>
      <c r="F151" s="189">
        <v>1</v>
      </c>
      <c r="G151" s="189">
        <v>1</v>
      </c>
      <c r="H151" s="189" t="s">
        <v>6</v>
      </c>
      <c r="I151" s="189" t="s">
        <v>4</v>
      </c>
      <c r="J151" s="184" t="s">
        <v>66</v>
      </c>
      <c r="K151" s="189" t="s">
        <v>8</v>
      </c>
      <c r="L151" s="189">
        <v>1</v>
      </c>
      <c r="M151" s="189"/>
      <c r="N151" s="189"/>
    </row>
    <row r="152" spans="1:14">
      <c r="A152" s="182">
        <v>44874</v>
      </c>
      <c r="B152" s="142">
        <f t="shared" si="2"/>
        <v>151</v>
      </c>
      <c r="C152" s="185" t="s">
        <v>630</v>
      </c>
      <c r="D152" s="189" t="s">
        <v>68</v>
      </c>
      <c r="E152" s="189">
        <v>1</v>
      </c>
      <c r="F152" s="189">
        <v>1</v>
      </c>
      <c r="G152" s="189">
        <v>1</v>
      </c>
      <c r="H152" s="189" t="s">
        <v>6</v>
      </c>
      <c r="I152" s="189" t="s">
        <v>4</v>
      </c>
      <c r="J152" s="184" t="s">
        <v>66</v>
      </c>
      <c r="K152" s="189" t="s">
        <v>20</v>
      </c>
      <c r="L152" s="189">
        <v>1</v>
      </c>
      <c r="M152" s="189"/>
      <c r="N152" s="189"/>
    </row>
    <row r="153" spans="1:14">
      <c r="A153" s="182">
        <v>44874</v>
      </c>
      <c r="B153" s="142">
        <f t="shared" si="2"/>
        <v>152</v>
      </c>
      <c r="C153" s="185" t="s">
        <v>631</v>
      </c>
      <c r="D153" s="189" t="s">
        <v>61</v>
      </c>
      <c r="E153" s="189">
        <v>1</v>
      </c>
      <c r="F153" s="189">
        <v>1</v>
      </c>
      <c r="G153" s="189">
        <v>1</v>
      </c>
      <c r="H153" s="189" t="s">
        <v>6</v>
      </c>
      <c r="I153" s="189" t="s">
        <v>4</v>
      </c>
      <c r="J153" s="184" t="s">
        <v>87</v>
      </c>
      <c r="K153" s="189" t="s">
        <v>20</v>
      </c>
      <c r="L153" s="189">
        <v>1</v>
      </c>
      <c r="M153" s="189"/>
      <c r="N153" s="189"/>
    </row>
    <row r="154" spans="1:14">
      <c r="A154" s="182">
        <v>44874</v>
      </c>
      <c r="B154" s="142">
        <f t="shared" si="2"/>
        <v>153</v>
      </c>
      <c r="C154" s="185" t="s">
        <v>632</v>
      </c>
      <c r="D154" s="189" t="s">
        <v>55</v>
      </c>
      <c r="E154" s="189">
        <v>1</v>
      </c>
      <c r="F154" s="189">
        <v>1</v>
      </c>
      <c r="G154" s="189">
        <v>1</v>
      </c>
      <c r="H154" s="189" t="s">
        <v>6</v>
      </c>
      <c r="I154" s="189" t="s">
        <v>4</v>
      </c>
      <c r="J154" s="184" t="s">
        <v>66</v>
      </c>
      <c r="K154" s="189" t="s">
        <v>20</v>
      </c>
      <c r="L154" s="189">
        <v>1</v>
      </c>
      <c r="M154" s="189"/>
      <c r="N154" s="189"/>
    </row>
    <row r="155" spans="1:14">
      <c r="A155" s="182">
        <v>44874</v>
      </c>
      <c r="B155" s="142">
        <f t="shared" si="2"/>
        <v>154</v>
      </c>
      <c r="C155" s="185" t="s">
        <v>633</v>
      </c>
      <c r="D155" s="189" t="s">
        <v>70</v>
      </c>
      <c r="E155" s="189">
        <v>1</v>
      </c>
      <c r="F155" s="189">
        <v>1</v>
      </c>
      <c r="G155" s="189">
        <v>1</v>
      </c>
      <c r="H155" s="189" t="s">
        <v>6</v>
      </c>
      <c r="I155" s="189" t="s">
        <v>4</v>
      </c>
      <c r="J155" s="184" t="s">
        <v>83</v>
      </c>
      <c r="K155" s="189" t="s">
        <v>20</v>
      </c>
      <c r="L155" s="189">
        <v>1</v>
      </c>
      <c r="M155" s="189"/>
      <c r="N155" s="189"/>
    </row>
    <row r="156" spans="1:14">
      <c r="A156" s="182">
        <v>44874</v>
      </c>
      <c r="B156" s="142">
        <f t="shared" si="2"/>
        <v>155</v>
      </c>
      <c r="C156" s="185" t="s">
        <v>634</v>
      </c>
      <c r="D156" s="189" t="s">
        <v>59</v>
      </c>
      <c r="E156" s="189">
        <v>1</v>
      </c>
      <c r="F156" s="189">
        <v>1</v>
      </c>
      <c r="G156" s="189">
        <v>1</v>
      </c>
      <c r="H156" s="189" t="s">
        <v>6</v>
      </c>
      <c r="I156" s="189" t="s">
        <v>4</v>
      </c>
      <c r="J156" s="184" t="s">
        <v>51</v>
      </c>
      <c r="K156" s="189" t="s">
        <v>20</v>
      </c>
      <c r="L156" s="189">
        <v>1</v>
      </c>
      <c r="M156" s="189"/>
      <c r="N156" s="189"/>
    </row>
    <row r="157" spans="1:14">
      <c r="A157" s="182">
        <v>44874</v>
      </c>
      <c r="B157" s="142">
        <f t="shared" si="2"/>
        <v>156</v>
      </c>
      <c r="C157" s="185" t="s">
        <v>635</v>
      </c>
      <c r="D157" s="189" t="s">
        <v>106</v>
      </c>
      <c r="E157" s="189">
        <v>1</v>
      </c>
      <c r="F157" s="189">
        <v>1</v>
      </c>
      <c r="G157" s="189">
        <v>1</v>
      </c>
      <c r="H157" s="189" t="s">
        <v>6</v>
      </c>
      <c r="I157" s="189" t="s">
        <v>4</v>
      </c>
      <c r="J157" s="184" t="s">
        <v>49</v>
      </c>
      <c r="K157" s="189" t="s">
        <v>20</v>
      </c>
      <c r="L157" s="189">
        <v>1</v>
      </c>
      <c r="M157" s="189"/>
      <c r="N157" s="189"/>
    </row>
    <row r="158" spans="1:14">
      <c r="A158" s="182">
        <v>44874</v>
      </c>
      <c r="B158" s="142">
        <f t="shared" si="2"/>
        <v>157</v>
      </c>
      <c r="C158" s="191" t="s">
        <v>636</v>
      </c>
      <c r="D158" s="137" t="s">
        <v>48</v>
      </c>
      <c r="E158" s="137">
        <v>1</v>
      </c>
      <c r="F158" s="137">
        <v>19</v>
      </c>
      <c r="G158" s="137">
        <v>0</v>
      </c>
      <c r="H158" s="176" t="s">
        <v>15</v>
      </c>
      <c r="I158" s="176" t="s">
        <v>4</v>
      </c>
      <c r="J158" s="184" t="s">
        <v>71</v>
      </c>
      <c r="K158" s="176" t="s">
        <v>29</v>
      </c>
      <c r="L158" s="176">
        <v>1</v>
      </c>
      <c r="M158" s="176"/>
      <c r="N158" s="175"/>
    </row>
    <row r="159" spans="1:14">
      <c r="A159" s="182">
        <v>44874</v>
      </c>
      <c r="B159" s="142">
        <f t="shared" si="2"/>
        <v>158</v>
      </c>
      <c r="C159" s="191" t="s">
        <v>637</v>
      </c>
      <c r="D159" s="137" t="s">
        <v>53</v>
      </c>
      <c r="E159" s="137">
        <v>1</v>
      </c>
      <c r="F159" s="137">
        <v>19</v>
      </c>
      <c r="G159" s="137">
        <v>0</v>
      </c>
      <c r="H159" s="176" t="s">
        <v>15</v>
      </c>
      <c r="I159" s="176" t="s">
        <v>4</v>
      </c>
      <c r="J159" s="184" t="s">
        <v>71</v>
      </c>
      <c r="K159" s="176" t="s">
        <v>29</v>
      </c>
      <c r="L159" s="176">
        <v>1</v>
      </c>
      <c r="M159" s="176"/>
      <c r="N159" s="175"/>
    </row>
    <row r="160" spans="1:14">
      <c r="A160" s="182">
        <v>44874</v>
      </c>
      <c r="B160" s="142">
        <f t="shared" si="2"/>
        <v>159</v>
      </c>
      <c r="C160" s="191" t="s">
        <v>638</v>
      </c>
      <c r="D160" s="137" t="s">
        <v>344</v>
      </c>
      <c r="E160" s="137">
        <v>1</v>
      </c>
      <c r="F160" s="137">
        <v>1</v>
      </c>
      <c r="G160" s="137">
        <v>8</v>
      </c>
      <c r="H160" s="176" t="s">
        <v>21</v>
      </c>
      <c r="I160" s="176" t="s">
        <v>4</v>
      </c>
      <c r="J160" s="184" t="s">
        <v>49</v>
      </c>
      <c r="K160" s="176" t="s">
        <v>14</v>
      </c>
      <c r="L160" s="176">
        <v>1</v>
      </c>
      <c r="M160" s="176"/>
      <c r="N160" s="175"/>
    </row>
    <row r="161" spans="1:14">
      <c r="A161" s="182">
        <v>44874</v>
      </c>
      <c r="B161" s="142">
        <f t="shared" si="2"/>
        <v>160</v>
      </c>
      <c r="C161" s="185" t="s">
        <v>639</v>
      </c>
      <c r="D161" s="137" t="s">
        <v>113</v>
      </c>
      <c r="E161" s="137">
        <v>1</v>
      </c>
      <c r="F161" s="137">
        <v>17</v>
      </c>
      <c r="G161" s="137">
        <v>1</v>
      </c>
      <c r="H161" s="176" t="s">
        <v>15</v>
      </c>
      <c r="I161" s="176" t="s">
        <v>4</v>
      </c>
      <c r="J161" s="184" t="s">
        <v>71</v>
      </c>
      <c r="K161" s="176" t="s">
        <v>14</v>
      </c>
      <c r="L161" s="176"/>
      <c r="M161" s="176">
        <v>1</v>
      </c>
      <c r="N161" s="175"/>
    </row>
    <row r="162" spans="1:14">
      <c r="A162" s="182">
        <v>44875</v>
      </c>
      <c r="B162" s="142">
        <f t="shared" si="2"/>
        <v>161</v>
      </c>
      <c r="C162" s="185" t="s">
        <v>640</v>
      </c>
      <c r="D162" s="183" t="s">
        <v>48</v>
      </c>
      <c r="E162" s="137">
        <v>1</v>
      </c>
      <c r="F162" s="137">
        <v>4</v>
      </c>
      <c r="G162" s="137">
        <v>1</v>
      </c>
      <c r="H162" s="176" t="s">
        <v>15</v>
      </c>
      <c r="I162" s="176" t="s">
        <v>4</v>
      </c>
      <c r="J162" s="184" t="s">
        <v>245</v>
      </c>
      <c r="K162" s="176" t="s">
        <v>14</v>
      </c>
      <c r="L162" s="176">
        <v>1</v>
      </c>
      <c r="M162" s="176"/>
      <c r="N162" s="175"/>
    </row>
    <row r="163" spans="1:14">
      <c r="A163" s="182">
        <v>44875</v>
      </c>
      <c r="B163" s="142">
        <f t="shared" si="2"/>
        <v>162</v>
      </c>
      <c r="C163" s="185" t="s">
        <v>641</v>
      </c>
      <c r="D163" s="183" t="s">
        <v>48</v>
      </c>
      <c r="E163" s="137">
        <v>1</v>
      </c>
      <c r="F163" s="137">
        <v>0</v>
      </c>
      <c r="G163" s="137">
        <v>1</v>
      </c>
      <c r="H163" s="176" t="s">
        <v>15</v>
      </c>
      <c r="I163" s="176" t="s">
        <v>4</v>
      </c>
      <c r="J163" s="184" t="s">
        <v>71</v>
      </c>
      <c r="K163" s="176" t="s">
        <v>11</v>
      </c>
      <c r="L163" s="176">
        <v>1</v>
      </c>
      <c r="M163" s="176"/>
      <c r="N163" s="175"/>
    </row>
    <row r="164" spans="1:14">
      <c r="A164" s="182">
        <v>44875</v>
      </c>
      <c r="B164" s="142">
        <f t="shared" si="2"/>
        <v>163</v>
      </c>
      <c r="C164" s="185" t="s">
        <v>642</v>
      </c>
      <c r="D164" s="183" t="s">
        <v>48</v>
      </c>
      <c r="E164" s="137">
        <v>1</v>
      </c>
      <c r="F164" s="137">
        <v>0</v>
      </c>
      <c r="G164" s="137">
        <v>3</v>
      </c>
      <c r="H164" s="176" t="s">
        <v>15</v>
      </c>
      <c r="I164" s="176" t="s">
        <v>4</v>
      </c>
      <c r="J164" s="184" t="s">
        <v>71</v>
      </c>
      <c r="K164" s="176" t="s">
        <v>20</v>
      </c>
      <c r="L164" s="176">
        <v>1</v>
      </c>
      <c r="M164" s="176"/>
      <c r="N164" s="175"/>
    </row>
    <row r="165" spans="1:14">
      <c r="A165" s="182">
        <v>44875</v>
      </c>
      <c r="B165" s="142">
        <f t="shared" si="2"/>
        <v>164</v>
      </c>
      <c r="C165" s="190" t="s">
        <v>643</v>
      </c>
      <c r="D165" s="183" t="s">
        <v>48</v>
      </c>
      <c r="E165" s="137">
        <v>1</v>
      </c>
      <c r="F165" s="137">
        <v>1</v>
      </c>
      <c r="G165" s="137">
        <v>0</v>
      </c>
      <c r="H165" s="176" t="s">
        <v>21</v>
      </c>
      <c r="I165" s="176" t="s">
        <v>4</v>
      </c>
      <c r="J165" s="184" t="s">
        <v>303</v>
      </c>
      <c r="K165" s="176" t="s">
        <v>25</v>
      </c>
      <c r="L165" s="176">
        <v>1</v>
      </c>
      <c r="M165" s="176"/>
      <c r="N165" s="175"/>
    </row>
    <row r="166" spans="1:14">
      <c r="A166" s="182">
        <v>44875</v>
      </c>
      <c r="B166" s="142">
        <f t="shared" si="2"/>
        <v>165</v>
      </c>
      <c r="C166" s="185" t="s">
        <v>644</v>
      </c>
      <c r="D166" s="183" t="s">
        <v>53</v>
      </c>
      <c r="E166" s="137">
        <v>1</v>
      </c>
      <c r="F166" s="137">
        <v>0</v>
      </c>
      <c r="G166" s="137">
        <v>1</v>
      </c>
      <c r="H166" s="176" t="s">
        <v>15</v>
      </c>
      <c r="I166" s="176" t="s">
        <v>645</v>
      </c>
      <c r="J166" s="184" t="s">
        <v>49</v>
      </c>
      <c r="K166" s="176" t="s">
        <v>11</v>
      </c>
      <c r="L166" s="176">
        <v>1</v>
      </c>
      <c r="M166" s="176"/>
      <c r="N166" s="175"/>
    </row>
    <row r="167" spans="1:14">
      <c r="A167" s="182">
        <v>44875</v>
      </c>
      <c r="B167" s="142">
        <f t="shared" si="2"/>
        <v>166</v>
      </c>
      <c r="C167" s="185" t="s">
        <v>646</v>
      </c>
      <c r="D167" s="183" t="s">
        <v>53</v>
      </c>
      <c r="E167" s="137">
        <v>1</v>
      </c>
      <c r="F167" s="137">
        <v>0</v>
      </c>
      <c r="G167" s="137">
        <v>1</v>
      </c>
      <c r="H167" s="176" t="s">
        <v>15</v>
      </c>
      <c r="I167" s="176" t="s">
        <v>4</v>
      </c>
      <c r="J167" s="184" t="s">
        <v>71</v>
      </c>
      <c r="K167" s="176" t="s">
        <v>14</v>
      </c>
      <c r="L167" s="176">
        <v>1</v>
      </c>
      <c r="M167" s="176"/>
      <c r="N167" s="175"/>
    </row>
    <row r="168" spans="1:14">
      <c r="A168" s="182">
        <v>44875</v>
      </c>
      <c r="B168" s="142">
        <f t="shared" si="2"/>
        <v>167</v>
      </c>
      <c r="C168" s="133" t="s">
        <v>647</v>
      </c>
      <c r="D168" s="183" t="s">
        <v>53</v>
      </c>
      <c r="E168" s="137">
        <v>1</v>
      </c>
      <c r="F168" s="137">
        <v>1</v>
      </c>
      <c r="G168" s="137">
        <v>0</v>
      </c>
      <c r="H168" s="176" t="s">
        <v>21</v>
      </c>
      <c r="I168" s="176" t="s">
        <v>4</v>
      </c>
      <c r="J168" s="184" t="s">
        <v>303</v>
      </c>
      <c r="K168" s="176" t="s">
        <v>25</v>
      </c>
      <c r="L168" s="176">
        <v>1</v>
      </c>
      <c r="M168" s="176"/>
      <c r="N168" s="175"/>
    </row>
    <row r="169" spans="1:14">
      <c r="A169" s="182">
        <v>44875</v>
      </c>
      <c r="B169" s="142">
        <f t="shared" si="2"/>
        <v>168</v>
      </c>
      <c r="C169" s="133" t="s">
        <v>648</v>
      </c>
      <c r="D169" s="183" t="s">
        <v>53</v>
      </c>
      <c r="E169" s="137">
        <v>1</v>
      </c>
      <c r="F169" s="137">
        <v>1</v>
      </c>
      <c r="G169" s="137">
        <v>0</v>
      </c>
      <c r="H169" s="176" t="s">
        <v>21</v>
      </c>
      <c r="I169" s="176" t="s">
        <v>4</v>
      </c>
      <c r="J169" s="184" t="s">
        <v>303</v>
      </c>
      <c r="K169" s="176" t="s">
        <v>25</v>
      </c>
      <c r="L169" s="176">
        <v>1</v>
      </c>
      <c r="M169" s="176"/>
      <c r="N169" s="175"/>
    </row>
    <row r="170" spans="1:14">
      <c r="A170" s="182">
        <v>44875</v>
      </c>
      <c r="B170" s="142">
        <f t="shared" si="2"/>
        <v>169</v>
      </c>
      <c r="C170" s="185" t="s">
        <v>649</v>
      </c>
      <c r="D170" s="137" t="s">
        <v>113</v>
      </c>
      <c r="E170" s="137">
        <v>1</v>
      </c>
      <c r="F170" s="137">
        <v>1</v>
      </c>
      <c r="G170" s="137">
        <v>0</v>
      </c>
      <c r="H170" s="176" t="s">
        <v>21</v>
      </c>
      <c r="I170" s="176" t="s">
        <v>4</v>
      </c>
      <c r="J170" s="184" t="s">
        <v>256</v>
      </c>
      <c r="K170" s="176" t="s">
        <v>25</v>
      </c>
      <c r="L170" s="176">
        <v>1</v>
      </c>
      <c r="M170" s="176"/>
      <c r="N170" s="175"/>
    </row>
    <row r="171" spans="1:14">
      <c r="A171" s="182">
        <v>44875</v>
      </c>
      <c r="B171" s="142">
        <f t="shared" si="2"/>
        <v>170</v>
      </c>
      <c r="C171" s="185" t="s">
        <v>650</v>
      </c>
      <c r="D171" s="137" t="s">
        <v>113</v>
      </c>
      <c r="E171" s="137">
        <v>1</v>
      </c>
      <c r="F171" s="137">
        <v>1</v>
      </c>
      <c r="G171" s="137">
        <v>0</v>
      </c>
      <c r="H171" s="176" t="s">
        <v>21</v>
      </c>
      <c r="I171" s="176" t="s">
        <v>4</v>
      </c>
      <c r="J171" s="184" t="s">
        <v>313</v>
      </c>
      <c r="K171" s="176" t="s">
        <v>25</v>
      </c>
      <c r="L171" s="176">
        <v>1</v>
      </c>
      <c r="M171" s="176"/>
      <c r="N171" s="175"/>
    </row>
    <row r="172" spans="1:14">
      <c r="A172" s="182">
        <v>44875</v>
      </c>
      <c r="B172" s="142">
        <f t="shared" si="2"/>
        <v>171</v>
      </c>
      <c r="C172" s="185" t="s">
        <v>651</v>
      </c>
      <c r="D172" s="137" t="s">
        <v>113</v>
      </c>
      <c r="E172" s="137">
        <v>1</v>
      </c>
      <c r="F172" s="137">
        <v>1</v>
      </c>
      <c r="G172" s="137">
        <v>0</v>
      </c>
      <c r="H172" s="176" t="s">
        <v>21</v>
      </c>
      <c r="I172" s="176" t="s">
        <v>4</v>
      </c>
      <c r="J172" s="184" t="s">
        <v>652</v>
      </c>
      <c r="K172" s="176" t="s">
        <v>25</v>
      </c>
      <c r="L172" s="176">
        <v>1</v>
      </c>
      <c r="M172" s="176"/>
      <c r="N172" s="175"/>
    </row>
    <row r="173" spans="1:14">
      <c r="A173" s="182">
        <v>44875</v>
      </c>
      <c r="B173" s="142">
        <f t="shared" si="2"/>
        <v>172</v>
      </c>
      <c r="C173" s="185" t="s">
        <v>653</v>
      </c>
      <c r="D173" s="137" t="s">
        <v>113</v>
      </c>
      <c r="E173" s="137">
        <v>1</v>
      </c>
      <c r="F173" s="137">
        <v>1</v>
      </c>
      <c r="G173" s="137">
        <v>0</v>
      </c>
      <c r="H173" s="176" t="s">
        <v>21</v>
      </c>
      <c r="I173" s="176" t="s">
        <v>4</v>
      </c>
      <c r="J173" s="184" t="s">
        <v>654</v>
      </c>
      <c r="K173" s="176" t="s">
        <v>25</v>
      </c>
      <c r="L173" s="176">
        <v>1</v>
      </c>
      <c r="M173" s="176"/>
      <c r="N173" s="175"/>
    </row>
    <row r="174" spans="1:14">
      <c r="A174" s="182">
        <v>44875</v>
      </c>
      <c r="B174" s="142">
        <f t="shared" si="2"/>
        <v>173</v>
      </c>
      <c r="C174" s="185" t="s">
        <v>655</v>
      </c>
      <c r="D174" s="137" t="s">
        <v>113</v>
      </c>
      <c r="E174" s="137">
        <v>1</v>
      </c>
      <c r="F174" s="137">
        <v>1</v>
      </c>
      <c r="G174" s="137">
        <v>0</v>
      </c>
      <c r="H174" s="176" t="s">
        <v>21</v>
      </c>
      <c r="I174" s="176" t="s">
        <v>4</v>
      </c>
      <c r="J174" s="184" t="s">
        <v>317</v>
      </c>
      <c r="K174" s="176" t="s">
        <v>25</v>
      </c>
      <c r="L174" s="176">
        <v>1</v>
      </c>
      <c r="M174" s="176"/>
      <c r="N174" s="175"/>
    </row>
    <row r="175" spans="1:14">
      <c r="A175" s="182">
        <v>44875</v>
      </c>
      <c r="B175" s="142">
        <f t="shared" si="2"/>
        <v>174</v>
      </c>
      <c r="C175" s="133" t="s">
        <v>656</v>
      </c>
      <c r="D175" s="137" t="s">
        <v>113</v>
      </c>
      <c r="E175" s="137">
        <v>1</v>
      </c>
      <c r="F175" s="137">
        <v>1</v>
      </c>
      <c r="G175" s="137">
        <v>0</v>
      </c>
      <c r="H175" s="176" t="s">
        <v>15</v>
      </c>
      <c r="I175" s="176" t="s">
        <v>4</v>
      </c>
      <c r="J175" s="184" t="s">
        <v>303</v>
      </c>
      <c r="K175" s="176" t="s">
        <v>11</v>
      </c>
      <c r="L175" s="176"/>
      <c r="M175" s="176">
        <v>1</v>
      </c>
      <c r="N175" s="175"/>
    </row>
    <row r="176" spans="1:14">
      <c r="A176" s="182">
        <v>44875</v>
      </c>
      <c r="B176" s="142">
        <f t="shared" si="2"/>
        <v>175</v>
      </c>
      <c r="C176" s="133" t="s">
        <v>76</v>
      </c>
      <c r="D176" s="137" t="s">
        <v>344</v>
      </c>
      <c r="E176" s="137">
        <v>1</v>
      </c>
      <c r="F176" s="137">
        <v>1</v>
      </c>
      <c r="G176" s="137">
        <v>0</v>
      </c>
      <c r="H176" s="176" t="s">
        <v>21</v>
      </c>
      <c r="I176" s="176" t="s">
        <v>4</v>
      </c>
      <c r="J176" s="184" t="s">
        <v>66</v>
      </c>
      <c r="K176" s="176" t="s">
        <v>14</v>
      </c>
      <c r="L176" s="176"/>
      <c r="M176" s="176">
        <v>1</v>
      </c>
      <c r="N176" s="175"/>
    </row>
    <row r="177" spans="1:14">
      <c r="A177" s="182">
        <v>44875</v>
      </c>
      <c r="B177" s="142">
        <f t="shared" si="2"/>
        <v>176</v>
      </c>
      <c r="C177" s="185" t="s">
        <v>657</v>
      </c>
      <c r="D177" s="189" t="s">
        <v>159</v>
      </c>
      <c r="E177" s="189">
        <v>1</v>
      </c>
      <c r="F177" s="189">
        <v>1</v>
      </c>
      <c r="G177" s="189">
        <v>1</v>
      </c>
      <c r="H177" s="189" t="s">
        <v>6</v>
      </c>
      <c r="I177" s="189" t="s">
        <v>7</v>
      </c>
      <c r="J177" s="184" t="s">
        <v>49</v>
      </c>
      <c r="K177" s="189" t="s">
        <v>8</v>
      </c>
      <c r="L177" s="189">
        <v>1</v>
      </c>
      <c r="M177" s="189"/>
      <c r="N177" s="189"/>
    </row>
    <row r="178" spans="1:14">
      <c r="A178" s="182">
        <v>44875</v>
      </c>
      <c r="B178" s="142">
        <f t="shared" si="2"/>
        <v>177</v>
      </c>
      <c r="C178" s="185" t="s">
        <v>658</v>
      </c>
      <c r="D178" s="189" t="s">
        <v>159</v>
      </c>
      <c r="E178" s="189">
        <v>1</v>
      </c>
      <c r="F178" s="189">
        <v>1</v>
      </c>
      <c r="G178" s="189">
        <v>1</v>
      </c>
      <c r="H178" s="189" t="s">
        <v>6</v>
      </c>
      <c r="I178" s="189" t="s">
        <v>16</v>
      </c>
      <c r="J178" s="184" t="s">
        <v>49</v>
      </c>
      <c r="K178" s="189" t="s">
        <v>8</v>
      </c>
      <c r="L178" s="189">
        <v>1</v>
      </c>
      <c r="M178" s="189"/>
      <c r="N178" s="189"/>
    </row>
    <row r="179" spans="1:14">
      <c r="A179" s="182">
        <v>44875</v>
      </c>
      <c r="B179" s="142">
        <f t="shared" si="2"/>
        <v>178</v>
      </c>
      <c r="C179" s="185" t="s">
        <v>659</v>
      </c>
      <c r="D179" s="189" t="s">
        <v>159</v>
      </c>
      <c r="E179" s="189">
        <v>1</v>
      </c>
      <c r="F179" s="189">
        <v>1</v>
      </c>
      <c r="G179" s="189">
        <v>1</v>
      </c>
      <c r="H179" s="189" t="s">
        <v>6</v>
      </c>
      <c r="I179" s="189" t="s">
        <v>4</v>
      </c>
      <c r="J179" s="184" t="s">
        <v>83</v>
      </c>
      <c r="K179" s="189" t="s">
        <v>8</v>
      </c>
      <c r="L179" s="189">
        <v>1</v>
      </c>
      <c r="M179" s="189"/>
      <c r="N179" s="189"/>
    </row>
    <row r="180" spans="1:14">
      <c r="A180" s="182">
        <v>44875</v>
      </c>
      <c r="B180" s="142">
        <f t="shared" si="2"/>
        <v>179</v>
      </c>
      <c r="C180" s="185" t="s">
        <v>660</v>
      </c>
      <c r="D180" s="189" t="s">
        <v>159</v>
      </c>
      <c r="E180" s="189">
        <v>1</v>
      </c>
      <c r="F180" s="189">
        <v>1</v>
      </c>
      <c r="G180" s="189">
        <v>1</v>
      </c>
      <c r="H180" s="189" t="s">
        <v>6</v>
      </c>
      <c r="I180" s="189" t="s">
        <v>4</v>
      </c>
      <c r="J180" s="184" t="s">
        <v>51</v>
      </c>
      <c r="K180" s="189" t="s">
        <v>8</v>
      </c>
      <c r="L180" s="189">
        <v>1</v>
      </c>
      <c r="M180" s="189"/>
      <c r="N180" s="189"/>
    </row>
    <row r="181" spans="1:14">
      <c r="A181" s="182">
        <v>44875</v>
      </c>
      <c r="B181" s="142">
        <f t="shared" si="2"/>
        <v>180</v>
      </c>
      <c r="C181" s="185" t="s">
        <v>661</v>
      </c>
      <c r="D181" s="189" t="s">
        <v>159</v>
      </c>
      <c r="E181" s="189">
        <v>1</v>
      </c>
      <c r="F181" s="189">
        <v>1</v>
      </c>
      <c r="G181" s="189">
        <v>1</v>
      </c>
      <c r="H181" s="189" t="s">
        <v>6</v>
      </c>
      <c r="I181" s="189" t="s">
        <v>4</v>
      </c>
      <c r="J181" s="184" t="s">
        <v>66</v>
      </c>
      <c r="K181" s="189" t="s">
        <v>20</v>
      </c>
      <c r="L181" s="189"/>
      <c r="M181" s="189">
        <v>1</v>
      </c>
      <c r="N181" s="189"/>
    </row>
    <row r="182" spans="1:14">
      <c r="A182" s="182">
        <v>44875</v>
      </c>
      <c r="B182" s="142">
        <f t="shared" si="2"/>
        <v>181</v>
      </c>
      <c r="C182" s="185" t="s">
        <v>662</v>
      </c>
      <c r="D182" s="189" t="s">
        <v>159</v>
      </c>
      <c r="E182" s="189">
        <v>1</v>
      </c>
      <c r="F182" s="189">
        <v>1</v>
      </c>
      <c r="G182" s="189">
        <v>0</v>
      </c>
      <c r="H182" s="189" t="s">
        <v>6</v>
      </c>
      <c r="I182" s="189" t="s">
        <v>4</v>
      </c>
      <c r="J182" s="184" t="s">
        <v>66</v>
      </c>
      <c r="K182" s="189" t="s">
        <v>20</v>
      </c>
      <c r="L182" s="189"/>
      <c r="M182" s="189">
        <v>1</v>
      </c>
      <c r="N182" s="189"/>
    </row>
    <row r="183" spans="1:14">
      <c r="A183" s="182">
        <v>44875</v>
      </c>
      <c r="B183" s="142">
        <f t="shared" si="2"/>
        <v>182</v>
      </c>
      <c r="C183" s="185" t="s">
        <v>663</v>
      </c>
      <c r="D183" s="189" t="s">
        <v>159</v>
      </c>
      <c r="E183" s="189">
        <v>1</v>
      </c>
      <c r="F183" s="189">
        <v>1</v>
      </c>
      <c r="G183" s="189">
        <v>0</v>
      </c>
      <c r="H183" s="189" t="s">
        <v>6</v>
      </c>
      <c r="I183" s="189" t="s">
        <v>4</v>
      </c>
      <c r="J183" s="184" t="s">
        <v>66</v>
      </c>
      <c r="K183" s="189" t="s">
        <v>20</v>
      </c>
      <c r="L183" s="189"/>
      <c r="M183" s="189">
        <v>1</v>
      </c>
      <c r="N183" s="189"/>
    </row>
    <row r="184" spans="1:14">
      <c r="A184" s="182">
        <v>44875</v>
      </c>
      <c r="B184" s="142">
        <f t="shared" si="2"/>
        <v>183</v>
      </c>
      <c r="C184" s="185" t="s">
        <v>664</v>
      </c>
      <c r="D184" s="189" t="s">
        <v>159</v>
      </c>
      <c r="E184" s="189">
        <v>1</v>
      </c>
      <c r="F184" s="189">
        <v>1</v>
      </c>
      <c r="G184" s="189">
        <v>0</v>
      </c>
      <c r="H184" s="189" t="s">
        <v>6</v>
      </c>
      <c r="I184" s="189" t="s">
        <v>4</v>
      </c>
      <c r="J184" s="184" t="s">
        <v>66</v>
      </c>
      <c r="K184" s="189" t="s">
        <v>20</v>
      </c>
      <c r="L184" s="189"/>
      <c r="M184" s="189">
        <v>1</v>
      </c>
      <c r="N184" s="189"/>
    </row>
    <row r="185" spans="1:14">
      <c r="A185" s="182">
        <v>44875</v>
      </c>
      <c r="B185" s="142">
        <f t="shared" si="2"/>
        <v>184</v>
      </c>
      <c r="C185" s="185" t="s">
        <v>665</v>
      </c>
      <c r="D185" s="189" t="s">
        <v>68</v>
      </c>
      <c r="E185" s="189">
        <v>1</v>
      </c>
      <c r="F185" s="189">
        <v>1</v>
      </c>
      <c r="G185" s="189">
        <v>3</v>
      </c>
      <c r="H185" s="189" t="s">
        <v>6</v>
      </c>
      <c r="I185" s="189" t="s">
        <v>4</v>
      </c>
      <c r="J185" s="184" t="s">
        <v>49</v>
      </c>
      <c r="K185" s="189" t="s">
        <v>20</v>
      </c>
      <c r="L185" s="189">
        <v>1</v>
      </c>
      <c r="M185" s="189"/>
      <c r="N185" s="189"/>
    </row>
    <row r="186" spans="1:14">
      <c r="A186" s="182">
        <v>44875</v>
      </c>
      <c r="B186" s="142">
        <f t="shared" si="2"/>
        <v>185</v>
      </c>
      <c r="C186" s="185" t="s">
        <v>666</v>
      </c>
      <c r="D186" s="189" t="s">
        <v>68</v>
      </c>
      <c r="E186" s="189">
        <v>1</v>
      </c>
      <c r="F186" s="189">
        <v>1</v>
      </c>
      <c r="G186" s="189">
        <v>3</v>
      </c>
      <c r="H186" s="189" t="s">
        <v>6</v>
      </c>
      <c r="I186" s="189" t="s">
        <v>16</v>
      </c>
      <c r="J186" s="184" t="s">
        <v>49</v>
      </c>
      <c r="K186" s="189" t="s">
        <v>20</v>
      </c>
      <c r="L186" s="189">
        <v>1</v>
      </c>
      <c r="M186" s="189"/>
      <c r="N186" s="189"/>
    </row>
    <row r="187" spans="1:14">
      <c r="A187" s="182">
        <v>44875</v>
      </c>
      <c r="B187" s="142">
        <f t="shared" si="2"/>
        <v>186</v>
      </c>
      <c r="C187" s="185" t="s">
        <v>667</v>
      </c>
      <c r="D187" s="189" t="s">
        <v>68</v>
      </c>
      <c r="E187" s="189">
        <v>1</v>
      </c>
      <c r="F187" s="189">
        <v>1</v>
      </c>
      <c r="G187" s="189">
        <v>2</v>
      </c>
      <c r="H187" s="189" t="s">
        <v>6</v>
      </c>
      <c r="I187" s="189" t="s">
        <v>4</v>
      </c>
      <c r="J187" s="184" t="s">
        <v>51</v>
      </c>
      <c r="K187" s="189" t="s">
        <v>11</v>
      </c>
      <c r="L187" s="189">
        <v>1</v>
      </c>
      <c r="M187" s="189"/>
      <c r="N187" s="189"/>
    </row>
    <row r="188" spans="1:14">
      <c r="A188" s="182">
        <v>44875</v>
      </c>
      <c r="B188" s="142">
        <f t="shared" si="2"/>
        <v>187</v>
      </c>
      <c r="C188" s="185" t="s">
        <v>668</v>
      </c>
      <c r="D188" s="189" t="s">
        <v>61</v>
      </c>
      <c r="E188" s="189">
        <v>1</v>
      </c>
      <c r="F188" s="189">
        <v>1</v>
      </c>
      <c r="G188" s="189">
        <v>3</v>
      </c>
      <c r="H188" s="189" t="s">
        <v>6</v>
      </c>
      <c r="I188" s="189" t="s">
        <v>4</v>
      </c>
      <c r="J188" s="184" t="s">
        <v>83</v>
      </c>
      <c r="K188" s="189" t="s">
        <v>20</v>
      </c>
      <c r="L188" s="189">
        <v>1</v>
      </c>
      <c r="M188" s="189"/>
      <c r="N188" s="189"/>
    </row>
    <row r="189" spans="1:14">
      <c r="A189" s="182">
        <v>44875</v>
      </c>
      <c r="B189" s="142">
        <f t="shared" si="2"/>
        <v>188</v>
      </c>
      <c r="C189" s="185" t="s">
        <v>669</v>
      </c>
      <c r="D189" s="189" t="s">
        <v>61</v>
      </c>
      <c r="E189" s="189">
        <v>1</v>
      </c>
      <c r="F189" s="189">
        <v>1</v>
      </c>
      <c r="G189" s="189">
        <v>2</v>
      </c>
      <c r="H189" s="189" t="s">
        <v>6</v>
      </c>
      <c r="I189" s="189" t="s">
        <v>4</v>
      </c>
      <c r="J189" s="184" t="s">
        <v>83</v>
      </c>
      <c r="K189" s="189" t="s">
        <v>11</v>
      </c>
      <c r="L189" s="189">
        <v>1</v>
      </c>
      <c r="M189" s="189"/>
      <c r="N189" s="189"/>
    </row>
    <row r="190" spans="1:14">
      <c r="A190" s="182">
        <v>44875</v>
      </c>
      <c r="B190" s="142">
        <f t="shared" si="2"/>
        <v>189</v>
      </c>
      <c r="C190" s="185" t="s">
        <v>670</v>
      </c>
      <c r="D190" s="189" t="s">
        <v>61</v>
      </c>
      <c r="E190" s="189">
        <v>1</v>
      </c>
      <c r="F190" s="189">
        <v>1</v>
      </c>
      <c r="G190" s="189">
        <v>3</v>
      </c>
      <c r="H190" s="189" t="s">
        <v>6</v>
      </c>
      <c r="I190" s="189" t="s">
        <v>4</v>
      </c>
      <c r="J190" s="184" t="s">
        <v>83</v>
      </c>
      <c r="K190" s="189" t="s">
        <v>20</v>
      </c>
      <c r="L190" s="189">
        <v>1</v>
      </c>
      <c r="M190" s="189"/>
      <c r="N190" s="189"/>
    </row>
    <row r="191" spans="1:14">
      <c r="A191" s="182">
        <v>44875</v>
      </c>
      <c r="B191" s="142">
        <f t="shared" si="2"/>
        <v>190</v>
      </c>
      <c r="C191" s="185" t="s">
        <v>671</v>
      </c>
      <c r="D191" s="189" t="s">
        <v>55</v>
      </c>
      <c r="E191" s="189">
        <v>1</v>
      </c>
      <c r="F191" s="189">
        <v>1</v>
      </c>
      <c r="G191" s="189">
        <v>3</v>
      </c>
      <c r="H191" s="189" t="s">
        <v>6</v>
      </c>
      <c r="I191" s="189" t="s">
        <v>4</v>
      </c>
      <c r="J191" s="184" t="s">
        <v>49</v>
      </c>
      <c r="K191" s="189" t="s">
        <v>20</v>
      </c>
      <c r="L191" s="189">
        <v>1</v>
      </c>
      <c r="M191" s="189"/>
      <c r="N191" s="189"/>
    </row>
    <row r="192" spans="1:14">
      <c r="A192" s="182">
        <v>44875</v>
      </c>
      <c r="B192" s="142">
        <f t="shared" si="2"/>
        <v>191</v>
      </c>
      <c r="C192" s="185" t="s">
        <v>672</v>
      </c>
      <c r="D192" s="189" t="s">
        <v>55</v>
      </c>
      <c r="E192" s="189">
        <v>1</v>
      </c>
      <c r="F192" s="189">
        <v>1</v>
      </c>
      <c r="G192" s="189">
        <v>2</v>
      </c>
      <c r="H192" s="189" t="s">
        <v>6</v>
      </c>
      <c r="I192" s="189" t="s">
        <v>4</v>
      </c>
      <c r="J192" s="184" t="s">
        <v>87</v>
      </c>
      <c r="K192" s="189" t="s">
        <v>11</v>
      </c>
      <c r="L192" s="189">
        <v>1</v>
      </c>
      <c r="M192" s="189"/>
      <c r="N192" s="189"/>
    </row>
    <row r="193" spans="1:14">
      <c r="A193" s="182">
        <v>44875</v>
      </c>
      <c r="B193" s="142">
        <f t="shared" si="2"/>
        <v>192</v>
      </c>
      <c r="C193" s="185" t="s">
        <v>673</v>
      </c>
      <c r="D193" s="189" t="s">
        <v>55</v>
      </c>
      <c r="E193" s="189">
        <v>1</v>
      </c>
      <c r="F193" s="189">
        <v>1</v>
      </c>
      <c r="G193" s="189">
        <v>2</v>
      </c>
      <c r="H193" s="189" t="s">
        <v>6</v>
      </c>
      <c r="I193" s="189" t="s">
        <v>4</v>
      </c>
      <c r="J193" s="184" t="s">
        <v>49</v>
      </c>
      <c r="K193" s="189" t="s">
        <v>20</v>
      </c>
      <c r="L193" s="189">
        <v>1</v>
      </c>
      <c r="M193" s="189"/>
      <c r="N193" s="189"/>
    </row>
    <row r="194" spans="1:14">
      <c r="A194" s="182">
        <v>44875</v>
      </c>
      <c r="B194" s="142">
        <f t="shared" si="2"/>
        <v>193</v>
      </c>
      <c r="C194" s="185" t="s">
        <v>674</v>
      </c>
      <c r="D194" s="189" t="s">
        <v>70</v>
      </c>
      <c r="E194" s="189">
        <v>1</v>
      </c>
      <c r="F194" s="189">
        <v>1</v>
      </c>
      <c r="G194" s="189">
        <v>3</v>
      </c>
      <c r="H194" s="189" t="s">
        <v>6</v>
      </c>
      <c r="I194" s="189" t="s">
        <v>4</v>
      </c>
      <c r="J194" s="184" t="s">
        <v>51</v>
      </c>
      <c r="K194" s="189" t="s">
        <v>20</v>
      </c>
      <c r="L194" s="189">
        <v>1</v>
      </c>
      <c r="M194" s="189"/>
      <c r="N194" s="189"/>
    </row>
    <row r="195" spans="1:14">
      <c r="A195" s="182">
        <v>44875</v>
      </c>
      <c r="B195" s="142">
        <f t="shared" ref="B195:B258" si="3">SUM(B194+1)</f>
        <v>194</v>
      </c>
      <c r="C195" s="185" t="s">
        <v>675</v>
      </c>
      <c r="D195" s="189" t="s">
        <v>70</v>
      </c>
      <c r="E195" s="189">
        <v>1</v>
      </c>
      <c r="F195" s="189">
        <v>1</v>
      </c>
      <c r="G195" s="189">
        <v>2</v>
      </c>
      <c r="H195" s="189" t="s">
        <v>6</v>
      </c>
      <c r="I195" s="189" t="s">
        <v>4</v>
      </c>
      <c r="J195" s="184" t="s">
        <v>87</v>
      </c>
      <c r="K195" s="189" t="s">
        <v>20</v>
      </c>
      <c r="L195" s="189">
        <v>1</v>
      </c>
      <c r="M195" s="189"/>
      <c r="N195" s="189"/>
    </row>
    <row r="196" spans="1:14">
      <c r="A196" s="182">
        <v>44875</v>
      </c>
      <c r="B196" s="142">
        <f t="shared" si="3"/>
        <v>195</v>
      </c>
      <c r="C196" s="185" t="s">
        <v>676</v>
      </c>
      <c r="D196" s="189" t="s">
        <v>70</v>
      </c>
      <c r="E196" s="189">
        <v>1</v>
      </c>
      <c r="F196" s="189">
        <v>1</v>
      </c>
      <c r="G196" s="189">
        <v>1</v>
      </c>
      <c r="H196" s="189" t="s">
        <v>6</v>
      </c>
      <c r="I196" s="189" t="s">
        <v>7</v>
      </c>
      <c r="J196" s="184" t="s">
        <v>49</v>
      </c>
      <c r="K196" s="189" t="s">
        <v>20</v>
      </c>
      <c r="L196" s="189">
        <v>1</v>
      </c>
      <c r="M196" s="189"/>
      <c r="N196" s="189"/>
    </row>
    <row r="197" spans="1:14">
      <c r="A197" s="182">
        <v>44875</v>
      </c>
      <c r="B197" s="142">
        <f t="shared" si="3"/>
        <v>196</v>
      </c>
      <c r="C197" s="185" t="s">
        <v>677</v>
      </c>
      <c r="D197" s="189" t="s">
        <v>59</v>
      </c>
      <c r="E197" s="189">
        <v>1</v>
      </c>
      <c r="F197" s="189">
        <v>1</v>
      </c>
      <c r="G197" s="189">
        <v>2</v>
      </c>
      <c r="H197" s="189" t="s">
        <v>6</v>
      </c>
      <c r="I197" s="189" t="s">
        <v>4</v>
      </c>
      <c r="J197" s="184" t="s">
        <v>49</v>
      </c>
      <c r="K197" s="189" t="s">
        <v>11</v>
      </c>
      <c r="L197" s="189">
        <v>1</v>
      </c>
      <c r="M197" s="189"/>
      <c r="N197" s="189"/>
    </row>
    <row r="198" spans="1:14">
      <c r="A198" s="182">
        <v>44875</v>
      </c>
      <c r="B198" s="142">
        <f t="shared" si="3"/>
        <v>197</v>
      </c>
      <c r="C198" s="185" t="s">
        <v>678</v>
      </c>
      <c r="D198" s="189" t="s">
        <v>59</v>
      </c>
      <c r="E198" s="189">
        <v>1</v>
      </c>
      <c r="F198" s="189">
        <v>1</v>
      </c>
      <c r="G198" s="189">
        <v>3</v>
      </c>
      <c r="H198" s="189" t="s">
        <v>6</v>
      </c>
      <c r="I198" s="189" t="s">
        <v>4</v>
      </c>
      <c r="J198" s="184" t="s">
        <v>87</v>
      </c>
      <c r="K198" s="189" t="s">
        <v>20</v>
      </c>
      <c r="L198" s="189">
        <v>1</v>
      </c>
      <c r="M198" s="189"/>
      <c r="N198" s="189"/>
    </row>
    <row r="199" spans="1:14">
      <c r="A199" s="182">
        <v>44875</v>
      </c>
      <c r="B199" s="142">
        <f t="shared" si="3"/>
        <v>198</v>
      </c>
      <c r="C199" s="185" t="s">
        <v>679</v>
      </c>
      <c r="D199" s="189" t="s">
        <v>59</v>
      </c>
      <c r="E199" s="189">
        <v>1</v>
      </c>
      <c r="F199" s="189">
        <v>1</v>
      </c>
      <c r="G199" s="189">
        <v>3</v>
      </c>
      <c r="H199" s="189" t="s">
        <v>6</v>
      </c>
      <c r="I199" s="189" t="s">
        <v>4</v>
      </c>
      <c r="J199" s="184" t="s">
        <v>87</v>
      </c>
      <c r="K199" s="189" t="s">
        <v>20</v>
      </c>
      <c r="L199" s="189">
        <v>1</v>
      </c>
      <c r="M199" s="189"/>
      <c r="N199" s="189"/>
    </row>
    <row r="200" spans="1:14">
      <c r="A200" s="182">
        <v>44875</v>
      </c>
      <c r="B200" s="142">
        <f t="shared" si="3"/>
        <v>199</v>
      </c>
      <c r="C200" s="185" t="s">
        <v>680</v>
      </c>
      <c r="D200" s="189" t="s">
        <v>106</v>
      </c>
      <c r="E200" s="189">
        <v>1</v>
      </c>
      <c r="F200" s="189">
        <v>1</v>
      </c>
      <c r="G200" s="189">
        <v>2</v>
      </c>
      <c r="H200" s="189" t="s">
        <v>6</v>
      </c>
      <c r="I200" s="189" t="s">
        <v>4</v>
      </c>
      <c r="J200" s="184" t="s">
        <v>83</v>
      </c>
      <c r="K200" s="189" t="s">
        <v>20</v>
      </c>
      <c r="L200" s="189">
        <v>1</v>
      </c>
      <c r="M200" s="189"/>
      <c r="N200" s="189"/>
    </row>
    <row r="201" spans="1:14">
      <c r="A201" s="182">
        <v>44875</v>
      </c>
      <c r="B201" s="142">
        <f t="shared" si="3"/>
        <v>200</v>
      </c>
      <c r="C201" s="185" t="s">
        <v>681</v>
      </c>
      <c r="D201" s="189" t="s">
        <v>106</v>
      </c>
      <c r="E201" s="189">
        <v>1</v>
      </c>
      <c r="F201" s="189">
        <v>1</v>
      </c>
      <c r="G201" s="189">
        <v>3</v>
      </c>
      <c r="H201" s="189" t="s">
        <v>6</v>
      </c>
      <c r="I201" s="189" t="s">
        <v>7</v>
      </c>
      <c r="J201" s="184" t="s">
        <v>49</v>
      </c>
      <c r="K201" s="189" t="s">
        <v>20</v>
      </c>
      <c r="L201" s="189">
        <v>1</v>
      </c>
      <c r="M201" s="189"/>
      <c r="N201" s="189"/>
    </row>
    <row r="202" spans="1:14">
      <c r="A202" s="182">
        <v>44876</v>
      </c>
      <c r="B202" s="142">
        <f t="shared" si="3"/>
        <v>201</v>
      </c>
      <c r="C202" s="185" t="s">
        <v>682</v>
      </c>
      <c r="D202" s="134" t="s">
        <v>344</v>
      </c>
      <c r="E202" s="104">
        <v>1</v>
      </c>
      <c r="F202" s="104">
        <v>1</v>
      </c>
      <c r="G202" s="104">
        <v>0</v>
      </c>
      <c r="H202" s="176" t="s">
        <v>6</v>
      </c>
      <c r="I202" s="176" t="s">
        <v>7</v>
      </c>
      <c r="J202" s="184" t="s">
        <v>51</v>
      </c>
      <c r="K202" s="176" t="s">
        <v>17</v>
      </c>
      <c r="L202" s="176">
        <v>1</v>
      </c>
      <c r="M202" s="176"/>
      <c r="N202" s="175"/>
    </row>
    <row r="203" spans="1:14">
      <c r="A203" s="182">
        <v>44876</v>
      </c>
      <c r="B203" s="142">
        <f t="shared" si="3"/>
        <v>202</v>
      </c>
      <c r="C203" s="185" t="s">
        <v>683</v>
      </c>
      <c r="D203" s="134" t="s">
        <v>344</v>
      </c>
      <c r="E203" s="104">
        <v>1</v>
      </c>
      <c r="F203" s="104">
        <v>1</v>
      </c>
      <c r="G203" s="104">
        <v>0</v>
      </c>
      <c r="H203" s="176" t="s">
        <v>6</v>
      </c>
      <c r="I203" s="176" t="s">
        <v>4</v>
      </c>
      <c r="J203" s="184" t="s">
        <v>684</v>
      </c>
      <c r="K203" s="176" t="s">
        <v>17</v>
      </c>
      <c r="L203" s="176">
        <v>1</v>
      </c>
      <c r="M203" s="176"/>
      <c r="N203" s="175"/>
    </row>
    <row r="204" spans="1:14">
      <c r="A204" s="182">
        <v>44876</v>
      </c>
      <c r="B204" s="142">
        <f t="shared" si="3"/>
        <v>203</v>
      </c>
      <c r="C204" s="185" t="s">
        <v>685</v>
      </c>
      <c r="D204" s="134" t="s">
        <v>344</v>
      </c>
      <c r="E204" s="104">
        <v>1</v>
      </c>
      <c r="F204" s="104">
        <v>1</v>
      </c>
      <c r="G204" s="104">
        <v>0</v>
      </c>
      <c r="H204" s="176" t="s">
        <v>6</v>
      </c>
      <c r="I204" s="176" t="s">
        <v>4</v>
      </c>
      <c r="J204" s="184" t="s">
        <v>83</v>
      </c>
      <c r="K204" s="176" t="s">
        <v>17</v>
      </c>
      <c r="L204" s="176">
        <v>1</v>
      </c>
      <c r="M204" s="176"/>
      <c r="N204" s="175"/>
    </row>
    <row r="205" spans="1:14">
      <c r="A205" s="182">
        <v>44876</v>
      </c>
      <c r="B205" s="142">
        <f t="shared" si="3"/>
        <v>204</v>
      </c>
      <c r="C205" s="185" t="s">
        <v>686</v>
      </c>
      <c r="D205" s="134" t="s">
        <v>344</v>
      </c>
      <c r="E205" s="104">
        <v>1</v>
      </c>
      <c r="F205" s="104">
        <v>1</v>
      </c>
      <c r="G205" s="104">
        <v>0</v>
      </c>
      <c r="H205" s="176" t="s">
        <v>6</v>
      </c>
      <c r="I205" s="176" t="s">
        <v>4</v>
      </c>
      <c r="J205" s="184" t="s">
        <v>51</v>
      </c>
      <c r="K205" s="176" t="s">
        <v>17</v>
      </c>
      <c r="L205" s="176">
        <v>1</v>
      </c>
      <c r="M205" s="176"/>
      <c r="N205" s="175"/>
    </row>
    <row r="206" spans="1:14">
      <c r="A206" s="182">
        <v>44876</v>
      </c>
      <c r="B206" s="142">
        <f t="shared" si="3"/>
        <v>205</v>
      </c>
      <c r="C206" s="185" t="s">
        <v>687</v>
      </c>
      <c r="D206" s="134" t="s">
        <v>344</v>
      </c>
      <c r="E206" s="104">
        <v>1</v>
      </c>
      <c r="F206" s="104">
        <v>1</v>
      </c>
      <c r="G206" s="104">
        <v>0</v>
      </c>
      <c r="H206" s="176" t="s">
        <v>6</v>
      </c>
      <c r="I206" s="176" t="s">
        <v>7</v>
      </c>
      <c r="J206" s="184" t="s">
        <v>49</v>
      </c>
      <c r="K206" s="176" t="s">
        <v>17</v>
      </c>
      <c r="L206" s="176">
        <v>1</v>
      </c>
      <c r="M206" s="176"/>
      <c r="N206" s="175"/>
    </row>
    <row r="207" spans="1:14">
      <c r="A207" s="182">
        <v>44876</v>
      </c>
      <c r="B207" s="142">
        <f t="shared" si="3"/>
        <v>206</v>
      </c>
      <c r="C207" s="191" t="s">
        <v>688</v>
      </c>
      <c r="D207" s="183" t="s">
        <v>48</v>
      </c>
      <c r="E207" s="137">
        <v>1</v>
      </c>
      <c r="F207" s="137">
        <v>0</v>
      </c>
      <c r="G207" s="137">
        <v>6</v>
      </c>
      <c r="H207" s="176" t="s">
        <v>15</v>
      </c>
      <c r="I207" s="176" t="s">
        <v>4</v>
      </c>
      <c r="J207" s="184" t="s">
        <v>71</v>
      </c>
      <c r="K207" s="176" t="s">
        <v>20</v>
      </c>
      <c r="L207" s="176">
        <v>1</v>
      </c>
      <c r="M207" s="176"/>
      <c r="N207" s="175"/>
    </row>
    <row r="208" spans="1:14">
      <c r="A208" s="182">
        <v>44876</v>
      </c>
      <c r="B208" s="142">
        <f t="shared" si="3"/>
        <v>207</v>
      </c>
      <c r="C208" s="191" t="s">
        <v>689</v>
      </c>
      <c r="D208" s="183" t="s">
        <v>48</v>
      </c>
      <c r="E208" s="137">
        <v>1</v>
      </c>
      <c r="F208" s="137">
        <v>17</v>
      </c>
      <c r="G208" s="137">
        <v>1</v>
      </c>
      <c r="H208" s="176" t="s">
        <v>15</v>
      </c>
      <c r="I208" s="176" t="s">
        <v>4</v>
      </c>
      <c r="J208" s="184" t="s">
        <v>71</v>
      </c>
      <c r="K208" s="176" t="s">
        <v>14</v>
      </c>
      <c r="L208" s="176">
        <v>1</v>
      </c>
      <c r="M208" s="176"/>
      <c r="N208" s="175"/>
    </row>
    <row r="209" spans="1:14">
      <c r="A209" s="182">
        <v>44876</v>
      </c>
      <c r="B209" s="142">
        <f t="shared" si="3"/>
        <v>208</v>
      </c>
      <c r="C209" s="192" t="s">
        <v>690</v>
      </c>
      <c r="D209" s="183" t="s">
        <v>48</v>
      </c>
      <c r="E209" s="137">
        <v>1</v>
      </c>
      <c r="F209" s="137">
        <v>1</v>
      </c>
      <c r="G209" s="137">
        <v>0</v>
      </c>
      <c r="H209" s="176" t="s">
        <v>21</v>
      </c>
      <c r="I209" s="176" t="s">
        <v>4</v>
      </c>
      <c r="J209" s="184" t="s">
        <v>179</v>
      </c>
      <c r="K209" s="176" t="s">
        <v>27</v>
      </c>
      <c r="L209" s="176">
        <v>1</v>
      </c>
      <c r="M209" s="176"/>
      <c r="N209" s="175"/>
    </row>
    <row r="210" spans="1:14">
      <c r="A210" s="182">
        <v>44876</v>
      </c>
      <c r="B210" s="142">
        <f t="shared" si="3"/>
        <v>209</v>
      </c>
      <c r="C210" s="191" t="s">
        <v>691</v>
      </c>
      <c r="D210" s="183" t="s">
        <v>53</v>
      </c>
      <c r="E210" s="137">
        <v>1</v>
      </c>
      <c r="F210" s="137">
        <v>1</v>
      </c>
      <c r="G210" s="137">
        <v>1</v>
      </c>
      <c r="H210" s="176" t="s">
        <v>15</v>
      </c>
      <c r="I210" s="176" t="s">
        <v>4</v>
      </c>
      <c r="J210" s="184" t="s">
        <v>87</v>
      </c>
      <c r="K210" s="176" t="s">
        <v>20</v>
      </c>
      <c r="L210" s="176">
        <v>1</v>
      </c>
      <c r="M210" s="176"/>
      <c r="N210" s="175"/>
    </row>
    <row r="211" spans="1:14">
      <c r="A211" s="182">
        <v>44876</v>
      </c>
      <c r="B211" s="142">
        <f t="shared" si="3"/>
        <v>210</v>
      </c>
      <c r="C211" s="191" t="s">
        <v>692</v>
      </c>
      <c r="D211" s="183" t="s">
        <v>53</v>
      </c>
      <c r="E211" s="137">
        <v>1</v>
      </c>
      <c r="F211" s="137">
        <v>17</v>
      </c>
      <c r="G211" s="137">
        <v>0</v>
      </c>
      <c r="H211" s="176" t="s">
        <v>15</v>
      </c>
      <c r="I211" s="176" t="s">
        <v>4</v>
      </c>
      <c r="J211" s="184" t="s">
        <v>71</v>
      </c>
      <c r="K211" s="176" t="s">
        <v>29</v>
      </c>
      <c r="L211" s="176">
        <v>1</v>
      </c>
      <c r="M211" s="176"/>
      <c r="N211" s="175"/>
    </row>
    <row r="212" spans="1:14">
      <c r="A212" s="182">
        <v>44876</v>
      </c>
      <c r="B212" s="142">
        <f t="shared" si="3"/>
        <v>211</v>
      </c>
      <c r="C212" s="138" t="s">
        <v>693</v>
      </c>
      <c r="D212" s="183" t="s">
        <v>53</v>
      </c>
      <c r="E212" s="137">
        <v>1</v>
      </c>
      <c r="F212" s="137">
        <v>17</v>
      </c>
      <c r="G212" s="137">
        <v>1</v>
      </c>
      <c r="H212" s="176" t="s">
        <v>15</v>
      </c>
      <c r="I212" s="176" t="s">
        <v>4</v>
      </c>
      <c r="J212" s="184" t="s">
        <v>71</v>
      </c>
      <c r="K212" s="176" t="s">
        <v>14</v>
      </c>
      <c r="L212" s="176"/>
      <c r="M212" s="176">
        <v>1</v>
      </c>
      <c r="N212" s="175"/>
    </row>
    <row r="213" spans="1:14">
      <c r="A213" s="182">
        <v>44876</v>
      </c>
      <c r="B213" s="142">
        <f t="shared" si="3"/>
        <v>212</v>
      </c>
      <c r="C213" s="191" t="s">
        <v>694</v>
      </c>
      <c r="D213" s="183" t="s">
        <v>113</v>
      </c>
      <c r="E213" s="137">
        <v>1</v>
      </c>
      <c r="F213" s="137">
        <v>17</v>
      </c>
      <c r="G213" s="137">
        <v>0</v>
      </c>
      <c r="H213" s="176" t="s">
        <v>15</v>
      </c>
      <c r="I213" s="176" t="s">
        <v>4</v>
      </c>
      <c r="J213" s="184" t="s">
        <v>71</v>
      </c>
      <c r="K213" s="176" t="s">
        <v>29</v>
      </c>
      <c r="L213" s="176">
        <v>1</v>
      </c>
      <c r="M213" s="176"/>
      <c r="N213" s="175"/>
    </row>
    <row r="214" spans="1:14">
      <c r="A214" s="182">
        <v>44876</v>
      </c>
      <c r="B214" s="142">
        <f t="shared" si="3"/>
        <v>213</v>
      </c>
      <c r="C214" s="191" t="s">
        <v>695</v>
      </c>
      <c r="D214" s="183" t="s">
        <v>113</v>
      </c>
      <c r="E214" s="137">
        <v>1</v>
      </c>
      <c r="F214" s="137">
        <v>17</v>
      </c>
      <c r="G214" s="137">
        <v>1</v>
      </c>
      <c r="H214" s="176" t="s">
        <v>15</v>
      </c>
      <c r="I214" s="176" t="s">
        <v>4</v>
      </c>
      <c r="J214" s="184" t="s">
        <v>71</v>
      </c>
      <c r="K214" s="176" t="s">
        <v>14</v>
      </c>
      <c r="L214" s="176">
        <v>1</v>
      </c>
      <c r="M214" s="176"/>
      <c r="N214" s="175"/>
    </row>
    <row r="215" spans="1:14">
      <c r="A215" s="182">
        <v>44876</v>
      </c>
      <c r="B215" s="142">
        <f t="shared" si="3"/>
        <v>214</v>
      </c>
      <c r="C215" s="191" t="s">
        <v>696</v>
      </c>
      <c r="D215" s="183" t="s">
        <v>344</v>
      </c>
      <c r="E215" s="137">
        <v>1</v>
      </c>
      <c r="F215" s="137">
        <v>1</v>
      </c>
      <c r="G215" s="137">
        <v>0</v>
      </c>
      <c r="H215" s="176" t="s">
        <v>21</v>
      </c>
      <c r="I215" s="176" t="s">
        <v>4</v>
      </c>
      <c r="J215" s="184" t="s">
        <v>49</v>
      </c>
      <c r="K215" s="176" t="s">
        <v>14</v>
      </c>
      <c r="L215" s="176">
        <v>1</v>
      </c>
      <c r="M215" s="176"/>
      <c r="N215" s="175"/>
    </row>
    <row r="216" spans="1:14">
      <c r="A216" s="182">
        <v>44876</v>
      </c>
      <c r="B216" s="142">
        <f t="shared" si="3"/>
        <v>215</v>
      </c>
      <c r="C216" s="185" t="s">
        <v>697</v>
      </c>
      <c r="D216" s="189" t="s">
        <v>159</v>
      </c>
      <c r="E216" s="189">
        <v>1</v>
      </c>
      <c r="F216" s="189">
        <v>1</v>
      </c>
      <c r="G216" s="189">
        <v>0</v>
      </c>
      <c r="H216" s="189" t="s">
        <v>6</v>
      </c>
      <c r="I216" s="189" t="s">
        <v>4</v>
      </c>
      <c r="J216" s="184" t="s">
        <v>83</v>
      </c>
      <c r="K216" s="189" t="s">
        <v>14</v>
      </c>
      <c r="L216" s="189">
        <v>1</v>
      </c>
      <c r="M216" s="189"/>
      <c r="N216" s="189"/>
    </row>
    <row r="217" spans="1:14">
      <c r="A217" s="182">
        <v>44876</v>
      </c>
      <c r="B217" s="142">
        <f t="shared" si="3"/>
        <v>216</v>
      </c>
      <c r="C217" s="185" t="s">
        <v>698</v>
      </c>
      <c r="D217" s="189" t="s">
        <v>159</v>
      </c>
      <c r="E217" s="189">
        <v>1</v>
      </c>
      <c r="F217" s="189">
        <v>3</v>
      </c>
      <c r="G217" s="189">
        <v>0</v>
      </c>
      <c r="H217" s="189" t="s">
        <v>6</v>
      </c>
      <c r="I217" s="189" t="s">
        <v>4</v>
      </c>
      <c r="J217" s="184" t="s">
        <v>699</v>
      </c>
      <c r="K217" s="189" t="s">
        <v>17</v>
      </c>
      <c r="L217" s="189">
        <v>1</v>
      </c>
      <c r="M217" s="189"/>
      <c r="N217" s="189"/>
    </row>
    <row r="218" spans="1:14">
      <c r="A218" s="182">
        <v>44876</v>
      </c>
      <c r="B218" s="142">
        <f t="shared" si="3"/>
        <v>217</v>
      </c>
      <c r="C218" s="185" t="s">
        <v>700</v>
      </c>
      <c r="D218" s="189" t="s">
        <v>159</v>
      </c>
      <c r="E218" s="189">
        <v>1</v>
      </c>
      <c r="F218" s="189">
        <v>1</v>
      </c>
      <c r="G218" s="189">
        <v>0</v>
      </c>
      <c r="H218" s="189" t="s">
        <v>6</v>
      </c>
      <c r="I218" s="189" t="s">
        <v>7</v>
      </c>
      <c r="J218" s="184" t="s">
        <v>51</v>
      </c>
      <c r="K218" s="189" t="s">
        <v>17</v>
      </c>
      <c r="L218" s="189">
        <v>1</v>
      </c>
      <c r="M218" s="189"/>
      <c r="N218" s="189"/>
    </row>
    <row r="219" spans="1:14">
      <c r="A219" s="182">
        <v>44876</v>
      </c>
      <c r="B219" s="142">
        <f t="shared" si="3"/>
        <v>218</v>
      </c>
      <c r="C219" s="185" t="s">
        <v>700</v>
      </c>
      <c r="D219" s="189" t="s">
        <v>159</v>
      </c>
      <c r="E219" s="189">
        <v>1</v>
      </c>
      <c r="F219" s="189">
        <v>1</v>
      </c>
      <c r="G219" s="189">
        <v>0</v>
      </c>
      <c r="H219" s="189" t="s">
        <v>6</v>
      </c>
      <c r="I219" s="189" t="s">
        <v>7</v>
      </c>
      <c r="J219" s="184" t="s">
        <v>49</v>
      </c>
      <c r="K219" s="189" t="s">
        <v>17</v>
      </c>
      <c r="L219" s="189">
        <v>1</v>
      </c>
      <c r="M219" s="189"/>
      <c r="N219" s="189"/>
    </row>
    <row r="220" spans="1:14">
      <c r="A220" s="182">
        <v>44876</v>
      </c>
      <c r="B220" s="142">
        <f t="shared" si="3"/>
        <v>219</v>
      </c>
      <c r="C220" s="185" t="s">
        <v>629</v>
      </c>
      <c r="D220" s="189" t="s">
        <v>159</v>
      </c>
      <c r="E220" s="189">
        <v>1</v>
      </c>
      <c r="F220" s="189">
        <v>1</v>
      </c>
      <c r="G220" s="189">
        <v>0</v>
      </c>
      <c r="H220" s="189" t="s">
        <v>6</v>
      </c>
      <c r="I220" s="189" t="s">
        <v>4</v>
      </c>
      <c r="J220" s="184" t="s">
        <v>66</v>
      </c>
      <c r="K220" s="189" t="s">
        <v>8</v>
      </c>
      <c r="L220" s="189"/>
      <c r="M220" s="189">
        <v>1</v>
      </c>
      <c r="N220" s="189"/>
    </row>
    <row r="221" spans="1:14">
      <c r="A221" s="182">
        <v>44876</v>
      </c>
      <c r="B221" s="142">
        <f t="shared" si="3"/>
        <v>220</v>
      </c>
      <c r="C221" s="185" t="s">
        <v>534</v>
      </c>
      <c r="D221" s="189" t="s">
        <v>159</v>
      </c>
      <c r="E221" s="189">
        <v>1</v>
      </c>
      <c r="F221" s="189">
        <v>1</v>
      </c>
      <c r="G221" s="189">
        <v>0</v>
      </c>
      <c r="H221" s="189" t="s">
        <v>6</v>
      </c>
      <c r="I221" s="189" t="s">
        <v>4</v>
      </c>
      <c r="J221" s="184" t="s">
        <v>66</v>
      </c>
      <c r="K221" s="189" t="s">
        <v>20</v>
      </c>
      <c r="L221" s="189"/>
      <c r="M221" s="189">
        <v>1</v>
      </c>
      <c r="N221" s="189"/>
    </row>
    <row r="222" spans="1:14">
      <c r="A222" s="182">
        <v>44876</v>
      </c>
      <c r="B222" s="142">
        <f t="shared" si="3"/>
        <v>221</v>
      </c>
      <c r="C222" s="185" t="s">
        <v>701</v>
      </c>
      <c r="D222" s="189" t="s">
        <v>68</v>
      </c>
      <c r="E222" s="189">
        <v>1</v>
      </c>
      <c r="F222" s="189">
        <v>1</v>
      </c>
      <c r="G222" s="189">
        <v>1</v>
      </c>
      <c r="H222" s="189" t="s">
        <v>6</v>
      </c>
      <c r="I222" s="189" t="s">
        <v>16</v>
      </c>
      <c r="J222" s="184" t="s">
        <v>49</v>
      </c>
      <c r="K222" s="189" t="s">
        <v>8</v>
      </c>
      <c r="L222" s="189">
        <v>1</v>
      </c>
      <c r="M222" s="189"/>
      <c r="N222" s="189"/>
    </row>
    <row r="223" spans="1:14">
      <c r="A223" s="182">
        <v>44876</v>
      </c>
      <c r="B223" s="142">
        <f t="shared" si="3"/>
        <v>222</v>
      </c>
      <c r="C223" s="185" t="s">
        <v>702</v>
      </c>
      <c r="D223" s="189" t="s">
        <v>68</v>
      </c>
      <c r="E223" s="189">
        <v>1</v>
      </c>
      <c r="F223" s="189">
        <v>1</v>
      </c>
      <c r="G223" s="189">
        <v>1</v>
      </c>
      <c r="H223" s="189" t="s">
        <v>6</v>
      </c>
      <c r="I223" s="189" t="s">
        <v>4</v>
      </c>
      <c r="J223" s="184" t="s">
        <v>49</v>
      </c>
      <c r="K223" s="189" t="s">
        <v>8</v>
      </c>
      <c r="L223" s="189">
        <v>1</v>
      </c>
      <c r="M223" s="189"/>
      <c r="N223" s="189"/>
    </row>
    <row r="224" spans="1:14">
      <c r="A224" s="182">
        <v>44876</v>
      </c>
      <c r="B224" s="142">
        <f t="shared" si="3"/>
        <v>223</v>
      </c>
      <c r="C224" s="185" t="s">
        <v>703</v>
      </c>
      <c r="D224" s="189" t="s">
        <v>68</v>
      </c>
      <c r="E224" s="189">
        <v>1</v>
      </c>
      <c r="F224" s="189">
        <v>1</v>
      </c>
      <c r="G224" s="189">
        <v>2</v>
      </c>
      <c r="H224" s="189" t="s">
        <v>6</v>
      </c>
      <c r="I224" s="189" t="s">
        <v>7</v>
      </c>
      <c r="J224" s="184" t="s">
        <v>49</v>
      </c>
      <c r="K224" s="189" t="s">
        <v>20</v>
      </c>
      <c r="L224" s="189">
        <v>1</v>
      </c>
      <c r="M224" s="189"/>
      <c r="N224" s="189"/>
    </row>
    <row r="225" spans="1:14">
      <c r="A225" s="182">
        <v>44876</v>
      </c>
      <c r="B225" s="142">
        <f t="shared" si="3"/>
        <v>224</v>
      </c>
      <c r="C225" s="185" t="s">
        <v>704</v>
      </c>
      <c r="D225" s="189" t="s">
        <v>61</v>
      </c>
      <c r="E225" s="189">
        <v>1</v>
      </c>
      <c r="F225" s="189">
        <v>1</v>
      </c>
      <c r="G225" s="189">
        <v>3</v>
      </c>
      <c r="H225" s="189" t="s">
        <v>6</v>
      </c>
      <c r="I225" s="189" t="s">
        <v>16</v>
      </c>
      <c r="J225" s="184" t="s">
        <v>49</v>
      </c>
      <c r="K225" s="189" t="s">
        <v>20</v>
      </c>
      <c r="L225" s="189">
        <v>1</v>
      </c>
      <c r="M225" s="189"/>
      <c r="N225" s="189"/>
    </row>
    <row r="226" spans="1:14">
      <c r="A226" s="182">
        <v>44876</v>
      </c>
      <c r="B226" s="142">
        <f t="shared" si="3"/>
        <v>225</v>
      </c>
      <c r="C226" s="185" t="s">
        <v>705</v>
      </c>
      <c r="D226" s="189" t="s">
        <v>61</v>
      </c>
      <c r="E226" s="189">
        <v>1</v>
      </c>
      <c r="F226" s="189">
        <v>1</v>
      </c>
      <c r="G226" s="189">
        <v>1</v>
      </c>
      <c r="H226" s="189" t="s">
        <v>6</v>
      </c>
      <c r="I226" s="189" t="s">
        <v>4</v>
      </c>
      <c r="J226" s="184" t="s">
        <v>49</v>
      </c>
      <c r="K226" s="189" t="s">
        <v>20</v>
      </c>
      <c r="L226" s="189">
        <v>1</v>
      </c>
      <c r="M226" s="189"/>
      <c r="N226" s="189"/>
    </row>
    <row r="227" spans="1:14">
      <c r="A227" s="182">
        <v>44876</v>
      </c>
      <c r="B227" s="142">
        <f t="shared" si="3"/>
        <v>226</v>
      </c>
      <c r="C227" s="185" t="s">
        <v>706</v>
      </c>
      <c r="D227" s="189" t="s">
        <v>55</v>
      </c>
      <c r="E227" s="189">
        <v>1</v>
      </c>
      <c r="F227" s="189">
        <v>1</v>
      </c>
      <c r="G227" s="189">
        <v>1</v>
      </c>
      <c r="H227" s="189" t="s">
        <v>6</v>
      </c>
      <c r="I227" s="189" t="s">
        <v>4</v>
      </c>
      <c r="J227" s="184" t="s">
        <v>83</v>
      </c>
      <c r="K227" s="189" t="s">
        <v>20</v>
      </c>
      <c r="L227" s="189">
        <v>1</v>
      </c>
      <c r="M227" s="189"/>
      <c r="N227" s="189"/>
    </row>
    <row r="228" spans="1:14">
      <c r="A228" s="182">
        <v>44876</v>
      </c>
      <c r="B228" s="142">
        <f t="shared" si="3"/>
        <v>227</v>
      </c>
      <c r="C228" s="185" t="s">
        <v>707</v>
      </c>
      <c r="D228" s="189" t="s">
        <v>55</v>
      </c>
      <c r="E228" s="189">
        <v>1</v>
      </c>
      <c r="F228" s="189">
        <v>1</v>
      </c>
      <c r="G228" s="189">
        <v>2</v>
      </c>
      <c r="H228" s="189" t="s">
        <v>6</v>
      </c>
      <c r="I228" s="189" t="s">
        <v>16</v>
      </c>
      <c r="J228" s="184" t="s">
        <v>49</v>
      </c>
      <c r="K228" s="189" t="s">
        <v>20</v>
      </c>
      <c r="L228" s="189">
        <v>1</v>
      </c>
      <c r="M228" s="189"/>
      <c r="N228" s="189"/>
    </row>
    <row r="229" spans="1:14">
      <c r="A229" s="182">
        <v>44876</v>
      </c>
      <c r="B229" s="142">
        <f t="shared" si="3"/>
        <v>228</v>
      </c>
      <c r="C229" s="185" t="s">
        <v>708</v>
      </c>
      <c r="D229" s="189" t="s">
        <v>70</v>
      </c>
      <c r="E229" s="189">
        <v>1</v>
      </c>
      <c r="F229" s="189">
        <v>1</v>
      </c>
      <c r="G229" s="189">
        <v>3</v>
      </c>
      <c r="H229" s="189" t="s">
        <v>6</v>
      </c>
      <c r="I229" s="189" t="s">
        <v>7</v>
      </c>
      <c r="J229" s="184" t="s">
        <v>49</v>
      </c>
      <c r="K229" s="189" t="s">
        <v>20</v>
      </c>
      <c r="L229" s="189">
        <v>1</v>
      </c>
      <c r="M229" s="189"/>
      <c r="N229" s="189"/>
    </row>
    <row r="230" spans="1:14">
      <c r="A230" s="182">
        <v>44876</v>
      </c>
      <c r="B230" s="142">
        <f t="shared" si="3"/>
        <v>229</v>
      </c>
      <c r="C230" s="185" t="s">
        <v>709</v>
      </c>
      <c r="D230" s="189" t="s">
        <v>59</v>
      </c>
      <c r="E230" s="189">
        <v>1</v>
      </c>
      <c r="F230" s="189">
        <v>1</v>
      </c>
      <c r="G230" s="189">
        <v>1</v>
      </c>
      <c r="H230" s="189" t="s">
        <v>6</v>
      </c>
      <c r="I230" s="189" t="s">
        <v>4</v>
      </c>
      <c r="J230" s="184" t="s">
        <v>51</v>
      </c>
      <c r="K230" s="189" t="s">
        <v>20</v>
      </c>
      <c r="L230" s="189">
        <v>1</v>
      </c>
      <c r="M230" s="189"/>
      <c r="N230" s="189"/>
    </row>
    <row r="231" spans="1:14">
      <c r="A231" s="182">
        <v>44876</v>
      </c>
      <c r="B231" s="142">
        <f t="shared" si="3"/>
        <v>230</v>
      </c>
      <c r="C231" s="185" t="s">
        <v>710</v>
      </c>
      <c r="D231" s="189" t="s">
        <v>59</v>
      </c>
      <c r="E231" s="189">
        <v>1</v>
      </c>
      <c r="F231" s="189">
        <v>1</v>
      </c>
      <c r="G231" s="189">
        <v>1</v>
      </c>
      <c r="H231" s="189" t="s">
        <v>6</v>
      </c>
      <c r="I231" s="189" t="s">
        <v>4</v>
      </c>
      <c r="J231" s="184" t="s">
        <v>83</v>
      </c>
      <c r="K231" s="189" t="s">
        <v>8</v>
      </c>
      <c r="L231" s="189">
        <v>1</v>
      </c>
      <c r="M231" s="189"/>
      <c r="N231" s="189"/>
    </row>
    <row r="232" spans="1:14">
      <c r="A232" s="182">
        <v>44876</v>
      </c>
      <c r="B232" s="142">
        <f t="shared" si="3"/>
        <v>231</v>
      </c>
      <c r="C232" s="185" t="s">
        <v>711</v>
      </c>
      <c r="D232" s="189" t="s">
        <v>106</v>
      </c>
      <c r="E232" s="189">
        <v>1</v>
      </c>
      <c r="F232" s="189">
        <v>1</v>
      </c>
      <c r="G232" s="189">
        <v>1</v>
      </c>
      <c r="H232" s="189" t="s">
        <v>6</v>
      </c>
      <c r="I232" s="189" t="s">
        <v>4</v>
      </c>
      <c r="J232" s="184" t="s">
        <v>87</v>
      </c>
      <c r="K232" s="189" t="s">
        <v>20</v>
      </c>
      <c r="L232" s="189">
        <v>1</v>
      </c>
      <c r="M232" s="189"/>
      <c r="N232" s="189"/>
    </row>
    <row r="233" spans="1:14">
      <c r="A233" s="182">
        <v>44876</v>
      </c>
      <c r="B233" s="142">
        <f t="shared" si="3"/>
        <v>232</v>
      </c>
      <c r="C233" s="185" t="s">
        <v>712</v>
      </c>
      <c r="D233" s="189" t="s">
        <v>106</v>
      </c>
      <c r="E233" s="189">
        <v>1</v>
      </c>
      <c r="F233" s="189">
        <v>1</v>
      </c>
      <c r="G233" s="189">
        <v>1</v>
      </c>
      <c r="H233" s="189" t="s">
        <v>6</v>
      </c>
      <c r="I233" s="189" t="s">
        <v>4</v>
      </c>
      <c r="J233" s="184" t="s">
        <v>51</v>
      </c>
      <c r="K233" s="189" t="s">
        <v>8</v>
      </c>
      <c r="L233" s="189">
        <v>1</v>
      </c>
      <c r="M233" s="189"/>
      <c r="N233" s="189"/>
    </row>
    <row r="234" spans="1:14">
      <c r="A234" s="182">
        <v>44879</v>
      </c>
      <c r="B234" s="142">
        <f t="shared" si="3"/>
        <v>233</v>
      </c>
      <c r="C234" s="185" t="s">
        <v>713</v>
      </c>
      <c r="D234" s="134" t="s">
        <v>48</v>
      </c>
      <c r="E234" s="104">
        <v>1</v>
      </c>
      <c r="F234" s="104">
        <v>1</v>
      </c>
      <c r="G234" s="104">
        <v>3</v>
      </c>
      <c r="H234" s="176" t="s">
        <v>9</v>
      </c>
      <c r="I234" s="176" t="s">
        <v>7</v>
      </c>
      <c r="J234" s="184" t="s">
        <v>51</v>
      </c>
      <c r="K234" s="176" t="s">
        <v>8</v>
      </c>
      <c r="L234" s="176">
        <v>1</v>
      </c>
      <c r="M234" s="176"/>
      <c r="N234" s="175"/>
    </row>
    <row r="235" spans="1:14">
      <c r="A235" s="182">
        <v>44879</v>
      </c>
      <c r="B235" s="142">
        <f t="shared" si="3"/>
        <v>234</v>
      </c>
      <c r="C235" s="185" t="s">
        <v>714</v>
      </c>
      <c r="D235" s="134" t="s">
        <v>53</v>
      </c>
      <c r="E235" s="104">
        <v>1</v>
      </c>
      <c r="F235" s="104">
        <v>1</v>
      </c>
      <c r="G235" s="104">
        <v>0</v>
      </c>
      <c r="H235" s="176" t="s">
        <v>18</v>
      </c>
      <c r="I235" s="176" t="s">
        <v>4</v>
      </c>
      <c r="J235" s="184" t="s">
        <v>83</v>
      </c>
      <c r="K235" s="176" t="s">
        <v>8</v>
      </c>
      <c r="L235" s="176">
        <v>1</v>
      </c>
      <c r="M235" s="176"/>
      <c r="N235" s="175"/>
    </row>
    <row r="236" spans="1:14">
      <c r="A236" s="182">
        <v>44879</v>
      </c>
      <c r="B236" s="142">
        <f t="shared" si="3"/>
        <v>235</v>
      </c>
      <c r="C236" s="190" t="s">
        <v>638</v>
      </c>
      <c r="D236" s="183" t="s">
        <v>159</v>
      </c>
      <c r="E236" s="137">
        <v>1</v>
      </c>
      <c r="F236" s="137">
        <v>1</v>
      </c>
      <c r="G236" s="137">
        <v>1</v>
      </c>
      <c r="H236" s="176" t="s">
        <v>15</v>
      </c>
      <c r="I236" s="176" t="s">
        <v>4</v>
      </c>
      <c r="J236" s="184" t="s">
        <v>49</v>
      </c>
      <c r="K236" s="176" t="s">
        <v>14</v>
      </c>
      <c r="L236" s="176"/>
      <c r="M236" s="176">
        <v>1</v>
      </c>
      <c r="N236" s="175"/>
    </row>
    <row r="237" spans="1:14">
      <c r="A237" s="182">
        <v>44879</v>
      </c>
      <c r="B237" s="142">
        <f t="shared" si="3"/>
        <v>236</v>
      </c>
      <c r="C237" s="192" t="s">
        <v>715</v>
      </c>
      <c r="D237" s="183" t="s">
        <v>159</v>
      </c>
      <c r="E237" s="137">
        <v>1</v>
      </c>
      <c r="F237" s="137">
        <v>0</v>
      </c>
      <c r="G237" s="137">
        <v>6</v>
      </c>
      <c r="H237" s="176" t="s">
        <v>15</v>
      </c>
      <c r="I237" s="176" t="s">
        <v>4</v>
      </c>
      <c r="J237" s="184" t="s">
        <v>71</v>
      </c>
      <c r="K237" s="176" t="s">
        <v>20</v>
      </c>
      <c r="L237" s="176">
        <v>1</v>
      </c>
      <c r="M237" s="176"/>
      <c r="N237" s="175"/>
    </row>
    <row r="238" spans="1:14">
      <c r="A238" s="182">
        <v>44879</v>
      </c>
      <c r="B238" s="142">
        <f t="shared" si="3"/>
        <v>237</v>
      </c>
      <c r="C238" s="192" t="s">
        <v>716</v>
      </c>
      <c r="D238" s="183" t="s">
        <v>53</v>
      </c>
      <c r="E238" s="137">
        <v>1</v>
      </c>
      <c r="F238" s="137">
        <v>0</v>
      </c>
      <c r="G238" s="137">
        <v>6</v>
      </c>
      <c r="H238" s="176" t="s">
        <v>15</v>
      </c>
      <c r="I238" s="176" t="s">
        <v>4</v>
      </c>
      <c r="J238" s="184" t="s">
        <v>71</v>
      </c>
      <c r="K238" s="176" t="s">
        <v>20</v>
      </c>
      <c r="L238" s="176">
        <v>1</v>
      </c>
      <c r="M238" s="176"/>
      <c r="N238" s="175"/>
    </row>
    <row r="239" spans="1:14">
      <c r="A239" s="182">
        <v>44879</v>
      </c>
      <c r="B239" s="142">
        <f t="shared" si="3"/>
        <v>238</v>
      </c>
      <c r="C239" s="192" t="s">
        <v>717</v>
      </c>
      <c r="D239" s="183" t="s">
        <v>68</v>
      </c>
      <c r="E239" s="137">
        <v>1</v>
      </c>
      <c r="F239" s="137">
        <v>16</v>
      </c>
      <c r="G239" s="137">
        <v>0</v>
      </c>
      <c r="H239" s="176" t="s">
        <v>21</v>
      </c>
      <c r="I239" s="176" t="s">
        <v>4</v>
      </c>
      <c r="J239" s="184" t="s">
        <v>71</v>
      </c>
      <c r="K239" s="176" t="s">
        <v>14</v>
      </c>
      <c r="L239" s="176"/>
      <c r="M239" s="176">
        <v>1</v>
      </c>
      <c r="N239" s="175"/>
    </row>
    <row r="240" spans="1:14">
      <c r="A240" s="182">
        <v>44879</v>
      </c>
      <c r="B240" s="142">
        <f t="shared" si="3"/>
        <v>239</v>
      </c>
      <c r="C240" s="192" t="s">
        <v>696</v>
      </c>
      <c r="D240" s="183" t="s">
        <v>68</v>
      </c>
      <c r="E240" s="137">
        <v>1</v>
      </c>
      <c r="F240" s="137">
        <v>1</v>
      </c>
      <c r="G240" s="137">
        <v>1</v>
      </c>
      <c r="H240" s="176" t="s">
        <v>21</v>
      </c>
      <c r="I240" s="176" t="s">
        <v>4</v>
      </c>
      <c r="J240" s="184" t="s">
        <v>66</v>
      </c>
      <c r="K240" s="176" t="s">
        <v>14</v>
      </c>
      <c r="L240" s="176"/>
      <c r="M240" s="176">
        <v>1</v>
      </c>
      <c r="N240" s="175"/>
    </row>
    <row r="241" spans="1:14">
      <c r="A241" s="182">
        <v>44879</v>
      </c>
      <c r="B241" s="142">
        <f t="shared" si="3"/>
        <v>240</v>
      </c>
      <c r="C241" s="185" t="s">
        <v>718</v>
      </c>
      <c r="D241" s="189" t="s">
        <v>68</v>
      </c>
      <c r="E241" s="189">
        <v>1</v>
      </c>
      <c r="F241" s="189">
        <v>1</v>
      </c>
      <c r="G241" s="189">
        <v>0</v>
      </c>
      <c r="H241" s="189" t="s">
        <v>6</v>
      </c>
      <c r="I241" s="189" t="s">
        <v>7</v>
      </c>
      <c r="J241" s="184" t="s">
        <v>49</v>
      </c>
      <c r="K241" s="189" t="s">
        <v>17</v>
      </c>
      <c r="L241" s="189"/>
      <c r="M241" s="189">
        <v>1</v>
      </c>
      <c r="N241" s="189"/>
    </row>
    <row r="242" spans="1:14">
      <c r="A242" s="182">
        <v>44879</v>
      </c>
      <c r="B242" s="142">
        <f t="shared" si="3"/>
        <v>241</v>
      </c>
      <c r="C242" s="185" t="s">
        <v>665</v>
      </c>
      <c r="D242" s="189" t="s">
        <v>68</v>
      </c>
      <c r="E242" s="189">
        <v>1</v>
      </c>
      <c r="F242" s="189">
        <v>1</v>
      </c>
      <c r="G242" s="189">
        <v>3</v>
      </c>
      <c r="H242" s="189" t="s">
        <v>6</v>
      </c>
      <c r="I242" s="189" t="s">
        <v>4</v>
      </c>
      <c r="J242" s="184" t="s">
        <v>49</v>
      </c>
      <c r="K242" s="189" t="s">
        <v>20</v>
      </c>
      <c r="L242" s="189">
        <v>1</v>
      </c>
      <c r="M242" s="189"/>
      <c r="N242" s="189"/>
    </row>
    <row r="243" spans="1:14">
      <c r="A243" s="182">
        <v>44879</v>
      </c>
      <c r="B243" s="142">
        <f t="shared" si="3"/>
        <v>242</v>
      </c>
      <c r="C243" s="185" t="s">
        <v>671</v>
      </c>
      <c r="D243" s="189" t="s">
        <v>68</v>
      </c>
      <c r="E243" s="189">
        <v>1</v>
      </c>
      <c r="F243" s="189">
        <v>1</v>
      </c>
      <c r="G243" s="189">
        <v>3</v>
      </c>
      <c r="H243" s="189" t="s">
        <v>6</v>
      </c>
      <c r="I243" s="189" t="s">
        <v>4</v>
      </c>
      <c r="J243" s="184" t="s">
        <v>49</v>
      </c>
      <c r="K243" s="189" t="s">
        <v>20</v>
      </c>
      <c r="L243" s="189"/>
      <c r="M243" s="189">
        <v>1</v>
      </c>
      <c r="N243" s="189"/>
    </row>
    <row r="244" spans="1:14">
      <c r="A244" s="182">
        <v>44879</v>
      </c>
      <c r="B244" s="142">
        <f t="shared" si="3"/>
        <v>243</v>
      </c>
      <c r="C244" s="185" t="s">
        <v>719</v>
      </c>
      <c r="D244" s="189" t="s">
        <v>68</v>
      </c>
      <c r="E244" s="189">
        <v>1</v>
      </c>
      <c r="F244" s="189">
        <v>1</v>
      </c>
      <c r="G244" s="189">
        <v>1</v>
      </c>
      <c r="H244" s="189" t="s">
        <v>6</v>
      </c>
      <c r="I244" s="189" t="s">
        <v>16</v>
      </c>
      <c r="J244" s="184" t="s">
        <v>49</v>
      </c>
      <c r="K244" s="189" t="s">
        <v>8</v>
      </c>
      <c r="L244" s="189">
        <v>1</v>
      </c>
      <c r="M244" s="189"/>
      <c r="N244" s="189"/>
    </row>
    <row r="245" spans="1:14">
      <c r="A245" s="182">
        <v>44879</v>
      </c>
      <c r="B245" s="142">
        <f t="shared" si="3"/>
        <v>244</v>
      </c>
      <c r="C245" s="185" t="s">
        <v>534</v>
      </c>
      <c r="D245" s="189" t="s">
        <v>68</v>
      </c>
      <c r="E245" s="189">
        <v>1</v>
      </c>
      <c r="F245" s="189">
        <v>1</v>
      </c>
      <c r="G245" s="189">
        <v>1</v>
      </c>
      <c r="H245" s="189" t="s">
        <v>6</v>
      </c>
      <c r="I245" s="189" t="s">
        <v>4</v>
      </c>
      <c r="J245" s="184" t="s">
        <v>66</v>
      </c>
      <c r="K245" s="189" t="s">
        <v>20</v>
      </c>
      <c r="L245" s="189"/>
      <c r="M245" s="189">
        <v>1</v>
      </c>
      <c r="N245" s="189"/>
    </row>
    <row r="246" spans="1:14">
      <c r="A246" s="182">
        <v>44879</v>
      </c>
      <c r="B246" s="142">
        <f t="shared" si="3"/>
        <v>245</v>
      </c>
      <c r="C246" s="185" t="s">
        <v>720</v>
      </c>
      <c r="D246" s="189" t="s">
        <v>68</v>
      </c>
      <c r="E246" s="189">
        <v>1</v>
      </c>
      <c r="F246" s="189">
        <v>1</v>
      </c>
      <c r="G246" s="189">
        <v>1</v>
      </c>
      <c r="H246" s="189" t="s">
        <v>6</v>
      </c>
      <c r="I246" s="189" t="s">
        <v>4</v>
      </c>
      <c r="J246" s="184" t="s">
        <v>51</v>
      </c>
      <c r="K246" s="189" t="s">
        <v>8</v>
      </c>
      <c r="L246" s="189">
        <v>1</v>
      </c>
      <c r="M246" s="189"/>
      <c r="N246" s="189"/>
    </row>
    <row r="247" spans="1:14">
      <c r="A247" s="182">
        <v>44879</v>
      </c>
      <c r="B247" s="142">
        <f t="shared" si="3"/>
        <v>246</v>
      </c>
      <c r="C247" s="185" t="s">
        <v>721</v>
      </c>
      <c r="D247" s="189" t="s">
        <v>68</v>
      </c>
      <c r="E247" s="189">
        <v>1</v>
      </c>
      <c r="F247" s="189">
        <v>1</v>
      </c>
      <c r="G247" s="189">
        <v>0</v>
      </c>
      <c r="H247" s="189" t="s">
        <v>6</v>
      </c>
      <c r="I247" s="189" t="s">
        <v>4</v>
      </c>
      <c r="J247" s="184" t="s">
        <v>51</v>
      </c>
      <c r="K247" s="189" t="s">
        <v>23</v>
      </c>
      <c r="L247" s="189">
        <v>1</v>
      </c>
      <c r="M247" s="189"/>
      <c r="N247" s="189"/>
    </row>
    <row r="248" spans="1:14">
      <c r="A248" s="182">
        <v>44879</v>
      </c>
      <c r="B248" s="142">
        <f t="shared" si="3"/>
        <v>247</v>
      </c>
      <c r="C248" s="185" t="s">
        <v>722</v>
      </c>
      <c r="D248" s="189" t="s">
        <v>68</v>
      </c>
      <c r="E248" s="189">
        <v>1</v>
      </c>
      <c r="F248" s="189">
        <v>1</v>
      </c>
      <c r="G248" s="189">
        <v>0</v>
      </c>
      <c r="H248" s="189" t="s">
        <v>6</v>
      </c>
      <c r="I248" s="189" t="s">
        <v>7</v>
      </c>
      <c r="J248" s="184" t="s">
        <v>49</v>
      </c>
      <c r="K248" s="189" t="s">
        <v>23</v>
      </c>
      <c r="L248" s="189">
        <v>1</v>
      </c>
      <c r="M248" s="189"/>
      <c r="N248" s="189"/>
    </row>
    <row r="249" spans="1:14">
      <c r="A249" s="182">
        <v>44879</v>
      </c>
      <c r="B249" s="142">
        <f t="shared" si="3"/>
        <v>248</v>
      </c>
      <c r="C249" s="185" t="s">
        <v>723</v>
      </c>
      <c r="D249" s="189" t="s">
        <v>61</v>
      </c>
      <c r="E249" s="189">
        <v>1</v>
      </c>
      <c r="F249" s="189">
        <v>1</v>
      </c>
      <c r="G249" s="189">
        <v>1</v>
      </c>
      <c r="H249" s="189" t="s">
        <v>6</v>
      </c>
      <c r="I249" s="189" t="s">
        <v>4</v>
      </c>
      <c r="J249" s="184" t="s">
        <v>49</v>
      </c>
      <c r="K249" s="189" t="s">
        <v>20</v>
      </c>
      <c r="L249" s="189">
        <v>1</v>
      </c>
      <c r="M249" s="189"/>
      <c r="N249" s="189"/>
    </row>
    <row r="250" spans="1:14">
      <c r="A250" s="182">
        <v>44879</v>
      </c>
      <c r="B250" s="142">
        <f t="shared" si="3"/>
        <v>249</v>
      </c>
      <c r="C250" s="185" t="s">
        <v>724</v>
      </c>
      <c r="D250" s="189" t="s">
        <v>61</v>
      </c>
      <c r="E250" s="189">
        <v>1</v>
      </c>
      <c r="F250" s="189">
        <v>1</v>
      </c>
      <c r="G250" s="189">
        <v>1</v>
      </c>
      <c r="H250" s="189" t="s">
        <v>6</v>
      </c>
      <c r="I250" s="189" t="s">
        <v>16</v>
      </c>
      <c r="J250" s="184" t="s">
        <v>49</v>
      </c>
      <c r="K250" s="189" t="s">
        <v>20</v>
      </c>
      <c r="L250" s="189">
        <v>1</v>
      </c>
      <c r="M250" s="189"/>
      <c r="N250" s="189"/>
    </row>
    <row r="251" spans="1:14">
      <c r="A251" s="182">
        <v>44879</v>
      </c>
      <c r="B251" s="142">
        <f t="shared" si="3"/>
        <v>250</v>
      </c>
      <c r="C251" s="185" t="s">
        <v>725</v>
      </c>
      <c r="D251" s="189" t="s">
        <v>55</v>
      </c>
      <c r="E251" s="189">
        <v>1</v>
      </c>
      <c r="F251" s="189">
        <v>1</v>
      </c>
      <c r="G251" s="189">
        <v>1</v>
      </c>
      <c r="H251" s="189" t="s">
        <v>6</v>
      </c>
      <c r="I251" s="189" t="s">
        <v>4</v>
      </c>
      <c r="J251" s="184" t="s">
        <v>83</v>
      </c>
      <c r="K251" s="189" t="s">
        <v>20</v>
      </c>
      <c r="L251" s="189">
        <v>1</v>
      </c>
      <c r="M251" s="189"/>
      <c r="N251" s="189"/>
    </row>
    <row r="252" spans="1:14">
      <c r="A252" s="182">
        <v>44879</v>
      </c>
      <c r="B252" s="142">
        <f t="shared" si="3"/>
        <v>251</v>
      </c>
      <c r="C252" s="185" t="s">
        <v>726</v>
      </c>
      <c r="D252" s="189" t="s">
        <v>70</v>
      </c>
      <c r="E252" s="189">
        <v>1</v>
      </c>
      <c r="F252" s="189">
        <v>1</v>
      </c>
      <c r="G252" s="189">
        <v>1</v>
      </c>
      <c r="H252" s="189" t="s">
        <v>6</v>
      </c>
      <c r="I252" s="189" t="s">
        <v>4</v>
      </c>
      <c r="J252" s="184" t="s">
        <v>66</v>
      </c>
      <c r="K252" s="189" t="s">
        <v>8</v>
      </c>
      <c r="L252" s="189">
        <v>1</v>
      </c>
      <c r="M252" s="189"/>
      <c r="N252" s="189"/>
    </row>
    <row r="253" spans="1:14">
      <c r="A253" s="182">
        <v>44879</v>
      </c>
      <c r="B253" s="142">
        <f t="shared" si="3"/>
        <v>252</v>
      </c>
      <c r="C253" s="185" t="s">
        <v>727</v>
      </c>
      <c r="D253" s="189" t="s">
        <v>59</v>
      </c>
      <c r="E253" s="189">
        <v>1</v>
      </c>
      <c r="F253" s="189">
        <v>1</v>
      </c>
      <c r="G253" s="189">
        <v>1</v>
      </c>
      <c r="H253" s="189" t="s">
        <v>6</v>
      </c>
      <c r="I253" s="189" t="s">
        <v>7</v>
      </c>
      <c r="J253" s="184" t="s">
        <v>51</v>
      </c>
      <c r="K253" s="189" t="s">
        <v>20</v>
      </c>
      <c r="L253" s="189">
        <v>1</v>
      </c>
      <c r="M253" s="189"/>
      <c r="N253" s="189"/>
    </row>
    <row r="254" spans="1:14">
      <c r="A254" s="182">
        <v>44879</v>
      </c>
      <c r="B254" s="142">
        <f t="shared" si="3"/>
        <v>253</v>
      </c>
      <c r="C254" s="185" t="s">
        <v>728</v>
      </c>
      <c r="D254" s="189" t="s">
        <v>59</v>
      </c>
      <c r="E254" s="189">
        <v>1</v>
      </c>
      <c r="F254" s="189">
        <v>1</v>
      </c>
      <c r="G254" s="189">
        <v>1</v>
      </c>
      <c r="H254" s="189" t="s">
        <v>6</v>
      </c>
      <c r="I254" s="189" t="s">
        <v>4</v>
      </c>
      <c r="J254" s="184" t="s">
        <v>51</v>
      </c>
      <c r="K254" s="189" t="s">
        <v>20</v>
      </c>
      <c r="L254" s="189">
        <v>1</v>
      </c>
      <c r="M254" s="189"/>
      <c r="N254" s="189"/>
    </row>
    <row r="255" spans="1:14">
      <c r="A255" s="182">
        <v>44879</v>
      </c>
      <c r="B255" s="142">
        <f t="shared" si="3"/>
        <v>254</v>
      </c>
      <c r="C255" s="185" t="s">
        <v>729</v>
      </c>
      <c r="D255" s="189" t="s">
        <v>106</v>
      </c>
      <c r="E255" s="189">
        <v>1</v>
      </c>
      <c r="F255" s="189">
        <v>1</v>
      </c>
      <c r="G255" s="189">
        <v>1</v>
      </c>
      <c r="H255" s="189" t="s">
        <v>6</v>
      </c>
      <c r="I255" s="189" t="s">
        <v>7</v>
      </c>
      <c r="J255" s="184" t="s">
        <v>49</v>
      </c>
      <c r="K255" s="189" t="s">
        <v>20</v>
      </c>
      <c r="L255" s="189">
        <v>1</v>
      </c>
      <c r="M255" s="189"/>
      <c r="N255" s="189"/>
    </row>
    <row r="256" spans="1:14">
      <c r="A256" s="182">
        <v>44879</v>
      </c>
      <c r="B256" s="142">
        <f t="shared" si="3"/>
        <v>255</v>
      </c>
      <c r="C256" s="185" t="s">
        <v>730</v>
      </c>
      <c r="D256" s="189" t="s">
        <v>106</v>
      </c>
      <c r="E256" s="189">
        <v>1</v>
      </c>
      <c r="F256" s="189">
        <v>1</v>
      </c>
      <c r="G256" s="189">
        <v>1</v>
      </c>
      <c r="H256" s="189" t="s">
        <v>6</v>
      </c>
      <c r="I256" s="189" t="s">
        <v>4</v>
      </c>
      <c r="J256" s="184" t="s">
        <v>87</v>
      </c>
      <c r="K256" s="189" t="s">
        <v>20</v>
      </c>
      <c r="L256" s="189">
        <v>1</v>
      </c>
      <c r="M256" s="189"/>
      <c r="N256" s="189"/>
    </row>
    <row r="257" spans="1:14">
      <c r="A257" s="182">
        <v>44880</v>
      </c>
      <c r="B257" s="142">
        <f t="shared" si="3"/>
        <v>256</v>
      </c>
      <c r="C257" s="136" t="s">
        <v>731</v>
      </c>
      <c r="D257" s="137" t="s">
        <v>48</v>
      </c>
      <c r="E257" s="104">
        <v>1</v>
      </c>
      <c r="F257" s="104">
        <v>1</v>
      </c>
      <c r="G257" s="104">
        <v>3</v>
      </c>
      <c r="H257" s="176" t="s">
        <v>9</v>
      </c>
      <c r="I257" s="176" t="s">
        <v>4</v>
      </c>
      <c r="J257" s="184" t="s">
        <v>49</v>
      </c>
      <c r="K257" s="176" t="s">
        <v>8</v>
      </c>
      <c r="L257" s="176">
        <v>1</v>
      </c>
      <c r="M257" s="176"/>
      <c r="N257" s="175"/>
    </row>
    <row r="258" spans="1:14">
      <c r="A258" s="182">
        <v>44880</v>
      </c>
      <c r="B258" s="142">
        <f t="shared" si="3"/>
        <v>257</v>
      </c>
      <c r="C258" s="136" t="s">
        <v>732</v>
      </c>
      <c r="D258" s="137" t="s">
        <v>48</v>
      </c>
      <c r="E258" s="104">
        <v>1</v>
      </c>
      <c r="F258" s="104">
        <v>1</v>
      </c>
      <c r="G258" s="104">
        <v>2</v>
      </c>
      <c r="H258" s="176" t="s">
        <v>9</v>
      </c>
      <c r="I258" s="176" t="s">
        <v>4</v>
      </c>
      <c r="J258" s="184" t="s">
        <v>87</v>
      </c>
      <c r="K258" s="176" t="s">
        <v>8</v>
      </c>
      <c r="L258" s="176">
        <v>1</v>
      </c>
      <c r="M258" s="176"/>
      <c r="N258" s="175"/>
    </row>
    <row r="259" spans="1:14">
      <c r="A259" s="182">
        <v>44880</v>
      </c>
      <c r="B259" s="142">
        <f t="shared" ref="B259:B322" si="4">SUM(B258+1)</f>
        <v>258</v>
      </c>
      <c r="C259" s="136" t="s">
        <v>733</v>
      </c>
      <c r="D259" s="137" t="s">
        <v>53</v>
      </c>
      <c r="E259" s="104">
        <v>1</v>
      </c>
      <c r="F259" s="104">
        <v>1</v>
      </c>
      <c r="G259" s="104">
        <v>2</v>
      </c>
      <c r="H259" s="176" t="s">
        <v>9</v>
      </c>
      <c r="I259" s="176" t="s">
        <v>7</v>
      </c>
      <c r="J259" s="184" t="s">
        <v>49</v>
      </c>
      <c r="K259" s="176" t="s">
        <v>8</v>
      </c>
      <c r="L259" s="176">
        <v>1</v>
      </c>
      <c r="M259" s="176"/>
      <c r="N259" s="175"/>
    </row>
    <row r="260" spans="1:14">
      <c r="A260" s="182">
        <v>44880</v>
      </c>
      <c r="B260" s="142">
        <f t="shared" si="4"/>
        <v>259</v>
      </c>
      <c r="C260" s="136" t="s">
        <v>734</v>
      </c>
      <c r="D260" s="137" t="s">
        <v>53</v>
      </c>
      <c r="E260" s="104">
        <v>1</v>
      </c>
      <c r="F260" s="104">
        <v>1</v>
      </c>
      <c r="G260" s="104">
        <v>2</v>
      </c>
      <c r="H260" s="176" t="s">
        <v>9</v>
      </c>
      <c r="I260" s="176" t="s">
        <v>7</v>
      </c>
      <c r="J260" s="184" t="s">
        <v>51</v>
      </c>
      <c r="K260" s="176" t="s">
        <v>8</v>
      </c>
      <c r="L260" s="176">
        <v>1</v>
      </c>
      <c r="M260" s="176"/>
      <c r="N260" s="175"/>
    </row>
    <row r="261" spans="1:14">
      <c r="A261" s="182">
        <v>44880</v>
      </c>
      <c r="B261" s="142">
        <f t="shared" si="4"/>
        <v>260</v>
      </c>
      <c r="C261" s="136" t="s">
        <v>735</v>
      </c>
      <c r="D261" s="137" t="s">
        <v>159</v>
      </c>
      <c r="E261" s="104">
        <v>1</v>
      </c>
      <c r="F261" s="104">
        <v>1</v>
      </c>
      <c r="G261" s="104">
        <v>3</v>
      </c>
      <c r="H261" s="176" t="s">
        <v>9</v>
      </c>
      <c r="I261" s="176" t="s">
        <v>4</v>
      </c>
      <c r="J261" s="184" t="s">
        <v>51</v>
      </c>
      <c r="K261" s="176" t="s">
        <v>8</v>
      </c>
      <c r="L261" s="176">
        <v>1</v>
      </c>
      <c r="M261" s="176"/>
      <c r="N261" s="175"/>
    </row>
    <row r="262" spans="1:14">
      <c r="A262" s="182">
        <v>44880</v>
      </c>
      <c r="B262" s="142">
        <f t="shared" si="4"/>
        <v>261</v>
      </c>
      <c r="C262" s="136" t="s">
        <v>736</v>
      </c>
      <c r="D262" s="137" t="s">
        <v>159</v>
      </c>
      <c r="E262" s="104">
        <v>1</v>
      </c>
      <c r="F262" s="104">
        <v>1</v>
      </c>
      <c r="G262" s="104">
        <v>2</v>
      </c>
      <c r="H262" s="176" t="s">
        <v>9</v>
      </c>
      <c r="I262" s="176" t="s">
        <v>4</v>
      </c>
      <c r="J262" s="184" t="s">
        <v>83</v>
      </c>
      <c r="K262" s="176" t="s">
        <v>8</v>
      </c>
      <c r="L262" s="176">
        <v>1</v>
      </c>
      <c r="M262" s="176"/>
      <c r="N262" s="175"/>
    </row>
    <row r="263" spans="1:14">
      <c r="A263" s="182">
        <v>44880</v>
      </c>
      <c r="B263" s="142">
        <f t="shared" si="4"/>
        <v>262</v>
      </c>
      <c r="C263" s="136" t="s">
        <v>737</v>
      </c>
      <c r="D263" s="137" t="s">
        <v>53</v>
      </c>
      <c r="E263" s="137">
        <v>1</v>
      </c>
      <c r="F263" s="137">
        <v>1</v>
      </c>
      <c r="G263" s="137">
        <v>2</v>
      </c>
      <c r="H263" s="176" t="s">
        <v>15</v>
      </c>
      <c r="I263" s="176" t="s">
        <v>4</v>
      </c>
      <c r="J263" s="184" t="s">
        <v>303</v>
      </c>
      <c r="K263" s="176" t="s">
        <v>14</v>
      </c>
      <c r="L263" s="176">
        <v>1</v>
      </c>
      <c r="M263" s="176"/>
      <c r="N263" s="175"/>
    </row>
    <row r="264" spans="1:14">
      <c r="A264" s="182">
        <v>44880</v>
      </c>
      <c r="B264" s="142">
        <f t="shared" si="4"/>
        <v>263</v>
      </c>
      <c r="C264" s="136" t="s">
        <v>738</v>
      </c>
      <c r="D264" s="137" t="s">
        <v>53</v>
      </c>
      <c r="E264" s="137">
        <v>1</v>
      </c>
      <c r="F264" s="137">
        <v>0</v>
      </c>
      <c r="G264" s="137">
        <v>1</v>
      </c>
      <c r="H264" s="176" t="s">
        <v>15</v>
      </c>
      <c r="I264" s="176" t="s">
        <v>4</v>
      </c>
      <c r="J264" s="184" t="s">
        <v>71</v>
      </c>
      <c r="K264" s="176" t="s">
        <v>11</v>
      </c>
      <c r="L264" s="176">
        <v>1</v>
      </c>
      <c r="M264" s="176"/>
      <c r="N264" s="175"/>
    </row>
    <row r="265" spans="1:14">
      <c r="A265" s="182">
        <v>44880</v>
      </c>
      <c r="B265" s="142">
        <f t="shared" si="4"/>
        <v>264</v>
      </c>
      <c r="C265" s="136" t="s">
        <v>739</v>
      </c>
      <c r="D265" s="137" t="s">
        <v>53</v>
      </c>
      <c r="E265" s="137">
        <v>1</v>
      </c>
      <c r="F265" s="137">
        <v>1</v>
      </c>
      <c r="G265" s="137">
        <v>0</v>
      </c>
      <c r="H265" s="176" t="s">
        <v>21</v>
      </c>
      <c r="I265" s="176" t="s">
        <v>4</v>
      </c>
      <c r="J265" s="184" t="s">
        <v>303</v>
      </c>
      <c r="K265" s="176" t="s">
        <v>14</v>
      </c>
      <c r="L265" s="176">
        <v>1</v>
      </c>
      <c r="M265" s="176"/>
      <c r="N265" s="175"/>
    </row>
    <row r="266" spans="1:14">
      <c r="A266" s="182">
        <v>44880</v>
      </c>
      <c r="B266" s="142">
        <f t="shared" si="4"/>
        <v>265</v>
      </c>
      <c r="C266" s="136" t="s">
        <v>740</v>
      </c>
      <c r="D266" s="137" t="s">
        <v>48</v>
      </c>
      <c r="E266" s="137">
        <v>1</v>
      </c>
      <c r="F266" s="137">
        <v>15</v>
      </c>
      <c r="G266" s="137">
        <v>0</v>
      </c>
      <c r="H266" s="176" t="s">
        <v>21</v>
      </c>
      <c r="I266" s="176" t="s">
        <v>4</v>
      </c>
      <c r="J266" s="184" t="s">
        <v>87</v>
      </c>
      <c r="K266" s="176" t="s">
        <v>20</v>
      </c>
      <c r="L266" s="176"/>
      <c r="M266" s="176">
        <v>1</v>
      </c>
      <c r="N266" s="175"/>
    </row>
    <row r="267" spans="1:14">
      <c r="A267" s="182">
        <v>44880</v>
      </c>
      <c r="B267" s="142">
        <f t="shared" si="4"/>
        <v>266</v>
      </c>
      <c r="C267" s="136" t="s">
        <v>741</v>
      </c>
      <c r="D267" s="137" t="s">
        <v>48</v>
      </c>
      <c r="E267" s="137">
        <v>1</v>
      </c>
      <c r="F267" s="137">
        <v>1</v>
      </c>
      <c r="G267" s="137">
        <v>0</v>
      </c>
      <c r="H267" s="176" t="s">
        <v>21</v>
      </c>
      <c r="I267" s="176" t="s">
        <v>4</v>
      </c>
      <c r="J267" s="184" t="s">
        <v>303</v>
      </c>
      <c r="K267" s="176" t="s">
        <v>14</v>
      </c>
      <c r="L267" s="176">
        <v>1</v>
      </c>
      <c r="M267" s="176"/>
      <c r="N267" s="175"/>
    </row>
    <row r="268" spans="1:14">
      <c r="A268" s="182">
        <v>44880</v>
      </c>
      <c r="B268" s="142">
        <f t="shared" si="4"/>
        <v>267</v>
      </c>
      <c r="C268" s="136" t="s">
        <v>742</v>
      </c>
      <c r="D268" s="137" t="s">
        <v>48</v>
      </c>
      <c r="E268" s="137">
        <v>1</v>
      </c>
      <c r="F268" s="137">
        <v>1</v>
      </c>
      <c r="G268" s="137">
        <v>0</v>
      </c>
      <c r="H268" s="176" t="s">
        <v>21</v>
      </c>
      <c r="I268" s="176" t="s">
        <v>4</v>
      </c>
      <c r="J268" s="184" t="s">
        <v>303</v>
      </c>
      <c r="K268" s="176" t="s">
        <v>14</v>
      </c>
      <c r="L268" s="176">
        <v>1</v>
      </c>
      <c r="M268" s="176"/>
      <c r="N268" s="175"/>
    </row>
    <row r="269" spans="1:14">
      <c r="A269" s="182">
        <v>44880</v>
      </c>
      <c r="B269" s="142">
        <f t="shared" si="4"/>
        <v>268</v>
      </c>
      <c r="C269" s="136" t="s">
        <v>743</v>
      </c>
      <c r="D269" s="137" t="s">
        <v>159</v>
      </c>
      <c r="E269" s="137">
        <v>1</v>
      </c>
      <c r="F269" s="137">
        <v>1</v>
      </c>
      <c r="G269" s="137">
        <v>0</v>
      </c>
      <c r="H269" s="176" t="s">
        <v>21</v>
      </c>
      <c r="I269" s="176" t="s">
        <v>4</v>
      </c>
      <c r="J269" s="184" t="s">
        <v>303</v>
      </c>
      <c r="K269" s="176" t="s">
        <v>27</v>
      </c>
      <c r="L269" s="176"/>
      <c r="M269" s="176">
        <v>1</v>
      </c>
      <c r="N269" s="175"/>
    </row>
    <row r="270" spans="1:14">
      <c r="A270" s="182">
        <v>44880</v>
      </c>
      <c r="B270" s="142">
        <f t="shared" si="4"/>
        <v>269</v>
      </c>
      <c r="C270" s="136" t="s">
        <v>744</v>
      </c>
      <c r="D270" s="137" t="s">
        <v>159</v>
      </c>
      <c r="E270" s="137">
        <v>1</v>
      </c>
      <c r="F270" s="137">
        <v>0</v>
      </c>
      <c r="G270" s="137">
        <v>6</v>
      </c>
      <c r="H270" s="176" t="s">
        <v>15</v>
      </c>
      <c r="I270" s="176" t="s">
        <v>4</v>
      </c>
      <c r="J270" s="184" t="s">
        <v>71</v>
      </c>
      <c r="K270" s="176" t="s">
        <v>20</v>
      </c>
      <c r="L270" s="176"/>
      <c r="M270" s="176">
        <v>1</v>
      </c>
      <c r="N270" s="175"/>
    </row>
    <row r="271" spans="1:14">
      <c r="A271" s="182">
        <v>44880</v>
      </c>
      <c r="B271" s="142">
        <f t="shared" si="4"/>
        <v>270</v>
      </c>
      <c r="C271" s="136" t="s">
        <v>745</v>
      </c>
      <c r="D271" s="137" t="s">
        <v>113</v>
      </c>
      <c r="E271" s="137">
        <v>1</v>
      </c>
      <c r="F271" s="137">
        <v>15</v>
      </c>
      <c r="G271" s="137">
        <v>0</v>
      </c>
      <c r="H271" s="176" t="s">
        <v>21</v>
      </c>
      <c r="I271" s="176" t="s">
        <v>4</v>
      </c>
      <c r="J271" s="184" t="s">
        <v>71</v>
      </c>
      <c r="K271" s="176" t="s">
        <v>27</v>
      </c>
      <c r="L271" s="176"/>
      <c r="M271" s="176">
        <v>1</v>
      </c>
      <c r="N271" s="175"/>
    </row>
    <row r="272" spans="1:14">
      <c r="A272" s="182">
        <v>44880</v>
      </c>
      <c r="B272" s="142">
        <f t="shared" si="4"/>
        <v>271</v>
      </c>
      <c r="C272" s="136" t="s">
        <v>746</v>
      </c>
      <c r="D272" s="137" t="s">
        <v>113</v>
      </c>
      <c r="E272" s="137">
        <v>1</v>
      </c>
      <c r="F272" s="137">
        <v>0</v>
      </c>
      <c r="G272" s="137">
        <v>2</v>
      </c>
      <c r="H272" s="176" t="s">
        <v>15</v>
      </c>
      <c r="I272" s="176" t="s">
        <v>747</v>
      </c>
      <c r="J272" s="184" t="s">
        <v>71</v>
      </c>
      <c r="K272" s="176" t="s">
        <v>11</v>
      </c>
      <c r="L272" s="176">
        <v>1</v>
      </c>
      <c r="M272" s="176"/>
      <c r="N272" s="175"/>
    </row>
    <row r="273" spans="1:14">
      <c r="A273" s="182">
        <v>44880</v>
      </c>
      <c r="B273" s="142">
        <f t="shared" si="4"/>
        <v>272</v>
      </c>
      <c r="C273" s="185" t="s">
        <v>748</v>
      </c>
      <c r="D273" s="189" t="s">
        <v>68</v>
      </c>
      <c r="E273" s="189">
        <v>1</v>
      </c>
      <c r="F273" s="189">
        <v>1</v>
      </c>
      <c r="G273" s="189">
        <v>0</v>
      </c>
      <c r="H273" s="189" t="s">
        <v>6</v>
      </c>
      <c r="I273" s="189" t="s">
        <v>7</v>
      </c>
      <c r="J273" s="184" t="s">
        <v>49</v>
      </c>
      <c r="K273" s="189" t="s">
        <v>8</v>
      </c>
      <c r="L273" s="189"/>
      <c r="M273" s="189">
        <v>1</v>
      </c>
      <c r="N273" s="189"/>
    </row>
    <row r="274" spans="1:14">
      <c r="A274" s="182">
        <v>44880</v>
      </c>
      <c r="B274" s="142">
        <f t="shared" si="4"/>
        <v>273</v>
      </c>
      <c r="C274" s="185" t="s">
        <v>749</v>
      </c>
      <c r="D274" s="189" t="s">
        <v>68</v>
      </c>
      <c r="E274" s="189">
        <v>1</v>
      </c>
      <c r="F274" s="189">
        <v>1</v>
      </c>
      <c r="G274" s="189">
        <v>0</v>
      </c>
      <c r="H274" s="189" t="s">
        <v>6</v>
      </c>
      <c r="I274" s="189" t="s">
        <v>4</v>
      </c>
      <c r="J274" s="184" t="s">
        <v>83</v>
      </c>
      <c r="K274" s="189" t="s">
        <v>11</v>
      </c>
      <c r="L274" s="189"/>
      <c r="M274" s="189">
        <v>1</v>
      </c>
      <c r="N274" s="189"/>
    </row>
    <row r="275" spans="1:14">
      <c r="A275" s="182">
        <v>44880</v>
      </c>
      <c r="B275" s="142">
        <f t="shared" si="4"/>
        <v>274</v>
      </c>
      <c r="C275" s="185" t="s">
        <v>750</v>
      </c>
      <c r="D275" s="189" t="s">
        <v>68</v>
      </c>
      <c r="E275" s="189">
        <v>1</v>
      </c>
      <c r="F275" s="189">
        <v>1</v>
      </c>
      <c r="G275" s="189">
        <v>0</v>
      </c>
      <c r="H275" s="189" t="s">
        <v>6</v>
      </c>
      <c r="I275" s="189" t="s">
        <v>4</v>
      </c>
      <c r="J275" s="184" t="s">
        <v>51</v>
      </c>
      <c r="K275" s="189" t="s">
        <v>11</v>
      </c>
      <c r="L275" s="189"/>
      <c r="M275" s="189">
        <v>1</v>
      </c>
      <c r="N275" s="189"/>
    </row>
    <row r="276" spans="1:14">
      <c r="A276" s="182">
        <v>44880</v>
      </c>
      <c r="B276" s="142">
        <f t="shared" si="4"/>
        <v>275</v>
      </c>
      <c r="C276" s="185" t="s">
        <v>751</v>
      </c>
      <c r="D276" s="189" t="s">
        <v>68</v>
      </c>
      <c r="E276" s="189">
        <v>1</v>
      </c>
      <c r="F276" s="189">
        <v>1</v>
      </c>
      <c r="G276" s="189">
        <v>0</v>
      </c>
      <c r="H276" s="189" t="s">
        <v>6</v>
      </c>
      <c r="I276" s="189" t="s">
        <v>4</v>
      </c>
      <c r="J276" s="184" t="s">
        <v>49</v>
      </c>
      <c r="K276" s="189" t="s">
        <v>11</v>
      </c>
      <c r="L276" s="189"/>
      <c r="M276" s="189">
        <v>1</v>
      </c>
      <c r="N276" s="189"/>
    </row>
    <row r="277" spans="1:14">
      <c r="A277" s="182">
        <v>44880</v>
      </c>
      <c r="B277" s="142">
        <f t="shared" si="4"/>
        <v>276</v>
      </c>
      <c r="C277" s="185" t="s">
        <v>752</v>
      </c>
      <c r="D277" s="189" t="s">
        <v>68</v>
      </c>
      <c r="E277" s="189">
        <v>1</v>
      </c>
      <c r="F277" s="189">
        <v>1</v>
      </c>
      <c r="G277" s="189">
        <v>0</v>
      </c>
      <c r="H277" s="189" t="s">
        <v>6</v>
      </c>
      <c r="I277" s="189" t="s">
        <v>4</v>
      </c>
      <c r="J277" s="184" t="s">
        <v>87</v>
      </c>
      <c r="K277" s="189" t="s">
        <v>11</v>
      </c>
      <c r="L277" s="189"/>
      <c r="M277" s="189">
        <v>1</v>
      </c>
      <c r="N277" s="189"/>
    </row>
    <row r="278" spans="1:14">
      <c r="A278" s="182">
        <v>44880</v>
      </c>
      <c r="B278" s="142">
        <f t="shared" si="4"/>
        <v>277</v>
      </c>
      <c r="C278" s="185" t="s">
        <v>753</v>
      </c>
      <c r="D278" s="189" t="s">
        <v>68</v>
      </c>
      <c r="E278" s="189">
        <v>1</v>
      </c>
      <c r="F278" s="189">
        <v>1</v>
      </c>
      <c r="G278" s="189">
        <v>0</v>
      </c>
      <c r="H278" s="189" t="s">
        <v>6</v>
      </c>
      <c r="I278" s="189" t="s">
        <v>4</v>
      </c>
      <c r="J278" s="184" t="s">
        <v>87</v>
      </c>
      <c r="K278" s="189" t="s">
        <v>11</v>
      </c>
      <c r="L278" s="189"/>
      <c r="M278" s="189">
        <v>1</v>
      </c>
      <c r="N278" s="189"/>
    </row>
    <row r="279" spans="1:14">
      <c r="A279" s="182">
        <v>44880</v>
      </c>
      <c r="B279" s="142">
        <f t="shared" si="4"/>
        <v>278</v>
      </c>
      <c r="C279" s="185" t="s">
        <v>619</v>
      </c>
      <c r="D279" s="189" t="s">
        <v>68</v>
      </c>
      <c r="E279" s="189">
        <v>1</v>
      </c>
      <c r="F279" s="189">
        <v>1</v>
      </c>
      <c r="G279" s="189">
        <v>0</v>
      </c>
      <c r="H279" s="189" t="s">
        <v>6</v>
      </c>
      <c r="I279" s="189" t="s">
        <v>4</v>
      </c>
      <c r="J279" s="184" t="s">
        <v>87</v>
      </c>
      <c r="K279" s="189" t="s">
        <v>11</v>
      </c>
      <c r="L279" s="189"/>
      <c r="M279" s="189">
        <v>1</v>
      </c>
      <c r="N279" s="189"/>
    </row>
    <row r="280" spans="1:14">
      <c r="A280" s="182">
        <v>44880</v>
      </c>
      <c r="B280" s="142">
        <f t="shared" si="4"/>
        <v>279</v>
      </c>
      <c r="C280" s="185" t="s">
        <v>754</v>
      </c>
      <c r="D280" s="189" t="s">
        <v>68</v>
      </c>
      <c r="E280" s="189">
        <v>1</v>
      </c>
      <c r="F280" s="189">
        <v>1</v>
      </c>
      <c r="G280" s="189">
        <v>0</v>
      </c>
      <c r="H280" s="189" t="s">
        <v>6</v>
      </c>
      <c r="I280" s="189" t="s">
        <v>16</v>
      </c>
      <c r="J280" s="184" t="s">
        <v>49</v>
      </c>
      <c r="K280" s="189" t="s">
        <v>23</v>
      </c>
      <c r="L280" s="189">
        <v>1</v>
      </c>
      <c r="M280" s="189"/>
      <c r="N280" s="189"/>
    </row>
    <row r="281" spans="1:14">
      <c r="A281" s="182">
        <v>44880</v>
      </c>
      <c r="B281" s="142">
        <f t="shared" si="4"/>
        <v>280</v>
      </c>
      <c r="C281" s="185" t="s">
        <v>755</v>
      </c>
      <c r="D281" s="189" t="s">
        <v>68</v>
      </c>
      <c r="E281" s="189">
        <v>1</v>
      </c>
      <c r="F281" s="189">
        <v>1</v>
      </c>
      <c r="G281" s="189">
        <v>0</v>
      </c>
      <c r="H281" s="189" t="s">
        <v>6</v>
      </c>
      <c r="I281" s="189" t="s">
        <v>7</v>
      </c>
      <c r="J281" s="184" t="s">
        <v>49</v>
      </c>
      <c r="K281" s="189" t="s">
        <v>23</v>
      </c>
      <c r="L281" s="189">
        <v>1</v>
      </c>
      <c r="M281" s="189"/>
      <c r="N281" s="189"/>
    </row>
    <row r="282" spans="1:14">
      <c r="A282" s="182">
        <v>44880</v>
      </c>
      <c r="B282" s="142">
        <f t="shared" si="4"/>
        <v>281</v>
      </c>
      <c r="C282" s="185" t="s">
        <v>756</v>
      </c>
      <c r="D282" s="189" t="s">
        <v>68</v>
      </c>
      <c r="E282" s="189">
        <v>1</v>
      </c>
      <c r="F282" s="189">
        <v>1</v>
      </c>
      <c r="G282" s="189">
        <v>0</v>
      </c>
      <c r="H282" s="189" t="s">
        <v>6</v>
      </c>
      <c r="I282" s="189" t="s">
        <v>4</v>
      </c>
      <c r="J282" s="184" t="s">
        <v>49</v>
      </c>
      <c r="K282" s="189" t="s">
        <v>23</v>
      </c>
      <c r="L282" s="189">
        <v>1</v>
      </c>
      <c r="M282" s="189"/>
      <c r="N282" s="189"/>
    </row>
    <row r="283" spans="1:14">
      <c r="A283" s="182">
        <v>44880</v>
      </c>
      <c r="B283" s="142">
        <f t="shared" si="4"/>
        <v>282</v>
      </c>
      <c r="C283" s="185" t="s">
        <v>757</v>
      </c>
      <c r="D283" s="189" t="s">
        <v>68</v>
      </c>
      <c r="E283" s="189">
        <v>1</v>
      </c>
      <c r="F283" s="189">
        <v>1</v>
      </c>
      <c r="G283" s="189">
        <v>1</v>
      </c>
      <c r="H283" s="189" t="s">
        <v>6</v>
      </c>
      <c r="I283" s="189" t="s">
        <v>4</v>
      </c>
      <c r="J283" s="184" t="s">
        <v>49</v>
      </c>
      <c r="K283" s="189" t="s">
        <v>8</v>
      </c>
      <c r="L283" s="189">
        <v>1</v>
      </c>
      <c r="M283" s="189"/>
      <c r="N283" s="189"/>
    </row>
    <row r="284" spans="1:14">
      <c r="A284" s="182">
        <v>44880</v>
      </c>
      <c r="B284" s="142">
        <f t="shared" si="4"/>
        <v>283</v>
      </c>
      <c r="C284" s="185" t="s">
        <v>758</v>
      </c>
      <c r="D284" s="189" t="s">
        <v>68</v>
      </c>
      <c r="E284" s="189">
        <v>1</v>
      </c>
      <c r="F284" s="189">
        <v>1</v>
      </c>
      <c r="G284" s="189">
        <v>1</v>
      </c>
      <c r="H284" s="189" t="s">
        <v>6</v>
      </c>
      <c r="I284" s="189" t="s">
        <v>7</v>
      </c>
      <c r="J284" s="184" t="s">
        <v>49</v>
      </c>
      <c r="K284" s="189" t="s">
        <v>8</v>
      </c>
      <c r="L284" s="189">
        <v>1</v>
      </c>
      <c r="M284" s="189"/>
      <c r="N284" s="189"/>
    </row>
    <row r="285" spans="1:14">
      <c r="A285" s="182">
        <v>44880</v>
      </c>
      <c r="B285" s="142">
        <f t="shared" si="4"/>
        <v>284</v>
      </c>
      <c r="C285" s="185" t="s">
        <v>759</v>
      </c>
      <c r="D285" s="189" t="s">
        <v>68</v>
      </c>
      <c r="E285" s="189">
        <v>1</v>
      </c>
      <c r="F285" s="189">
        <v>1</v>
      </c>
      <c r="G285" s="189">
        <v>1</v>
      </c>
      <c r="H285" s="189" t="s">
        <v>6</v>
      </c>
      <c r="I285" s="189" t="s">
        <v>4</v>
      </c>
      <c r="J285" s="184" t="s">
        <v>83</v>
      </c>
      <c r="K285" s="189" t="s">
        <v>8</v>
      </c>
      <c r="L285" s="189">
        <v>1</v>
      </c>
      <c r="M285" s="189"/>
      <c r="N285" s="189"/>
    </row>
    <row r="286" spans="1:14">
      <c r="A286" s="182">
        <v>44880</v>
      </c>
      <c r="B286" s="142">
        <f t="shared" si="4"/>
        <v>285</v>
      </c>
      <c r="C286" s="185" t="s">
        <v>760</v>
      </c>
      <c r="D286" s="189" t="s">
        <v>61</v>
      </c>
      <c r="E286" s="189">
        <v>1</v>
      </c>
      <c r="F286" s="189">
        <v>1</v>
      </c>
      <c r="G286" s="189">
        <v>1</v>
      </c>
      <c r="H286" s="189" t="s">
        <v>34</v>
      </c>
      <c r="I286" s="189" t="s">
        <v>7</v>
      </c>
      <c r="J286" s="184" t="s">
        <v>49</v>
      </c>
      <c r="K286" s="189" t="s">
        <v>11</v>
      </c>
      <c r="L286" s="189">
        <v>1</v>
      </c>
      <c r="M286" s="189"/>
      <c r="N286" s="189"/>
    </row>
    <row r="287" spans="1:14">
      <c r="A287" s="182">
        <v>44880</v>
      </c>
      <c r="B287" s="142">
        <f t="shared" si="4"/>
        <v>286</v>
      </c>
      <c r="C287" s="185" t="s">
        <v>761</v>
      </c>
      <c r="D287" s="189" t="s">
        <v>61</v>
      </c>
      <c r="E287" s="189">
        <v>1</v>
      </c>
      <c r="F287" s="189">
        <v>1</v>
      </c>
      <c r="G287" s="189">
        <v>1</v>
      </c>
      <c r="H287" s="189" t="s">
        <v>6</v>
      </c>
      <c r="I287" s="189" t="s">
        <v>7</v>
      </c>
      <c r="J287" s="184" t="s">
        <v>49</v>
      </c>
      <c r="K287" s="189" t="s">
        <v>20</v>
      </c>
      <c r="L287" s="189">
        <v>1</v>
      </c>
      <c r="M287" s="189"/>
      <c r="N287" s="189"/>
    </row>
    <row r="288" spans="1:14">
      <c r="A288" s="182">
        <v>44880</v>
      </c>
      <c r="B288" s="142">
        <f t="shared" si="4"/>
        <v>287</v>
      </c>
      <c r="C288" s="185" t="s">
        <v>762</v>
      </c>
      <c r="D288" s="189" t="s">
        <v>55</v>
      </c>
      <c r="E288" s="189">
        <v>1</v>
      </c>
      <c r="F288" s="189">
        <v>1</v>
      </c>
      <c r="G288" s="189">
        <v>1</v>
      </c>
      <c r="H288" s="189" t="s">
        <v>6</v>
      </c>
      <c r="I288" s="189" t="s">
        <v>16</v>
      </c>
      <c r="J288" s="184" t="s">
        <v>49</v>
      </c>
      <c r="K288" s="189" t="s">
        <v>20</v>
      </c>
      <c r="L288" s="189">
        <v>1</v>
      </c>
      <c r="M288" s="189"/>
      <c r="N288" s="189"/>
    </row>
    <row r="289" spans="1:14">
      <c r="A289" s="182">
        <v>44880</v>
      </c>
      <c r="B289" s="142">
        <f t="shared" si="4"/>
        <v>288</v>
      </c>
      <c r="C289" s="185" t="s">
        <v>763</v>
      </c>
      <c r="D289" s="189" t="s">
        <v>70</v>
      </c>
      <c r="E289" s="189">
        <v>1</v>
      </c>
      <c r="F289" s="189">
        <v>1</v>
      </c>
      <c r="G289" s="189">
        <v>1</v>
      </c>
      <c r="H289" s="189" t="s">
        <v>6</v>
      </c>
      <c r="I289" s="189" t="s">
        <v>4</v>
      </c>
      <c r="J289" s="184" t="s">
        <v>51</v>
      </c>
      <c r="K289" s="189" t="s">
        <v>20</v>
      </c>
      <c r="L289" s="189">
        <v>1</v>
      </c>
      <c r="M289" s="189"/>
      <c r="N289" s="189"/>
    </row>
    <row r="290" spans="1:14">
      <c r="A290" s="182">
        <v>44880</v>
      </c>
      <c r="B290" s="142">
        <f t="shared" si="4"/>
        <v>289</v>
      </c>
      <c r="C290" s="185" t="s">
        <v>764</v>
      </c>
      <c r="D290" s="189" t="s">
        <v>70</v>
      </c>
      <c r="E290" s="189">
        <v>1</v>
      </c>
      <c r="F290" s="189">
        <v>1</v>
      </c>
      <c r="G290" s="189">
        <v>1</v>
      </c>
      <c r="H290" s="189" t="s">
        <v>6</v>
      </c>
      <c r="I290" s="189" t="s">
        <v>4</v>
      </c>
      <c r="J290" s="184" t="s">
        <v>49</v>
      </c>
      <c r="K290" s="189" t="s">
        <v>20</v>
      </c>
      <c r="L290" s="189">
        <v>1</v>
      </c>
      <c r="M290" s="189"/>
      <c r="N290" s="189"/>
    </row>
    <row r="291" spans="1:14">
      <c r="A291" s="182">
        <v>44880</v>
      </c>
      <c r="B291" s="142">
        <f t="shared" si="4"/>
        <v>290</v>
      </c>
      <c r="C291" s="185" t="s">
        <v>765</v>
      </c>
      <c r="D291" s="189" t="s">
        <v>59</v>
      </c>
      <c r="E291" s="189">
        <v>1</v>
      </c>
      <c r="F291" s="189">
        <v>1</v>
      </c>
      <c r="G291" s="189">
        <v>1</v>
      </c>
      <c r="H291" s="189" t="s">
        <v>6</v>
      </c>
      <c r="I291" s="189" t="s">
        <v>4</v>
      </c>
      <c r="J291" s="184" t="s">
        <v>83</v>
      </c>
      <c r="K291" s="189" t="s">
        <v>20</v>
      </c>
      <c r="L291" s="189">
        <v>1</v>
      </c>
      <c r="M291" s="189"/>
      <c r="N291" s="189"/>
    </row>
    <row r="292" spans="1:14">
      <c r="A292" s="182">
        <v>44880</v>
      </c>
      <c r="B292" s="142">
        <f t="shared" si="4"/>
        <v>291</v>
      </c>
      <c r="C292" s="185" t="s">
        <v>766</v>
      </c>
      <c r="D292" s="189" t="s">
        <v>106</v>
      </c>
      <c r="E292" s="189">
        <v>1</v>
      </c>
      <c r="F292" s="189">
        <v>1</v>
      </c>
      <c r="G292" s="189">
        <v>1</v>
      </c>
      <c r="H292" s="189" t="s">
        <v>6</v>
      </c>
      <c r="I292" s="189" t="s">
        <v>4</v>
      </c>
      <c r="J292" s="184" t="s">
        <v>87</v>
      </c>
      <c r="K292" s="189" t="s">
        <v>20</v>
      </c>
      <c r="L292" s="189">
        <v>1</v>
      </c>
      <c r="M292" s="189"/>
      <c r="N292" s="189"/>
    </row>
    <row r="293" spans="1:14">
      <c r="A293" s="182">
        <v>44881</v>
      </c>
      <c r="B293" s="142">
        <f t="shared" si="4"/>
        <v>292</v>
      </c>
      <c r="C293" s="185" t="s">
        <v>767</v>
      </c>
      <c r="D293" s="189" t="s">
        <v>68</v>
      </c>
      <c r="E293" s="189">
        <v>1</v>
      </c>
      <c r="F293" s="189">
        <v>1</v>
      </c>
      <c r="G293" s="189">
        <v>1</v>
      </c>
      <c r="H293" s="189" t="s">
        <v>6</v>
      </c>
      <c r="I293" s="189" t="s">
        <v>16</v>
      </c>
      <c r="J293" s="184" t="s">
        <v>49</v>
      </c>
      <c r="K293" s="189" t="s">
        <v>8</v>
      </c>
      <c r="L293" s="189">
        <v>1</v>
      </c>
      <c r="M293" s="176"/>
      <c r="N293" s="189"/>
    </row>
    <row r="294" spans="1:14">
      <c r="A294" s="182">
        <v>44881</v>
      </c>
      <c r="B294" s="142">
        <f t="shared" si="4"/>
        <v>293</v>
      </c>
      <c r="C294" s="185" t="s">
        <v>768</v>
      </c>
      <c r="D294" s="189" t="s">
        <v>68</v>
      </c>
      <c r="E294" s="189">
        <v>1</v>
      </c>
      <c r="F294" s="189">
        <v>1</v>
      </c>
      <c r="G294" s="189">
        <v>1</v>
      </c>
      <c r="H294" s="189" t="s">
        <v>6</v>
      </c>
      <c r="I294" s="189" t="s">
        <v>4</v>
      </c>
      <c r="J294" s="184" t="s">
        <v>87</v>
      </c>
      <c r="K294" s="189" t="s">
        <v>8</v>
      </c>
      <c r="L294" s="189">
        <v>1</v>
      </c>
      <c r="M294" s="176"/>
      <c r="N294" s="189"/>
    </row>
    <row r="295" spans="1:14">
      <c r="A295" s="182">
        <v>44881</v>
      </c>
      <c r="B295" s="142">
        <f t="shared" si="4"/>
        <v>294</v>
      </c>
      <c r="C295" s="185" t="s">
        <v>769</v>
      </c>
      <c r="D295" s="189" t="s">
        <v>68</v>
      </c>
      <c r="E295" s="189">
        <v>1</v>
      </c>
      <c r="F295" s="189">
        <v>1</v>
      </c>
      <c r="G295" s="189">
        <v>0</v>
      </c>
      <c r="H295" s="189" t="s">
        <v>6</v>
      </c>
      <c r="I295" s="189" t="s">
        <v>7</v>
      </c>
      <c r="J295" s="184" t="s">
        <v>49</v>
      </c>
      <c r="K295" s="189" t="s">
        <v>23</v>
      </c>
      <c r="L295" s="189">
        <v>1</v>
      </c>
      <c r="M295" s="176"/>
      <c r="N295" s="189"/>
    </row>
    <row r="296" spans="1:14">
      <c r="A296" s="182">
        <v>44881</v>
      </c>
      <c r="B296" s="142">
        <f t="shared" si="4"/>
        <v>295</v>
      </c>
      <c r="C296" s="185" t="s">
        <v>770</v>
      </c>
      <c r="D296" s="189" t="s">
        <v>68</v>
      </c>
      <c r="E296" s="189">
        <v>1</v>
      </c>
      <c r="F296" s="189">
        <v>1</v>
      </c>
      <c r="G296" s="189">
        <v>0</v>
      </c>
      <c r="H296" s="189" t="s">
        <v>6</v>
      </c>
      <c r="I296" s="189" t="s">
        <v>16</v>
      </c>
      <c r="J296" s="184" t="s">
        <v>49</v>
      </c>
      <c r="K296" s="189" t="s">
        <v>23</v>
      </c>
      <c r="L296" s="189">
        <v>1</v>
      </c>
      <c r="M296" s="176"/>
      <c r="N296" s="189"/>
    </row>
    <row r="297" spans="1:14">
      <c r="A297" s="182">
        <v>44881</v>
      </c>
      <c r="B297" s="142">
        <f t="shared" si="4"/>
        <v>296</v>
      </c>
      <c r="C297" s="185" t="s">
        <v>771</v>
      </c>
      <c r="D297" s="189" t="s">
        <v>68</v>
      </c>
      <c r="E297" s="189">
        <v>1</v>
      </c>
      <c r="F297" s="189">
        <v>1</v>
      </c>
      <c r="G297" s="189">
        <v>1</v>
      </c>
      <c r="H297" s="189" t="s">
        <v>6</v>
      </c>
      <c r="I297" s="189" t="s">
        <v>7</v>
      </c>
      <c r="J297" s="184" t="s">
        <v>51</v>
      </c>
      <c r="K297" s="189" t="s">
        <v>8</v>
      </c>
      <c r="L297" s="189">
        <v>1</v>
      </c>
      <c r="M297" s="176"/>
      <c r="N297" s="189"/>
    </row>
    <row r="298" spans="1:14">
      <c r="A298" s="182">
        <v>44881</v>
      </c>
      <c r="B298" s="142">
        <f t="shared" si="4"/>
        <v>297</v>
      </c>
      <c r="C298" s="185" t="s">
        <v>772</v>
      </c>
      <c r="D298" s="189" t="s">
        <v>68</v>
      </c>
      <c r="E298" s="189">
        <v>1</v>
      </c>
      <c r="F298" s="189">
        <v>1</v>
      </c>
      <c r="G298" s="189">
        <v>1</v>
      </c>
      <c r="H298" s="189" t="s">
        <v>6</v>
      </c>
      <c r="I298" s="189" t="s">
        <v>4</v>
      </c>
      <c r="J298" s="184" t="s">
        <v>51</v>
      </c>
      <c r="K298" s="189" t="s">
        <v>8</v>
      </c>
      <c r="L298" s="189">
        <v>1</v>
      </c>
      <c r="M298" s="176"/>
      <c r="N298" s="189"/>
    </row>
    <row r="299" spans="1:14">
      <c r="A299" s="182">
        <v>44881</v>
      </c>
      <c r="B299" s="142">
        <f t="shared" si="4"/>
        <v>298</v>
      </c>
      <c r="C299" s="185" t="s">
        <v>773</v>
      </c>
      <c r="D299" s="189" t="s">
        <v>61</v>
      </c>
      <c r="E299" s="189">
        <v>1</v>
      </c>
      <c r="F299" s="189">
        <v>1</v>
      </c>
      <c r="G299" s="189">
        <v>1</v>
      </c>
      <c r="H299" s="189" t="s">
        <v>6</v>
      </c>
      <c r="I299" s="189" t="s">
        <v>4</v>
      </c>
      <c r="J299" s="184" t="s">
        <v>83</v>
      </c>
      <c r="K299" s="189" t="s">
        <v>8</v>
      </c>
      <c r="L299" s="189">
        <v>1</v>
      </c>
      <c r="M299" s="176"/>
      <c r="N299" s="189"/>
    </row>
    <row r="300" spans="1:14">
      <c r="A300" s="182">
        <v>44881</v>
      </c>
      <c r="B300" s="142">
        <f t="shared" si="4"/>
        <v>299</v>
      </c>
      <c r="C300" s="185" t="s">
        <v>774</v>
      </c>
      <c r="D300" s="189" t="s">
        <v>61</v>
      </c>
      <c r="E300" s="189">
        <v>1</v>
      </c>
      <c r="F300" s="189">
        <v>1</v>
      </c>
      <c r="G300" s="189">
        <v>1</v>
      </c>
      <c r="H300" s="189" t="s">
        <v>6</v>
      </c>
      <c r="I300" s="189" t="s">
        <v>4</v>
      </c>
      <c r="J300" s="184" t="s">
        <v>49</v>
      </c>
      <c r="K300" s="189" t="s">
        <v>20</v>
      </c>
      <c r="L300" s="189">
        <v>1</v>
      </c>
      <c r="M300" s="176"/>
      <c r="N300" s="189"/>
    </row>
    <row r="301" spans="1:14">
      <c r="A301" s="182">
        <v>44881</v>
      </c>
      <c r="B301" s="142">
        <f t="shared" si="4"/>
        <v>300</v>
      </c>
      <c r="C301" s="185" t="s">
        <v>775</v>
      </c>
      <c r="D301" s="189" t="s">
        <v>55</v>
      </c>
      <c r="E301" s="189">
        <v>1</v>
      </c>
      <c r="F301" s="189">
        <v>1</v>
      </c>
      <c r="G301" s="189">
        <v>0</v>
      </c>
      <c r="H301" s="189" t="s">
        <v>6</v>
      </c>
      <c r="I301" s="189" t="s">
        <v>16</v>
      </c>
      <c r="J301" s="184" t="s">
        <v>49</v>
      </c>
      <c r="K301" s="189" t="s">
        <v>23</v>
      </c>
      <c r="L301" s="189">
        <v>1</v>
      </c>
      <c r="M301" s="176"/>
      <c r="N301" s="189"/>
    </row>
    <row r="302" spans="1:14">
      <c r="A302" s="182">
        <v>44881</v>
      </c>
      <c r="B302" s="142">
        <f t="shared" si="4"/>
        <v>301</v>
      </c>
      <c r="C302" s="185" t="s">
        <v>776</v>
      </c>
      <c r="D302" s="189" t="s">
        <v>55</v>
      </c>
      <c r="E302" s="189">
        <v>1</v>
      </c>
      <c r="F302" s="189">
        <v>1</v>
      </c>
      <c r="G302" s="189">
        <v>1</v>
      </c>
      <c r="H302" s="189" t="s">
        <v>6</v>
      </c>
      <c r="I302" s="189" t="s">
        <v>4</v>
      </c>
      <c r="J302" s="184" t="s">
        <v>83</v>
      </c>
      <c r="K302" s="189" t="s">
        <v>20</v>
      </c>
      <c r="L302" s="189">
        <v>1</v>
      </c>
      <c r="M302" s="176"/>
      <c r="N302" s="189"/>
    </row>
    <row r="303" spans="1:14">
      <c r="A303" s="182">
        <v>44881</v>
      </c>
      <c r="B303" s="142">
        <f t="shared" si="4"/>
        <v>302</v>
      </c>
      <c r="C303" s="185" t="s">
        <v>777</v>
      </c>
      <c r="D303" s="189" t="s">
        <v>70</v>
      </c>
      <c r="E303" s="189">
        <v>1</v>
      </c>
      <c r="F303" s="189">
        <v>1</v>
      </c>
      <c r="G303" s="189">
        <v>0</v>
      </c>
      <c r="H303" s="189" t="s">
        <v>6</v>
      </c>
      <c r="I303" s="189" t="s">
        <v>4</v>
      </c>
      <c r="J303" s="184" t="s">
        <v>49</v>
      </c>
      <c r="K303" s="189" t="s">
        <v>23</v>
      </c>
      <c r="L303" s="189">
        <v>1</v>
      </c>
      <c r="M303" s="176"/>
      <c r="N303" s="189"/>
    </row>
    <row r="304" spans="1:14">
      <c r="A304" s="182">
        <v>44881</v>
      </c>
      <c r="B304" s="142">
        <f t="shared" si="4"/>
        <v>303</v>
      </c>
      <c r="C304" s="185" t="s">
        <v>778</v>
      </c>
      <c r="D304" s="189" t="s">
        <v>59</v>
      </c>
      <c r="E304" s="189">
        <v>1</v>
      </c>
      <c r="F304" s="189">
        <v>1</v>
      </c>
      <c r="G304" s="189">
        <v>1</v>
      </c>
      <c r="H304" s="189" t="s">
        <v>34</v>
      </c>
      <c r="I304" s="189" t="s">
        <v>7</v>
      </c>
      <c r="J304" s="184" t="s">
        <v>49</v>
      </c>
      <c r="K304" s="189" t="s">
        <v>508</v>
      </c>
      <c r="L304" s="189">
        <v>1</v>
      </c>
      <c r="M304" s="176"/>
      <c r="N304" s="189"/>
    </row>
    <row r="305" spans="1:14">
      <c r="A305" s="182">
        <v>44881</v>
      </c>
      <c r="B305" s="142">
        <f t="shared" si="4"/>
        <v>304</v>
      </c>
      <c r="C305" s="185" t="s">
        <v>779</v>
      </c>
      <c r="D305" s="189" t="s">
        <v>59</v>
      </c>
      <c r="E305" s="189">
        <v>1</v>
      </c>
      <c r="F305" s="189">
        <v>1</v>
      </c>
      <c r="G305" s="189">
        <v>0</v>
      </c>
      <c r="H305" s="189" t="s">
        <v>6</v>
      </c>
      <c r="I305" s="189" t="s">
        <v>7</v>
      </c>
      <c r="J305" s="184" t="s">
        <v>49</v>
      </c>
      <c r="K305" s="189" t="s">
        <v>23</v>
      </c>
      <c r="L305" s="189">
        <v>1</v>
      </c>
      <c r="M305" s="176"/>
      <c r="N305" s="189"/>
    </row>
    <row r="306" spans="1:14">
      <c r="A306" s="182">
        <v>44881</v>
      </c>
      <c r="B306" s="142">
        <f t="shared" si="4"/>
        <v>305</v>
      </c>
      <c r="C306" s="185" t="s">
        <v>780</v>
      </c>
      <c r="D306" s="189" t="s">
        <v>106</v>
      </c>
      <c r="E306" s="189">
        <v>1</v>
      </c>
      <c r="F306" s="189">
        <v>1</v>
      </c>
      <c r="G306" s="189">
        <v>0</v>
      </c>
      <c r="H306" s="189" t="s">
        <v>6</v>
      </c>
      <c r="I306" s="189" t="s">
        <v>4</v>
      </c>
      <c r="J306" s="184" t="s">
        <v>49</v>
      </c>
      <c r="K306" s="189" t="s">
        <v>23</v>
      </c>
      <c r="L306" s="189">
        <v>1</v>
      </c>
      <c r="M306" s="176"/>
      <c r="N306" s="189"/>
    </row>
    <row r="307" spans="1:14">
      <c r="A307" s="182">
        <v>44881</v>
      </c>
      <c r="B307" s="142">
        <f t="shared" si="4"/>
        <v>306</v>
      </c>
      <c r="C307" s="185" t="s">
        <v>781</v>
      </c>
      <c r="D307" s="189" t="s">
        <v>106</v>
      </c>
      <c r="E307" s="189">
        <v>1</v>
      </c>
      <c r="F307" s="189">
        <v>1</v>
      </c>
      <c r="G307" s="189">
        <v>1</v>
      </c>
      <c r="H307" s="189" t="s">
        <v>6</v>
      </c>
      <c r="I307" s="189" t="s">
        <v>4</v>
      </c>
      <c r="J307" s="184" t="s">
        <v>87</v>
      </c>
      <c r="K307" s="189" t="s">
        <v>20</v>
      </c>
      <c r="L307" s="189">
        <v>1</v>
      </c>
      <c r="M307" s="176"/>
      <c r="N307" s="189"/>
    </row>
    <row r="308" spans="1:14">
      <c r="A308" s="182">
        <v>44881</v>
      </c>
      <c r="B308" s="142">
        <f t="shared" si="4"/>
        <v>307</v>
      </c>
      <c r="C308" s="185" t="s">
        <v>782</v>
      </c>
      <c r="D308" s="189" t="s">
        <v>783</v>
      </c>
      <c r="E308" s="189">
        <v>1</v>
      </c>
      <c r="F308" s="189">
        <v>1</v>
      </c>
      <c r="G308" s="189">
        <v>1</v>
      </c>
      <c r="H308" s="189" t="s">
        <v>6</v>
      </c>
      <c r="I308" s="189" t="s">
        <v>7</v>
      </c>
      <c r="J308" s="184" t="s">
        <v>51</v>
      </c>
      <c r="K308" s="189" t="s">
        <v>8</v>
      </c>
      <c r="L308" s="189">
        <v>1</v>
      </c>
      <c r="M308" s="176"/>
      <c r="N308" s="189"/>
    </row>
    <row r="309" spans="1:14">
      <c r="A309" s="182">
        <v>44881</v>
      </c>
      <c r="B309" s="142">
        <f t="shared" si="4"/>
        <v>308</v>
      </c>
      <c r="C309" s="136" t="s">
        <v>784</v>
      </c>
      <c r="D309" s="137" t="s">
        <v>159</v>
      </c>
      <c r="E309" s="104">
        <v>1</v>
      </c>
      <c r="F309" s="104">
        <v>2</v>
      </c>
      <c r="G309" s="104">
        <v>0</v>
      </c>
      <c r="H309" s="176" t="s">
        <v>18</v>
      </c>
      <c r="I309" s="176" t="s">
        <v>7</v>
      </c>
      <c r="J309" s="184" t="s">
        <v>785</v>
      </c>
      <c r="K309" s="176" t="s">
        <v>17</v>
      </c>
      <c r="L309" s="176">
        <v>1</v>
      </c>
      <c r="M309" s="176"/>
      <c r="N309" s="175"/>
    </row>
    <row r="310" spans="1:14">
      <c r="A310" s="182">
        <v>44881</v>
      </c>
      <c r="B310" s="142">
        <f t="shared" si="4"/>
        <v>309</v>
      </c>
      <c r="C310" s="136" t="s">
        <v>786</v>
      </c>
      <c r="D310" s="137" t="s">
        <v>53</v>
      </c>
      <c r="E310" s="104">
        <v>1</v>
      </c>
      <c r="F310" s="104">
        <v>4</v>
      </c>
      <c r="G310" s="104">
        <v>0</v>
      </c>
      <c r="H310" s="176" t="s">
        <v>18</v>
      </c>
      <c r="I310" s="176" t="s">
        <v>4</v>
      </c>
      <c r="J310" s="184" t="s">
        <v>787</v>
      </c>
      <c r="K310" s="176" t="s">
        <v>17</v>
      </c>
      <c r="L310" s="176">
        <v>1</v>
      </c>
      <c r="M310" s="176"/>
      <c r="N310" s="175"/>
    </row>
    <row r="311" spans="1:14">
      <c r="A311" s="182">
        <v>44881</v>
      </c>
      <c r="B311" s="142">
        <f t="shared" si="4"/>
        <v>310</v>
      </c>
      <c r="C311" s="136" t="s">
        <v>788</v>
      </c>
      <c r="D311" s="137" t="s">
        <v>48</v>
      </c>
      <c r="E311" s="104">
        <v>1</v>
      </c>
      <c r="F311" s="104">
        <v>1</v>
      </c>
      <c r="G311" s="104">
        <v>3</v>
      </c>
      <c r="H311" s="176" t="s">
        <v>18</v>
      </c>
      <c r="I311" s="176" t="s">
        <v>16</v>
      </c>
      <c r="J311" s="184" t="s">
        <v>49</v>
      </c>
      <c r="K311" s="176" t="s">
        <v>8</v>
      </c>
      <c r="L311" s="176">
        <v>1</v>
      </c>
      <c r="M311" s="176"/>
      <c r="N311" s="175"/>
    </row>
    <row r="312" spans="1:14">
      <c r="A312" s="182">
        <v>44881</v>
      </c>
      <c r="B312" s="142">
        <f t="shared" si="4"/>
        <v>311</v>
      </c>
      <c r="C312" s="136" t="s">
        <v>789</v>
      </c>
      <c r="D312" s="137" t="s">
        <v>53</v>
      </c>
      <c r="E312" s="137">
        <v>1</v>
      </c>
      <c r="F312" s="137">
        <v>1</v>
      </c>
      <c r="G312" s="137">
        <v>0</v>
      </c>
      <c r="H312" s="176" t="s">
        <v>21</v>
      </c>
      <c r="I312" s="176" t="s">
        <v>4</v>
      </c>
      <c r="J312" s="184" t="s">
        <v>303</v>
      </c>
      <c r="K312" s="176" t="s">
        <v>27</v>
      </c>
      <c r="L312" s="176">
        <v>1</v>
      </c>
      <c r="M312" s="176"/>
      <c r="N312" s="175"/>
    </row>
    <row r="313" spans="1:14">
      <c r="A313" s="182">
        <v>44881</v>
      </c>
      <c r="B313" s="142">
        <f t="shared" si="4"/>
        <v>312</v>
      </c>
      <c r="C313" s="136" t="s">
        <v>790</v>
      </c>
      <c r="D313" s="137" t="s">
        <v>53</v>
      </c>
      <c r="E313" s="137">
        <v>1</v>
      </c>
      <c r="F313" s="137">
        <v>1</v>
      </c>
      <c r="G313" s="137">
        <v>0</v>
      </c>
      <c r="H313" s="176" t="s">
        <v>21</v>
      </c>
      <c r="I313" s="176" t="s">
        <v>4</v>
      </c>
      <c r="J313" s="184" t="s">
        <v>303</v>
      </c>
      <c r="K313" s="176" t="s">
        <v>27</v>
      </c>
      <c r="L313" s="176">
        <v>1</v>
      </c>
      <c r="M313" s="176"/>
      <c r="N313" s="175"/>
    </row>
    <row r="314" spans="1:14">
      <c r="A314" s="182">
        <v>44881</v>
      </c>
      <c r="B314" s="142">
        <f t="shared" si="4"/>
        <v>313</v>
      </c>
      <c r="C314" s="136" t="s">
        <v>791</v>
      </c>
      <c r="D314" s="137" t="s">
        <v>48</v>
      </c>
      <c r="E314" s="137">
        <v>1</v>
      </c>
      <c r="F314" s="137">
        <v>1</v>
      </c>
      <c r="G314" s="137">
        <v>0</v>
      </c>
      <c r="H314" s="176" t="s">
        <v>21</v>
      </c>
      <c r="I314" s="176" t="s">
        <v>4</v>
      </c>
      <c r="J314" s="184" t="s">
        <v>49</v>
      </c>
      <c r="K314" s="176" t="s">
        <v>14</v>
      </c>
      <c r="L314" s="176">
        <v>1</v>
      </c>
      <c r="M314" s="176"/>
      <c r="N314" s="175"/>
    </row>
    <row r="315" spans="1:14">
      <c r="A315" s="182">
        <v>44881</v>
      </c>
      <c r="B315" s="142">
        <f t="shared" si="4"/>
        <v>314</v>
      </c>
      <c r="C315" s="136" t="s">
        <v>792</v>
      </c>
      <c r="D315" s="137" t="s">
        <v>48</v>
      </c>
      <c r="E315" s="137">
        <v>1</v>
      </c>
      <c r="F315" s="137">
        <v>32</v>
      </c>
      <c r="G315" s="137">
        <v>2</v>
      </c>
      <c r="H315" s="176" t="s">
        <v>15</v>
      </c>
      <c r="I315" s="176" t="s">
        <v>4</v>
      </c>
      <c r="J315" s="184" t="s">
        <v>71</v>
      </c>
      <c r="K315" s="176" t="s">
        <v>20</v>
      </c>
      <c r="L315" s="176">
        <v>1</v>
      </c>
      <c r="M315" s="176"/>
      <c r="N315" s="175"/>
    </row>
    <row r="316" spans="1:14">
      <c r="A316" s="182">
        <v>44881</v>
      </c>
      <c r="B316" s="142">
        <f t="shared" si="4"/>
        <v>315</v>
      </c>
      <c r="C316" s="136" t="s">
        <v>793</v>
      </c>
      <c r="D316" s="137" t="s">
        <v>159</v>
      </c>
      <c r="E316" s="137">
        <v>1</v>
      </c>
      <c r="F316" s="137">
        <v>1</v>
      </c>
      <c r="G316" s="137">
        <v>1</v>
      </c>
      <c r="H316" s="176" t="s">
        <v>15</v>
      </c>
      <c r="I316" s="176" t="s">
        <v>4</v>
      </c>
      <c r="J316" s="184" t="s">
        <v>66</v>
      </c>
      <c r="K316" s="176" t="s">
        <v>14</v>
      </c>
      <c r="L316" s="176">
        <v>1</v>
      </c>
      <c r="M316" s="176"/>
      <c r="N316" s="175"/>
    </row>
    <row r="317" spans="1:14">
      <c r="A317" s="182">
        <v>44882</v>
      </c>
      <c r="B317" s="142">
        <f t="shared" si="4"/>
        <v>316</v>
      </c>
      <c r="C317" s="133" t="s">
        <v>794</v>
      </c>
      <c r="D317" s="134" t="s">
        <v>159</v>
      </c>
      <c r="E317" s="137">
        <v>1</v>
      </c>
      <c r="F317" s="137">
        <v>1</v>
      </c>
      <c r="G317" s="137">
        <v>1</v>
      </c>
      <c r="H317" s="176" t="s">
        <v>15</v>
      </c>
      <c r="I317" s="176" t="s">
        <v>4</v>
      </c>
      <c r="J317" s="184" t="s">
        <v>71</v>
      </c>
      <c r="K317" s="176" t="s">
        <v>14</v>
      </c>
      <c r="L317" s="176">
        <v>1</v>
      </c>
      <c r="M317" s="176"/>
      <c r="N317" s="175"/>
    </row>
    <row r="318" spans="1:14">
      <c r="A318" s="182">
        <v>44882</v>
      </c>
      <c r="B318" s="142">
        <f t="shared" si="4"/>
        <v>317</v>
      </c>
      <c r="C318" s="133" t="s">
        <v>795</v>
      </c>
      <c r="D318" s="134" t="s">
        <v>159</v>
      </c>
      <c r="E318" s="137">
        <v>1</v>
      </c>
      <c r="F318" s="137">
        <v>1</v>
      </c>
      <c r="G318" s="137">
        <v>0</v>
      </c>
      <c r="H318" s="176" t="s">
        <v>21</v>
      </c>
      <c r="I318" s="176" t="s">
        <v>4</v>
      </c>
      <c r="J318" s="184" t="s">
        <v>303</v>
      </c>
      <c r="K318" s="176" t="s">
        <v>27</v>
      </c>
      <c r="L318" s="176"/>
      <c r="M318" s="176">
        <v>1</v>
      </c>
      <c r="N318" s="175"/>
    </row>
    <row r="319" spans="1:14">
      <c r="A319" s="182">
        <v>44882</v>
      </c>
      <c r="B319" s="142">
        <f t="shared" si="4"/>
        <v>318</v>
      </c>
      <c r="C319" s="133" t="s">
        <v>796</v>
      </c>
      <c r="D319" s="134" t="s">
        <v>48</v>
      </c>
      <c r="E319" s="137">
        <v>1</v>
      </c>
      <c r="F319" s="137">
        <v>1</v>
      </c>
      <c r="G319" s="137">
        <v>1</v>
      </c>
      <c r="H319" s="176" t="s">
        <v>15</v>
      </c>
      <c r="I319" s="176" t="s">
        <v>4</v>
      </c>
      <c r="J319" s="184" t="s">
        <v>66</v>
      </c>
      <c r="K319" s="176" t="s">
        <v>14</v>
      </c>
      <c r="L319" s="176"/>
      <c r="M319" s="176">
        <v>1</v>
      </c>
      <c r="N319" s="175"/>
    </row>
    <row r="320" spans="1:14">
      <c r="A320" s="182">
        <v>44882</v>
      </c>
      <c r="B320" s="142">
        <f t="shared" si="4"/>
        <v>319</v>
      </c>
      <c r="C320" s="133" t="s">
        <v>797</v>
      </c>
      <c r="D320" s="134" t="s">
        <v>798</v>
      </c>
      <c r="E320" s="137">
        <v>1</v>
      </c>
      <c r="F320" s="137">
        <v>0</v>
      </c>
      <c r="G320" s="137">
        <v>1</v>
      </c>
      <c r="H320" s="176" t="s">
        <v>15</v>
      </c>
      <c r="I320" s="176" t="s">
        <v>4</v>
      </c>
      <c r="J320" s="184" t="s">
        <v>71</v>
      </c>
      <c r="K320" s="176" t="s">
        <v>11</v>
      </c>
      <c r="L320" s="176">
        <v>1</v>
      </c>
      <c r="M320" s="176"/>
      <c r="N320" s="175"/>
    </row>
    <row r="321" spans="1:14">
      <c r="A321" s="182">
        <v>44882</v>
      </c>
      <c r="B321" s="142">
        <f t="shared" si="4"/>
        <v>320</v>
      </c>
      <c r="C321" s="133" t="s">
        <v>799</v>
      </c>
      <c r="D321" s="134" t="s">
        <v>798</v>
      </c>
      <c r="E321" s="137">
        <v>1</v>
      </c>
      <c r="F321" s="137">
        <v>1</v>
      </c>
      <c r="G321" s="137">
        <v>1</v>
      </c>
      <c r="H321" s="176" t="s">
        <v>15</v>
      </c>
      <c r="I321" s="176" t="s">
        <v>4</v>
      </c>
      <c r="J321" s="184" t="s">
        <v>87</v>
      </c>
      <c r="K321" s="176" t="s">
        <v>20</v>
      </c>
      <c r="L321" s="176"/>
      <c r="M321" s="176">
        <v>1</v>
      </c>
      <c r="N321" s="175"/>
    </row>
    <row r="322" spans="1:14">
      <c r="A322" s="182">
        <v>44882</v>
      </c>
      <c r="B322" s="142">
        <f t="shared" si="4"/>
        <v>321</v>
      </c>
      <c r="C322" s="185" t="s">
        <v>800</v>
      </c>
      <c r="D322" s="189" t="s">
        <v>68</v>
      </c>
      <c r="E322" s="189">
        <v>1</v>
      </c>
      <c r="F322" s="189">
        <v>1</v>
      </c>
      <c r="G322" s="189">
        <v>1</v>
      </c>
      <c r="H322" s="189" t="s">
        <v>6</v>
      </c>
      <c r="I322" s="189" t="s">
        <v>4</v>
      </c>
      <c r="J322" s="184" t="s">
        <v>87</v>
      </c>
      <c r="K322" s="189" t="s">
        <v>8</v>
      </c>
      <c r="L322" s="189">
        <v>1</v>
      </c>
      <c r="M322" s="189"/>
      <c r="N322" s="189"/>
    </row>
    <row r="323" spans="1:14">
      <c r="A323" s="182">
        <v>44882</v>
      </c>
      <c r="B323" s="142">
        <f t="shared" ref="B323:B386" si="5">SUM(B322+1)</f>
        <v>322</v>
      </c>
      <c r="C323" s="185" t="s">
        <v>801</v>
      </c>
      <c r="D323" s="189" t="s">
        <v>68</v>
      </c>
      <c r="E323" s="189">
        <v>1</v>
      </c>
      <c r="F323" s="189">
        <v>1</v>
      </c>
      <c r="G323" s="189">
        <v>1</v>
      </c>
      <c r="H323" s="189" t="s">
        <v>3</v>
      </c>
      <c r="I323" s="189" t="s">
        <v>7</v>
      </c>
      <c r="J323" s="184" t="s">
        <v>49</v>
      </c>
      <c r="K323" s="189" t="s">
        <v>5</v>
      </c>
      <c r="L323" s="189"/>
      <c r="M323" s="189">
        <v>1</v>
      </c>
      <c r="N323" s="189"/>
    </row>
    <row r="324" spans="1:14">
      <c r="A324" s="182">
        <v>44882</v>
      </c>
      <c r="B324" s="142">
        <f t="shared" si="5"/>
        <v>323</v>
      </c>
      <c r="C324" s="185" t="s">
        <v>282</v>
      </c>
      <c r="D324" s="189" t="s">
        <v>68</v>
      </c>
      <c r="E324" s="189">
        <v>1</v>
      </c>
      <c r="F324" s="189">
        <v>3</v>
      </c>
      <c r="G324" s="189">
        <v>3</v>
      </c>
      <c r="H324" s="189" t="s">
        <v>3</v>
      </c>
      <c r="I324" s="189" t="s">
        <v>4</v>
      </c>
      <c r="J324" s="184" t="s">
        <v>699</v>
      </c>
      <c r="K324" s="189" t="s">
        <v>5</v>
      </c>
      <c r="L324" s="189"/>
      <c r="M324" s="189">
        <v>1</v>
      </c>
      <c r="N324" s="189"/>
    </row>
    <row r="325" spans="1:14">
      <c r="A325" s="182">
        <v>44882</v>
      </c>
      <c r="B325" s="142">
        <f t="shared" si="5"/>
        <v>324</v>
      </c>
      <c r="C325" s="185" t="s">
        <v>802</v>
      </c>
      <c r="D325" s="189" t="s">
        <v>68</v>
      </c>
      <c r="E325" s="189">
        <v>1</v>
      </c>
      <c r="F325" s="189">
        <v>1</v>
      </c>
      <c r="G325" s="189">
        <v>0</v>
      </c>
      <c r="H325" s="189" t="s">
        <v>6</v>
      </c>
      <c r="I325" s="189" t="s">
        <v>7</v>
      </c>
      <c r="J325" s="184" t="s">
        <v>51</v>
      </c>
      <c r="K325" s="189" t="s">
        <v>23</v>
      </c>
      <c r="L325" s="189">
        <v>1</v>
      </c>
      <c r="M325" s="189"/>
      <c r="N325" s="189"/>
    </row>
    <row r="326" spans="1:14">
      <c r="A326" s="182">
        <v>44882</v>
      </c>
      <c r="B326" s="142">
        <f t="shared" si="5"/>
        <v>325</v>
      </c>
      <c r="C326" s="185" t="s">
        <v>803</v>
      </c>
      <c r="D326" s="189" t="s">
        <v>68</v>
      </c>
      <c r="E326" s="189">
        <v>1</v>
      </c>
      <c r="F326" s="189">
        <v>1</v>
      </c>
      <c r="G326" s="189">
        <v>0</v>
      </c>
      <c r="H326" s="189" t="s">
        <v>6</v>
      </c>
      <c r="I326" s="189" t="s">
        <v>4</v>
      </c>
      <c r="J326" s="184" t="s">
        <v>51</v>
      </c>
      <c r="K326" s="189" t="s">
        <v>23</v>
      </c>
      <c r="L326" s="189">
        <v>1</v>
      </c>
      <c r="M326" s="189"/>
      <c r="N326" s="189"/>
    </row>
    <row r="327" spans="1:14">
      <c r="A327" s="182">
        <v>44882</v>
      </c>
      <c r="B327" s="142">
        <f t="shared" si="5"/>
        <v>326</v>
      </c>
      <c r="C327" s="185" t="s">
        <v>804</v>
      </c>
      <c r="D327" s="189" t="s">
        <v>68</v>
      </c>
      <c r="E327" s="189">
        <v>1</v>
      </c>
      <c r="F327" s="189">
        <v>2</v>
      </c>
      <c r="G327" s="189">
        <v>2</v>
      </c>
      <c r="H327" s="189" t="s">
        <v>6</v>
      </c>
      <c r="I327" s="189" t="s">
        <v>7</v>
      </c>
      <c r="J327" s="184" t="s">
        <v>785</v>
      </c>
      <c r="K327" s="189" t="s">
        <v>17</v>
      </c>
      <c r="L327" s="189"/>
      <c r="M327" s="189">
        <v>1</v>
      </c>
      <c r="N327" s="189"/>
    </row>
    <row r="328" spans="1:14">
      <c r="A328" s="182">
        <v>44882</v>
      </c>
      <c r="B328" s="142">
        <f t="shared" si="5"/>
        <v>327</v>
      </c>
      <c r="C328" s="185" t="s">
        <v>805</v>
      </c>
      <c r="D328" s="189" t="s">
        <v>68</v>
      </c>
      <c r="E328" s="189">
        <v>1</v>
      </c>
      <c r="F328" s="189">
        <v>1</v>
      </c>
      <c r="G328" s="189">
        <v>4</v>
      </c>
      <c r="H328" s="189" t="s">
        <v>6</v>
      </c>
      <c r="I328" s="189" t="s">
        <v>4</v>
      </c>
      <c r="J328" s="184" t="s">
        <v>49</v>
      </c>
      <c r="K328" s="189" t="s">
        <v>17</v>
      </c>
      <c r="L328" s="189"/>
      <c r="M328" s="189">
        <v>1</v>
      </c>
      <c r="N328" s="189"/>
    </row>
    <row r="329" spans="1:14">
      <c r="A329" s="182">
        <v>44882</v>
      </c>
      <c r="B329" s="142">
        <f t="shared" si="5"/>
        <v>328</v>
      </c>
      <c r="C329" s="185" t="s">
        <v>806</v>
      </c>
      <c r="D329" s="189" t="s">
        <v>68</v>
      </c>
      <c r="E329" s="189">
        <v>1</v>
      </c>
      <c r="F329" s="189">
        <v>4</v>
      </c>
      <c r="G329" s="189">
        <v>8</v>
      </c>
      <c r="H329" s="189" t="s">
        <v>6</v>
      </c>
      <c r="I329" s="189" t="s">
        <v>4</v>
      </c>
      <c r="J329" s="184" t="s">
        <v>245</v>
      </c>
      <c r="K329" s="189" t="s">
        <v>17</v>
      </c>
      <c r="L329" s="189"/>
      <c r="M329" s="189">
        <v>1</v>
      </c>
      <c r="N329" s="189"/>
    </row>
    <row r="330" spans="1:14">
      <c r="A330" s="182">
        <v>44882</v>
      </c>
      <c r="B330" s="142">
        <f t="shared" si="5"/>
        <v>329</v>
      </c>
      <c r="C330" s="185" t="s">
        <v>807</v>
      </c>
      <c r="D330" s="189" t="s">
        <v>61</v>
      </c>
      <c r="E330" s="189">
        <v>1</v>
      </c>
      <c r="F330" s="189">
        <v>1</v>
      </c>
      <c r="G330" s="189">
        <v>1</v>
      </c>
      <c r="H330" s="189" t="s">
        <v>34</v>
      </c>
      <c r="I330" s="189" t="s">
        <v>7</v>
      </c>
      <c r="J330" s="184" t="s">
        <v>49</v>
      </c>
      <c r="K330" s="189" t="s">
        <v>20</v>
      </c>
      <c r="L330" s="189">
        <v>1</v>
      </c>
      <c r="M330" s="189"/>
      <c r="N330" s="189"/>
    </row>
    <row r="331" spans="1:14">
      <c r="A331" s="182">
        <v>44882</v>
      </c>
      <c r="B331" s="142">
        <f t="shared" si="5"/>
        <v>330</v>
      </c>
      <c r="C331" s="185" t="s">
        <v>808</v>
      </c>
      <c r="D331" s="189" t="s">
        <v>55</v>
      </c>
      <c r="E331" s="189">
        <v>1</v>
      </c>
      <c r="F331" s="189">
        <v>1</v>
      </c>
      <c r="G331" s="189">
        <v>1</v>
      </c>
      <c r="H331" s="189" t="s">
        <v>6</v>
      </c>
      <c r="I331" s="189" t="s">
        <v>4</v>
      </c>
      <c r="J331" s="184" t="s">
        <v>87</v>
      </c>
      <c r="K331" s="189" t="s">
        <v>20</v>
      </c>
      <c r="L331" s="189">
        <v>1</v>
      </c>
      <c r="M331" s="189"/>
      <c r="N331" s="189"/>
    </row>
    <row r="332" spans="1:14">
      <c r="A332" s="182">
        <v>44882</v>
      </c>
      <c r="B332" s="142">
        <f t="shared" si="5"/>
        <v>331</v>
      </c>
      <c r="C332" s="185" t="s">
        <v>809</v>
      </c>
      <c r="D332" s="189" t="s">
        <v>70</v>
      </c>
      <c r="E332" s="189">
        <v>1</v>
      </c>
      <c r="F332" s="189">
        <v>1</v>
      </c>
      <c r="G332" s="189">
        <v>1</v>
      </c>
      <c r="H332" s="189" t="s">
        <v>6</v>
      </c>
      <c r="I332" s="189" t="s">
        <v>4</v>
      </c>
      <c r="J332" s="184" t="s">
        <v>49</v>
      </c>
      <c r="K332" s="189" t="s">
        <v>20</v>
      </c>
      <c r="L332" s="189">
        <v>1</v>
      </c>
      <c r="M332" s="189"/>
      <c r="N332" s="189"/>
    </row>
    <row r="333" spans="1:14">
      <c r="A333" s="182">
        <v>44882</v>
      </c>
      <c r="B333" s="142">
        <f t="shared" si="5"/>
        <v>332</v>
      </c>
      <c r="C333" s="185" t="s">
        <v>810</v>
      </c>
      <c r="D333" s="189" t="s">
        <v>59</v>
      </c>
      <c r="E333" s="189">
        <v>1</v>
      </c>
      <c r="F333" s="189">
        <v>1</v>
      </c>
      <c r="G333" s="189">
        <v>1</v>
      </c>
      <c r="H333" s="189" t="s">
        <v>6</v>
      </c>
      <c r="I333" s="189" t="s">
        <v>16</v>
      </c>
      <c r="J333" s="184" t="s">
        <v>49</v>
      </c>
      <c r="K333" s="189" t="s">
        <v>20</v>
      </c>
      <c r="L333" s="189">
        <v>1</v>
      </c>
      <c r="M333" s="189"/>
      <c r="N333" s="189"/>
    </row>
    <row r="334" spans="1:14">
      <c r="A334" s="182">
        <v>44882</v>
      </c>
      <c r="B334" s="142">
        <f t="shared" si="5"/>
        <v>333</v>
      </c>
      <c r="C334" s="185" t="s">
        <v>811</v>
      </c>
      <c r="D334" s="189" t="s">
        <v>106</v>
      </c>
      <c r="E334" s="189">
        <v>1</v>
      </c>
      <c r="F334" s="189">
        <v>1</v>
      </c>
      <c r="G334" s="189">
        <v>1</v>
      </c>
      <c r="H334" s="189" t="s">
        <v>6</v>
      </c>
      <c r="I334" s="189" t="s">
        <v>4</v>
      </c>
      <c r="J334" s="184" t="s">
        <v>83</v>
      </c>
      <c r="K334" s="189" t="s">
        <v>20</v>
      </c>
      <c r="L334" s="189">
        <v>1</v>
      </c>
      <c r="M334" s="189"/>
      <c r="N334" s="189"/>
    </row>
    <row r="335" spans="1:14">
      <c r="A335" s="182">
        <v>44882</v>
      </c>
      <c r="B335" s="142">
        <f t="shared" si="5"/>
        <v>334</v>
      </c>
      <c r="C335" s="185" t="s">
        <v>812</v>
      </c>
      <c r="D335" s="189" t="s">
        <v>783</v>
      </c>
      <c r="E335" s="189">
        <v>1</v>
      </c>
      <c r="F335" s="189">
        <v>1</v>
      </c>
      <c r="G335" s="189">
        <v>1</v>
      </c>
      <c r="H335" s="189" t="s">
        <v>6</v>
      </c>
      <c r="I335" s="189" t="s">
        <v>4</v>
      </c>
      <c r="J335" s="184" t="s">
        <v>49</v>
      </c>
      <c r="K335" s="189" t="s">
        <v>20</v>
      </c>
      <c r="L335" s="189">
        <v>1</v>
      </c>
      <c r="M335" s="189"/>
      <c r="N335" s="189"/>
    </row>
    <row r="336" spans="1:14">
      <c r="A336" s="182">
        <v>44882</v>
      </c>
      <c r="B336" s="142">
        <f t="shared" si="5"/>
        <v>335</v>
      </c>
      <c r="C336" s="136" t="s">
        <v>813</v>
      </c>
      <c r="D336" s="220" t="s">
        <v>53</v>
      </c>
      <c r="E336" s="104">
        <v>1</v>
      </c>
      <c r="F336" s="104">
        <v>1</v>
      </c>
      <c r="G336" s="104">
        <v>5</v>
      </c>
      <c r="H336" s="176" t="s">
        <v>9</v>
      </c>
      <c r="I336" s="176" t="s">
        <v>4</v>
      </c>
      <c r="J336" s="184" t="s">
        <v>66</v>
      </c>
      <c r="K336" s="176" t="s">
        <v>20</v>
      </c>
      <c r="L336" s="176">
        <v>1</v>
      </c>
      <c r="M336" s="176"/>
      <c r="N336" s="175"/>
    </row>
    <row r="337" spans="1:14">
      <c r="A337" s="182">
        <v>44882</v>
      </c>
      <c r="B337" s="142">
        <f t="shared" si="5"/>
        <v>336</v>
      </c>
      <c r="C337" s="136" t="s">
        <v>814</v>
      </c>
      <c r="D337" s="220"/>
      <c r="E337" s="104">
        <v>1</v>
      </c>
      <c r="F337" s="104">
        <v>2</v>
      </c>
      <c r="G337" s="104">
        <v>0</v>
      </c>
      <c r="H337" s="176" t="s">
        <v>9</v>
      </c>
      <c r="I337" s="176" t="s">
        <v>7</v>
      </c>
      <c r="J337" s="184" t="s">
        <v>785</v>
      </c>
      <c r="K337" s="176" t="s">
        <v>17</v>
      </c>
      <c r="L337" s="176">
        <v>1</v>
      </c>
      <c r="M337" s="176"/>
      <c r="N337" s="175"/>
    </row>
    <row r="338" spans="1:14">
      <c r="A338" s="182">
        <v>44882</v>
      </c>
      <c r="B338" s="142">
        <f t="shared" si="5"/>
        <v>337</v>
      </c>
      <c r="C338" s="136" t="s">
        <v>815</v>
      </c>
      <c r="D338" s="137" t="s">
        <v>48</v>
      </c>
      <c r="E338" s="104">
        <v>1</v>
      </c>
      <c r="F338" s="104">
        <v>4</v>
      </c>
      <c r="G338" s="104">
        <v>0</v>
      </c>
      <c r="H338" s="176" t="s">
        <v>9</v>
      </c>
      <c r="I338" s="176" t="s">
        <v>4</v>
      </c>
      <c r="J338" s="184" t="s">
        <v>787</v>
      </c>
      <c r="K338" s="176" t="s">
        <v>17</v>
      </c>
      <c r="L338" s="176">
        <v>1</v>
      </c>
      <c r="M338" s="176"/>
      <c r="N338" s="175"/>
    </row>
    <row r="339" spans="1:14">
      <c r="A339" s="182">
        <v>44883</v>
      </c>
      <c r="B339" s="142">
        <f t="shared" si="5"/>
        <v>338</v>
      </c>
      <c r="C339" s="136" t="s">
        <v>816</v>
      </c>
      <c r="D339" s="137" t="s">
        <v>48</v>
      </c>
      <c r="E339" s="104">
        <v>1</v>
      </c>
      <c r="F339" s="104">
        <v>1</v>
      </c>
      <c r="G339" s="104">
        <v>2</v>
      </c>
      <c r="H339" s="176" t="s">
        <v>32</v>
      </c>
      <c r="I339" s="176" t="s">
        <v>4</v>
      </c>
      <c r="J339" s="184" t="s">
        <v>51</v>
      </c>
      <c r="K339" s="176" t="s">
        <v>5</v>
      </c>
      <c r="L339" s="176">
        <v>1</v>
      </c>
      <c r="M339" s="176"/>
      <c r="N339" s="175"/>
    </row>
    <row r="340" spans="1:14">
      <c r="A340" s="182">
        <v>44883</v>
      </c>
      <c r="B340" s="142">
        <f t="shared" si="5"/>
        <v>339</v>
      </c>
      <c r="C340" s="136" t="s">
        <v>817</v>
      </c>
      <c r="D340" s="137" t="s">
        <v>53</v>
      </c>
      <c r="E340" s="104">
        <v>1</v>
      </c>
      <c r="F340" s="104">
        <v>1</v>
      </c>
      <c r="G340" s="104">
        <v>2</v>
      </c>
      <c r="H340" s="176" t="s">
        <v>32</v>
      </c>
      <c r="I340" s="176" t="s">
        <v>7</v>
      </c>
      <c r="J340" s="184" t="s">
        <v>49</v>
      </c>
      <c r="K340" s="176" t="s">
        <v>5</v>
      </c>
      <c r="L340" s="176">
        <v>1</v>
      </c>
      <c r="M340" s="176"/>
      <c r="N340" s="175"/>
    </row>
    <row r="341" spans="1:14">
      <c r="A341" s="182">
        <v>44883</v>
      </c>
      <c r="B341" s="142">
        <f t="shared" si="5"/>
        <v>340</v>
      </c>
      <c r="C341" s="136" t="s">
        <v>818</v>
      </c>
      <c r="D341" s="137" t="s">
        <v>159</v>
      </c>
      <c r="E341" s="104">
        <v>1</v>
      </c>
      <c r="F341" s="104">
        <v>1</v>
      </c>
      <c r="G341" s="104">
        <v>2</v>
      </c>
      <c r="H341" s="176" t="s">
        <v>32</v>
      </c>
      <c r="I341" s="176" t="s">
        <v>4</v>
      </c>
      <c r="J341" s="184" t="s">
        <v>87</v>
      </c>
      <c r="K341" s="176" t="s">
        <v>5</v>
      </c>
      <c r="L341" s="176">
        <v>1</v>
      </c>
      <c r="M341" s="176"/>
      <c r="N341" s="175"/>
    </row>
    <row r="342" spans="1:14">
      <c r="A342" s="182">
        <v>44883</v>
      </c>
      <c r="B342" s="142">
        <f t="shared" si="5"/>
        <v>341</v>
      </c>
      <c r="C342" s="136" t="s">
        <v>819</v>
      </c>
      <c r="D342" s="137" t="s">
        <v>159</v>
      </c>
      <c r="E342" s="104">
        <v>1</v>
      </c>
      <c r="F342" s="104">
        <v>1</v>
      </c>
      <c r="G342" s="104">
        <v>2</v>
      </c>
      <c r="H342" s="176" t="s">
        <v>32</v>
      </c>
      <c r="I342" s="176" t="s">
        <v>7</v>
      </c>
      <c r="J342" s="184" t="s">
        <v>51</v>
      </c>
      <c r="K342" s="176" t="s">
        <v>5</v>
      </c>
      <c r="L342" s="176">
        <v>1</v>
      </c>
      <c r="M342" s="176"/>
      <c r="N342" s="175"/>
    </row>
    <row r="343" spans="1:14">
      <c r="A343" s="182">
        <v>44883</v>
      </c>
      <c r="B343" s="142">
        <f t="shared" si="5"/>
        <v>342</v>
      </c>
      <c r="C343" s="136" t="s">
        <v>820</v>
      </c>
      <c r="D343" s="137" t="s">
        <v>48</v>
      </c>
      <c r="E343" s="137">
        <v>1</v>
      </c>
      <c r="F343" s="137">
        <v>1</v>
      </c>
      <c r="G343" s="137">
        <v>1</v>
      </c>
      <c r="H343" s="176" t="s">
        <v>15</v>
      </c>
      <c r="I343" s="176" t="s">
        <v>4</v>
      </c>
      <c r="J343" s="184" t="s">
        <v>303</v>
      </c>
      <c r="K343" s="176" t="s">
        <v>27</v>
      </c>
      <c r="L343" s="176">
        <v>1</v>
      </c>
      <c r="M343" s="176"/>
      <c r="N343" s="175"/>
    </row>
    <row r="344" spans="1:14">
      <c r="A344" s="182">
        <v>44883</v>
      </c>
      <c r="B344" s="142">
        <f t="shared" si="5"/>
        <v>343</v>
      </c>
      <c r="C344" s="136" t="s">
        <v>821</v>
      </c>
      <c r="D344" s="137" t="s">
        <v>48</v>
      </c>
      <c r="E344" s="137">
        <v>1</v>
      </c>
      <c r="F344" s="137">
        <v>1</v>
      </c>
      <c r="G344" s="137">
        <v>0</v>
      </c>
      <c r="H344" s="176" t="s">
        <v>21</v>
      </c>
      <c r="I344" s="176" t="s">
        <v>4</v>
      </c>
      <c r="J344" s="184" t="s">
        <v>66</v>
      </c>
      <c r="K344" s="176" t="s">
        <v>14</v>
      </c>
      <c r="L344" s="176">
        <v>1</v>
      </c>
      <c r="M344" s="176"/>
      <c r="N344" s="175"/>
    </row>
    <row r="345" spans="1:14">
      <c r="A345" s="182">
        <v>44883</v>
      </c>
      <c r="B345" s="142">
        <f t="shared" si="5"/>
        <v>344</v>
      </c>
      <c r="C345" s="136" t="s">
        <v>822</v>
      </c>
      <c r="D345" s="137" t="s">
        <v>48</v>
      </c>
      <c r="E345" s="137">
        <v>1</v>
      </c>
      <c r="F345" s="137">
        <v>17</v>
      </c>
      <c r="G345" s="137">
        <v>2</v>
      </c>
      <c r="H345" s="176" t="s">
        <v>21</v>
      </c>
      <c r="I345" s="176" t="s">
        <v>4</v>
      </c>
      <c r="J345" s="184" t="s">
        <v>87</v>
      </c>
      <c r="K345" s="176" t="s">
        <v>20</v>
      </c>
      <c r="L345" s="176"/>
      <c r="M345" s="176">
        <v>1</v>
      </c>
      <c r="N345" s="175"/>
    </row>
    <row r="346" spans="1:14">
      <c r="A346" s="182">
        <v>44883</v>
      </c>
      <c r="B346" s="142">
        <f t="shared" si="5"/>
        <v>345</v>
      </c>
      <c r="C346" s="136" t="s">
        <v>823</v>
      </c>
      <c r="D346" s="137" t="s">
        <v>798</v>
      </c>
      <c r="E346" s="137">
        <v>1</v>
      </c>
      <c r="F346" s="137">
        <v>1</v>
      </c>
      <c r="G346" s="137">
        <v>1</v>
      </c>
      <c r="H346" s="176" t="s">
        <v>15</v>
      </c>
      <c r="I346" s="176" t="s">
        <v>4</v>
      </c>
      <c r="J346" s="184" t="s">
        <v>303</v>
      </c>
      <c r="K346" s="176" t="s">
        <v>27</v>
      </c>
      <c r="L346" s="176">
        <v>1</v>
      </c>
      <c r="M346" s="176"/>
      <c r="N346" s="175"/>
    </row>
    <row r="347" spans="1:14">
      <c r="A347" s="182">
        <v>44883</v>
      </c>
      <c r="B347" s="142">
        <f t="shared" si="5"/>
        <v>346</v>
      </c>
      <c r="C347" s="136" t="s">
        <v>824</v>
      </c>
      <c r="D347" s="137" t="s">
        <v>798</v>
      </c>
      <c r="E347" s="137">
        <v>1</v>
      </c>
      <c r="F347" s="137">
        <v>1</v>
      </c>
      <c r="G347" s="137">
        <v>1</v>
      </c>
      <c r="H347" s="176" t="s">
        <v>15</v>
      </c>
      <c r="I347" s="176" t="s">
        <v>4</v>
      </c>
      <c r="J347" s="184" t="s">
        <v>303</v>
      </c>
      <c r="K347" s="176" t="s">
        <v>14</v>
      </c>
      <c r="L347" s="176">
        <v>1</v>
      </c>
      <c r="M347" s="176"/>
      <c r="N347" s="175"/>
    </row>
    <row r="348" spans="1:14">
      <c r="A348" s="182">
        <v>44883</v>
      </c>
      <c r="B348" s="142">
        <f t="shared" si="5"/>
        <v>347</v>
      </c>
      <c r="C348" s="136" t="s">
        <v>825</v>
      </c>
      <c r="D348" s="137" t="s">
        <v>113</v>
      </c>
      <c r="E348" s="137">
        <v>1</v>
      </c>
      <c r="F348" s="137">
        <v>1</v>
      </c>
      <c r="G348" s="137">
        <v>0</v>
      </c>
      <c r="H348" s="176" t="s">
        <v>15</v>
      </c>
      <c r="I348" s="176" t="s">
        <v>4</v>
      </c>
      <c r="J348" s="184" t="s">
        <v>303</v>
      </c>
      <c r="K348" s="176" t="s">
        <v>14</v>
      </c>
      <c r="L348" s="176">
        <v>1</v>
      </c>
      <c r="M348" s="176"/>
      <c r="N348" s="175"/>
    </row>
    <row r="349" spans="1:14">
      <c r="A349" s="182">
        <v>44883</v>
      </c>
      <c r="B349" s="142">
        <f t="shared" si="5"/>
        <v>348</v>
      </c>
      <c r="C349" s="136" t="s">
        <v>826</v>
      </c>
      <c r="D349" s="137" t="s">
        <v>113</v>
      </c>
      <c r="E349" s="137">
        <v>1</v>
      </c>
      <c r="F349" s="137">
        <v>1</v>
      </c>
      <c r="G349" s="137">
        <v>1</v>
      </c>
      <c r="H349" s="176" t="s">
        <v>15</v>
      </c>
      <c r="I349" s="176" t="s">
        <v>4</v>
      </c>
      <c r="J349" s="184" t="s">
        <v>213</v>
      </c>
      <c r="K349" s="176" t="s">
        <v>27</v>
      </c>
      <c r="L349" s="176"/>
      <c r="M349" s="176">
        <v>1</v>
      </c>
      <c r="N349" s="175"/>
    </row>
    <row r="350" spans="1:14">
      <c r="A350" s="182">
        <v>44883</v>
      </c>
      <c r="B350" s="142">
        <f t="shared" si="5"/>
        <v>349</v>
      </c>
      <c r="C350" s="136" t="s">
        <v>827</v>
      </c>
      <c r="D350" s="137" t="s">
        <v>159</v>
      </c>
      <c r="E350" s="137">
        <v>1</v>
      </c>
      <c r="F350" s="137">
        <v>28</v>
      </c>
      <c r="G350" s="137">
        <v>0</v>
      </c>
      <c r="H350" s="176" t="s">
        <v>15</v>
      </c>
      <c r="I350" s="176" t="s">
        <v>4</v>
      </c>
      <c r="J350" s="184" t="s">
        <v>71</v>
      </c>
      <c r="K350" s="176" t="s">
        <v>27</v>
      </c>
      <c r="L350" s="176"/>
      <c r="M350" s="176">
        <v>1</v>
      </c>
      <c r="N350" s="175"/>
    </row>
    <row r="351" spans="1:14">
      <c r="A351" s="182">
        <v>44883</v>
      </c>
      <c r="B351" s="142">
        <f t="shared" si="5"/>
        <v>350</v>
      </c>
      <c r="C351" s="136" t="s">
        <v>828</v>
      </c>
      <c r="D351" s="137" t="s">
        <v>68</v>
      </c>
      <c r="E351" s="137">
        <v>1</v>
      </c>
      <c r="F351" s="137">
        <v>28</v>
      </c>
      <c r="G351" s="137">
        <v>0</v>
      </c>
      <c r="H351" s="176" t="s">
        <v>15</v>
      </c>
      <c r="I351" s="176" t="s">
        <v>4</v>
      </c>
      <c r="J351" s="184" t="s">
        <v>71</v>
      </c>
      <c r="K351" s="176" t="s">
        <v>27</v>
      </c>
      <c r="L351" s="176"/>
      <c r="M351" s="176">
        <v>1</v>
      </c>
      <c r="N351" s="175"/>
    </row>
    <row r="352" spans="1:14">
      <c r="A352" s="182">
        <v>44883</v>
      </c>
      <c r="B352" s="142">
        <f t="shared" si="5"/>
        <v>351</v>
      </c>
      <c r="C352" s="185" t="s">
        <v>829</v>
      </c>
      <c r="D352" s="189" t="s">
        <v>68</v>
      </c>
      <c r="E352" s="189">
        <v>1</v>
      </c>
      <c r="F352" s="189">
        <v>1</v>
      </c>
      <c r="G352" s="189">
        <v>1</v>
      </c>
      <c r="H352" s="189" t="s">
        <v>6</v>
      </c>
      <c r="I352" s="189" t="s">
        <v>7</v>
      </c>
      <c r="J352" s="184" t="s">
        <v>49</v>
      </c>
      <c r="K352" s="189" t="s">
        <v>8</v>
      </c>
      <c r="L352" s="189">
        <v>1</v>
      </c>
      <c r="M352" s="189"/>
      <c r="N352" s="189"/>
    </row>
    <row r="353" spans="1:14">
      <c r="A353" s="182">
        <v>44883</v>
      </c>
      <c r="B353" s="142">
        <f t="shared" si="5"/>
        <v>352</v>
      </c>
      <c r="C353" s="185" t="s">
        <v>830</v>
      </c>
      <c r="D353" s="189" t="s">
        <v>68</v>
      </c>
      <c r="E353" s="189">
        <v>1</v>
      </c>
      <c r="F353" s="189">
        <v>1</v>
      </c>
      <c r="G353" s="189">
        <v>1</v>
      </c>
      <c r="H353" s="189" t="s">
        <v>6</v>
      </c>
      <c r="I353" s="189" t="s">
        <v>4</v>
      </c>
      <c r="J353" s="184" t="s">
        <v>49</v>
      </c>
      <c r="K353" s="189" t="s">
        <v>8</v>
      </c>
      <c r="L353" s="189">
        <v>1</v>
      </c>
      <c r="M353" s="189"/>
      <c r="N353" s="189"/>
    </row>
    <row r="354" spans="1:14">
      <c r="A354" s="182">
        <v>44883</v>
      </c>
      <c r="B354" s="142">
        <f t="shared" si="5"/>
        <v>353</v>
      </c>
      <c r="C354" s="185" t="s">
        <v>831</v>
      </c>
      <c r="D354" s="189" t="s">
        <v>68</v>
      </c>
      <c r="E354" s="189">
        <v>1</v>
      </c>
      <c r="F354" s="189">
        <v>4</v>
      </c>
      <c r="G354" s="189">
        <v>4</v>
      </c>
      <c r="H354" s="189" t="s">
        <v>6</v>
      </c>
      <c r="I354" s="189" t="s">
        <v>4</v>
      </c>
      <c r="J354" s="184" t="s">
        <v>245</v>
      </c>
      <c r="K354" s="189" t="s">
        <v>17</v>
      </c>
      <c r="L354" s="189"/>
      <c r="M354" s="189">
        <v>1</v>
      </c>
      <c r="N354" s="189"/>
    </row>
    <row r="355" spans="1:14">
      <c r="A355" s="182">
        <v>44883</v>
      </c>
      <c r="B355" s="142">
        <f t="shared" si="5"/>
        <v>354</v>
      </c>
      <c r="C355" s="185" t="s">
        <v>832</v>
      </c>
      <c r="D355" s="189" t="s">
        <v>68</v>
      </c>
      <c r="E355" s="189">
        <v>1</v>
      </c>
      <c r="F355" s="189">
        <v>1</v>
      </c>
      <c r="G355" s="189">
        <v>0</v>
      </c>
      <c r="H355" s="189" t="s">
        <v>6</v>
      </c>
      <c r="I355" s="189" t="s">
        <v>4</v>
      </c>
      <c r="J355" s="184" t="s">
        <v>83</v>
      </c>
      <c r="K355" s="189" t="s">
        <v>833</v>
      </c>
      <c r="L355" s="189">
        <v>1</v>
      </c>
      <c r="M355" s="189"/>
      <c r="N355" s="189"/>
    </row>
    <row r="356" spans="1:14">
      <c r="A356" s="182">
        <v>44883</v>
      </c>
      <c r="B356" s="142">
        <f t="shared" si="5"/>
        <v>355</v>
      </c>
      <c r="C356" s="185" t="s">
        <v>834</v>
      </c>
      <c r="D356" s="189" t="s">
        <v>61</v>
      </c>
      <c r="E356" s="189">
        <v>1</v>
      </c>
      <c r="F356" s="189">
        <v>1</v>
      </c>
      <c r="G356" s="189">
        <v>1</v>
      </c>
      <c r="H356" s="189" t="s">
        <v>6</v>
      </c>
      <c r="I356" s="189" t="s">
        <v>16</v>
      </c>
      <c r="J356" s="184" t="s">
        <v>49</v>
      </c>
      <c r="K356" s="189" t="s">
        <v>8</v>
      </c>
      <c r="L356" s="189">
        <v>1</v>
      </c>
      <c r="M356" s="189"/>
      <c r="N356" s="189"/>
    </row>
    <row r="357" spans="1:14">
      <c r="A357" s="182">
        <v>44883</v>
      </c>
      <c r="B357" s="142">
        <f t="shared" si="5"/>
        <v>356</v>
      </c>
      <c r="C357" s="185" t="s">
        <v>835</v>
      </c>
      <c r="D357" s="189" t="s">
        <v>55</v>
      </c>
      <c r="E357" s="189">
        <v>1</v>
      </c>
      <c r="F357" s="189">
        <v>1</v>
      </c>
      <c r="G357" s="189">
        <v>1</v>
      </c>
      <c r="H357" s="189" t="s">
        <v>6</v>
      </c>
      <c r="I357" s="189" t="s">
        <v>7</v>
      </c>
      <c r="J357" s="184" t="s">
        <v>49</v>
      </c>
      <c r="K357" s="189" t="s">
        <v>20</v>
      </c>
      <c r="L357" s="189">
        <v>1</v>
      </c>
      <c r="M357" s="189"/>
      <c r="N357" s="189"/>
    </row>
    <row r="358" spans="1:14">
      <c r="A358" s="182">
        <v>44883</v>
      </c>
      <c r="B358" s="142">
        <f t="shared" si="5"/>
        <v>357</v>
      </c>
      <c r="C358" s="185" t="s">
        <v>836</v>
      </c>
      <c r="D358" s="189" t="s">
        <v>59</v>
      </c>
      <c r="E358" s="189">
        <v>1</v>
      </c>
      <c r="F358" s="189">
        <v>1</v>
      </c>
      <c r="G358" s="189">
        <v>1</v>
      </c>
      <c r="H358" s="189" t="s">
        <v>3</v>
      </c>
      <c r="I358" s="189" t="s">
        <v>4</v>
      </c>
      <c r="J358" s="184" t="s">
        <v>87</v>
      </c>
      <c r="K358" s="189" t="s">
        <v>5</v>
      </c>
      <c r="L358" s="189"/>
      <c r="M358" s="189">
        <v>1</v>
      </c>
      <c r="N358" s="189"/>
    </row>
    <row r="359" spans="1:14">
      <c r="A359" s="182">
        <v>44883</v>
      </c>
      <c r="B359" s="142">
        <f t="shared" si="5"/>
        <v>358</v>
      </c>
      <c r="C359" s="185" t="s">
        <v>837</v>
      </c>
      <c r="D359" s="189" t="s">
        <v>783</v>
      </c>
      <c r="E359" s="189">
        <v>1</v>
      </c>
      <c r="F359" s="189">
        <v>1</v>
      </c>
      <c r="G359" s="189">
        <v>1</v>
      </c>
      <c r="H359" s="189" t="s">
        <v>6</v>
      </c>
      <c r="I359" s="189" t="s">
        <v>4</v>
      </c>
      <c r="J359" s="184" t="s">
        <v>66</v>
      </c>
      <c r="K359" s="189" t="s">
        <v>20</v>
      </c>
      <c r="L359" s="189">
        <v>1</v>
      </c>
      <c r="M359" s="189"/>
      <c r="N359" s="189"/>
    </row>
    <row r="360" spans="1:14">
      <c r="A360" s="182">
        <v>44886</v>
      </c>
      <c r="B360" s="142">
        <f t="shared" si="5"/>
        <v>359</v>
      </c>
      <c r="C360" s="133" t="s">
        <v>838</v>
      </c>
      <c r="D360" s="134" t="s">
        <v>48</v>
      </c>
      <c r="E360" s="137">
        <v>1</v>
      </c>
      <c r="F360" s="137">
        <v>16</v>
      </c>
      <c r="G360" s="137">
        <v>0</v>
      </c>
      <c r="H360" s="176" t="s">
        <v>21</v>
      </c>
      <c r="I360" s="176" t="s">
        <v>4</v>
      </c>
      <c r="J360" s="184" t="s">
        <v>71</v>
      </c>
      <c r="K360" s="176" t="s">
        <v>27</v>
      </c>
      <c r="L360" s="176">
        <v>1</v>
      </c>
      <c r="M360" s="176"/>
      <c r="N360" s="175"/>
    </row>
    <row r="361" spans="1:14">
      <c r="A361" s="182">
        <v>44886</v>
      </c>
      <c r="B361" s="142">
        <f t="shared" si="5"/>
        <v>360</v>
      </c>
      <c r="C361" s="133" t="s">
        <v>839</v>
      </c>
      <c r="D361" s="134" t="s">
        <v>48</v>
      </c>
      <c r="E361" s="137">
        <v>1</v>
      </c>
      <c r="F361" s="137">
        <v>17</v>
      </c>
      <c r="G361" s="137">
        <v>0</v>
      </c>
      <c r="H361" s="176" t="s">
        <v>30</v>
      </c>
      <c r="I361" s="176" t="s">
        <v>4</v>
      </c>
      <c r="J361" s="184" t="s">
        <v>71</v>
      </c>
      <c r="K361" s="176" t="s">
        <v>29</v>
      </c>
      <c r="L361" s="176">
        <v>1</v>
      </c>
      <c r="M361" s="176"/>
      <c r="N361" s="175"/>
    </row>
    <row r="362" spans="1:14">
      <c r="A362" s="182">
        <v>44886</v>
      </c>
      <c r="B362" s="142">
        <f t="shared" si="5"/>
        <v>361</v>
      </c>
      <c r="C362" s="133" t="s">
        <v>840</v>
      </c>
      <c r="D362" s="134" t="s">
        <v>48</v>
      </c>
      <c r="E362" s="137">
        <v>1</v>
      </c>
      <c r="F362" s="137">
        <v>1</v>
      </c>
      <c r="G362" s="137">
        <v>1</v>
      </c>
      <c r="H362" s="176" t="s">
        <v>15</v>
      </c>
      <c r="I362" s="176" t="s">
        <v>4</v>
      </c>
      <c r="J362" s="184" t="s">
        <v>66</v>
      </c>
      <c r="K362" s="176" t="s">
        <v>14</v>
      </c>
      <c r="L362" s="176">
        <v>1</v>
      </c>
      <c r="M362" s="176"/>
      <c r="N362" s="175"/>
    </row>
    <row r="363" spans="1:14">
      <c r="A363" s="182">
        <v>44886</v>
      </c>
      <c r="B363" s="142">
        <f t="shared" si="5"/>
        <v>362</v>
      </c>
      <c r="C363" s="133" t="s">
        <v>841</v>
      </c>
      <c r="D363" s="134" t="s">
        <v>798</v>
      </c>
      <c r="E363" s="137">
        <v>1</v>
      </c>
      <c r="F363" s="137">
        <v>1</v>
      </c>
      <c r="G363" s="137">
        <v>1</v>
      </c>
      <c r="H363" s="176" t="s">
        <v>15</v>
      </c>
      <c r="I363" s="176" t="s">
        <v>4</v>
      </c>
      <c r="J363" s="184" t="s">
        <v>51</v>
      </c>
      <c r="K363" s="176" t="s">
        <v>27</v>
      </c>
      <c r="L363" s="176">
        <v>1</v>
      </c>
      <c r="M363" s="176"/>
      <c r="N363" s="175"/>
    </row>
    <row r="364" spans="1:14">
      <c r="A364" s="182">
        <v>44886</v>
      </c>
      <c r="B364" s="142">
        <f t="shared" si="5"/>
        <v>363</v>
      </c>
      <c r="C364" s="133" t="s">
        <v>842</v>
      </c>
      <c r="D364" s="134" t="s">
        <v>798</v>
      </c>
      <c r="E364" s="137">
        <v>1</v>
      </c>
      <c r="F364" s="137">
        <v>1</v>
      </c>
      <c r="G364" s="137">
        <v>1</v>
      </c>
      <c r="H364" s="176" t="s">
        <v>15</v>
      </c>
      <c r="I364" s="176" t="s">
        <v>4</v>
      </c>
      <c r="J364" s="184" t="s">
        <v>49</v>
      </c>
      <c r="K364" s="176" t="s">
        <v>27</v>
      </c>
      <c r="L364" s="176">
        <v>1</v>
      </c>
      <c r="M364" s="176"/>
      <c r="N364" s="175"/>
    </row>
    <row r="365" spans="1:14">
      <c r="A365" s="182">
        <v>44886</v>
      </c>
      <c r="B365" s="142">
        <f t="shared" si="5"/>
        <v>364</v>
      </c>
      <c r="C365" s="133" t="s">
        <v>843</v>
      </c>
      <c r="D365" s="134" t="s">
        <v>798</v>
      </c>
      <c r="E365" s="137">
        <v>1</v>
      </c>
      <c r="F365" s="137">
        <v>1</v>
      </c>
      <c r="G365" s="137">
        <v>1</v>
      </c>
      <c r="H365" s="176" t="s">
        <v>15</v>
      </c>
      <c r="I365" s="176" t="s">
        <v>4</v>
      </c>
      <c r="J365" s="184" t="s">
        <v>71</v>
      </c>
      <c r="K365" s="176" t="s">
        <v>11</v>
      </c>
      <c r="L365" s="176">
        <v>1</v>
      </c>
      <c r="M365" s="176"/>
      <c r="N365" s="175"/>
    </row>
    <row r="366" spans="1:14">
      <c r="A366" s="182">
        <v>44886</v>
      </c>
      <c r="B366" s="142">
        <f t="shared" si="5"/>
        <v>365</v>
      </c>
      <c r="C366" s="133" t="s">
        <v>844</v>
      </c>
      <c r="D366" s="134" t="s">
        <v>159</v>
      </c>
      <c r="E366" s="137">
        <v>1</v>
      </c>
      <c r="F366" s="137">
        <v>16</v>
      </c>
      <c r="G366" s="137">
        <v>0</v>
      </c>
      <c r="H366" s="176" t="s">
        <v>15</v>
      </c>
      <c r="I366" s="176" t="s">
        <v>4</v>
      </c>
      <c r="J366" s="184" t="s">
        <v>71</v>
      </c>
      <c r="K366" s="176" t="s">
        <v>11</v>
      </c>
      <c r="L366" s="176"/>
      <c r="M366" s="176">
        <v>1</v>
      </c>
      <c r="N366" s="175"/>
    </row>
    <row r="367" spans="1:14">
      <c r="A367" s="182">
        <v>44886</v>
      </c>
      <c r="B367" s="142">
        <f t="shared" si="5"/>
        <v>366</v>
      </c>
      <c r="C367" s="133" t="s">
        <v>638</v>
      </c>
      <c r="D367" s="137" t="s">
        <v>113</v>
      </c>
      <c r="E367" s="137">
        <v>1</v>
      </c>
      <c r="F367" s="137">
        <v>18</v>
      </c>
      <c r="G367" s="137">
        <v>5</v>
      </c>
      <c r="H367" s="176" t="s">
        <v>21</v>
      </c>
      <c r="I367" s="176" t="s">
        <v>4</v>
      </c>
      <c r="J367" s="184" t="s">
        <v>71</v>
      </c>
      <c r="K367" s="176" t="s">
        <v>14</v>
      </c>
      <c r="L367" s="176"/>
      <c r="M367" s="176">
        <v>1</v>
      </c>
      <c r="N367" s="175"/>
    </row>
    <row r="368" spans="1:14">
      <c r="A368" s="182">
        <v>44886</v>
      </c>
      <c r="B368" s="142">
        <f t="shared" si="5"/>
        <v>367</v>
      </c>
      <c r="C368" s="133" t="s">
        <v>638</v>
      </c>
      <c r="D368" s="137" t="s">
        <v>68</v>
      </c>
      <c r="E368" s="137">
        <v>1</v>
      </c>
      <c r="F368" s="137">
        <v>18</v>
      </c>
      <c r="G368" s="137">
        <v>5</v>
      </c>
      <c r="H368" s="176" t="s">
        <v>21</v>
      </c>
      <c r="I368" s="176" t="s">
        <v>4</v>
      </c>
      <c r="J368" s="184" t="s">
        <v>71</v>
      </c>
      <c r="K368" s="176" t="s">
        <v>14</v>
      </c>
      <c r="L368" s="176"/>
      <c r="M368" s="176">
        <v>1</v>
      </c>
      <c r="N368" s="175"/>
    </row>
    <row r="369" spans="1:14">
      <c r="A369" s="182">
        <v>44886</v>
      </c>
      <c r="B369" s="142">
        <f t="shared" si="5"/>
        <v>368</v>
      </c>
      <c r="C369" s="133" t="s">
        <v>844</v>
      </c>
      <c r="D369" s="137" t="s">
        <v>68</v>
      </c>
      <c r="E369" s="137">
        <v>1</v>
      </c>
      <c r="F369" s="137">
        <v>16</v>
      </c>
      <c r="G369" s="137">
        <v>0</v>
      </c>
      <c r="H369" s="176" t="s">
        <v>15</v>
      </c>
      <c r="I369" s="176" t="s">
        <v>4</v>
      </c>
      <c r="J369" s="184" t="s">
        <v>71</v>
      </c>
      <c r="K369" s="176" t="s">
        <v>11</v>
      </c>
      <c r="L369" s="176"/>
      <c r="M369" s="176">
        <v>1</v>
      </c>
      <c r="N369" s="175"/>
    </row>
    <row r="370" spans="1:14">
      <c r="A370" s="182">
        <v>44886</v>
      </c>
      <c r="B370" s="142">
        <f t="shared" si="5"/>
        <v>369</v>
      </c>
      <c r="C370" s="185" t="s">
        <v>845</v>
      </c>
      <c r="D370" s="189" t="s">
        <v>68</v>
      </c>
      <c r="E370" s="189">
        <v>1</v>
      </c>
      <c r="F370" s="189">
        <v>1</v>
      </c>
      <c r="G370" s="189">
        <v>2</v>
      </c>
      <c r="H370" s="189" t="s">
        <v>6</v>
      </c>
      <c r="I370" s="189" t="s">
        <v>4</v>
      </c>
      <c r="J370" s="184" t="s">
        <v>87</v>
      </c>
      <c r="K370" s="189" t="s">
        <v>8</v>
      </c>
      <c r="L370" s="189">
        <v>1</v>
      </c>
      <c r="M370" s="189"/>
      <c r="N370" s="189"/>
    </row>
    <row r="371" spans="1:14">
      <c r="A371" s="182">
        <v>44886</v>
      </c>
      <c r="B371" s="142">
        <f t="shared" si="5"/>
        <v>370</v>
      </c>
      <c r="C371" s="185" t="s">
        <v>846</v>
      </c>
      <c r="D371" s="189" t="s">
        <v>68</v>
      </c>
      <c r="E371" s="189">
        <v>1</v>
      </c>
      <c r="F371" s="189">
        <v>1</v>
      </c>
      <c r="G371" s="189">
        <v>1</v>
      </c>
      <c r="H371" s="189" t="s">
        <v>6</v>
      </c>
      <c r="I371" s="189" t="s">
        <v>7</v>
      </c>
      <c r="J371" s="184" t="s">
        <v>51</v>
      </c>
      <c r="K371" s="189" t="s">
        <v>8</v>
      </c>
      <c r="L371" s="189">
        <v>1</v>
      </c>
      <c r="M371" s="189"/>
      <c r="N371" s="189"/>
    </row>
    <row r="372" spans="1:14">
      <c r="A372" s="182">
        <v>44886</v>
      </c>
      <c r="B372" s="142">
        <f t="shared" si="5"/>
        <v>371</v>
      </c>
      <c r="C372" s="185" t="s">
        <v>847</v>
      </c>
      <c r="D372" s="189" t="s">
        <v>68</v>
      </c>
      <c r="E372" s="189">
        <v>1</v>
      </c>
      <c r="F372" s="189">
        <v>1</v>
      </c>
      <c r="G372" s="189">
        <v>1</v>
      </c>
      <c r="H372" s="189" t="s">
        <v>6</v>
      </c>
      <c r="I372" s="189" t="s">
        <v>16</v>
      </c>
      <c r="J372" s="184" t="s">
        <v>49</v>
      </c>
      <c r="K372" s="189" t="s">
        <v>8</v>
      </c>
      <c r="L372" s="189">
        <v>1</v>
      </c>
      <c r="M372" s="189"/>
      <c r="N372" s="189"/>
    </row>
    <row r="373" spans="1:14">
      <c r="A373" s="182">
        <v>44886</v>
      </c>
      <c r="B373" s="142">
        <f t="shared" si="5"/>
        <v>372</v>
      </c>
      <c r="C373" s="185" t="s">
        <v>848</v>
      </c>
      <c r="D373" s="189" t="s">
        <v>61</v>
      </c>
      <c r="E373" s="189">
        <v>1</v>
      </c>
      <c r="F373" s="189">
        <v>1</v>
      </c>
      <c r="G373" s="189">
        <v>0</v>
      </c>
      <c r="H373" s="189" t="s">
        <v>6</v>
      </c>
      <c r="I373" s="189" t="s">
        <v>16</v>
      </c>
      <c r="J373" s="184" t="s">
        <v>49</v>
      </c>
      <c r="K373" s="189" t="s">
        <v>20</v>
      </c>
      <c r="L373" s="189"/>
      <c r="M373" s="189">
        <v>1</v>
      </c>
      <c r="N373" s="189"/>
    </row>
    <row r="374" spans="1:14">
      <c r="A374" s="182">
        <v>44886</v>
      </c>
      <c r="B374" s="142">
        <f t="shared" si="5"/>
        <v>373</v>
      </c>
      <c r="C374" s="185" t="s">
        <v>848</v>
      </c>
      <c r="D374" s="189" t="s">
        <v>61</v>
      </c>
      <c r="E374" s="189">
        <v>1</v>
      </c>
      <c r="F374" s="189">
        <v>1</v>
      </c>
      <c r="G374" s="189">
        <v>0</v>
      </c>
      <c r="H374" s="189" t="s">
        <v>6</v>
      </c>
      <c r="I374" s="189" t="s">
        <v>7</v>
      </c>
      <c r="J374" s="184" t="s">
        <v>49</v>
      </c>
      <c r="K374" s="189" t="s">
        <v>20</v>
      </c>
      <c r="L374" s="189"/>
      <c r="M374" s="189">
        <v>1</v>
      </c>
      <c r="N374" s="189"/>
    </row>
    <row r="375" spans="1:14">
      <c r="A375" s="182">
        <v>44886</v>
      </c>
      <c r="B375" s="142">
        <f t="shared" si="5"/>
        <v>374</v>
      </c>
      <c r="C375" s="185" t="s">
        <v>849</v>
      </c>
      <c r="D375" s="189" t="s">
        <v>61</v>
      </c>
      <c r="E375" s="189">
        <v>1</v>
      </c>
      <c r="F375" s="189">
        <v>1</v>
      </c>
      <c r="G375" s="189">
        <v>1</v>
      </c>
      <c r="H375" s="189" t="s">
        <v>6</v>
      </c>
      <c r="I375" s="189" t="s">
        <v>4</v>
      </c>
      <c r="J375" s="184" t="s">
        <v>87</v>
      </c>
      <c r="K375" s="189" t="s">
        <v>8</v>
      </c>
      <c r="L375" s="189">
        <v>1</v>
      </c>
      <c r="M375" s="189"/>
      <c r="N375" s="189"/>
    </row>
    <row r="376" spans="1:14">
      <c r="A376" s="182">
        <v>44886</v>
      </c>
      <c r="B376" s="142">
        <f t="shared" si="5"/>
        <v>375</v>
      </c>
      <c r="C376" s="185" t="s">
        <v>850</v>
      </c>
      <c r="D376" s="189" t="s">
        <v>61</v>
      </c>
      <c r="E376" s="189">
        <v>1</v>
      </c>
      <c r="F376" s="189">
        <v>1</v>
      </c>
      <c r="G376" s="189">
        <v>1</v>
      </c>
      <c r="H376" s="189" t="s">
        <v>6</v>
      </c>
      <c r="I376" s="189" t="s">
        <v>4</v>
      </c>
      <c r="J376" s="184" t="s">
        <v>83</v>
      </c>
      <c r="K376" s="189" t="s">
        <v>8</v>
      </c>
      <c r="L376" s="189">
        <v>1</v>
      </c>
      <c r="M376" s="189"/>
      <c r="N376" s="189"/>
    </row>
    <row r="377" spans="1:14">
      <c r="A377" s="182">
        <v>44886</v>
      </c>
      <c r="B377" s="142">
        <f t="shared" si="5"/>
        <v>376</v>
      </c>
      <c r="C377" s="185" t="s">
        <v>851</v>
      </c>
      <c r="D377" s="189" t="s">
        <v>55</v>
      </c>
      <c r="E377" s="189">
        <v>1</v>
      </c>
      <c r="F377" s="189">
        <v>1</v>
      </c>
      <c r="G377" s="189">
        <v>1</v>
      </c>
      <c r="H377" s="189" t="s">
        <v>6</v>
      </c>
      <c r="I377" s="189" t="s">
        <v>4</v>
      </c>
      <c r="J377" s="184" t="s">
        <v>49</v>
      </c>
      <c r="K377" s="189" t="s">
        <v>8</v>
      </c>
      <c r="L377" s="189">
        <v>1</v>
      </c>
      <c r="M377" s="189"/>
      <c r="N377" s="189"/>
    </row>
    <row r="378" spans="1:14">
      <c r="A378" s="182">
        <v>44886</v>
      </c>
      <c r="B378" s="142">
        <f t="shared" si="5"/>
        <v>377</v>
      </c>
      <c r="C378" s="185" t="s">
        <v>852</v>
      </c>
      <c r="D378" s="189" t="s">
        <v>70</v>
      </c>
      <c r="E378" s="189">
        <v>1</v>
      </c>
      <c r="F378" s="189">
        <v>1</v>
      </c>
      <c r="G378" s="189">
        <v>1</v>
      </c>
      <c r="H378" s="189" t="s">
        <v>6</v>
      </c>
      <c r="I378" s="189" t="s">
        <v>7</v>
      </c>
      <c r="J378" s="184" t="s">
        <v>51</v>
      </c>
      <c r="K378" s="189" t="s">
        <v>8</v>
      </c>
      <c r="L378" s="189">
        <v>1</v>
      </c>
      <c r="M378" s="189"/>
      <c r="N378" s="189"/>
    </row>
    <row r="379" spans="1:14">
      <c r="A379" s="182">
        <v>44886</v>
      </c>
      <c r="B379" s="142">
        <f t="shared" si="5"/>
        <v>378</v>
      </c>
      <c r="C379" s="185" t="s">
        <v>853</v>
      </c>
      <c r="D379" s="189" t="s">
        <v>70</v>
      </c>
      <c r="E379" s="189">
        <v>1</v>
      </c>
      <c r="F379" s="189">
        <v>1</v>
      </c>
      <c r="G379" s="189">
        <v>0</v>
      </c>
      <c r="H379" s="189" t="s">
        <v>6</v>
      </c>
      <c r="I379" s="189" t="s">
        <v>4</v>
      </c>
      <c r="J379" s="184" t="s">
        <v>49</v>
      </c>
      <c r="K379" s="189" t="s">
        <v>23</v>
      </c>
      <c r="L379" s="189">
        <v>1</v>
      </c>
      <c r="M379" s="189"/>
      <c r="N379" s="189"/>
    </row>
    <row r="380" spans="1:14">
      <c r="A380" s="182">
        <v>44886</v>
      </c>
      <c r="B380" s="142">
        <f t="shared" si="5"/>
        <v>379</v>
      </c>
      <c r="C380" s="185" t="s">
        <v>854</v>
      </c>
      <c r="D380" s="189" t="s">
        <v>59</v>
      </c>
      <c r="E380" s="189">
        <v>1</v>
      </c>
      <c r="F380" s="189">
        <v>3</v>
      </c>
      <c r="G380" s="189">
        <v>0</v>
      </c>
      <c r="H380" s="189" t="s">
        <v>6</v>
      </c>
      <c r="I380" s="189" t="s">
        <v>4</v>
      </c>
      <c r="J380" s="184" t="s">
        <v>855</v>
      </c>
      <c r="K380" s="189" t="s">
        <v>20</v>
      </c>
      <c r="L380" s="189"/>
      <c r="M380" s="189">
        <v>1</v>
      </c>
      <c r="N380" s="189"/>
    </row>
    <row r="381" spans="1:14">
      <c r="A381" s="182">
        <v>44886</v>
      </c>
      <c r="B381" s="142">
        <f t="shared" si="5"/>
        <v>380</v>
      </c>
      <c r="C381" s="185" t="s">
        <v>856</v>
      </c>
      <c r="D381" s="189" t="s">
        <v>59</v>
      </c>
      <c r="E381" s="189">
        <v>1</v>
      </c>
      <c r="F381" s="189">
        <v>1</v>
      </c>
      <c r="G381" s="189">
        <v>1</v>
      </c>
      <c r="H381" s="189" t="s">
        <v>6</v>
      </c>
      <c r="I381" s="189" t="s">
        <v>7</v>
      </c>
      <c r="J381" s="184" t="s">
        <v>49</v>
      </c>
      <c r="K381" s="189" t="s">
        <v>8</v>
      </c>
      <c r="L381" s="189">
        <v>1</v>
      </c>
      <c r="M381" s="189"/>
      <c r="N381" s="189"/>
    </row>
    <row r="382" spans="1:14">
      <c r="A382" s="182">
        <v>44886</v>
      </c>
      <c r="B382" s="142">
        <f t="shared" si="5"/>
        <v>381</v>
      </c>
      <c r="C382" s="185" t="s">
        <v>857</v>
      </c>
      <c r="D382" s="189" t="s">
        <v>59</v>
      </c>
      <c r="E382" s="189">
        <v>1</v>
      </c>
      <c r="F382" s="189">
        <v>1</v>
      </c>
      <c r="G382" s="189">
        <v>1</v>
      </c>
      <c r="H382" s="189" t="s">
        <v>6</v>
      </c>
      <c r="I382" s="189" t="s">
        <v>4</v>
      </c>
      <c r="J382" s="184" t="s">
        <v>87</v>
      </c>
      <c r="K382" s="189" t="s">
        <v>8</v>
      </c>
      <c r="L382" s="189">
        <v>1</v>
      </c>
      <c r="M382" s="189"/>
      <c r="N382" s="189"/>
    </row>
    <row r="383" spans="1:14">
      <c r="A383" s="182">
        <v>44886</v>
      </c>
      <c r="B383" s="142">
        <f t="shared" si="5"/>
        <v>382</v>
      </c>
      <c r="C383" s="185" t="s">
        <v>858</v>
      </c>
      <c r="D383" s="189" t="s">
        <v>106</v>
      </c>
      <c r="E383" s="189">
        <v>1</v>
      </c>
      <c r="F383" s="189">
        <v>1</v>
      </c>
      <c r="G383" s="189">
        <v>1</v>
      </c>
      <c r="H383" s="189" t="s">
        <v>6</v>
      </c>
      <c r="I383" s="189" t="s">
        <v>4</v>
      </c>
      <c r="J383" s="184" t="s">
        <v>51</v>
      </c>
      <c r="K383" s="189" t="s">
        <v>8</v>
      </c>
      <c r="L383" s="189">
        <v>1</v>
      </c>
      <c r="M383" s="189"/>
      <c r="N383" s="189"/>
    </row>
    <row r="384" spans="1:14">
      <c r="A384" s="182">
        <v>44886</v>
      </c>
      <c r="B384" s="142">
        <f t="shared" si="5"/>
        <v>383</v>
      </c>
      <c r="C384" s="185" t="s">
        <v>859</v>
      </c>
      <c r="D384" s="189" t="s">
        <v>106</v>
      </c>
      <c r="E384" s="189">
        <v>1</v>
      </c>
      <c r="F384" s="189">
        <v>1</v>
      </c>
      <c r="G384" s="189">
        <v>0</v>
      </c>
      <c r="H384" s="189" t="s">
        <v>6</v>
      </c>
      <c r="I384" s="189" t="s">
        <v>16</v>
      </c>
      <c r="J384" s="184" t="s">
        <v>49</v>
      </c>
      <c r="K384" s="189" t="s">
        <v>23</v>
      </c>
      <c r="L384" s="189">
        <v>1</v>
      </c>
      <c r="M384" s="189"/>
      <c r="N384" s="189"/>
    </row>
    <row r="385" spans="1:14">
      <c r="A385" s="182">
        <v>44886</v>
      </c>
      <c r="B385" s="142">
        <f t="shared" si="5"/>
        <v>384</v>
      </c>
      <c r="C385" s="185" t="s">
        <v>860</v>
      </c>
      <c r="D385" s="189" t="s">
        <v>783</v>
      </c>
      <c r="E385" s="189">
        <v>1</v>
      </c>
      <c r="F385" s="189">
        <v>1</v>
      </c>
      <c r="G385" s="189">
        <v>0</v>
      </c>
      <c r="H385" s="189" t="s">
        <v>6</v>
      </c>
      <c r="I385" s="189" t="s">
        <v>7</v>
      </c>
      <c r="J385" s="184" t="s">
        <v>49</v>
      </c>
      <c r="K385" s="189" t="s">
        <v>23</v>
      </c>
      <c r="L385" s="189">
        <v>1</v>
      </c>
      <c r="M385" s="189"/>
      <c r="N385" s="189"/>
    </row>
    <row r="386" spans="1:14">
      <c r="A386" s="182">
        <v>44887</v>
      </c>
      <c r="B386" s="142">
        <f t="shared" si="5"/>
        <v>385</v>
      </c>
      <c r="C386" s="133" t="s">
        <v>861</v>
      </c>
      <c r="D386" s="134" t="s">
        <v>53</v>
      </c>
      <c r="E386" s="104">
        <v>1</v>
      </c>
      <c r="F386" s="104">
        <v>1</v>
      </c>
      <c r="G386" s="104">
        <v>5</v>
      </c>
      <c r="H386" s="176" t="s">
        <v>9</v>
      </c>
      <c r="I386" s="176" t="s">
        <v>4</v>
      </c>
      <c r="J386" s="184" t="s">
        <v>83</v>
      </c>
      <c r="K386" s="176" t="s">
        <v>20</v>
      </c>
      <c r="L386" s="176">
        <v>1</v>
      </c>
      <c r="M386" s="176"/>
      <c r="N386" s="175"/>
    </row>
    <row r="387" spans="1:14">
      <c r="A387" s="182">
        <v>44887</v>
      </c>
      <c r="B387" s="142">
        <f t="shared" ref="B387:B450" si="6">SUM(B386+1)</f>
        <v>386</v>
      </c>
      <c r="C387" s="133" t="s">
        <v>862</v>
      </c>
      <c r="D387" s="134" t="s">
        <v>48</v>
      </c>
      <c r="E387" s="104">
        <v>1</v>
      </c>
      <c r="F387" s="104">
        <v>1</v>
      </c>
      <c r="G387" s="104">
        <v>5</v>
      </c>
      <c r="H387" s="176" t="s">
        <v>9</v>
      </c>
      <c r="I387" s="176" t="s">
        <v>4</v>
      </c>
      <c r="J387" s="184" t="s">
        <v>49</v>
      </c>
      <c r="K387" s="176" t="s">
        <v>20</v>
      </c>
      <c r="L387" s="176">
        <v>1</v>
      </c>
      <c r="M387" s="176"/>
      <c r="N387" s="175"/>
    </row>
    <row r="388" spans="1:14">
      <c r="A388" s="182">
        <v>44887</v>
      </c>
      <c r="B388" s="142">
        <f t="shared" si="6"/>
        <v>387</v>
      </c>
      <c r="C388" s="133" t="s">
        <v>863</v>
      </c>
      <c r="D388" s="137" t="s">
        <v>159</v>
      </c>
      <c r="E388" s="104">
        <v>1</v>
      </c>
      <c r="F388" s="104">
        <v>1</v>
      </c>
      <c r="G388" s="104">
        <v>5</v>
      </c>
      <c r="H388" s="176" t="s">
        <v>9</v>
      </c>
      <c r="I388" s="176" t="s">
        <v>4</v>
      </c>
      <c r="J388" s="184" t="s">
        <v>87</v>
      </c>
      <c r="K388" s="176" t="s">
        <v>20</v>
      </c>
      <c r="L388" s="176">
        <v>1</v>
      </c>
      <c r="M388" s="176"/>
      <c r="N388" s="175"/>
    </row>
    <row r="389" spans="1:14">
      <c r="A389" s="182">
        <v>44887</v>
      </c>
      <c r="B389" s="142">
        <f t="shared" si="6"/>
        <v>388</v>
      </c>
      <c r="C389" s="133" t="s">
        <v>864</v>
      </c>
      <c r="D389" s="137" t="s">
        <v>159</v>
      </c>
      <c r="E389" s="104">
        <v>1</v>
      </c>
      <c r="F389" s="104">
        <v>1</v>
      </c>
      <c r="G389" s="104">
        <v>5</v>
      </c>
      <c r="H389" s="176" t="s">
        <v>9</v>
      </c>
      <c r="I389" s="176" t="s">
        <v>4</v>
      </c>
      <c r="J389" s="184" t="s">
        <v>51</v>
      </c>
      <c r="K389" s="176" t="s">
        <v>20</v>
      </c>
      <c r="L389" s="176">
        <v>1</v>
      </c>
      <c r="M389" s="176"/>
      <c r="N389" s="175"/>
    </row>
    <row r="390" spans="1:14">
      <c r="A390" s="182">
        <v>44887</v>
      </c>
      <c r="B390" s="142">
        <f t="shared" si="6"/>
        <v>389</v>
      </c>
      <c r="C390" s="133" t="s">
        <v>865</v>
      </c>
      <c r="D390" s="134" t="s">
        <v>159</v>
      </c>
      <c r="E390" s="137">
        <v>1</v>
      </c>
      <c r="F390" s="137">
        <v>1</v>
      </c>
      <c r="G390" s="137">
        <v>0</v>
      </c>
      <c r="H390" s="176" t="s">
        <v>21</v>
      </c>
      <c r="I390" s="176" t="s">
        <v>4</v>
      </c>
      <c r="J390" s="184" t="s">
        <v>303</v>
      </c>
      <c r="K390" s="176" t="s">
        <v>27</v>
      </c>
      <c r="L390" s="176"/>
      <c r="M390" s="176">
        <v>1</v>
      </c>
      <c r="N390" s="175"/>
    </row>
    <row r="391" spans="1:14">
      <c r="A391" s="182">
        <v>44887</v>
      </c>
      <c r="B391" s="142">
        <f t="shared" si="6"/>
        <v>390</v>
      </c>
      <c r="C391" s="133" t="s">
        <v>866</v>
      </c>
      <c r="D391" s="134" t="s">
        <v>159</v>
      </c>
      <c r="E391" s="137">
        <v>1</v>
      </c>
      <c r="F391" s="137">
        <v>18</v>
      </c>
      <c r="G391" s="137">
        <v>0</v>
      </c>
      <c r="H391" s="176" t="s">
        <v>15</v>
      </c>
      <c r="I391" s="176" t="s">
        <v>4</v>
      </c>
      <c r="J391" s="184" t="s">
        <v>303</v>
      </c>
      <c r="K391" s="176" t="s">
        <v>11</v>
      </c>
      <c r="L391" s="176"/>
      <c r="M391" s="176">
        <v>1</v>
      </c>
      <c r="N391" s="175"/>
    </row>
    <row r="392" spans="1:14">
      <c r="A392" s="182">
        <v>44887</v>
      </c>
      <c r="B392" s="142">
        <f t="shared" si="6"/>
        <v>391</v>
      </c>
      <c r="C392" s="133" t="s">
        <v>867</v>
      </c>
      <c r="D392" s="134" t="s">
        <v>48</v>
      </c>
      <c r="E392" s="137">
        <v>1</v>
      </c>
      <c r="F392" s="137">
        <v>16</v>
      </c>
      <c r="G392" s="137">
        <v>2</v>
      </c>
      <c r="H392" s="176" t="s">
        <v>15</v>
      </c>
      <c r="I392" s="176" t="s">
        <v>4</v>
      </c>
      <c r="J392" s="184" t="s">
        <v>71</v>
      </c>
      <c r="K392" s="176" t="s">
        <v>14</v>
      </c>
      <c r="L392" s="176"/>
      <c r="M392" s="176">
        <v>1</v>
      </c>
      <c r="N392" s="175"/>
    </row>
    <row r="393" spans="1:14">
      <c r="A393" s="182">
        <v>44887</v>
      </c>
      <c r="B393" s="142">
        <f t="shared" si="6"/>
        <v>392</v>
      </c>
      <c r="C393" s="133" t="s">
        <v>868</v>
      </c>
      <c r="D393" s="134" t="s">
        <v>798</v>
      </c>
      <c r="E393" s="137">
        <v>1</v>
      </c>
      <c r="F393" s="137">
        <v>16</v>
      </c>
      <c r="G393" s="137">
        <v>0</v>
      </c>
      <c r="H393" s="176" t="s">
        <v>15</v>
      </c>
      <c r="I393" s="176" t="s">
        <v>4</v>
      </c>
      <c r="J393" s="184" t="s">
        <v>71</v>
      </c>
      <c r="K393" s="176" t="s">
        <v>11</v>
      </c>
      <c r="L393" s="176"/>
      <c r="M393" s="176">
        <v>1</v>
      </c>
      <c r="N393" s="175"/>
    </row>
    <row r="394" spans="1:14">
      <c r="A394" s="182">
        <v>44887</v>
      </c>
      <c r="B394" s="142">
        <f t="shared" si="6"/>
        <v>393</v>
      </c>
      <c r="C394" s="133" t="s">
        <v>869</v>
      </c>
      <c r="D394" s="134" t="s">
        <v>798</v>
      </c>
      <c r="E394" s="137">
        <v>1</v>
      </c>
      <c r="F394" s="137">
        <v>0</v>
      </c>
      <c r="G394" s="137">
        <v>2</v>
      </c>
      <c r="H394" s="176" t="s">
        <v>870</v>
      </c>
      <c r="I394" s="176" t="s">
        <v>747</v>
      </c>
      <c r="J394" s="184" t="s">
        <v>71</v>
      </c>
      <c r="K394" s="176" t="s">
        <v>11</v>
      </c>
      <c r="L394" s="176">
        <v>1</v>
      </c>
      <c r="M394" s="176"/>
      <c r="N394" s="175"/>
    </row>
    <row r="395" spans="1:14">
      <c r="A395" s="182">
        <v>44887</v>
      </c>
      <c r="B395" s="142">
        <f t="shared" si="6"/>
        <v>394</v>
      </c>
      <c r="C395" s="133" t="s">
        <v>638</v>
      </c>
      <c r="D395" s="137" t="s">
        <v>113</v>
      </c>
      <c r="E395" s="137">
        <v>1</v>
      </c>
      <c r="F395" s="137">
        <v>18</v>
      </c>
      <c r="G395" s="137">
        <v>5</v>
      </c>
      <c r="H395" s="176" t="s">
        <v>21</v>
      </c>
      <c r="I395" s="176" t="s">
        <v>4</v>
      </c>
      <c r="J395" s="184" t="s">
        <v>71</v>
      </c>
      <c r="K395" s="176" t="s">
        <v>14</v>
      </c>
      <c r="L395" s="176"/>
      <c r="M395" s="176">
        <v>1</v>
      </c>
      <c r="N395" s="175"/>
    </row>
    <row r="396" spans="1:14">
      <c r="A396" s="182">
        <v>44887</v>
      </c>
      <c r="B396" s="142">
        <f t="shared" si="6"/>
        <v>395</v>
      </c>
      <c r="C396" s="133" t="s">
        <v>348</v>
      </c>
      <c r="D396" s="137" t="s">
        <v>68</v>
      </c>
      <c r="E396" s="137">
        <v>1</v>
      </c>
      <c r="F396" s="137">
        <v>1</v>
      </c>
      <c r="G396" s="137">
        <v>1</v>
      </c>
      <c r="H396" s="176" t="s">
        <v>15</v>
      </c>
      <c r="I396" s="176" t="s">
        <v>4</v>
      </c>
      <c r="J396" s="184" t="s">
        <v>303</v>
      </c>
      <c r="K396" s="176" t="s">
        <v>27</v>
      </c>
      <c r="L396" s="176"/>
      <c r="M396" s="176">
        <v>1</v>
      </c>
      <c r="N396" s="175"/>
    </row>
    <row r="397" spans="1:14">
      <c r="A397" s="182">
        <v>44887</v>
      </c>
      <c r="B397" s="142">
        <f t="shared" si="6"/>
        <v>396</v>
      </c>
      <c r="C397" s="185" t="s">
        <v>871</v>
      </c>
      <c r="D397" s="189" t="s">
        <v>68</v>
      </c>
      <c r="E397" s="189">
        <v>1</v>
      </c>
      <c r="F397" s="189">
        <v>2</v>
      </c>
      <c r="G397" s="189">
        <v>0</v>
      </c>
      <c r="H397" s="189" t="s">
        <v>6</v>
      </c>
      <c r="I397" s="189" t="s">
        <v>7</v>
      </c>
      <c r="J397" s="184" t="s">
        <v>785</v>
      </c>
      <c r="K397" s="189" t="s">
        <v>17</v>
      </c>
      <c r="L397" s="189"/>
      <c r="M397" s="189">
        <v>1</v>
      </c>
      <c r="N397" s="189"/>
    </row>
    <row r="398" spans="1:14">
      <c r="A398" s="182">
        <v>44887</v>
      </c>
      <c r="B398" s="142">
        <f t="shared" si="6"/>
        <v>397</v>
      </c>
      <c r="C398" s="185" t="s">
        <v>806</v>
      </c>
      <c r="D398" s="189" t="s">
        <v>68</v>
      </c>
      <c r="E398" s="189">
        <v>1</v>
      </c>
      <c r="F398" s="189">
        <v>4</v>
      </c>
      <c r="G398" s="189">
        <v>0</v>
      </c>
      <c r="H398" s="189" t="s">
        <v>6</v>
      </c>
      <c r="I398" s="189" t="s">
        <v>4</v>
      </c>
      <c r="J398" s="184" t="s">
        <v>245</v>
      </c>
      <c r="K398" s="189" t="s">
        <v>17</v>
      </c>
      <c r="L398" s="189"/>
      <c r="M398" s="189">
        <v>1</v>
      </c>
      <c r="N398" s="189"/>
    </row>
    <row r="399" spans="1:14">
      <c r="A399" s="182">
        <v>44887</v>
      </c>
      <c r="B399" s="142">
        <f t="shared" si="6"/>
        <v>398</v>
      </c>
      <c r="C399" s="185" t="s">
        <v>872</v>
      </c>
      <c r="D399" s="189" t="s">
        <v>68</v>
      </c>
      <c r="E399" s="189">
        <v>1</v>
      </c>
      <c r="F399" s="189">
        <v>1</v>
      </c>
      <c r="G399" s="189">
        <v>0</v>
      </c>
      <c r="H399" s="189" t="s">
        <v>3</v>
      </c>
      <c r="I399" s="189" t="s">
        <v>4</v>
      </c>
      <c r="J399" s="184" t="s">
        <v>49</v>
      </c>
      <c r="K399" s="189" t="s">
        <v>873</v>
      </c>
      <c r="L399" s="189">
        <v>1</v>
      </c>
      <c r="M399" s="189"/>
      <c r="N399" s="189"/>
    </row>
    <row r="400" spans="1:14">
      <c r="A400" s="182">
        <v>44887</v>
      </c>
      <c r="B400" s="142">
        <f t="shared" si="6"/>
        <v>399</v>
      </c>
      <c r="C400" s="185" t="s">
        <v>874</v>
      </c>
      <c r="D400" s="189" t="s">
        <v>68</v>
      </c>
      <c r="E400" s="189">
        <v>1</v>
      </c>
      <c r="F400" s="189">
        <v>1</v>
      </c>
      <c r="G400" s="189">
        <v>0</v>
      </c>
      <c r="H400" s="189" t="s">
        <v>6</v>
      </c>
      <c r="I400" s="189" t="s">
        <v>7</v>
      </c>
      <c r="J400" s="184" t="s">
        <v>51</v>
      </c>
      <c r="K400" s="189" t="s">
        <v>23</v>
      </c>
      <c r="L400" s="189">
        <v>1</v>
      </c>
      <c r="M400" s="189"/>
      <c r="N400" s="189"/>
    </row>
    <row r="401" spans="1:14">
      <c r="A401" s="182">
        <v>44887</v>
      </c>
      <c r="B401" s="142">
        <f t="shared" si="6"/>
        <v>400</v>
      </c>
      <c r="C401" s="185" t="s">
        <v>875</v>
      </c>
      <c r="D401" s="189" t="s">
        <v>68</v>
      </c>
      <c r="E401" s="189">
        <v>1</v>
      </c>
      <c r="F401" s="189">
        <v>1</v>
      </c>
      <c r="G401" s="189">
        <v>0</v>
      </c>
      <c r="H401" s="189" t="s">
        <v>6</v>
      </c>
      <c r="I401" s="189" t="s">
        <v>4</v>
      </c>
      <c r="J401" s="184" t="s">
        <v>49</v>
      </c>
      <c r="K401" s="189" t="s">
        <v>23</v>
      </c>
      <c r="L401" s="189">
        <v>1</v>
      </c>
      <c r="M401" s="189"/>
      <c r="N401" s="189"/>
    </row>
    <row r="402" spans="1:14">
      <c r="A402" s="182">
        <v>44887</v>
      </c>
      <c r="B402" s="142">
        <f t="shared" si="6"/>
        <v>401</v>
      </c>
      <c r="C402" s="185" t="s">
        <v>876</v>
      </c>
      <c r="D402" s="189" t="s">
        <v>68</v>
      </c>
      <c r="E402" s="189">
        <v>1</v>
      </c>
      <c r="F402" s="189">
        <v>1</v>
      </c>
      <c r="G402" s="189">
        <v>1</v>
      </c>
      <c r="H402" s="189" t="s">
        <v>6</v>
      </c>
      <c r="I402" s="189" t="s">
        <v>4</v>
      </c>
      <c r="J402" s="184" t="s">
        <v>66</v>
      </c>
      <c r="K402" s="189" t="s">
        <v>8</v>
      </c>
      <c r="L402" s="189">
        <v>1</v>
      </c>
      <c r="M402" s="189"/>
      <c r="N402" s="189"/>
    </row>
    <row r="403" spans="1:14">
      <c r="A403" s="182">
        <v>44887</v>
      </c>
      <c r="B403" s="142">
        <f t="shared" si="6"/>
        <v>402</v>
      </c>
      <c r="C403" s="185" t="s">
        <v>877</v>
      </c>
      <c r="D403" s="189" t="s">
        <v>68</v>
      </c>
      <c r="E403" s="189">
        <v>1</v>
      </c>
      <c r="F403" s="189">
        <v>1</v>
      </c>
      <c r="G403" s="189">
        <v>1</v>
      </c>
      <c r="H403" s="189" t="s">
        <v>6</v>
      </c>
      <c r="I403" s="189" t="s">
        <v>4</v>
      </c>
      <c r="J403" s="184" t="s">
        <v>51</v>
      </c>
      <c r="K403" s="189" t="s">
        <v>8</v>
      </c>
      <c r="L403" s="189">
        <v>1</v>
      </c>
      <c r="M403" s="189"/>
      <c r="N403" s="189"/>
    </row>
    <row r="404" spans="1:14">
      <c r="A404" s="182">
        <v>44887</v>
      </c>
      <c r="B404" s="142">
        <f t="shared" si="6"/>
        <v>403</v>
      </c>
      <c r="C404" s="185" t="s">
        <v>878</v>
      </c>
      <c r="D404" s="189" t="s">
        <v>61</v>
      </c>
      <c r="E404" s="189">
        <v>1</v>
      </c>
      <c r="F404" s="189">
        <v>1</v>
      </c>
      <c r="G404" s="189">
        <v>1</v>
      </c>
      <c r="H404" s="189" t="s">
        <v>879</v>
      </c>
      <c r="I404" s="189" t="s">
        <v>13</v>
      </c>
      <c r="J404" s="184" t="s">
        <v>49</v>
      </c>
      <c r="K404" s="189" t="s">
        <v>20</v>
      </c>
      <c r="L404" s="189">
        <v>1</v>
      </c>
      <c r="M404" s="189"/>
      <c r="N404" s="189"/>
    </row>
    <row r="405" spans="1:14">
      <c r="A405" s="182">
        <v>44887</v>
      </c>
      <c r="B405" s="142">
        <f t="shared" si="6"/>
        <v>404</v>
      </c>
      <c r="C405" s="185" t="s">
        <v>880</v>
      </c>
      <c r="D405" s="189" t="s">
        <v>61</v>
      </c>
      <c r="E405" s="189">
        <v>1</v>
      </c>
      <c r="F405" s="189">
        <v>1</v>
      </c>
      <c r="G405" s="189">
        <v>1</v>
      </c>
      <c r="H405" s="189" t="s">
        <v>879</v>
      </c>
      <c r="I405" s="189" t="s">
        <v>13</v>
      </c>
      <c r="J405" s="184" t="s">
        <v>49</v>
      </c>
      <c r="K405" s="189" t="s">
        <v>20</v>
      </c>
      <c r="L405" s="189">
        <v>1</v>
      </c>
      <c r="M405" s="189"/>
      <c r="N405" s="189"/>
    </row>
    <row r="406" spans="1:14">
      <c r="A406" s="182">
        <v>44887</v>
      </c>
      <c r="B406" s="142">
        <f t="shared" si="6"/>
        <v>405</v>
      </c>
      <c r="C406" s="185" t="s">
        <v>881</v>
      </c>
      <c r="D406" s="189" t="s">
        <v>61</v>
      </c>
      <c r="E406" s="189">
        <v>1</v>
      </c>
      <c r="F406" s="189">
        <v>1</v>
      </c>
      <c r="G406" s="189">
        <v>1</v>
      </c>
      <c r="H406" s="189" t="s">
        <v>6</v>
      </c>
      <c r="I406" s="189" t="s">
        <v>4</v>
      </c>
      <c r="J406" s="184" t="s">
        <v>51</v>
      </c>
      <c r="K406" s="189" t="s">
        <v>20</v>
      </c>
      <c r="L406" s="189">
        <v>1</v>
      </c>
      <c r="M406" s="189"/>
      <c r="N406" s="189"/>
    </row>
    <row r="407" spans="1:14">
      <c r="A407" s="182">
        <v>44887</v>
      </c>
      <c r="B407" s="142">
        <f t="shared" si="6"/>
        <v>406</v>
      </c>
      <c r="C407" s="185" t="s">
        <v>882</v>
      </c>
      <c r="D407" s="189" t="s">
        <v>61</v>
      </c>
      <c r="E407" s="189">
        <v>1</v>
      </c>
      <c r="F407" s="189">
        <v>1</v>
      </c>
      <c r="G407" s="189">
        <v>1</v>
      </c>
      <c r="H407" s="189" t="s">
        <v>6</v>
      </c>
      <c r="I407" s="189" t="s">
        <v>4</v>
      </c>
      <c r="J407" s="184" t="s">
        <v>66</v>
      </c>
      <c r="K407" s="189" t="s">
        <v>20</v>
      </c>
      <c r="L407" s="189">
        <v>1</v>
      </c>
      <c r="M407" s="189"/>
      <c r="N407" s="189"/>
    </row>
    <row r="408" spans="1:14">
      <c r="A408" s="182">
        <v>44887</v>
      </c>
      <c r="B408" s="142">
        <f t="shared" si="6"/>
        <v>407</v>
      </c>
      <c r="C408" s="185" t="s">
        <v>883</v>
      </c>
      <c r="D408" s="189" t="s">
        <v>61</v>
      </c>
      <c r="E408" s="189">
        <v>1</v>
      </c>
      <c r="F408" s="189">
        <v>1</v>
      </c>
      <c r="G408" s="189">
        <v>1</v>
      </c>
      <c r="H408" s="189" t="s">
        <v>6</v>
      </c>
      <c r="I408" s="189" t="s">
        <v>7</v>
      </c>
      <c r="J408" s="184" t="s">
        <v>49</v>
      </c>
      <c r="K408" s="189" t="s">
        <v>8</v>
      </c>
      <c r="L408" s="189">
        <v>1</v>
      </c>
      <c r="M408" s="189"/>
      <c r="N408" s="189"/>
    </row>
    <row r="409" spans="1:14">
      <c r="A409" s="182">
        <v>44887</v>
      </c>
      <c r="B409" s="142">
        <f t="shared" si="6"/>
        <v>408</v>
      </c>
      <c r="C409" s="185" t="s">
        <v>884</v>
      </c>
      <c r="D409" s="189" t="s">
        <v>55</v>
      </c>
      <c r="E409" s="189">
        <v>1</v>
      </c>
      <c r="F409" s="189">
        <v>1</v>
      </c>
      <c r="G409" s="189">
        <v>1</v>
      </c>
      <c r="H409" s="189" t="s">
        <v>3</v>
      </c>
      <c r="I409" s="189" t="s">
        <v>510</v>
      </c>
      <c r="J409" s="184" t="s">
        <v>49</v>
      </c>
      <c r="K409" s="189" t="s">
        <v>5</v>
      </c>
      <c r="L409" s="189">
        <v>1</v>
      </c>
      <c r="M409" s="189"/>
      <c r="N409" s="189"/>
    </row>
    <row r="410" spans="1:14">
      <c r="A410" s="182">
        <v>44887</v>
      </c>
      <c r="B410" s="142">
        <f t="shared" si="6"/>
        <v>409</v>
      </c>
      <c r="C410" s="185" t="s">
        <v>885</v>
      </c>
      <c r="D410" s="189" t="s">
        <v>55</v>
      </c>
      <c r="E410" s="189">
        <v>1</v>
      </c>
      <c r="F410" s="189">
        <v>1</v>
      </c>
      <c r="G410" s="189">
        <v>1</v>
      </c>
      <c r="H410" s="189" t="s">
        <v>879</v>
      </c>
      <c r="I410" s="189" t="s">
        <v>13</v>
      </c>
      <c r="J410" s="184" t="s">
        <v>49</v>
      </c>
      <c r="K410" s="189" t="s">
        <v>20</v>
      </c>
      <c r="L410" s="189">
        <v>1</v>
      </c>
      <c r="M410" s="189"/>
      <c r="N410" s="189"/>
    </row>
    <row r="411" spans="1:14">
      <c r="A411" s="182">
        <v>44887</v>
      </c>
      <c r="B411" s="142">
        <f t="shared" si="6"/>
        <v>410</v>
      </c>
      <c r="C411" s="185" t="s">
        <v>886</v>
      </c>
      <c r="D411" s="189" t="s">
        <v>55</v>
      </c>
      <c r="E411" s="189">
        <v>1</v>
      </c>
      <c r="F411" s="189">
        <v>1</v>
      </c>
      <c r="G411" s="189">
        <v>1</v>
      </c>
      <c r="H411" s="189" t="s">
        <v>34</v>
      </c>
      <c r="I411" s="189" t="s">
        <v>7</v>
      </c>
      <c r="J411" s="184" t="s">
        <v>49</v>
      </c>
      <c r="K411" s="189" t="s">
        <v>508</v>
      </c>
      <c r="L411" s="189">
        <v>1</v>
      </c>
      <c r="M411" s="189"/>
      <c r="N411" s="189"/>
    </row>
    <row r="412" spans="1:14">
      <c r="A412" s="182">
        <v>44887</v>
      </c>
      <c r="B412" s="142">
        <f t="shared" si="6"/>
        <v>411</v>
      </c>
      <c r="C412" s="185" t="s">
        <v>887</v>
      </c>
      <c r="D412" s="189" t="s">
        <v>55</v>
      </c>
      <c r="E412" s="189">
        <v>1</v>
      </c>
      <c r="F412" s="189">
        <v>1</v>
      </c>
      <c r="G412" s="189">
        <v>1</v>
      </c>
      <c r="H412" s="189" t="s">
        <v>6</v>
      </c>
      <c r="I412" s="189" t="s">
        <v>16</v>
      </c>
      <c r="J412" s="184" t="s">
        <v>49</v>
      </c>
      <c r="K412" s="189" t="s">
        <v>8</v>
      </c>
      <c r="L412" s="189">
        <v>1</v>
      </c>
      <c r="M412" s="189"/>
      <c r="N412" s="189"/>
    </row>
    <row r="413" spans="1:14">
      <c r="A413" s="182">
        <v>44887</v>
      </c>
      <c r="B413" s="142">
        <f t="shared" si="6"/>
        <v>412</v>
      </c>
      <c r="C413" s="185" t="s">
        <v>888</v>
      </c>
      <c r="D413" s="189" t="s">
        <v>70</v>
      </c>
      <c r="E413" s="189">
        <v>1</v>
      </c>
      <c r="F413" s="189">
        <v>1</v>
      </c>
      <c r="G413" s="189">
        <v>1</v>
      </c>
      <c r="H413" s="189" t="s">
        <v>879</v>
      </c>
      <c r="I413" s="189" t="s">
        <v>13</v>
      </c>
      <c r="J413" s="184" t="s">
        <v>49</v>
      </c>
      <c r="K413" s="189" t="s">
        <v>20</v>
      </c>
      <c r="L413" s="189">
        <v>1</v>
      </c>
      <c r="M413" s="189"/>
      <c r="N413" s="189"/>
    </row>
    <row r="414" spans="1:14">
      <c r="A414" s="182">
        <v>44887</v>
      </c>
      <c r="B414" s="142">
        <f t="shared" si="6"/>
        <v>413</v>
      </c>
      <c r="C414" s="185" t="s">
        <v>889</v>
      </c>
      <c r="D414" s="189" t="s">
        <v>70</v>
      </c>
      <c r="E414" s="189">
        <v>1</v>
      </c>
      <c r="F414" s="189">
        <v>1</v>
      </c>
      <c r="G414" s="189">
        <v>1</v>
      </c>
      <c r="H414" s="189" t="s">
        <v>3</v>
      </c>
      <c r="I414" s="189" t="s">
        <v>7</v>
      </c>
      <c r="J414" s="184" t="s">
        <v>51</v>
      </c>
      <c r="K414" s="189" t="s">
        <v>5</v>
      </c>
      <c r="L414" s="189">
        <v>1</v>
      </c>
      <c r="M414" s="189"/>
      <c r="N414" s="189"/>
    </row>
    <row r="415" spans="1:14">
      <c r="A415" s="182">
        <v>44887</v>
      </c>
      <c r="B415" s="142">
        <f t="shared" si="6"/>
        <v>414</v>
      </c>
      <c r="C415" s="185" t="s">
        <v>890</v>
      </c>
      <c r="D415" s="189" t="s">
        <v>70</v>
      </c>
      <c r="E415" s="189">
        <v>1</v>
      </c>
      <c r="F415" s="189">
        <v>1</v>
      </c>
      <c r="G415" s="189">
        <v>1</v>
      </c>
      <c r="H415" s="189" t="s">
        <v>6</v>
      </c>
      <c r="I415" s="189" t="s">
        <v>4</v>
      </c>
      <c r="J415" s="184" t="s">
        <v>83</v>
      </c>
      <c r="K415" s="189" t="s">
        <v>20</v>
      </c>
      <c r="L415" s="189">
        <v>1</v>
      </c>
      <c r="M415" s="189"/>
      <c r="N415" s="189"/>
    </row>
    <row r="416" spans="1:14">
      <c r="A416" s="182">
        <v>44887</v>
      </c>
      <c r="B416" s="142">
        <f t="shared" si="6"/>
        <v>415</v>
      </c>
      <c r="C416" s="185" t="s">
        <v>891</v>
      </c>
      <c r="D416" s="189" t="s">
        <v>70</v>
      </c>
      <c r="E416" s="189">
        <v>1</v>
      </c>
      <c r="F416" s="189">
        <v>1</v>
      </c>
      <c r="G416" s="189">
        <v>2</v>
      </c>
      <c r="H416" s="189" t="s">
        <v>6</v>
      </c>
      <c r="I416" s="189" t="s">
        <v>4</v>
      </c>
      <c r="J416" s="184" t="s">
        <v>87</v>
      </c>
      <c r="K416" s="189" t="s">
        <v>8</v>
      </c>
      <c r="L416" s="189">
        <v>1</v>
      </c>
      <c r="M416" s="189"/>
      <c r="N416" s="189"/>
    </row>
    <row r="417" spans="1:14">
      <c r="A417" s="182">
        <v>44887</v>
      </c>
      <c r="B417" s="142">
        <f t="shared" si="6"/>
        <v>416</v>
      </c>
      <c r="C417" s="185" t="s">
        <v>892</v>
      </c>
      <c r="D417" s="189" t="s">
        <v>59</v>
      </c>
      <c r="E417" s="189">
        <v>1</v>
      </c>
      <c r="F417" s="189">
        <v>1</v>
      </c>
      <c r="G417" s="189">
        <v>1</v>
      </c>
      <c r="H417" s="189" t="s">
        <v>879</v>
      </c>
      <c r="I417" s="189" t="s">
        <v>13</v>
      </c>
      <c r="J417" s="184" t="s">
        <v>49</v>
      </c>
      <c r="K417" s="189" t="s">
        <v>20</v>
      </c>
      <c r="L417" s="189">
        <v>1</v>
      </c>
      <c r="M417" s="189"/>
      <c r="N417" s="189"/>
    </row>
    <row r="418" spans="1:14">
      <c r="A418" s="182">
        <v>44887</v>
      </c>
      <c r="B418" s="142">
        <f t="shared" si="6"/>
        <v>417</v>
      </c>
      <c r="C418" s="185" t="s">
        <v>893</v>
      </c>
      <c r="D418" s="189" t="s">
        <v>59</v>
      </c>
      <c r="E418" s="189">
        <v>1</v>
      </c>
      <c r="F418" s="189">
        <v>1</v>
      </c>
      <c r="G418" s="189">
        <v>1</v>
      </c>
      <c r="H418" s="189" t="s">
        <v>879</v>
      </c>
      <c r="I418" s="189" t="s">
        <v>13</v>
      </c>
      <c r="J418" s="184" t="s">
        <v>49</v>
      </c>
      <c r="K418" s="189" t="s">
        <v>20</v>
      </c>
      <c r="L418" s="189">
        <v>1</v>
      </c>
      <c r="M418" s="189"/>
      <c r="N418" s="189"/>
    </row>
    <row r="419" spans="1:14">
      <c r="A419" s="182">
        <v>44887</v>
      </c>
      <c r="B419" s="142">
        <f t="shared" si="6"/>
        <v>418</v>
      </c>
      <c r="C419" s="185" t="s">
        <v>894</v>
      </c>
      <c r="D419" s="189" t="s">
        <v>59</v>
      </c>
      <c r="E419" s="189">
        <v>1</v>
      </c>
      <c r="F419" s="189">
        <v>1</v>
      </c>
      <c r="G419" s="189">
        <v>1</v>
      </c>
      <c r="H419" s="189" t="s">
        <v>3</v>
      </c>
      <c r="I419" s="189" t="s">
        <v>7</v>
      </c>
      <c r="J419" s="184" t="s">
        <v>49</v>
      </c>
      <c r="K419" s="189" t="s">
        <v>5</v>
      </c>
      <c r="L419" s="189">
        <v>1</v>
      </c>
      <c r="M419" s="189"/>
      <c r="N419" s="189"/>
    </row>
    <row r="420" spans="1:14">
      <c r="A420" s="182">
        <v>44887</v>
      </c>
      <c r="B420" s="142">
        <f t="shared" si="6"/>
        <v>419</v>
      </c>
      <c r="C420" s="185" t="s">
        <v>895</v>
      </c>
      <c r="D420" s="189" t="s">
        <v>59</v>
      </c>
      <c r="E420" s="189">
        <v>1</v>
      </c>
      <c r="F420" s="189">
        <v>1</v>
      </c>
      <c r="G420" s="189">
        <v>1</v>
      </c>
      <c r="H420" s="189" t="s">
        <v>6</v>
      </c>
      <c r="I420" s="189" t="s">
        <v>4</v>
      </c>
      <c r="J420" s="184" t="s">
        <v>49</v>
      </c>
      <c r="K420" s="189" t="s">
        <v>8</v>
      </c>
      <c r="L420" s="189">
        <v>1</v>
      </c>
      <c r="M420" s="189"/>
      <c r="N420" s="189"/>
    </row>
    <row r="421" spans="1:14">
      <c r="A421" s="182">
        <v>44887</v>
      </c>
      <c r="B421" s="142">
        <f t="shared" si="6"/>
        <v>420</v>
      </c>
      <c r="C421" s="185" t="s">
        <v>896</v>
      </c>
      <c r="D421" s="189" t="s">
        <v>106</v>
      </c>
      <c r="E421" s="189">
        <v>1</v>
      </c>
      <c r="F421" s="189">
        <v>1</v>
      </c>
      <c r="G421" s="189">
        <v>1</v>
      </c>
      <c r="H421" s="189" t="s">
        <v>879</v>
      </c>
      <c r="I421" s="189" t="s">
        <v>13</v>
      </c>
      <c r="J421" s="184" t="s">
        <v>49</v>
      </c>
      <c r="K421" s="189" t="s">
        <v>20</v>
      </c>
      <c r="L421" s="189">
        <v>1</v>
      </c>
      <c r="M421" s="189"/>
      <c r="N421" s="189"/>
    </row>
    <row r="422" spans="1:14">
      <c r="A422" s="182">
        <v>44887</v>
      </c>
      <c r="B422" s="142">
        <f t="shared" si="6"/>
        <v>421</v>
      </c>
      <c r="C422" s="185" t="s">
        <v>897</v>
      </c>
      <c r="D422" s="189" t="s">
        <v>106</v>
      </c>
      <c r="E422" s="189">
        <v>1</v>
      </c>
      <c r="F422" s="189">
        <v>1</v>
      </c>
      <c r="G422" s="189">
        <v>1</v>
      </c>
      <c r="H422" s="189" t="s">
        <v>879</v>
      </c>
      <c r="I422" s="189" t="s">
        <v>13</v>
      </c>
      <c r="J422" s="184" t="s">
        <v>49</v>
      </c>
      <c r="K422" s="189" t="s">
        <v>20</v>
      </c>
      <c r="L422" s="189">
        <v>1</v>
      </c>
      <c r="M422" s="189"/>
      <c r="N422" s="189"/>
    </row>
    <row r="423" spans="1:14">
      <c r="A423" s="182">
        <v>44887</v>
      </c>
      <c r="B423" s="142">
        <f t="shared" si="6"/>
        <v>422</v>
      </c>
      <c r="C423" s="185" t="s">
        <v>898</v>
      </c>
      <c r="D423" s="189" t="s">
        <v>106</v>
      </c>
      <c r="E423" s="189">
        <v>1</v>
      </c>
      <c r="F423" s="189">
        <v>1</v>
      </c>
      <c r="G423" s="189">
        <v>1</v>
      </c>
      <c r="H423" s="189" t="s">
        <v>6</v>
      </c>
      <c r="I423" s="189" t="s">
        <v>4</v>
      </c>
      <c r="J423" s="184" t="s">
        <v>49</v>
      </c>
      <c r="K423" s="189" t="s">
        <v>20</v>
      </c>
      <c r="L423" s="189">
        <v>1</v>
      </c>
      <c r="M423" s="189"/>
      <c r="N423" s="189"/>
    </row>
    <row r="424" spans="1:14">
      <c r="A424" s="182">
        <v>44887</v>
      </c>
      <c r="B424" s="142">
        <f t="shared" si="6"/>
        <v>423</v>
      </c>
      <c r="C424" s="185" t="s">
        <v>899</v>
      </c>
      <c r="D424" s="189" t="s">
        <v>106</v>
      </c>
      <c r="E424" s="189">
        <v>1</v>
      </c>
      <c r="F424" s="189">
        <v>1</v>
      </c>
      <c r="G424" s="189">
        <v>1</v>
      </c>
      <c r="H424" s="189" t="s">
        <v>6</v>
      </c>
      <c r="I424" s="189" t="s">
        <v>16</v>
      </c>
      <c r="J424" s="184" t="s">
        <v>49</v>
      </c>
      <c r="K424" s="189" t="s">
        <v>8</v>
      </c>
      <c r="L424" s="189">
        <v>1</v>
      </c>
      <c r="M424" s="189"/>
      <c r="N424" s="189"/>
    </row>
    <row r="425" spans="1:14">
      <c r="A425" s="182">
        <v>44887</v>
      </c>
      <c r="B425" s="142">
        <f t="shared" si="6"/>
        <v>424</v>
      </c>
      <c r="C425" s="185" t="s">
        <v>900</v>
      </c>
      <c r="D425" s="189" t="s">
        <v>783</v>
      </c>
      <c r="E425" s="189">
        <v>1</v>
      </c>
      <c r="F425" s="189">
        <v>1</v>
      </c>
      <c r="G425" s="189">
        <v>1</v>
      </c>
      <c r="H425" s="189" t="s">
        <v>879</v>
      </c>
      <c r="I425" s="189" t="s">
        <v>13</v>
      </c>
      <c r="J425" s="184" t="s">
        <v>49</v>
      </c>
      <c r="K425" s="189" t="s">
        <v>20</v>
      </c>
      <c r="L425" s="189">
        <v>1</v>
      </c>
      <c r="M425" s="189"/>
      <c r="N425" s="189"/>
    </row>
    <row r="426" spans="1:14">
      <c r="A426" s="182">
        <v>44887</v>
      </c>
      <c r="B426" s="142">
        <f t="shared" si="6"/>
        <v>425</v>
      </c>
      <c r="C426" s="185" t="s">
        <v>901</v>
      </c>
      <c r="D426" s="189" t="s">
        <v>783</v>
      </c>
      <c r="E426" s="189">
        <v>1</v>
      </c>
      <c r="F426" s="189">
        <v>1</v>
      </c>
      <c r="G426" s="189">
        <v>1</v>
      </c>
      <c r="H426" s="189" t="s">
        <v>6</v>
      </c>
      <c r="I426" s="189" t="s">
        <v>4</v>
      </c>
      <c r="J426" s="184" t="s">
        <v>87</v>
      </c>
      <c r="K426" s="189" t="s">
        <v>20</v>
      </c>
      <c r="L426" s="189">
        <v>1</v>
      </c>
      <c r="M426" s="189"/>
      <c r="N426" s="189"/>
    </row>
    <row r="427" spans="1:14">
      <c r="A427" s="182">
        <v>44887</v>
      </c>
      <c r="B427" s="142">
        <f t="shared" si="6"/>
        <v>426</v>
      </c>
      <c r="C427" s="185" t="s">
        <v>902</v>
      </c>
      <c r="D427" s="189" t="s">
        <v>783</v>
      </c>
      <c r="E427" s="189">
        <v>1</v>
      </c>
      <c r="F427" s="189">
        <v>1</v>
      </c>
      <c r="G427" s="189">
        <v>2</v>
      </c>
      <c r="H427" s="189" t="s">
        <v>6</v>
      </c>
      <c r="I427" s="189" t="s">
        <v>4</v>
      </c>
      <c r="J427" s="184" t="s">
        <v>49</v>
      </c>
      <c r="K427" s="189" t="s">
        <v>8</v>
      </c>
      <c r="L427" s="189">
        <v>1</v>
      </c>
      <c r="M427" s="189"/>
      <c r="N427" s="189"/>
    </row>
    <row r="428" spans="1:14">
      <c r="A428" s="182">
        <v>44888</v>
      </c>
      <c r="B428" s="142">
        <f t="shared" si="6"/>
        <v>427</v>
      </c>
      <c r="C428" s="136" t="s">
        <v>903</v>
      </c>
      <c r="D428" s="137" t="s">
        <v>48</v>
      </c>
      <c r="E428" s="104">
        <v>1</v>
      </c>
      <c r="F428" s="104">
        <v>1</v>
      </c>
      <c r="G428" s="104">
        <v>5</v>
      </c>
      <c r="H428" s="176" t="s">
        <v>32</v>
      </c>
      <c r="I428" s="176" t="s">
        <v>4</v>
      </c>
      <c r="J428" s="184" t="s">
        <v>51</v>
      </c>
      <c r="K428" s="176" t="s">
        <v>5</v>
      </c>
      <c r="L428" s="176"/>
      <c r="M428" s="176">
        <v>1</v>
      </c>
      <c r="N428" s="175"/>
    </row>
    <row r="429" spans="1:14">
      <c r="A429" s="182">
        <v>44888</v>
      </c>
      <c r="B429" s="142">
        <f t="shared" si="6"/>
        <v>428</v>
      </c>
      <c r="C429" s="136" t="s">
        <v>904</v>
      </c>
      <c r="D429" s="137" t="s">
        <v>53</v>
      </c>
      <c r="E429" s="104">
        <v>1</v>
      </c>
      <c r="F429" s="104">
        <v>1</v>
      </c>
      <c r="G429" s="104">
        <v>5</v>
      </c>
      <c r="H429" s="176" t="s">
        <v>32</v>
      </c>
      <c r="I429" s="176" t="s">
        <v>7</v>
      </c>
      <c r="J429" s="184" t="s">
        <v>49</v>
      </c>
      <c r="K429" s="176" t="s">
        <v>5</v>
      </c>
      <c r="L429" s="176"/>
      <c r="M429" s="176">
        <v>1</v>
      </c>
      <c r="N429" s="175"/>
    </row>
    <row r="430" spans="1:14">
      <c r="A430" s="182">
        <v>44888</v>
      </c>
      <c r="B430" s="142">
        <f t="shared" si="6"/>
        <v>429</v>
      </c>
      <c r="C430" s="136" t="s">
        <v>905</v>
      </c>
      <c r="D430" s="137" t="s">
        <v>159</v>
      </c>
      <c r="E430" s="104">
        <v>1</v>
      </c>
      <c r="F430" s="104">
        <v>1</v>
      </c>
      <c r="G430" s="104">
        <v>5</v>
      </c>
      <c r="H430" s="176" t="s">
        <v>32</v>
      </c>
      <c r="I430" s="176" t="s">
        <v>4</v>
      </c>
      <c r="J430" s="184" t="s">
        <v>87</v>
      </c>
      <c r="K430" s="176" t="s">
        <v>5</v>
      </c>
      <c r="L430" s="176"/>
      <c r="M430" s="176">
        <v>1</v>
      </c>
      <c r="N430" s="175"/>
    </row>
    <row r="431" spans="1:14">
      <c r="A431" s="182">
        <v>44888</v>
      </c>
      <c r="B431" s="142">
        <f t="shared" si="6"/>
        <v>430</v>
      </c>
      <c r="C431" s="136" t="s">
        <v>906</v>
      </c>
      <c r="D431" s="137" t="s">
        <v>159</v>
      </c>
      <c r="E431" s="104">
        <v>1</v>
      </c>
      <c r="F431" s="104">
        <v>1</v>
      </c>
      <c r="G431" s="104">
        <v>5</v>
      </c>
      <c r="H431" s="176" t="s">
        <v>32</v>
      </c>
      <c r="I431" s="176" t="s">
        <v>7</v>
      </c>
      <c r="J431" s="184" t="s">
        <v>51</v>
      </c>
      <c r="K431" s="176" t="s">
        <v>5</v>
      </c>
      <c r="L431" s="176"/>
      <c r="M431" s="176">
        <v>1</v>
      </c>
      <c r="N431" s="175"/>
    </row>
    <row r="432" spans="1:14">
      <c r="A432" s="182">
        <v>44888</v>
      </c>
      <c r="B432" s="142">
        <f t="shared" si="6"/>
        <v>431</v>
      </c>
      <c r="C432" s="136" t="s">
        <v>907</v>
      </c>
      <c r="D432" s="137" t="s">
        <v>48</v>
      </c>
      <c r="E432" s="104">
        <v>1</v>
      </c>
      <c r="F432" s="104">
        <v>1</v>
      </c>
      <c r="G432" s="104">
        <v>5</v>
      </c>
      <c r="H432" s="176" t="s">
        <v>9</v>
      </c>
      <c r="I432" s="176" t="s">
        <v>7</v>
      </c>
      <c r="J432" s="184" t="s">
        <v>51</v>
      </c>
      <c r="K432" s="176" t="s">
        <v>20</v>
      </c>
      <c r="L432" s="176">
        <v>1</v>
      </c>
      <c r="M432" s="176"/>
      <c r="N432" s="175"/>
    </row>
    <row r="433" spans="1:14">
      <c r="A433" s="182">
        <v>44888</v>
      </c>
      <c r="B433" s="142">
        <f t="shared" si="6"/>
        <v>432</v>
      </c>
      <c r="C433" s="136" t="s">
        <v>908</v>
      </c>
      <c r="D433" s="137" t="s">
        <v>53</v>
      </c>
      <c r="E433" s="104">
        <v>1</v>
      </c>
      <c r="F433" s="104">
        <v>1</v>
      </c>
      <c r="G433" s="104">
        <v>5</v>
      </c>
      <c r="H433" s="176" t="s">
        <v>9</v>
      </c>
      <c r="I433" s="176" t="s">
        <v>7</v>
      </c>
      <c r="J433" s="184" t="s">
        <v>49</v>
      </c>
      <c r="K433" s="176" t="s">
        <v>20</v>
      </c>
      <c r="L433" s="176">
        <v>1</v>
      </c>
      <c r="M433" s="176"/>
      <c r="N433" s="175"/>
    </row>
    <row r="434" spans="1:14">
      <c r="A434" s="182">
        <v>44888</v>
      </c>
      <c r="B434" s="142">
        <f t="shared" si="6"/>
        <v>433</v>
      </c>
      <c r="C434" s="136" t="s">
        <v>909</v>
      </c>
      <c r="D434" s="137" t="s">
        <v>159</v>
      </c>
      <c r="E434" s="104">
        <v>1</v>
      </c>
      <c r="F434" s="104">
        <v>1</v>
      </c>
      <c r="G434" s="104">
        <v>5</v>
      </c>
      <c r="H434" s="176" t="s">
        <v>9</v>
      </c>
      <c r="I434" s="176" t="s">
        <v>16</v>
      </c>
      <c r="J434" s="184" t="s">
        <v>49</v>
      </c>
      <c r="K434" s="176" t="s">
        <v>20</v>
      </c>
      <c r="L434" s="176">
        <v>1</v>
      </c>
      <c r="M434" s="176"/>
      <c r="N434" s="175"/>
    </row>
    <row r="435" spans="1:14">
      <c r="A435" s="182">
        <v>44888</v>
      </c>
      <c r="B435" s="142">
        <f t="shared" si="6"/>
        <v>434</v>
      </c>
      <c r="C435" s="133" t="s">
        <v>910</v>
      </c>
      <c r="D435" s="134" t="s">
        <v>48</v>
      </c>
      <c r="E435" s="137">
        <v>1</v>
      </c>
      <c r="F435" s="137">
        <v>1</v>
      </c>
      <c r="G435" s="137">
        <v>0</v>
      </c>
      <c r="H435" s="176" t="s">
        <v>21</v>
      </c>
      <c r="I435" s="176" t="s">
        <v>4</v>
      </c>
      <c r="J435" s="184" t="s">
        <v>303</v>
      </c>
      <c r="K435" s="176" t="s">
        <v>27</v>
      </c>
      <c r="L435" s="176"/>
      <c r="M435" s="176">
        <v>1</v>
      </c>
      <c r="N435" s="175"/>
    </row>
    <row r="436" spans="1:14">
      <c r="A436" s="182">
        <v>44888</v>
      </c>
      <c r="B436" s="142">
        <f t="shared" si="6"/>
        <v>435</v>
      </c>
      <c r="C436" s="133" t="s">
        <v>911</v>
      </c>
      <c r="D436" s="134" t="s">
        <v>48</v>
      </c>
      <c r="E436" s="137">
        <v>1</v>
      </c>
      <c r="F436" s="137">
        <v>16</v>
      </c>
      <c r="G436" s="137">
        <v>1</v>
      </c>
      <c r="H436" s="176" t="s">
        <v>15</v>
      </c>
      <c r="I436" s="176" t="s">
        <v>4</v>
      </c>
      <c r="J436" s="184" t="s">
        <v>71</v>
      </c>
      <c r="K436" s="176" t="s">
        <v>14</v>
      </c>
      <c r="L436" s="176"/>
      <c r="M436" s="176">
        <v>1</v>
      </c>
      <c r="N436" s="175"/>
    </row>
    <row r="437" spans="1:14">
      <c r="A437" s="182">
        <v>44888</v>
      </c>
      <c r="B437" s="142">
        <f t="shared" si="6"/>
        <v>436</v>
      </c>
      <c r="C437" s="133" t="s">
        <v>912</v>
      </c>
      <c r="D437" s="134" t="s">
        <v>159</v>
      </c>
      <c r="E437" s="137">
        <v>1</v>
      </c>
      <c r="F437" s="137">
        <v>1</v>
      </c>
      <c r="G437" s="137">
        <v>0</v>
      </c>
      <c r="H437" s="176" t="s">
        <v>21</v>
      </c>
      <c r="I437" s="176" t="s">
        <v>4</v>
      </c>
      <c r="J437" s="184" t="s">
        <v>303</v>
      </c>
      <c r="K437" s="176" t="s">
        <v>14</v>
      </c>
      <c r="L437" s="176"/>
      <c r="M437" s="176">
        <v>1</v>
      </c>
      <c r="N437" s="175"/>
    </row>
    <row r="438" spans="1:14">
      <c r="A438" s="182">
        <v>44888</v>
      </c>
      <c r="B438" s="142">
        <f t="shared" si="6"/>
        <v>437</v>
      </c>
      <c r="C438" s="133" t="s">
        <v>913</v>
      </c>
      <c r="D438" s="134" t="s">
        <v>159</v>
      </c>
      <c r="E438" s="137">
        <v>1</v>
      </c>
      <c r="F438" s="137">
        <v>16</v>
      </c>
      <c r="G438" s="137">
        <v>0</v>
      </c>
      <c r="H438" s="176" t="s">
        <v>15</v>
      </c>
      <c r="I438" s="176" t="s">
        <v>4</v>
      </c>
      <c r="J438" s="184" t="s">
        <v>71</v>
      </c>
      <c r="K438" s="176" t="s">
        <v>11</v>
      </c>
      <c r="L438" s="176"/>
      <c r="M438" s="176">
        <v>1</v>
      </c>
      <c r="N438" s="175"/>
    </row>
    <row r="439" spans="1:14">
      <c r="A439" s="182">
        <v>44888</v>
      </c>
      <c r="B439" s="142">
        <f t="shared" si="6"/>
        <v>438</v>
      </c>
      <c r="C439" s="133" t="s">
        <v>914</v>
      </c>
      <c r="D439" s="134" t="s">
        <v>53</v>
      </c>
      <c r="E439" s="137">
        <v>1</v>
      </c>
      <c r="F439" s="137">
        <v>2</v>
      </c>
      <c r="G439" s="137">
        <v>0</v>
      </c>
      <c r="H439" s="176" t="s">
        <v>21</v>
      </c>
      <c r="I439" s="176" t="s">
        <v>4</v>
      </c>
      <c r="J439" s="184" t="s">
        <v>303</v>
      </c>
      <c r="K439" s="176" t="s">
        <v>27</v>
      </c>
      <c r="L439" s="176">
        <v>1</v>
      </c>
      <c r="M439" s="176"/>
      <c r="N439" s="175"/>
    </row>
    <row r="440" spans="1:14">
      <c r="A440" s="182">
        <v>44888</v>
      </c>
      <c r="B440" s="142">
        <f t="shared" si="6"/>
        <v>439</v>
      </c>
      <c r="C440" s="133" t="s">
        <v>915</v>
      </c>
      <c r="D440" s="134" t="s">
        <v>113</v>
      </c>
      <c r="E440" s="137">
        <v>1</v>
      </c>
      <c r="F440" s="137">
        <v>1</v>
      </c>
      <c r="G440" s="137">
        <v>0</v>
      </c>
      <c r="H440" s="176" t="s">
        <v>15</v>
      </c>
      <c r="I440" s="176" t="s">
        <v>4</v>
      </c>
      <c r="J440" s="184" t="s">
        <v>303</v>
      </c>
      <c r="K440" s="176" t="s">
        <v>11</v>
      </c>
      <c r="L440" s="176"/>
      <c r="M440" s="176">
        <v>1</v>
      </c>
      <c r="N440" s="175"/>
    </row>
    <row r="441" spans="1:14">
      <c r="A441" s="182">
        <v>44888</v>
      </c>
      <c r="B441" s="142">
        <f t="shared" si="6"/>
        <v>440</v>
      </c>
      <c r="C441" s="133" t="s">
        <v>916</v>
      </c>
      <c r="D441" s="134" t="s">
        <v>113</v>
      </c>
      <c r="E441" s="137">
        <v>1</v>
      </c>
      <c r="F441" s="137">
        <v>1</v>
      </c>
      <c r="G441" s="137">
        <v>0</v>
      </c>
      <c r="H441" s="176" t="s">
        <v>15</v>
      </c>
      <c r="I441" s="176" t="s">
        <v>4</v>
      </c>
      <c r="J441" s="184" t="s">
        <v>303</v>
      </c>
      <c r="K441" s="176" t="s">
        <v>11</v>
      </c>
      <c r="L441" s="176"/>
      <c r="M441" s="176">
        <v>1</v>
      </c>
      <c r="N441" s="175"/>
    </row>
    <row r="442" spans="1:14">
      <c r="A442" s="182">
        <v>44888</v>
      </c>
      <c r="B442" s="142">
        <f t="shared" si="6"/>
        <v>441</v>
      </c>
      <c r="C442" s="133" t="s">
        <v>917</v>
      </c>
      <c r="D442" s="134" t="s">
        <v>113</v>
      </c>
      <c r="E442" s="137">
        <v>1</v>
      </c>
      <c r="F442" s="137">
        <v>1</v>
      </c>
      <c r="G442" s="137">
        <v>0</v>
      </c>
      <c r="H442" s="176" t="s">
        <v>15</v>
      </c>
      <c r="I442" s="176" t="s">
        <v>4</v>
      </c>
      <c r="J442" s="184" t="s">
        <v>303</v>
      </c>
      <c r="K442" s="176" t="s">
        <v>11</v>
      </c>
      <c r="L442" s="176"/>
      <c r="M442" s="176">
        <v>1</v>
      </c>
      <c r="N442" s="175"/>
    </row>
    <row r="443" spans="1:14">
      <c r="A443" s="182">
        <v>44888</v>
      </c>
      <c r="B443" s="142">
        <f t="shared" si="6"/>
        <v>442</v>
      </c>
      <c r="C443" s="133" t="s">
        <v>918</v>
      </c>
      <c r="D443" s="134" t="s">
        <v>344</v>
      </c>
      <c r="E443" s="137">
        <v>1</v>
      </c>
      <c r="F443" s="137">
        <v>26</v>
      </c>
      <c r="G443" s="137">
        <v>0</v>
      </c>
      <c r="H443" s="176" t="s">
        <v>15</v>
      </c>
      <c r="I443" s="176" t="s">
        <v>4</v>
      </c>
      <c r="J443" s="184" t="s">
        <v>71</v>
      </c>
      <c r="K443" s="176" t="s">
        <v>11</v>
      </c>
      <c r="L443" s="176"/>
      <c r="M443" s="176">
        <v>1</v>
      </c>
      <c r="N443" s="175"/>
    </row>
    <row r="444" spans="1:14">
      <c r="A444" s="182">
        <v>44888</v>
      </c>
      <c r="B444" s="142">
        <f t="shared" si="6"/>
        <v>443</v>
      </c>
      <c r="C444" s="133" t="s">
        <v>919</v>
      </c>
      <c r="D444" s="134" t="s">
        <v>344</v>
      </c>
      <c r="E444" s="137">
        <v>1</v>
      </c>
      <c r="F444" s="137">
        <v>17</v>
      </c>
      <c r="G444" s="137">
        <v>0</v>
      </c>
      <c r="H444" s="176" t="s">
        <v>15</v>
      </c>
      <c r="I444" s="176" t="s">
        <v>4</v>
      </c>
      <c r="J444" s="184" t="s">
        <v>71</v>
      </c>
      <c r="K444" s="176" t="s">
        <v>11</v>
      </c>
      <c r="L444" s="176"/>
      <c r="M444" s="176">
        <v>1</v>
      </c>
      <c r="N444" s="175"/>
    </row>
    <row r="445" spans="1:14">
      <c r="A445" s="182">
        <v>44888</v>
      </c>
      <c r="B445" s="142">
        <f t="shared" si="6"/>
        <v>444</v>
      </c>
      <c r="C445" s="185" t="s">
        <v>758</v>
      </c>
      <c r="D445" s="189" t="s">
        <v>68</v>
      </c>
      <c r="E445" s="189">
        <v>1</v>
      </c>
      <c r="F445" s="189">
        <v>1</v>
      </c>
      <c r="G445" s="189">
        <v>1</v>
      </c>
      <c r="H445" s="189" t="s">
        <v>6</v>
      </c>
      <c r="I445" s="189" t="s">
        <v>7</v>
      </c>
      <c r="J445" s="184" t="s">
        <v>49</v>
      </c>
      <c r="K445" s="189" t="s">
        <v>8</v>
      </c>
      <c r="L445" s="189"/>
      <c r="M445" s="189">
        <v>1</v>
      </c>
      <c r="N445" s="189"/>
    </row>
    <row r="446" spans="1:14">
      <c r="A446" s="182">
        <v>44888</v>
      </c>
      <c r="B446" s="142">
        <f t="shared" si="6"/>
        <v>445</v>
      </c>
      <c r="C446" s="185" t="s">
        <v>920</v>
      </c>
      <c r="D446" s="189" t="s">
        <v>68</v>
      </c>
      <c r="E446" s="189">
        <v>1</v>
      </c>
      <c r="F446" s="189">
        <v>1</v>
      </c>
      <c r="G446" s="189">
        <v>0</v>
      </c>
      <c r="H446" s="189" t="s">
        <v>6</v>
      </c>
      <c r="I446" s="189" t="s">
        <v>7</v>
      </c>
      <c r="J446" s="184" t="s">
        <v>51</v>
      </c>
      <c r="K446" s="189" t="s">
        <v>833</v>
      </c>
      <c r="L446" s="189">
        <v>1</v>
      </c>
      <c r="M446" s="189"/>
      <c r="N446" s="189"/>
    </row>
    <row r="447" spans="1:14">
      <c r="A447" s="182">
        <v>44888</v>
      </c>
      <c r="B447" s="142">
        <f t="shared" si="6"/>
        <v>446</v>
      </c>
      <c r="C447" s="185" t="s">
        <v>921</v>
      </c>
      <c r="D447" s="189" t="s">
        <v>68</v>
      </c>
      <c r="E447" s="189">
        <v>1</v>
      </c>
      <c r="F447" s="189">
        <v>1</v>
      </c>
      <c r="G447" s="189">
        <v>0</v>
      </c>
      <c r="H447" s="189" t="s">
        <v>6</v>
      </c>
      <c r="I447" s="189" t="s">
        <v>4</v>
      </c>
      <c r="J447" s="184" t="s">
        <v>51</v>
      </c>
      <c r="K447" s="189" t="s">
        <v>833</v>
      </c>
      <c r="L447" s="189">
        <v>1</v>
      </c>
      <c r="M447" s="189"/>
      <c r="N447" s="189"/>
    </row>
    <row r="448" spans="1:14">
      <c r="A448" s="182">
        <v>44888</v>
      </c>
      <c r="B448" s="142">
        <f t="shared" si="6"/>
        <v>447</v>
      </c>
      <c r="C448" s="185" t="s">
        <v>922</v>
      </c>
      <c r="D448" s="189" t="s">
        <v>68</v>
      </c>
      <c r="E448" s="189">
        <v>1</v>
      </c>
      <c r="F448" s="189">
        <v>1</v>
      </c>
      <c r="G448" s="189">
        <v>1</v>
      </c>
      <c r="H448" s="189" t="s">
        <v>6</v>
      </c>
      <c r="I448" s="189" t="s">
        <v>4</v>
      </c>
      <c r="J448" s="184" t="s">
        <v>51</v>
      </c>
      <c r="K448" s="189" t="s">
        <v>8</v>
      </c>
      <c r="L448" s="189">
        <v>1</v>
      </c>
      <c r="M448" s="189"/>
      <c r="N448" s="189"/>
    </row>
    <row r="449" spans="1:14">
      <c r="A449" s="182">
        <v>44888</v>
      </c>
      <c r="B449" s="142">
        <f t="shared" si="6"/>
        <v>448</v>
      </c>
      <c r="C449" s="185" t="s">
        <v>923</v>
      </c>
      <c r="D449" s="189" t="s">
        <v>68</v>
      </c>
      <c r="E449" s="189">
        <v>1</v>
      </c>
      <c r="F449" s="189">
        <v>1</v>
      </c>
      <c r="G449" s="189">
        <v>0</v>
      </c>
      <c r="H449" s="189" t="s">
        <v>6</v>
      </c>
      <c r="I449" s="189" t="s">
        <v>7</v>
      </c>
      <c r="J449" s="184" t="s">
        <v>49</v>
      </c>
      <c r="K449" s="189" t="s">
        <v>8</v>
      </c>
      <c r="L449" s="189"/>
      <c r="M449" s="189">
        <v>1</v>
      </c>
      <c r="N449" s="189"/>
    </row>
    <row r="450" spans="1:14">
      <c r="A450" s="182">
        <v>44888</v>
      </c>
      <c r="B450" s="142">
        <f t="shared" si="6"/>
        <v>449</v>
      </c>
      <c r="C450" s="185" t="s">
        <v>924</v>
      </c>
      <c r="D450" s="189" t="s">
        <v>68</v>
      </c>
      <c r="E450" s="189">
        <v>1</v>
      </c>
      <c r="F450" s="189">
        <v>1</v>
      </c>
      <c r="G450" s="189">
        <v>0</v>
      </c>
      <c r="H450" s="189" t="s">
        <v>6</v>
      </c>
      <c r="I450" s="189" t="s">
        <v>4</v>
      </c>
      <c r="J450" s="184" t="s">
        <v>87</v>
      </c>
      <c r="K450" s="189" t="s">
        <v>23</v>
      </c>
      <c r="L450" s="189">
        <v>1</v>
      </c>
      <c r="M450" s="189"/>
      <c r="N450" s="189"/>
    </row>
    <row r="451" spans="1:14">
      <c r="A451" s="182">
        <v>44888</v>
      </c>
      <c r="B451" s="142">
        <f t="shared" ref="B451:B514" si="7">SUM(B450+1)</f>
        <v>450</v>
      </c>
      <c r="C451" s="185" t="s">
        <v>925</v>
      </c>
      <c r="D451" s="189" t="s">
        <v>68</v>
      </c>
      <c r="E451" s="189">
        <v>1</v>
      </c>
      <c r="F451" s="189">
        <v>1</v>
      </c>
      <c r="G451" s="189">
        <v>2</v>
      </c>
      <c r="H451" s="189" t="s">
        <v>3</v>
      </c>
      <c r="I451" s="189" t="s">
        <v>4</v>
      </c>
      <c r="J451" s="184" t="s">
        <v>49</v>
      </c>
      <c r="K451" s="189" t="s">
        <v>5</v>
      </c>
      <c r="L451" s="189">
        <v>1</v>
      </c>
      <c r="M451" s="189"/>
      <c r="N451" s="189"/>
    </row>
    <row r="452" spans="1:14">
      <c r="A452" s="182">
        <v>44888</v>
      </c>
      <c r="B452" s="142">
        <f t="shared" si="7"/>
        <v>451</v>
      </c>
      <c r="C452" s="185" t="s">
        <v>926</v>
      </c>
      <c r="D452" s="189" t="s">
        <v>68</v>
      </c>
      <c r="E452" s="189">
        <v>1</v>
      </c>
      <c r="F452" s="189">
        <v>1</v>
      </c>
      <c r="G452" s="189">
        <v>0</v>
      </c>
      <c r="H452" s="189" t="s">
        <v>34</v>
      </c>
      <c r="I452" s="189" t="s">
        <v>7</v>
      </c>
      <c r="J452" s="184" t="s">
        <v>49</v>
      </c>
      <c r="K452" s="189" t="s">
        <v>508</v>
      </c>
      <c r="L452" s="189">
        <v>1</v>
      </c>
      <c r="M452" s="189"/>
      <c r="N452" s="189"/>
    </row>
    <row r="453" spans="1:14">
      <c r="A453" s="182">
        <v>44888</v>
      </c>
      <c r="B453" s="142">
        <f t="shared" si="7"/>
        <v>452</v>
      </c>
      <c r="C453" s="185" t="s">
        <v>927</v>
      </c>
      <c r="D453" s="189" t="s">
        <v>61</v>
      </c>
      <c r="E453" s="189">
        <v>1</v>
      </c>
      <c r="F453" s="189">
        <v>1</v>
      </c>
      <c r="G453" s="189">
        <v>1</v>
      </c>
      <c r="H453" s="189" t="s">
        <v>3</v>
      </c>
      <c r="I453" s="189" t="s">
        <v>4</v>
      </c>
      <c r="J453" s="184" t="s">
        <v>51</v>
      </c>
      <c r="K453" s="189" t="s">
        <v>5</v>
      </c>
      <c r="L453" s="189">
        <v>1</v>
      </c>
      <c r="M453" s="189"/>
      <c r="N453" s="189"/>
    </row>
    <row r="454" spans="1:14">
      <c r="A454" s="182">
        <v>44888</v>
      </c>
      <c r="B454" s="142">
        <f t="shared" si="7"/>
        <v>453</v>
      </c>
      <c r="C454" s="185" t="s">
        <v>928</v>
      </c>
      <c r="D454" s="189" t="s">
        <v>55</v>
      </c>
      <c r="E454" s="189">
        <v>1</v>
      </c>
      <c r="F454" s="189">
        <v>1</v>
      </c>
      <c r="G454" s="189">
        <v>1</v>
      </c>
      <c r="H454" s="189" t="s">
        <v>879</v>
      </c>
      <c r="I454" s="189" t="s">
        <v>13</v>
      </c>
      <c r="J454" s="184" t="s">
        <v>49</v>
      </c>
      <c r="K454" s="189" t="s">
        <v>20</v>
      </c>
      <c r="L454" s="189">
        <v>1</v>
      </c>
      <c r="M454" s="189"/>
      <c r="N454" s="189"/>
    </row>
    <row r="455" spans="1:14">
      <c r="A455" s="182">
        <v>44888</v>
      </c>
      <c r="B455" s="142">
        <f t="shared" si="7"/>
        <v>454</v>
      </c>
      <c r="C455" s="185" t="s">
        <v>929</v>
      </c>
      <c r="D455" s="189" t="s">
        <v>70</v>
      </c>
      <c r="E455" s="189">
        <v>1</v>
      </c>
      <c r="F455" s="189">
        <v>1</v>
      </c>
      <c r="G455" s="189">
        <v>1</v>
      </c>
      <c r="H455" s="189" t="s">
        <v>3</v>
      </c>
      <c r="I455" s="189" t="s">
        <v>4</v>
      </c>
      <c r="J455" s="184" t="s">
        <v>49</v>
      </c>
      <c r="K455" s="189" t="s">
        <v>5</v>
      </c>
      <c r="L455" s="189">
        <v>1</v>
      </c>
      <c r="M455" s="189"/>
      <c r="N455" s="189"/>
    </row>
    <row r="456" spans="1:14">
      <c r="A456" s="182">
        <v>44888</v>
      </c>
      <c r="B456" s="142">
        <f t="shared" si="7"/>
        <v>455</v>
      </c>
      <c r="C456" s="185" t="s">
        <v>930</v>
      </c>
      <c r="D456" s="189" t="s">
        <v>59</v>
      </c>
      <c r="E456" s="189">
        <v>1</v>
      </c>
      <c r="F456" s="189">
        <v>1</v>
      </c>
      <c r="G456" s="189">
        <v>1</v>
      </c>
      <c r="H456" s="189" t="s">
        <v>879</v>
      </c>
      <c r="I456" s="189" t="s">
        <v>13</v>
      </c>
      <c r="J456" s="184" t="s">
        <v>49</v>
      </c>
      <c r="K456" s="189" t="s">
        <v>20</v>
      </c>
      <c r="L456" s="189">
        <v>1</v>
      </c>
      <c r="M456" s="189"/>
      <c r="N456" s="189"/>
    </row>
    <row r="457" spans="1:14">
      <c r="A457" s="182">
        <v>44888</v>
      </c>
      <c r="B457" s="142">
        <f t="shared" si="7"/>
        <v>456</v>
      </c>
      <c r="C457" s="185" t="s">
        <v>931</v>
      </c>
      <c r="D457" s="189" t="s">
        <v>106</v>
      </c>
      <c r="E457" s="189">
        <v>1</v>
      </c>
      <c r="F457" s="189">
        <v>1</v>
      </c>
      <c r="G457" s="189">
        <v>1</v>
      </c>
      <c r="H457" s="189" t="s">
        <v>3</v>
      </c>
      <c r="I457" s="189" t="s">
        <v>4</v>
      </c>
      <c r="J457" s="184" t="s">
        <v>87</v>
      </c>
      <c r="K457" s="189" t="s">
        <v>5</v>
      </c>
      <c r="L457" s="189">
        <v>1</v>
      </c>
      <c r="M457" s="189"/>
      <c r="N457" s="189"/>
    </row>
    <row r="458" spans="1:14">
      <c r="A458" s="182">
        <v>44888</v>
      </c>
      <c r="B458" s="142">
        <f t="shared" si="7"/>
        <v>457</v>
      </c>
      <c r="C458" s="185" t="s">
        <v>932</v>
      </c>
      <c r="D458" s="189" t="s">
        <v>783</v>
      </c>
      <c r="E458" s="189">
        <v>1</v>
      </c>
      <c r="F458" s="189">
        <v>1</v>
      </c>
      <c r="G458" s="189">
        <v>1</v>
      </c>
      <c r="H458" s="189" t="s">
        <v>6</v>
      </c>
      <c r="I458" s="189" t="s">
        <v>4</v>
      </c>
      <c r="J458" s="184" t="s">
        <v>66</v>
      </c>
      <c r="K458" s="189" t="s">
        <v>20</v>
      </c>
      <c r="L458" s="189">
        <v>1</v>
      </c>
      <c r="M458" s="189"/>
      <c r="N458" s="189"/>
    </row>
    <row r="459" spans="1:14">
      <c r="A459" s="182">
        <v>44889</v>
      </c>
      <c r="B459" s="142">
        <f t="shared" si="7"/>
        <v>458</v>
      </c>
      <c r="C459" s="185" t="s">
        <v>933</v>
      </c>
      <c r="D459" s="189" t="s">
        <v>68</v>
      </c>
      <c r="E459" s="189">
        <v>1</v>
      </c>
      <c r="F459" s="189">
        <v>1</v>
      </c>
      <c r="G459" s="189">
        <v>1</v>
      </c>
      <c r="H459" s="189" t="s">
        <v>6</v>
      </c>
      <c r="I459" s="189" t="s">
        <v>7</v>
      </c>
      <c r="J459" s="184" t="s">
        <v>51</v>
      </c>
      <c r="K459" s="189" t="s">
        <v>8</v>
      </c>
      <c r="L459" s="189">
        <v>1</v>
      </c>
      <c r="M459" s="189"/>
      <c r="N459" s="189"/>
    </row>
    <row r="460" spans="1:14">
      <c r="A460" s="182">
        <v>44889</v>
      </c>
      <c r="B460" s="142">
        <f t="shared" si="7"/>
        <v>459</v>
      </c>
      <c r="C460" s="185" t="s">
        <v>934</v>
      </c>
      <c r="D460" s="189" t="s">
        <v>68</v>
      </c>
      <c r="E460" s="189">
        <v>1</v>
      </c>
      <c r="F460" s="189">
        <v>1</v>
      </c>
      <c r="G460" s="189">
        <v>0</v>
      </c>
      <c r="H460" s="189" t="s">
        <v>6</v>
      </c>
      <c r="I460" s="189" t="s">
        <v>4</v>
      </c>
      <c r="J460" s="184" t="s">
        <v>87</v>
      </c>
      <c r="K460" s="189" t="s">
        <v>23</v>
      </c>
      <c r="L460" s="189">
        <v>1</v>
      </c>
      <c r="M460" s="189"/>
      <c r="N460" s="189"/>
    </row>
    <row r="461" spans="1:14">
      <c r="A461" s="182">
        <v>44889</v>
      </c>
      <c r="B461" s="142">
        <f t="shared" si="7"/>
        <v>460</v>
      </c>
      <c r="C461" s="185" t="s">
        <v>847</v>
      </c>
      <c r="D461" s="189" t="s">
        <v>68</v>
      </c>
      <c r="E461" s="189">
        <v>1</v>
      </c>
      <c r="F461" s="189">
        <v>1</v>
      </c>
      <c r="G461" s="189">
        <v>0</v>
      </c>
      <c r="H461" s="189" t="s">
        <v>6</v>
      </c>
      <c r="I461" s="189" t="s">
        <v>16</v>
      </c>
      <c r="J461" s="184" t="s">
        <v>49</v>
      </c>
      <c r="K461" s="189" t="s">
        <v>8</v>
      </c>
      <c r="L461" s="189"/>
      <c r="M461" s="189">
        <v>1</v>
      </c>
      <c r="N461" s="189"/>
    </row>
    <row r="462" spans="1:14">
      <c r="A462" s="182">
        <v>44889</v>
      </c>
      <c r="B462" s="142">
        <f t="shared" si="7"/>
        <v>461</v>
      </c>
      <c r="C462" s="185" t="s">
        <v>935</v>
      </c>
      <c r="D462" s="189" t="s">
        <v>68</v>
      </c>
      <c r="E462" s="189">
        <v>1</v>
      </c>
      <c r="F462" s="189">
        <v>1</v>
      </c>
      <c r="G462" s="189">
        <v>1</v>
      </c>
      <c r="H462" s="189" t="s">
        <v>6</v>
      </c>
      <c r="I462" s="189" t="s">
        <v>16</v>
      </c>
      <c r="J462" s="184" t="s">
        <v>49</v>
      </c>
      <c r="K462" s="189" t="s">
        <v>8</v>
      </c>
      <c r="L462" s="189"/>
      <c r="M462" s="189">
        <v>1</v>
      </c>
      <c r="N462" s="189"/>
    </row>
    <row r="463" spans="1:14">
      <c r="A463" s="182">
        <v>44889</v>
      </c>
      <c r="B463" s="142">
        <f t="shared" si="7"/>
        <v>462</v>
      </c>
      <c r="C463" s="185" t="s">
        <v>926</v>
      </c>
      <c r="D463" s="189" t="s">
        <v>68</v>
      </c>
      <c r="E463" s="189">
        <v>1</v>
      </c>
      <c r="F463" s="189">
        <v>1</v>
      </c>
      <c r="G463" s="189">
        <v>0</v>
      </c>
      <c r="H463" s="189" t="s">
        <v>34</v>
      </c>
      <c r="I463" s="189" t="s">
        <v>7</v>
      </c>
      <c r="J463" s="184" t="s">
        <v>49</v>
      </c>
      <c r="K463" s="189" t="s">
        <v>508</v>
      </c>
      <c r="L463" s="189">
        <v>1</v>
      </c>
      <c r="M463" s="189"/>
      <c r="N463" s="189"/>
    </row>
    <row r="464" spans="1:14">
      <c r="A464" s="182">
        <v>44889</v>
      </c>
      <c r="B464" s="142">
        <f t="shared" si="7"/>
        <v>463</v>
      </c>
      <c r="C464" s="185" t="s">
        <v>936</v>
      </c>
      <c r="D464" s="189" t="s">
        <v>68</v>
      </c>
      <c r="E464" s="189">
        <v>1</v>
      </c>
      <c r="F464" s="189">
        <v>1</v>
      </c>
      <c r="G464" s="189">
        <v>0</v>
      </c>
      <c r="H464" s="189" t="s">
        <v>6</v>
      </c>
      <c r="I464" s="189" t="s">
        <v>16</v>
      </c>
      <c r="J464" s="184" t="s">
        <v>49</v>
      </c>
      <c r="K464" s="189" t="s">
        <v>20</v>
      </c>
      <c r="L464" s="189"/>
      <c r="M464" s="189">
        <v>1</v>
      </c>
      <c r="N464" s="189"/>
    </row>
    <row r="465" spans="1:14">
      <c r="A465" s="182">
        <v>44889</v>
      </c>
      <c r="B465" s="142">
        <f t="shared" si="7"/>
        <v>464</v>
      </c>
      <c r="C465" s="185" t="s">
        <v>937</v>
      </c>
      <c r="D465" s="189" t="s">
        <v>68</v>
      </c>
      <c r="E465" s="189">
        <v>1</v>
      </c>
      <c r="F465" s="189">
        <v>1</v>
      </c>
      <c r="G465" s="189">
        <v>0</v>
      </c>
      <c r="H465" s="189" t="s">
        <v>6</v>
      </c>
      <c r="I465" s="189" t="s">
        <v>7</v>
      </c>
      <c r="J465" s="184" t="s">
        <v>49</v>
      </c>
      <c r="K465" s="189" t="s">
        <v>20</v>
      </c>
      <c r="L465" s="189"/>
      <c r="M465" s="189">
        <v>1</v>
      </c>
      <c r="N465" s="189"/>
    </row>
    <row r="466" spans="1:14">
      <c r="A466" s="182">
        <v>44889</v>
      </c>
      <c r="B466" s="142">
        <f t="shared" si="7"/>
        <v>465</v>
      </c>
      <c r="C466" s="185" t="s">
        <v>666</v>
      </c>
      <c r="D466" s="189" t="s">
        <v>68</v>
      </c>
      <c r="E466" s="189">
        <v>1</v>
      </c>
      <c r="F466" s="189">
        <v>1</v>
      </c>
      <c r="G466" s="189">
        <v>0</v>
      </c>
      <c r="H466" s="189" t="s">
        <v>6</v>
      </c>
      <c r="I466" s="189" t="s">
        <v>16</v>
      </c>
      <c r="J466" s="184" t="s">
        <v>49</v>
      </c>
      <c r="K466" s="189" t="s">
        <v>20</v>
      </c>
      <c r="L466" s="189"/>
      <c r="M466" s="189">
        <v>1</v>
      </c>
      <c r="N466" s="189"/>
    </row>
    <row r="467" spans="1:14">
      <c r="A467" s="182">
        <v>44889</v>
      </c>
      <c r="B467" s="142">
        <f t="shared" si="7"/>
        <v>466</v>
      </c>
      <c r="C467" s="185" t="s">
        <v>938</v>
      </c>
      <c r="D467" s="189" t="s">
        <v>68</v>
      </c>
      <c r="E467" s="189">
        <v>1</v>
      </c>
      <c r="F467" s="189">
        <v>1</v>
      </c>
      <c r="G467" s="189">
        <v>0</v>
      </c>
      <c r="H467" s="189" t="s">
        <v>6</v>
      </c>
      <c r="I467" s="189" t="s">
        <v>7</v>
      </c>
      <c r="J467" s="184" t="s">
        <v>49</v>
      </c>
      <c r="K467" s="189" t="s">
        <v>20</v>
      </c>
      <c r="L467" s="189"/>
      <c r="M467" s="189">
        <v>1</v>
      </c>
      <c r="N467" s="189"/>
    </row>
    <row r="468" spans="1:14">
      <c r="A468" s="182">
        <v>44889</v>
      </c>
      <c r="B468" s="142">
        <f t="shared" si="7"/>
        <v>467</v>
      </c>
      <c r="C468" s="185" t="s">
        <v>939</v>
      </c>
      <c r="D468" s="189" t="s">
        <v>61</v>
      </c>
      <c r="E468" s="189">
        <v>1</v>
      </c>
      <c r="F468" s="189">
        <v>1</v>
      </c>
      <c r="G468" s="189">
        <v>1</v>
      </c>
      <c r="H468" s="189" t="s">
        <v>6</v>
      </c>
      <c r="I468" s="189" t="s">
        <v>4</v>
      </c>
      <c r="J468" s="184" t="s">
        <v>87</v>
      </c>
      <c r="K468" s="189" t="s">
        <v>20</v>
      </c>
      <c r="L468" s="189">
        <v>1</v>
      </c>
      <c r="M468" s="189"/>
      <c r="N468" s="189"/>
    </row>
    <row r="469" spans="1:14">
      <c r="A469" s="182">
        <v>44889</v>
      </c>
      <c r="B469" s="142">
        <f t="shared" si="7"/>
        <v>468</v>
      </c>
      <c r="C469" s="185" t="s">
        <v>940</v>
      </c>
      <c r="D469" s="189" t="s">
        <v>61</v>
      </c>
      <c r="E469" s="189">
        <v>1</v>
      </c>
      <c r="F469" s="189">
        <v>1</v>
      </c>
      <c r="G469" s="189">
        <v>1</v>
      </c>
      <c r="H469" s="189" t="s">
        <v>6</v>
      </c>
      <c r="I469" s="189" t="s">
        <v>7</v>
      </c>
      <c r="J469" s="184" t="s">
        <v>49</v>
      </c>
      <c r="K469" s="189" t="s">
        <v>20</v>
      </c>
      <c r="L469" s="189">
        <v>1</v>
      </c>
      <c r="M469" s="189"/>
      <c r="N469" s="189"/>
    </row>
    <row r="470" spans="1:14">
      <c r="A470" s="182">
        <v>44889</v>
      </c>
      <c r="B470" s="142">
        <f t="shared" si="7"/>
        <v>469</v>
      </c>
      <c r="C470" s="185" t="s">
        <v>941</v>
      </c>
      <c r="D470" s="189" t="s">
        <v>55</v>
      </c>
      <c r="E470" s="189">
        <v>1</v>
      </c>
      <c r="F470" s="189">
        <v>1</v>
      </c>
      <c r="G470" s="189">
        <v>1</v>
      </c>
      <c r="H470" s="189" t="s">
        <v>6</v>
      </c>
      <c r="I470" s="189" t="s">
        <v>7</v>
      </c>
      <c r="J470" s="184" t="s">
        <v>51</v>
      </c>
      <c r="K470" s="189" t="s">
        <v>20</v>
      </c>
      <c r="L470" s="189">
        <v>1</v>
      </c>
      <c r="M470" s="189"/>
      <c r="N470" s="189"/>
    </row>
    <row r="471" spans="1:14">
      <c r="A471" s="182">
        <v>44889</v>
      </c>
      <c r="B471" s="142">
        <f t="shared" si="7"/>
        <v>470</v>
      </c>
      <c r="C471" s="185" t="s">
        <v>942</v>
      </c>
      <c r="D471" s="189" t="s">
        <v>55</v>
      </c>
      <c r="E471" s="189">
        <v>1</v>
      </c>
      <c r="F471" s="189">
        <v>1</v>
      </c>
      <c r="G471" s="189">
        <v>1</v>
      </c>
      <c r="H471" s="189" t="s">
        <v>6</v>
      </c>
      <c r="I471" s="189" t="s">
        <v>16</v>
      </c>
      <c r="J471" s="184" t="s">
        <v>49</v>
      </c>
      <c r="K471" s="189" t="s">
        <v>20</v>
      </c>
      <c r="L471" s="189">
        <v>1</v>
      </c>
      <c r="M471" s="189"/>
      <c r="N471" s="189"/>
    </row>
    <row r="472" spans="1:14">
      <c r="A472" s="182">
        <v>44889</v>
      </c>
      <c r="B472" s="142">
        <f t="shared" si="7"/>
        <v>471</v>
      </c>
      <c r="C472" s="185" t="s">
        <v>943</v>
      </c>
      <c r="D472" s="189" t="s">
        <v>70</v>
      </c>
      <c r="E472" s="189">
        <v>1</v>
      </c>
      <c r="F472" s="189">
        <v>1</v>
      </c>
      <c r="G472" s="189">
        <v>1</v>
      </c>
      <c r="H472" s="189" t="s">
        <v>6</v>
      </c>
      <c r="I472" s="189" t="s">
        <v>4</v>
      </c>
      <c r="J472" s="184" t="s">
        <v>51</v>
      </c>
      <c r="K472" s="189" t="s">
        <v>20</v>
      </c>
      <c r="L472" s="189">
        <v>1</v>
      </c>
      <c r="M472" s="189"/>
      <c r="N472" s="189"/>
    </row>
    <row r="473" spans="1:14">
      <c r="A473" s="182">
        <v>44889</v>
      </c>
      <c r="B473" s="142">
        <f t="shared" si="7"/>
        <v>472</v>
      </c>
      <c r="C473" s="185" t="s">
        <v>944</v>
      </c>
      <c r="D473" s="189" t="s">
        <v>70</v>
      </c>
      <c r="E473" s="189">
        <v>1</v>
      </c>
      <c r="F473" s="189">
        <v>1</v>
      </c>
      <c r="G473" s="189">
        <v>1</v>
      </c>
      <c r="H473" s="189" t="s">
        <v>6</v>
      </c>
      <c r="I473" s="189" t="s">
        <v>4</v>
      </c>
      <c r="J473" s="184" t="s">
        <v>83</v>
      </c>
      <c r="K473" s="189" t="s">
        <v>20</v>
      </c>
      <c r="L473" s="189">
        <v>1</v>
      </c>
      <c r="M473" s="189"/>
      <c r="N473" s="189"/>
    </row>
    <row r="474" spans="1:14">
      <c r="A474" s="182">
        <v>44889</v>
      </c>
      <c r="B474" s="142">
        <f t="shared" si="7"/>
        <v>473</v>
      </c>
      <c r="C474" s="185" t="s">
        <v>945</v>
      </c>
      <c r="D474" s="189" t="s">
        <v>59</v>
      </c>
      <c r="E474" s="189">
        <v>1</v>
      </c>
      <c r="F474" s="189">
        <v>1</v>
      </c>
      <c r="G474" s="189">
        <v>1</v>
      </c>
      <c r="H474" s="189" t="s">
        <v>6</v>
      </c>
      <c r="I474" s="189" t="s">
        <v>4</v>
      </c>
      <c r="J474" s="184" t="s">
        <v>66</v>
      </c>
      <c r="K474" s="189" t="s">
        <v>20</v>
      </c>
      <c r="L474" s="189">
        <v>1</v>
      </c>
      <c r="M474" s="189"/>
      <c r="N474" s="189"/>
    </row>
    <row r="475" spans="1:14">
      <c r="A475" s="182">
        <v>44889</v>
      </c>
      <c r="B475" s="142">
        <f t="shared" si="7"/>
        <v>474</v>
      </c>
      <c r="C475" s="185" t="s">
        <v>946</v>
      </c>
      <c r="D475" s="189" t="s">
        <v>59</v>
      </c>
      <c r="E475" s="189">
        <v>1</v>
      </c>
      <c r="F475" s="189">
        <v>1</v>
      </c>
      <c r="G475" s="189">
        <v>1</v>
      </c>
      <c r="H475" s="189" t="s">
        <v>6</v>
      </c>
      <c r="I475" s="189" t="s">
        <v>4</v>
      </c>
      <c r="J475" s="184" t="s">
        <v>49</v>
      </c>
      <c r="K475" s="189" t="s">
        <v>20</v>
      </c>
      <c r="L475" s="189">
        <v>1</v>
      </c>
      <c r="M475" s="189"/>
      <c r="N475" s="189"/>
    </row>
    <row r="476" spans="1:14">
      <c r="A476" s="182">
        <v>44889</v>
      </c>
      <c r="B476" s="142">
        <f t="shared" si="7"/>
        <v>475</v>
      </c>
      <c r="C476" s="185" t="s">
        <v>947</v>
      </c>
      <c r="D476" s="189" t="s">
        <v>106</v>
      </c>
      <c r="E476" s="189">
        <v>1</v>
      </c>
      <c r="F476" s="189">
        <v>1</v>
      </c>
      <c r="G476" s="189">
        <v>1</v>
      </c>
      <c r="H476" s="189" t="s">
        <v>6</v>
      </c>
      <c r="I476" s="189" t="s">
        <v>16</v>
      </c>
      <c r="J476" s="184" t="s">
        <v>49</v>
      </c>
      <c r="K476" s="189" t="s">
        <v>20</v>
      </c>
      <c r="L476" s="189">
        <v>1</v>
      </c>
      <c r="M476" s="189"/>
      <c r="N476" s="189"/>
    </row>
    <row r="477" spans="1:14">
      <c r="A477" s="182">
        <v>44889</v>
      </c>
      <c r="B477" s="142">
        <f t="shared" si="7"/>
        <v>476</v>
      </c>
      <c r="C477" s="185" t="s">
        <v>948</v>
      </c>
      <c r="D477" s="189" t="s">
        <v>783</v>
      </c>
      <c r="E477" s="189">
        <v>1</v>
      </c>
      <c r="F477" s="189">
        <v>1</v>
      </c>
      <c r="G477" s="189">
        <v>1</v>
      </c>
      <c r="H477" s="189" t="s">
        <v>6</v>
      </c>
      <c r="I477" s="189" t="s">
        <v>4</v>
      </c>
      <c r="J477" s="184" t="s">
        <v>49</v>
      </c>
      <c r="K477" s="189" t="s">
        <v>20</v>
      </c>
      <c r="L477" s="189">
        <v>1</v>
      </c>
      <c r="M477" s="189"/>
      <c r="N477" s="189"/>
    </row>
    <row r="478" spans="1:14">
      <c r="A478" s="182">
        <v>44889</v>
      </c>
      <c r="B478" s="142">
        <f t="shared" si="7"/>
        <v>477</v>
      </c>
      <c r="C478" s="185" t="s">
        <v>949</v>
      </c>
      <c r="D478" s="189" t="s">
        <v>950</v>
      </c>
      <c r="E478" s="189">
        <v>1</v>
      </c>
      <c r="F478" s="189">
        <v>1</v>
      </c>
      <c r="G478" s="189">
        <v>1</v>
      </c>
      <c r="H478" s="189" t="s">
        <v>6</v>
      </c>
      <c r="I478" s="189" t="s">
        <v>4</v>
      </c>
      <c r="J478" s="184" t="s">
        <v>83</v>
      </c>
      <c r="K478" s="189" t="s">
        <v>20</v>
      </c>
      <c r="L478" s="189">
        <v>1</v>
      </c>
      <c r="M478" s="189"/>
      <c r="N478" s="189"/>
    </row>
    <row r="479" spans="1:14">
      <c r="A479" s="182">
        <v>44889</v>
      </c>
      <c r="B479" s="142">
        <f t="shared" si="7"/>
        <v>478</v>
      </c>
      <c r="C479" s="185" t="s">
        <v>951</v>
      </c>
      <c r="D479" s="189" t="s">
        <v>950</v>
      </c>
      <c r="E479" s="189">
        <v>1</v>
      </c>
      <c r="F479" s="189">
        <v>1</v>
      </c>
      <c r="G479" s="189">
        <v>1</v>
      </c>
      <c r="H479" s="189" t="s">
        <v>6</v>
      </c>
      <c r="I479" s="189" t="s">
        <v>4</v>
      </c>
      <c r="J479" s="184" t="s">
        <v>87</v>
      </c>
      <c r="K479" s="189" t="s">
        <v>20</v>
      </c>
      <c r="L479" s="189">
        <v>1</v>
      </c>
      <c r="M479" s="189"/>
      <c r="N479" s="189"/>
    </row>
    <row r="480" spans="1:14">
      <c r="A480" s="182">
        <v>44889</v>
      </c>
      <c r="B480" s="142">
        <f t="shared" si="7"/>
        <v>479</v>
      </c>
      <c r="C480" s="185" t="s">
        <v>952</v>
      </c>
      <c r="D480" s="189" t="s">
        <v>953</v>
      </c>
      <c r="E480" s="189">
        <v>1</v>
      </c>
      <c r="F480" s="189">
        <v>1</v>
      </c>
      <c r="G480" s="189">
        <v>1</v>
      </c>
      <c r="H480" s="189" t="s">
        <v>6</v>
      </c>
      <c r="I480" s="189" t="s">
        <v>7</v>
      </c>
      <c r="J480" s="184" t="s">
        <v>49</v>
      </c>
      <c r="K480" s="189" t="s">
        <v>20</v>
      </c>
      <c r="L480" s="189">
        <v>1</v>
      </c>
      <c r="M480" s="189"/>
      <c r="N480" s="189"/>
    </row>
    <row r="481" spans="1:14">
      <c r="A481" s="182">
        <v>44889</v>
      </c>
      <c r="B481" s="142">
        <f t="shared" si="7"/>
        <v>480</v>
      </c>
      <c r="C481" s="133" t="s">
        <v>954</v>
      </c>
      <c r="D481" s="134" t="s">
        <v>48</v>
      </c>
      <c r="E481" s="137">
        <v>1</v>
      </c>
      <c r="F481" s="137">
        <v>1</v>
      </c>
      <c r="G481" s="137">
        <v>3</v>
      </c>
      <c r="H481" s="176" t="s">
        <v>34</v>
      </c>
      <c r="I481" s="176" t="s">
        <v>7</v>
      </c>
      <c r="J481" s="184" t="s">
        <v>49</v>
      </c>
      <c r="K481" s="176" t="s">
        <v>34</v>
      </c>
      <c r="L481" s="176">
        <v>1</v>
      </c>
      <c r="M481" s="176"/>
      <c r="N481" s="189"/>
    </row>
    <row r="482" spans="1:14">
      <c r="A482" s="182">
        <v>44889</v>
      </c>
      <c r="B482" s="142">
        <f t="shared" si="7"/>
        <v>481</v>
      </c>
      <c r="C482" s="133" t="s">
        <v>955</v>
      </c>
      <c r="D482" s="134" t="s">
        <v>159</v>
      </c>
      <c r="E482" s="137">
        <v>1</v>
      </c>
      <c r="F482" s="137">
        <v>2</v>
      </c>
      <c r="G482" s="137">
        <v>1</v>
      </c>
      <c r="H482" s="176" t="s">
        <v>21</v>
      </c>
      <c r="I482" s="176" t="s">
        <v>4</v>
      </c>
      <c r="J482" s="184" t="s">
        <v>160</v>
      </c>
      <c r="K482" s="176" t="s">
        <v>27</v>
      </c>
      <c r="L482" s="176">
        <v>1</v>
      </c>
      <c r="M482" s="176"/>
      <c r="N482" s="175"/>
    </row>
    <row r="483" spans="1:14">
      <c r="A483" s="182">
        <v>44889</v>
      </c>
      <c r="B483" s="142">
        <f t="shared" si="7"/>
        <v>482</v>
      </c>
      <c r="C483" s="133" t="s">
        <v>956</v>
      </c>
      <c r="D483" s="134" t="s">
        <v>159</v>
      </c>
      <c r="E483" s="137">
        <v>1</v>
      </c>
      <c r="F483" s="137">
        <v>1</v>
      </c>
      <c r="G483" s="137">
        <v>1</v>
      </c>
      <c r="H483" s="176" t="s">
        <v>15</v>
      </c>
      <c r="I483" s="176" t="s">
        <v>4</v>
      </c>
      <c r="J483" s="184" t="s">
        <v>213</v>
      </c>
      <c r="K483" s="176" t="s">
        <v>14</v>
      </c>
      <c r="L483" s="176">
        <v>1</v>
      </c>
      <c r="M483" s="176"/>
      <c r="N483" s="175"/>
    </row>
    <row r="484" spans="1:14">
      <c r="A484" s="182">
        <v>44889</v>
      </c>
      <c r="B484" s="142">
        <f t="shared" si="7"/>
        <v>483</v>
      </c>
      <c r="C484" s="133" t="s">
        <v>957</v>
      </c>
      <c r="D484" s="134" t="s">
        <v>53</v>
      </c>
      <c r="E484" s="137">
        <v>1</v>
      </c>
      <c r="F484" s="137">
        <v>16</v>
      </c>
      <c r="G484" s="137">
        <v>0</v>
      </c>
      <c r="H484" s="176" t="s">
        <v>15</v>
      </c>
      <c r="I484" s="176" t="s">
        <v>4</v>
      </c>
      <c r="J484" s="184" t="s">
        <v>71</v>
      </c>
      <c r="K484" s="176" t="s">
        <v>11</v>
      </c>
      <c r="L484" s="176">
        <v>1</v>
      </c>
      <c r="M484" s="176"/>
      <c r="N484" s="175"/>
    </row>
    <row r="485" spans="1:14">
      <c r="A485" s="182">
        <v>44889</v>
      </c>
      <c r="B485" s="142">
        <f t="shared" si="7"/>
        <v>484</v>
      </c>
      <c r="C485" s="133" t="s">
        <v>76</v>
      </c>
      <c r="D485" s="134" t="s">
        <v>344</v>
      </c>
      <c r="E485" s="137">
        <v>1</v>
      </c>
      <c r="F485" s="137">
        <v>16</v>
      </c>
      <c r="G485" s="137">
        <v>0</v>
      </c>
      <c r="H485" s="176" t="s">
        <v>15</v>
      </c>
      <c r="I485" s="176" t="s">
        <v>4</v>
      </c>
      <c r="J485" s="184" t="s">
        <v>66</v>
      </c>
      <c r="K485" s="176" t="s">
        <v>14</v>
      </c>
      <c r="L485" s="176">
        <v>1</v>
      </c>
      <c r="M485" s="176"/>
      <c r="N485" s="175"/>
    </row>
    <row r="486" spans="1:14">
      <c r="A486" s="182">
        <v>44890</v>
      </c>
      <c r="B486" s="142">
        <f t="shared" si="7"/>
        <v>485</v>
      </c>
      <c r="C486" s="185" t="s">
        <v>958</v>
      </c>
      <c r="D486" s="189" t="s">
        <v>61</v>
      </c>
      <c r="E486" s="189">
        <v>1</v>
      </c>
      <c r="F486" s="189">
        <v>1</v>
      </c>
      <c r="G486" s="189">
        <v>0</v>
      </c>
      <c r="H486" s="189" t="s">
        <v>6</v>
      </c>
      <c r="I486" s="189" t="s">
        <v>7</v>
      </c>
      <c r="J486" s="184" t="s">
        <v>51</v>
      </c>
      <c r="K486" s="189" t="s">
        <v>23</v>
      </c>
      <c r="L486" s="189">
        <v>1</v>
      </c>
      <c r="M486" s="176"/>
      <c r="N486" s="189"/>
    </row>
    <row r="487" spans="1:14">
      <c r="A487" s="182">
        <v>44890</v>
      </c>
      <c r="B487" s="142">
        <f t="shared" si="7"/>
        <v>486</v>
      </c>
      <c r="C487" s="185" t="s">
        <v>959</v>
      </c>
      <c r="D487" s="189" t="s">
        <v>55</v>
      </c>
      <c r="E487" s="189">
        <v>1</v>
      </c>
      <c r="F487" s="189">
        <v>1</v>
      </c>
      <c r="G487" s="189">
        <v>0</v>
      </c>
      <c r="H487" s="189" t="s">
        <v>6</v>
      </c>
      <c r="I487" s="189" t="s">
        <v>4</v>
      </c>
      <c r="J487" s="184" t="s">
        <v>87</v>
      </c>
      <c r="K487" s="189" t="s">
        <v>23</v>
      </c>
      <c r="L487" s="189">
        <v>1</v>
      </c>
      <c r="M487" s="176"/>
      <c r="N487" s="189"/>
    </row>
    <row r="488" spans="1:14">
      <c r="A488" s="182">
        <v>44890</v>
      </c>
      <c r="B488" s="142">
        <f t="shared" si="7"/>
        <v>487</v>
      </c>
      <c r="C488" s="185" t="s">
        <v>960</v>
      </c>
      <c r="D488" s="189" t="s">
        <v>70</v>
      </c>
      <c r="E488" s="189">
        <v>1</v>
      </c>
      <c r="F488" s="189">
        <v>1</v>
      </c>
      <c r="G488" s="189">
        <v>1</v>
      </c>
      <c r="H488" s="189" t="s">
        <v>6</v>
      </c>
      <c r="I488" s="189" t="s">
        <v>4</v>
      </c>
      <c r="J488" s="184" t="s">
        <v>83</v>
      </c>
      <c r="K488" s="189" t="s">
        <v>8</v>
      </c>
      <c r="L488" s="189">
        <v>1</v>
      </c>
      <c r="M488" s="176"/>
      <c r="N488" s="189"/>
    </row>
    <row r="489" spans="1:14">
      <c r="A489" s="182">
        <v>44890</v>
      </c>
      <c r="B489" s="142">
        <f t="shared" si="7"/>
        <v>488</v>
      </c>
      <c r="C489" s="185" t="s">
        <v>961</v>
      </c>
      <c r="D489" s="189" t="s">
        <v>59</v>
      </c>
      <c r="E489" s="189">
        <v>1</v>
      </c>
      <c r="F489" s="189">
        <v>1</v>
      </c>
      <c r="G489" s="189">
        <v>2</v>
      </c>
      <c r="H489" s="189" t="s">
        <v>6</v>
      </c>
      <c r="I489" s="189" t="s">
        <v>16</v>
      </c>
      <c r="J489" s="184" t="s">
        <v>49</v>
      </c>
      <c r="K489" s="189" t="s">
        <v>8</v>
      </c>
      <c r="L489" s="189">
        <v>1</v>
      </c>
      <c r="M489" s="176"/>
      <c r="N489" s="189"/>
    </row>
    <row r="490" spans="1:14">
      <c r="A490" s="182">
        <v>44890</v>
      </c>
      <c r="B490" s="142">
        <f t="shared" si="7"/>
        <v>489</v>
      </c>
      <c r="C490" s="185" t="s">
        <v>962</v>
      </c>
      <c r="D490" s="189" t="s">
        <v>783</v>
      </c>
      <c r="E490" s="189">
        <v>1</v>
      </c>
      <c r="F490" s="189">
        <v>1</v>
      </c>
      <c r="G490" s="189">
        <v>1</v>
      </c>
      <c r="H490" s="189" t="s">
        <v>6</v>
      </c>
      <c r="I490" s="189" t="s">
        <v>4</v>
      </c>
      <c r="J490" s="184" t="s">
        <v>83</v>
      </c>
      <c r="K490" s="189" t="s">
        <v>8</v>
      </c>
      <c r="L490" s="189">
        <v>1</v>
      </c>
      <c r="M490" s="176"/>
      <c r="N490" s="189"/>
    </row>
    <row r="491" spans="1:14">
      <c r="A491" s="182">
        <v>44890</v>
      </c>
      <c r="B491" s="142">
        <f t="shared" si="7"/>
        <v>490</v>
      </c>
      <c r="C491" s="185" t="s">
        <v>963</v>
      </c>
      <c r="D491" s="189" t="s">
        <v>950</v>
      </c>
      <c r="E491" s="189">
        <v>1</v>
      </c>
      <c r="F491" s="189">
        <v>1</v>
      </c>
      <c r="G491" s="189">
        <v>1</v>
      </c>
      <c r="H491" s="189" t="s">
        <v>6</v>
      </c>
      <c r="I491" s="189" t="s">
        <v>16</v>
      </c>
      <c r="J491" s="184" t="s">
        <v>49</v>
      </c>
      <c r="K491" s="189" t="s">
        <v>8</v>
      </c>
      <c r="L491" s="189">
        <v>1</v>
      </c>
      <c r="M491" s="176"/>
      <c r="N491" s="189"/>
    </row>
    <row r="492" spans="1:14">
      <c r="A492" s="182">
        <v>44890</v>
      </c>
      <c r="B492" s="142">
        <f t="shared" si="7"/>
        <v>491</v>
      </c>
      <c r="C492" s="185" t="s">
        <v>964</v>
      </c>
      <c r="D492" s="189" t="s">
        <v>953</v>
      </c>
      <c r="E492" s="189">
        <v>1</v>
      </c>
      <c r="F492" s="189">
        <v>1</v>
      </c>
      <c r="G492" s="189">
        <v>0</v>
      </c>
      <c r="H492" s="189" t="s">
        <v>6</v>
      </c>
      <c r="I492" s="189" t="s">
        <v>4</v>
      </c>
      <c r="J492" s="184" t="s">
        <v>51</v>
      </c>
      <c r="K492" s="189" t="s">
        <v>23</v>
      </c>
      <c r="L492" s="189">
        <v>1</v>
      </c>
      <c r="M492" s="176"/>
      <c r="N492" s="189"/>
    </row>
    <row r="493" spans="1:14">
      <c r="A493" s="182">
        <v>44890</v>
      </c>
      <c r="B493" s="142">
        <f t="shared" si="7"/>
        <v>492</v>
      </c>
      <c r="C493" s="185" t="s">
        <v>965</v>
      </c>
      <c r="D493" s="189" t="s">
        <v>68</v>
      </c>
      <c r="E493" s="189">
        <v>1</v>
      </c>
      <c r="F493" s="189">
        <v>1</v>
      </c>
      <c r="G493" s="189">
        <v>4</v>
      </c>
      <c r="H493" s="189" t="s">
        <v>6</v>
      </c>
      <c r="I493" s="189" t="s">
        <v>16</v>
      </c>
      <c r="J493" s="184" t="s">
        <v>49</v>
      </c>
      <c r="K493" s="189" t="s">
        <v>8</v>
      </c>
      <c r="L493" s="189">
        <v>1</v>
      </c>
      <c r="M493" s="176"/>
      <c r="N493" s="189"/>
    </row>
    <row r="494" spans="1:14">
      <c r="A494" s="182">
        <v>44890</v>
      </c>
      <c r="B494" s="142">
        <f t="shared" si="7"/>
        <v>493</v>
      </c>
      <c r="C494" s="185" t="s">
        <v>966</v>
      </c>
      <c r="D494" s="189" t="s">
        <v>68</v>
      </c>
      <c r="E494" s="189">
        <v>1</v>
      </c>
      <c r="F494" s="189">
        <v>1</v>
      </c>
      <c r="G494" s="189">
        <v>1</v>
      </c>
      <c r="H494" s="189" t="s">
        <v>6</v>
      </c>
      <c r="I494" s="189" t="s">
        <v>4</v>
      </c>
      <c r="J494" s="184" t="s">
        <v>66</v>
      </c>
      <c r="K494" s="189" t="s">
        <v>20</v>
      </c>
      <c r="L494" s="189">
        <v>1</v>
      </c>
      <c r="M494" s="176"/>
      <c r="N494" s="189"/>
    </row>
    <row r="495" spans="1:14">
      <c r="A495" s="182">
        <v>44890</v>
      </c>
      <c r="B495" s="142">
        <f t="shared" si="7"/>
        <v>494</v>
      </c>
      <c r="C495" s="185" t="s">
        <v>967</v>
      </c>
      <c r="D495" s="189" t="s">
        <v>68</v>
      </c>
      <c r="E495" s="189">
        <v>1</v>
      </c>
      <c r="F495" s="189">
        <v>1</v>
      </c>
      <c r="G495" s="189">
        <v>1</v>
      </c>
      <c r="H495" s="189" t="s">
        <v>6</v>
      </c>
      <c r="I495" s="189" t="s">
        <v>7</v>
      </c>
      <c r="J495" s="184" t="s">
        <v>51</v>
      </c>
      <c r="K495" s="189" t="s">
        <v>8</v>
      </c>
      <c r="L495" s="189">
        <v>1</v>
      </c>
      <c r="M495" s="176"/>
      <c r="N495" s="189"/>
    </row>
    <row r="496" spans="1:14">
      <c r="A496" s="182">
        <v>44890</v>
      </c>
      <c r="B496" s="142">
        <f t="shared" si="7"/>
        <v>495</v>
      </c>
      <c r="C496" s="185" t="s">
        <v>968</v>
      </c>
      <c r="D496" s="189" t="s">
        <v>68</v>
      </c>
      <c r="E496" s="189">
        <v>1</v>
      </c>
      <c r="F496" s="189">
        <v>1</v>
      </c>
      <c r="G496" s="189">
        <v>1</v>
      </c>
      <c r="H496" s="189" t="s">
        <v>6</v>
      </c>
      <c r="I496" s="189" t="s">
        <v>4</v>
      </c>
      <c r="J496" s="184" t="s">
        <v>51</v>
      </c>
      <c r="K496" s="189" t="s">
        <v>8</v>
      </c>
      <c r="L496" s="189">
        <v>1</v>
      </c>
      <c r="M496" s="176"/>
      <c r="N496" s="189"/>
    </row>
    <row r="497" spans="1:14">
      <c r="A497" s="182">
        <v>44893</v>
      </c>
      <c r="B497" s="142">
        <f t="shared" si="7"/>
        <v>496</v>
      </c>
      <c r="C497" s="185" t="s">
        <v>969</v>
      </c>
      <c r="D497" s="189" t="s">
        <v>68</v>
      </c>
      <c r="E497" s="189">
        <v>1</v>
      </c>
      <c r="F497" s="189">
        <v>2</v>
      </c>
      <c r="G497" s="189">
        <v>0</v>
      </c>
      <c r="H497" s="189" t="s">
        <v>9</v>
      </c>
      <c r="I497" s="189" t="s">
        <v>4</v>
      </c>
      <c r="J497" s="184" t="s">
        <v>970</v>
      </c>
      <c r="K497" s="189" t="s">
        <v>8</v>
      </c>
      <c r="L497" s="189">
        <v>1</v>
      </c>
      <c r="M497" s="189"/>
      <c r="N497" s="189"/>
    </row>
    <row r="498" spans="1:14">
      <c r="A498" s="182">
        <v>44893</v>
      </c>
      <c r="B498" s="142">
        <f t="shared" si="7"/>
        <v>497</v>
      </c>
      <c r="C498" s="185" t="s">
        <v>971</v>
      </c>
      <c r="D498" s="189" t="s">
        <v>68</v>
      </c>
      <c r="E498" s="189">
        <v>1</v>
      </c>
      <c r="F498" s="189">
        <v>1</v>
      </c>
      <c r="G498" s="189">
        <v>0</v>
      </c>
      <c r="H498" s="189" t="s">
        <v>6</v>
      </c>
      <c r="I498" s="189" t="s">
        <v>16</v>
      </c>
      <c r="J498" s="184" t="s">
        <v>49</v>
      </c>
      <c r="K498" s="189" t="s">
        <v>11</v>
      </c>
      <c r="L498" s="189">
        <v>1</v>
      </c>
      <c r="M498" s="189"/>
      <c r="N498" s="189"/>
    </row>
    <row r="499" spans="1:14">
      <c r="A499" s="182">
        <v>44893</v>
      </c>
      <c r="B499" s="142">
        <f t="shared" si="7"/>
        <v>498</v>
      </c>
      <c r="C499" s="185" t="s">
        <v>972</v>
      </c>
      <c r="D499" s="189" t="s">
        <v>68</v>
      </c>
      <c r="E499" s="189">
        <v>1</v>
      </c>
      <c r="F499" s="189">
        <v>1</v>
      </c>
      <c r="G499" s="189">
        <v>0</v>
      </c>
      <c r="H499" s="189" t="s">
        <v>6</v>
      </c>
      <c r="I499" s="189" t="s">
        <v>7</v>
      </c>
      <c r="J499" s="184" t="s">
        <v>49</v>
      </c>
      <c r="K499" s="189" t="s">
        <v>11</v>
      </c>
      <c r="L499" s="189">
        <v>1</v>
      </c>
      <c r="M499" s="189"/>
      <c r="N499" s="189"/>
    </row>
    <row r="500" spans="1:14">
      <c r="A500" s="182">
        <v>44893</v>
      </c>
      <c r="B500" s="142">
        <f t="shared" si="7"/>
        <v>499</v>
      </c>
      <c r="C500" s="185" t="s">
        <v>973</v>
      </c>
      <c r="D500" s="189" t="s">
        <v>68</v>
      </c>
      <c r="E500" s="189">
        <v>1</v>
      </c>
      <c r="F500" s="189">
        <v>1</v>
      </c>
      <c r="G500" s="189">
        <v>0</v>
      </c>
      <c r="H500" s="189" t="s">
        <v>6</v>
      </c>
      <c r="I500" s="189" t="s">
        <v>4</v>
      </c>
      <c r="J500" s="184" t="s">
        <v>49</v>
      </c>
      <c r="K500" s="189" t="s">
        <v>11</v>
      </c>
      <c r="L500" s="189">
        <v>1</v>
      </c>
      <c r="M500" s="189"/>
      <c r="N500" s="189"/>
    </row>
    <row r="501" spans="1:14">
      <c r="A501" s="182">
        <v>44893</v>
      </c>
      <c r="B501" s="142">
        <f t="shared" si="7"/>
        <v>500</v>
      </c>
      <c r="C501" s="185" t="s">
        <v>974</v>
      </c>
      <c r="D501" s="189" t="s">
        <v>61</v>
      </c>
      <c r="E501" s="189">
        <v>1</v>
      </c>
      <c r="F501" s="189">
        <v>1</v>
      </c>
      <c r="G501" s="189">
        <v>1</v>
      </c>
      <c r="H501" s="189" t="s">
        <v>6</v>
      </c>
      <c r="I501" s="189" t="s">
        <v>7</v>
      </c>
      <c r="J501" s="184" t="s">
        <v>51</v>
      </c>
      <c r="K501" s="189" t="s">
        <v>8</v>
      </c>
      <c r="L501" s="189"/>
      <c r="M501" s="189">
        <v>1</v>
      </c>
      <c r="N501" s="189"/>
    </row>
    <row r="502" spans="1:14">
      <c r="A502" s="182">
        <v>44893</v>
      </c>
      <c r="B502" s="142">
        <f t="shared" si="7"/>
        <v>501</v>
      </c>
      <c r="C502" s="185" t="s">
        <v>975</v>
      </c>
      <c r="D502" s="189" t="s">
        <v>61</v>
      </c>
      <c r="E502" s="189">
        <v>1</v>
      </c>
      <c r="F502" s="189">
        <v>1</v>
      </c>
      <c r="G502" s="189">
        <v>1</v>
      </c>
      <c r="H502" s="189" t="s">
        <v>6</v>
      </c>
      <c r="I502" s="189" t="s">
        <v>16</v>
      </c>
      <c r="J502" s="184" t="s">
        <v>49</v>
      </c>
      <c r="K502" s="189" t="s">
        <v>20</v>
      </c>
      <c r="L502" s="189">
        <v>1</v>
      </c>
      <c r="M502" s="189"/>
      <c r="N502" s="189"/>
    </row>
    <row r="503" spans="1:14">
      <c r="A503" s="182">
        <v>44893</v>
      </c>
      <c r="B503" s="142">
        <f t="shared" si="7"/>
        <v>502</v>
      </c>
      <c r="C503" s="185" t="s">
        <v>976</v>
      </c>
      <c r="D503" s="189" t="s">
        <v>55</v>
      </c>
      <c r="E503" s="189">
        <v>1</v>
      </c>
      <c r="F503" s="189">
        <v>1</v>
      </c>
      <c r="G503" s="189">
        <v>1</v>
      </c>
      <c r="H503" s="189" t="s">
        <v>6</v>
      </c>
      <c r="I503" s="189" t="s">
        <v>4</v>
      </c>
      <c r="J503" s="184" t="s">
        <v>66</v>
      </c>
      <c r="K503" s="189" t="s">
        <v>8</v>
      </c>
      <c r="L503" s="189">
        <v>1</v>
      </c>
      <c r="M503" s="189"/>
      <c r="N503" s="189"/>
    </row>
    <row r="504" spans="1:14">
      <c r="A504" s="182">
        <v>44893</v>
      </c>
      <c r="B504" s="142">
        <f t="shared" si="7"/>
        <v>503</v>
      </c>
      <c r="C504" s="185" t="s">
        <v>977</v>
      </c>
      <c r="D504" s="189" t="s">
        <v>70</v>
      </c>
      <c r="E504" s="189">
        <v>1</v>
      </c>
      <c r="F504" s="189">
        <v>1</v>
      </c>
      <c r="G504" s="189">
        <v>1</v>
      </c>
      <c r="H504" s="189" t="s">
        <v>6</v>
      </c>
      <c r="I504" s="189" t="s">
        <v>7</v>
      </c>
      <c r="J504" s="184" t="s">
        <v>51</v>
      </c>
      <c r="K504" s="189" t="s">
        <v>8</v>
      </c>
      <c r="L504" s="189">
        <v>1</v>
      </c>
      <c r="M504" s="189"/>
      <c r="N504" s="189"/>
    </row>
    <row r="505" spans="1:14">
      <c r="A505" s="182">
        <v>44893</v>
      </c>
      <c r="B505" s="142">
        <f t="shared" si="7"/>
        <v>504</v>
      </c>
      <c r="C505" s="185" t="s">
        <v>978</v>
      </c>
      <c r="D505" s="189" t="s">
        <v>70</v>
      </c>
      <c r="E505" s="189">
        <v>1</v>
      </c>
      <c r="F505" s="189">
        <v>1</v>
      </c>
      <c r="G505" s="189">
        <v>1</v>
      </c>
      <c r="H505" s="189" t="s">
        <v>6</v>
      </c>
      <c r="I505" s="189" t="s">
        <v>4</v>
      </c>
      <c r="J505" s="184" t="s">
        <v>49</v>
      </c>
      <c r="K505" s="189" t="s">
        <v>8</v>
      </c>
      <c r="L505" s="189">
        <v>1</v>
      </c>
      <c r="M505" s="189"/>
      <c r="N505" s="189"/>
    </row>
    <row r="506" spans="1:14">
      <c r="A506" s="182">
        <v>44893</v>
      </c>
      <c r="B506" s="142">
        <f t="shared" si="7"/>
        <v>505</v>
      </c>
      <c r="C506" s="185" t="s">
        <v>979</v>
      </c>
      <c r="D506" s="189" t="s">
        <v>59</v>
      </c>
      <c r="E506" s="189">
        <v>1</v>
      </c>
      <c r="F506" s="189">
        <v>1</v>
      </c>
      <c r="G506" s="189">
        <v>1</v>
      </c>
      <c r="H506" s="189" t="s">
        <v>6</v>
      </c>
      <c r="I506" s="189" t="s">
        <v>7</v>
      </c>
      <c r="J506" s="184" t="s">
        <v>51</v>
      </c>
      <c r="K506" s="189" t="s">
        <v>8</v>
      </c>
      <c r="L506" s="189">
        <v>1</v>
      </c>
      <c r="M506" s="189"/>
      <c r="N506" s="189"/>
    </row>
    <row r="507" spans="1:14">
      <c r="A507" s="182">
        <v>44893</v>
      </c>
      <c r="B507" s="142">
        <f t="shared" si="7"/>
        <v>506</v>
      </c>
      <c r="C507" s="185" t="s">
        <v>980</v>
      </c>
      <c r="D507" s="189" t="s">
        <v>59</v>
      </c>
      <c r="E507" s="189">
        <v>1</v>
      </c>
      <c r="F507" s="189">
        <v>1</v>
      </c>
      <c r="G507" s="189">
        <v>1</v>
      </c>
      <c r="H507" s="189" t="s">
        <v>6</v>
      </c>
      <c r="I507" s="189" t="s">
        <v>7</v>
      </c>
      <c r="J507" s="184" t="s">
        <v>51</v>
      </c>
      <c r="K507" s="189" t="s">
        <v>8</v>
      </c>
      <c r="L507" s="189"/>
      <c r="M507" s="189">
        <v>1</v>
      </c>
      <c r="N507" s="189"/>
    </row>
    <row r="508" spans="1:14">
      <c r="A508" s="182">
        <v>44893</v>
      </c>
      <c r="B508" s="142">
        <f t="shared" si="7"/>
        <v>507</v>
      </c>
      <c r="C508" s="185" t="s">
        <v>981</v>
      </c>
      <c r="D508" s="189" t="s">
        <v>59</v>
      </c>
      <c r="E508" s="189">
        <v>1</v>
      </c>
      <c r="F508" s="189">
        <v>1</v>
      </c>
      <c r="G508" s="189">
        <v>1</v>
      </c>
      <c r="H508" s="189" t="s">
        <v>6</v>
      </c>
      <c r="I508" s="189" t="s">
        <v>4</v>
      </c>
      <c r="J508" s="184" t="s">
        <v>51</v>
      </c>
      <c r="K508" s="189" t="s">
        <v>8</v>
      </c>
      <c r="L508" s="189"/>
      <c r="M508" s="189">
        <v>1</v>
      </c>
      <c r="N508" s="189"/>
    </row>
    <row r="509" spans="1:14">
      <c r="A509" s="182">
        <v>44893</v>
      </c>
      <c r="B509" s="142">
        <f t="shared" si="7"/>
        <v>508</v>
      </c>
      <c r="C509" s="185" t="s">
        <v>982</v>
      </c>
      <c r="D509" s="189" t="s">
        <v>106</v>
      </c>
      <c r="E509" s="189">
        <v>1</v>
      </c>
      <c r="F509" s="189">
        <v>1</v>
      </c>
      <c r="G509" s="189">
        <v>1</v>
      </c>
      <c r="H509" s="189" t="s">
        <v>6</v>
      </c>
      <c r="I509" s="189" t="s">
        <v>4</v>
      </c>
      <c r="J509" s="184" t="s">
        <v>51</v>
      </c>
      <c r="K509" s="189" t="s">
        <v>8</v>
      </c>
      <c r="L509" s="189"/>
      <c r="M509" s="189">
        <v>1</v>
      </c>
      <c r="N509" s="189"/>
    </row>
    <row r="510" spans="1:14">
      <c r="A510" s="182">
        <v>44893</v>
      </c>
      <c r="B510" s="142">
        <f t="shared" si="7"/>
        <v>509</v>
      </c>
      <c r="C510" s="185" t="s">
        <v>975</v>
      </c>
      <c r="D510" s="189" t="s">
        <v>106</v>
      </c>
      <c r="E510" s="189">
        <v>1</v>
      </c>
      <c r="F510" s="189">
        <v>1</v>
      </c>
      <c r="G510" s="189">
        <v>1</v>
      </c>
      <c r="H510" s="189" t="s">
        <v>6</v>
      </c>
      <c r="I510" s="189" t="s">
        <v>7</v>
      </c>
      <c r="J510" s="184" t="s">
        <v>49</v>
      </c>
      <c r="K510" s="189" t="s">
        <v>20</v>
      </c>
      <c r="L510" s="189">
        <v>1</v>
      </c>
      <c r="M510" s="189"/>
      <c r="N510" s="189"/>
    </row>
    <row r="511" spans="1:14">
      <c r="A511" s="182">
        <v>44893</v>
      </c>
      <c r="B511" s="142">
        <f t="shared" si="7"/>
        <v>510</v>
      </c>
      <c r="C511" s="185" t="s">
        <v>983</v>
      </c>
      <c r="D511" s="189" t="s">
        <v>783</v>
      </c>
      <c r="E511" s="189">
        <v>1</v>
      </c>
      <c r="F511" s="189">
        <v>1</v>
      </c>
      <c r="G511" s="189">
        <v>1</v>
      </c>
      <c r="H511" s="189" t="s">
        <v>6</v>
      </c>
      <c r="I511" s="189" t="s">
        <v>4</v>
      </c>
      <c r="J511" s="184" t="s">
        <v>87</v>
      </c>
      <c r="K511" s="189" t="s">
        <v>20</v>
      </c>
      <c r="L511" s="189">
        <v>1</v>
      </c>
      <c r="M511" s="189"/>
      <c r="N511" s="189"/>
    </row>
    <row r="512" spans="1:14">
      <c r="A512" s="182">
        <v>44893</v>
      </c>
      <c r="B512" s="142">
        <f t="shared" si="7"/>
        <v>511</v>
      </c>
      <c r="C512" s="185" t="s">
        <v>984</v>
      </c>
      <c r="D512" s="189" t="s">
        <v>950</v>
      </c>
      <c r="E512" s="189">
        <v>1</v>
      </c>
      <c r="F512" s="189">
        <v>1</v>
      </c>
      <c r="G512" s="189">
        <v>0</v>
      </c>
      <c r="H512" s="189" t="s">
        <v>6</v>
      </c>
      <c r="I512" s="189" t="s">
        <v>4</v>
      </c>
      <c r="J512" s="184" t="s">
        <v>51</v>
      </c>
      <c r="K512" s="189" t="s">
        <v>8</v>
      </c>
      <c r="L512" s="189"/>
      <c r="M512" s="189">
        <v>1</v>
      </c>
      <c r="N512" s="189"/>
    </row>
    <row r="513" spans="1:14">
      <c r="A513" s="182">
        <v>44893</v>
      </c>
      <c r="B513" s="142">
        <f t="shared" si="7"/>
        <v>512</v>
      </c>
      <c r="C513" s="185" t="s">
        <v>985</v>
      </c>
      <c r="D513" s="189" t="s">
        <v>950</v>
      </c>
      <c r="E513" s="189">
        <v>1</v>
      </c>
      <c r="F513" s="189">
        <v>1</v>
      </c>
      <c r="G513" s="189">
        <v>1</v>
      </c>
      <c r="H513" s="189" t="s">
        <v>6</v>
      </c>
      <c r="I513" s="189" t="s">
        <v>4</v>
      </c>
      <c r="J513" s="184" t="s">
        <v>83</v>
      </c>
      <c r="K513" s="189" t="s">
        <v>20</v>
      </c>
      <c r="L513" s="189">
        <v>1</v>
      </c>
      <c r="M513" s="189"/>
      <c r="N513" s="189"/>
    </row>
    <row r="514" spans="1:14">
      <c r="A514" s="182">
        <v>44893</v>
      </c>
      <c r="B514" s="142">
        <f t="shared" si="7"/>
        <v>513</v>
      </c>
      <c r="C514" s="185" t="s">
        <v>986</v>
      </c>
      <c r="D514" s="189" t="s">
        <v>953</v>
      </c>
      <c r="E514" s="189">
        <v>1</v>
      </c>
      <c r="F514" s="189">
        <v>1</v>
      </c>
      <c r="G514" s="189">
        <v>1</v>
      </c>
      <c r="H514" s="189" t="s">
        <v>6</v>
      </c>
      <c r="I514" s="189" t="s">
        <v>4</v>
      </c>
      <c r="J514" s="184" t="s">
        <v>49</v>
      </c>
      <c r="K514" s="189" t="s">
        <v>20</v>
      </c>
      <c r="L514" s="189">
        <v>1</v>
      </c>
      <c r="M514" s="189"/>
      <c r="N514" s="189"/>
    </row>
    <row r="515" spans="1:14">
      <c r="A515" s="182">
        <v>44893</v>
      </c>
      <c r="B515" s="142">
        <f t="shared" ref="B515:B537" si="8">SUM(B514+1)</f>
        <v>514</v>
      </c>
      <c r="C515" s="136" t="s">
        <v>965</v>
      </c>
      <c r="D515" s="137" t="s">
        <v>68</v>
      </c>
      <c r="E515" s="104">
        <v>1</v>
      </c>
      <c r="F515" s="104">
        <v>1</v>
      </c>
      <c r="G515" s="104">
        <v>4</v>
      </c>
      <c r="H515" s="176" t="s">
        <v>9</v>
      </c>
      <c r="I515" s="176" t="s">
        <v>16</v>
      </c>
      <c r="J515" s="184" t="s">
        <v>49</v>
      </c>
      <c r="K515" s="176" t="s">
        <v>8</v>
      </c>
      <c r="L515" s="176">
        <v>1</v>
      </c>
      <c r="M515" s="176"/>
      <c r="N515" s="175"/>
    </row>
    <row r="516" spans="1:14">
      <c r="A516" s="182">
        <v>44894</v>
      </c>
      <c r="B516" s="142">
        <f t="shared" si="8"/>
        <v>515</v>
      </c>
      <c r="C516" s="133" t="s">
        <v>987</v>
      </c>
      <c r="D516" s="134" t="s">
        <v>53</v>
      </c>
      <c r="E516" s="137">
        <v>1</v>
      </c>
      <c r="F516" s="137">
        <v>0</v>
      </c>
      <c r="G516" s="137">
        <v>0</v>
      </c>
      <c r="H516" s="176" t="s">
        <v>21</v>
      </c>
      <c r="I516" s="176" t="s">
        <v>4</v>
      </c>
      <c r="J516" s="184" t="s">
        <v>49</v>
      </c>
      <c r="K516" s="176" t="s">
        <v>14</v>
      </c>
      <c r="L516" s="176">
        <v>1</v>
      </c>
      <c r="M516" s="176"/>
      <c r="N516" s="175"/>
    </row>
    <row r="517" spans="1:14">
      <c r="A517" s="182">
        <v>44894</v>
      </c>
      <c r="B517" s="142">
        <f t="shared" si="8"/>
        <v>516</v>
      </c>
      <c r="C517" s="133" t="s">
        <v>988</v>
      </c>
      <c r="D517" s="134" t="s">
        <v>53</v>
      </c>
      <c r="E517" s="137">
        <v>1</v>
      </c>
      <c r="F517" s="137">
        <v>1</v>
      </c>
      <c r="G517" s="137">
        <v>0</v>
      </c>
      <c r="H517" s="176" t="s">
        <v>15</v>
      </c>
      <c r="I517" s="176" t="s">
        <v>4</v>
      </c>
      <c r="J517" s="184" t="s">
        <v>49</v>
      </c>
      <c r="K517" s="176" t="s">
        <v>989</v>
      </c>
      <c r="L517" s="176">
        <v>1</v>
      </c>
      <c r="M517" s="176"/>
      <c r="N517" s="175"/>
    </row>
    <row r="518" spans="1:14">
      <c r="A518" s="182">
        <v>44894</v>
      </c>
      <c r="B518" s="142">
        <f t="shared" si="8"/>
        <v>517</v>
      </c>
      <c r="C518" s="133" t="s">
        <v>990</v>
      </c>
      <c r="D518" s="134" t="s">
        <v>53</v>
      </c>
      <c r="E518" s="137">
        <v>1</v>
      </c>
      <c r="F518" s="137">
        <v>3</v>
      </c>
      <c r="G518" s="137">
        <v>2</v>
      </c>
      <c r="H518" s="176" t="s">
        <v>21</v>
      </c>
      <c r="I518" s="176" t="s">
        <v>4</v>
      </c>
      <c r="J518" s="184" t="s">
        <v>991</v>
      </c>
      <c r="K518" s="176" t="s">
        <v>25</v>
      </c>
      <c r="L518" s="176">
        <v>1</v>
      </c>
      <c r="M518" s="176"/>
      <c r="N518" s="175"/>
    </row>
    <row r="519" spans="1:14">
      <c r="A519" s="182">
        <v>44894</v>
      </c>
      <c r="B519" s="142">
        <f t="shared" si="8"/>
        <v>518</v>
      </c>
      <c r="C519" s="133" t="s">
        <v>992</v>
      </c>
      <c r="D519" s="134" t="s">
        <v>48</v>
      </c>
      <c r="E519" s="137">
        <v>1</v>
      </c>
      <c r="F519" s="137">
        <v>1</v>
      </c>
      <c r="G519" s="137">
        <v>1</v>
      </c>
      <c r="H519" s="176" t="s">
        <v>21</v>
      </c>
      <c r="I519" s="176" t="s">
        <v>4</v>
      </c>
      <c r="J519" s="184" t="s">
        <v>213</v>
      </c>
      <c r="K519" s="176" t="s">
        <v>27</v>
      </c>
      <c r="L519" s="176">
        <v>1</v>
      </c>
      <c r="M519" s="176"/>
      <c r="N519" s="175"/>
    </row>
    <row r="520" spans="1:14">
      <c r="A520" s="182">
        <v>44894</v>
      </c>
      <c r="B520" s="142">
        <f t="shared" si="8"/>
        <v>519</v>
      </c>
      <c r="C520" s="133" t="s">
        <v>993</v>
      </c>
      <c r="D520" s="134" t="s">
        <v>48</v>
      </c>
      <c r="E520" s="137">
        <v>1</v>
      </c>
      <c r="F520" s="137">
        <v>1</v>
      </c>
      <c r="G520" s="137">
        <v>1</v>
      </c>
      <c r="H520" s="176" t="s">
        <v>15</v>
      </c>
      <c r="I520" s="176" t="s">
        <v>4</v>
      </c>
      <c r="J520" s="184" t="s">
        <v>66</v>
      </c>
      <c r="K520" s="176" t="s">
        <v>20</v>
      </c>
      <c r="L520" s="176">
        <v>1</v>
      </c>
      <c r="M520" s="176"/>
      <c r="N520" s="175"/>
    </row>
    <row r="521" spans="1:14">
      <c r="A521" s="182">
        <v>44894</v>
      </c>
      <c r="B521" s="142">
        <f t="shared" si="8"/>
        <v>520</v>
      </c>
      <c r="C521" s="133" t="s">
        <v>994</v>
      </c>
      <c r="D521" s="134" t="s">
        <v>159</v>
      </c>
      <c r="E521" s="137">
        <v>1</v>
      </c>
      <c r="F521" s="137">
        <v>1</v>
      </c>
      <c r="G521" s="137">
        <v>1</v>
      </c>
      <c r="H521" s="176" t="s">
        <v>21</v>
      </c>
      <c r="I521" s="176" t="s">
        <v>4</v>
      </c>
      <c r="J521" s="184" t="s">
        <v>303</v>
      </c>
      <c r="K521" s="176" t="s">
        <v>27</v>
      </c>
      <c r="L521" s="176">
        <v>1</v>
      </c>
      <c r="M521" s="176"/>
      <c r="N521" s="175"/>
    </row>
    <row r="522" spans="1:14">
      <c r="A522" s="182">
        <v>44894</v>
      </c>
      <c r="B522" s="142">
        <f t="shared" si="8"/>
        <v>521</v>
      </c>
      <c r="C522" s="185" t="s">
        <v>995</v>
      </c>
      <c r="D522" s="186" t="s">
        <v>68</v>
      </c>
      <c r="E522" s="186">
        <v>1</v>
      </c>
      <c r="F522" s="186">
        <v>0</v>
      </c>
      <c r="G522" s="186">
        <v>0</v>
      </c>
      <c r="H522" s="183" t="s">
        <v>6</v>
      </c>
      <c r="I522" s="183" t="s">
        <v>4</v>
      </c>
      <c r="J522" s="184" t="s">
        <v>49</v>
      </c>
      <c r="K522" s="183" t="s">
        <v>996</v>
      </c>
      <c r="L522" s="176">
        <v>1</v>
      </c>
      <c r="M522" s="176"/>
      <c r="N522" s="183"/>
    </row>
    <row r="523" spans="1:14">
      <c r="A523" s="182">
        <v>44894</v>
      </c>
      <c r="B523" s="142">
        <f t="shared" si="8"/>
        <v>522</v>
      </c>
      <c r="C523" s="185" t="s">
        <v>997</v>
      </c>
      <c r="D523" s="186" t="s">
        <v>68</v>
      </c>
      <c r="E523" s="186">
        <v>1</v>
      </c>
      <c r="F523" s="186">
        <v>0</v>
      </c>
      <c r="G523" s="186">
        <v>0</v>
      </c>
      <c r="H523" s="183" t="s">
        <v>6</v>
      </c>
      <c r="I523" s="183" t="s">
        <v>7</v>
      </c>
      <c r="J523" s="184" t="s">
        <v>49</v>
      </c>
      <c r="K523" s="183" t="s">
        <v>996</v>
      </c>
      <c r="L523" s="176">
        <v>1</v>
      </c>
      <c r="M523" s="176"/>
      <c r="N523" s="183"/>
    </row>
    <row r="524" spans="1:14">
      <c r="A524" s="182">
        <v>44894</v>
      </c>
      <c r="B524" s="142">
        <f t="shared" si="8"/>
        <v>523</v>
      </c>
      <c r="C524" s="185" t="s">
        <v>998</v>
      </c>
      <c r="D524" s="186" t="s">
        <v>68</v>
      </c>
      <c r="E524" s="186">
        <v>1</v>
      </c>
      <c r="F524" s="186">
        <v>0</v>
      </c>
      <c r="G524" s="186">
        <v>0</v>
      </c>
      <c r="H524" s="183" t="s">
        <v>6</v>
      </c>
      <c r="I524" s="183" t="s">
        <v>16</v>
      </c>
      <c r="J524" s="184" t="s">
        <v>49</v>
      </c>
      <c r="K524" s="183" t="s">
        <v>996</v>
      </c>
      <c r="L524" s="176">
        <v>1</v>
      </c>
      <c r="M524" s="176"/>
      <c r="N524" s="183"/>
    </row>
    <row r="525" spans="1:14">
      <c r="A525" s="182">
        <v>44894</v>
      </c>
      <c r="B525" s="142">
        <f t="shared" si="8"/>
        <v>524</v>
      </c>
      <c r="C525" s="185" t="s">
        <v>969</v>
      </c>
      <c r="D525" s="186" t="s">
        <v>68</v>
      </c>
      <c r="E525" s="186">
        <v>1</v>
      </c>
      <c r="F525" s="186">
        <v>1</v>
      </c>
      <c r="G525" s="186">
        <v>1</v>
      </c>
      <c r="H525" s="183" t="s">
        <v>6</v>
      </c>
      <c r="I525" s="183" t="s">
        <v>4</v>
      </c>
      <c r="J525" s="184" t="s">
        <v>49</v>
      </c>
      <c r="K525" s="183" t="s">
        <v>8</v>
      </c>
      <c r="L525" s="176">
        <v>1</v>
      </c>
      <c r="M525" s="176"/>
      <c r="N525" s="183"/>
    </row>
    <row r="526" spans="1:14">
      <c r="A526" s="182">
        <v>44894</v>
      </c>
      <c r="B526" s="142">
        <f t="shared" si="8"/>
        <v>525</v>
      </c>
      <c r="C526" s="185" t="s">
        <v>983</v>
      </c>
      <c r="D526" s="186" t="s">
        <v>783</v>
      </c>
      <c r="E526" s="186">
        <v>1</v>
      </c>
      <c r="F526" s="186">
        <v>1</v>
      </c>
      <c r="G526" s="186">
        <v>1</v>
      </c>
      <c r="H526" s="183" t="s">
        <v>6</v>
      </c>
      <c r="I526" s="183" t="s">
        <v>4</v>
      </c>
      <c r="J526" s="184" t="s">
        <v>87</v>
      </c>
      <c r="K526" s="183" t="s">
        <v>8</v>
      </c>
      <c r="L526" s="176">
        <v>1</v>
      </c>
      <c r="M526" s="176"/>
      <c r="N526" s="183"/>
    </row>
    <row r="527" spans="1:14">
      <c r="A527" s="182">
        <v>44894</v>
      </c>
      <c r="B527" s="142">
        <f t="shared" si="8"/>
        <v>526</v>
      </c>
      <c r="C527" s="185" t="s">
        <v>986</v>
      </c>
      <c r="D527" s="186" t="s">
        <v>953</v>
      </c>
      <c r="E527" s="186">
        <v>1</v>
      </c>
      <c r="F527" s="186">
        <v>1</v>
      </c>
      <c r="G527" s="186">
        <v>1</v>
      </c>
      <c r="H527" s="183" t="s">
        <v>6</v>
      </c>
      <c r="I527" s="183" t="s">
        <v>4</v>
      </c>
      <c r="J527" s="184" t="s">
        <v>49</v>
      </c>
      <c r="K527" s="183" t="s">
        <v>20</v>
      </c>
      <c r="L527" s="176">
        <v>1</v>
      </c>
      <c r="M527" s="176"/>
      <c r="N527" s="183"/>
    </row>
    <row r="528" spans="1:14">
      <c r="A528" s="182">
        <v>44894</v>
      </c>
      <c r="B528" s="142">
        <f t="shared" si="8"/>
        <v>527</v>
      </c>
      <c r="C528" s="185" t="s">
        <v>999</v>
      </c>
      <c r="D528" s="186" t="s">
        <v>59</v>
      </c>
      <c r="E528" s="186">
        <v>1</v>
      </c>
      <c r="F528" s="186">
        <v>1</v>
      </c>
      <c r="G528" s="186">
        <v>1</v>
      </c>
      <c r="H528" s="183" t="s">
        <v>6</v>
      </c>
      <c r="I528" s="183" t="s">
        <v>4</v>
      </c>
      <c r="J528" s="184" t="s">
        <v>51</v>
      </c>
      <c r="K528" s="183" t="s">
        <v>8</v>
      </c>
      <c r="L528" s="176"/>
      <c r="M528" s="176">
        <v>1</v>
      </c>
      <c r="N528" s="183"/>
    </row>
    <row r="529" spans="1:14">
      <c r="A529" s="182">
        <v>44894</v>
      </c>
      <c r="B529" s="142">
        <f t="shared" si="8"/>
        <v>528</v>
      </c>
      <c r="C529" s="185" t="s">
        <v>1000</v>
      </c>
      <c r="D529" s="186" t="s">
        <v>59</v>
      </c>
      <c r="E529" s="186">
        <v>1</v>
      </c>
      <c r="F529" s="186">
        <v>1</v>
      </c>
      <c r="G529" s="186">
        <v>1</v>
      </c>
      <c r="H529" s="183" t="s">
        <v>6</v>
      </c>
      <c r="I529" s="183" t="s">
        <v>7</v>
      </c>
      <c r="J529" s="184" t="s">
        <v>51</v>
      </c>
      <c r="K529" s="183" t="s">
        <v>8</v>
      </c>
      <c r="L529" s="176"/>
      <c r="M529" s="176">
        <v>1</v>
      </c>
      <c r="N529" s="183"/>
    </row>
    <row r="530" spans="1:14">
      <c r="A530" s="182">
        <v>44894</v>
      </c>
      <c r="B530" s="142">
        <f t="shared" si="8"/>
        <v>529</v>
      </c>
      <c r="C530" s="185" t="s">
        <v>979</v>
      </c>
      <c r="D530" s="186" t="s">
        <v>59</v>
      </c>
      <c r="E530" s="186">
        <v>1</v>
      </c>
      <c r="F530" s="186">
        <v>1</v>
      </c>
      <c r="G530" s="186">
        <v>1</v>
      </c>
      <c r="H530" s="183" t="s">
        <v>6</v>
      </c>
      <c r="I530" s="183" t="s">
        <v>7</v>
      </c>
      <c r="J530" s="184" t="s">
        <v>49</v>
      </c>
      <c r="K530" s="183" t="s">
        <v>8</v>
      </c>
      <c r="L530" s="176">
        <v>1</v>
      </c>
      <c r="M530" s="176"/>
      <c r="N530" s="183"/>
    </row>
    <row r="531" spans="1:14">
      <c r="A531" s="182">
        <v>44894</v>
      </c>
      <c r="B531" s="142">
        <f t="shared" si="8"/>
        <v>530</v>
      </c>
      <c r="C531" s="185" t="s">
        <v>975</v>
      </c>
      <c r="D531" s="186" t="s">
        <v>61</v>
      </c>
      <c r="E531" s="186">
        <v>1</v>
      </c>
      <c r="F531" s="186">
        <v>0</v>
      </c>
      <c r="G531" s="186">
        <v>1</v>
      </c>
      <c r="H531" s="183" t="s">
        <v>6</v>
      </c>
      <c r="I531" s="183" t="s">
        <v>16</v>
      </c>
      <c r="J531" s="184" t="s">
        <v>49</v>
      </c>
      <c r="K531" s="183" t="s">
        <v>20</v>
      </c>
      <c r="L531" s="176"/>
      <c r="M531" s="176">
        <v>1</v>
      </c>
      <c r="N531" s="183"/>
    </row>
    <row r="532" spans="1:14">
      <c r="A532" s="182">
        <v>44894</v>
      </c>
      <c r="B532" s="142">
        <f t="shared" si="8"/>
        <v>531</v>
      </c>
      <c r="C532" s="185" t="s">
        <v>1001</v>
      </c>
      <c r="D532" s="186" t="s">
        <v>61</v>
      </c>
      <c r="E532" s="186">
        <v>1</v>
      </c>
      <c r="F532" s="186">
        <v>1</v>
      </c>
      <c r="G532" s="186">
        <v>1</v>
      </c>
      <c r="H532" s="183" t="s">
        <v>6</v>
      </c>
      <c r="I532" s="183" t="s">
        <v>7</v>
      </c>
      <c r="J532" s="184" t="s">
        <v>51</v>
      </c>
      <c r="K532" s="183" t="s">
        <v>8</v>
      </c>
      <c r="L532" s="176">
        <v>1</v>
      </c>
      <c r="M532" s="176"/>
      <c r="N532" s="183"/>
    </row>
    <row r="533" spans="1:14">
      <c r="A533" s="182">
        <v>44894</v>
      </c>
      <c r="B533" s="142">
        <f t="shared" si="8"/>
        <v>532</v>
      </c>
      <c r="C533" s="185" t="s">
        <v>978</v>
      </c>
      <c r="D533" s="186" t="s">
        <v>70</v>
      </c>
      <c r="E533" s="186">
        <v>1</v>
      </c>
      <c r="F533" s="186">
        <v>1</v>
      </c>
      <c r="G533" s="186">
        <v>1</v>
      </c>
      <c r="H533" s="183" t="s">
        <v>6</v>
      </c>
      <c r="I533" s="183" t="s">
        <v>4</v>
      </c>
      <c r="J533" s="184" t="s">
        <v>49</v>
      </c>
      <c r="K533" s="183" t="s">
        <v>8</v>
      </c>
      <c r="L533" s="176">
        <v>1</v>
      </c>
      <c r="M533" s="176"/>
      <c r="N533" s="183"/>
    </row>
    <row r="534" spans="1:14">
      <c r="A534" s="182">
        <v>44894</v>
      </c>
      <c r="B534" s="142">
        <f t="shared" si="8"/>
        <v>533</v>
      </c>
      <c r="C534" s="185" t="s">
        <v>1002</v>
      </c>
      <c r="D534" s="186" t="s">
        <v>70</v>
      </c>
      <c r="E534" s="186">
        <v>1</v>
      </c>
      <c r="F534" s="186">
        <v>1</v>
      </c>
      <c r="G534" s="186">
        <v>1</v>
      </c>
      <c r="H534" s="183" t="s">
        <v>6</v>
      </c>
      <c r="I534" s="183" t="s">
        <v>7</v>
      </c>
      <c r="J534" s="184" t="s">
        <v>51</v>
      </c>
      <c r="K534" s="183" t="s">
        <v>8</v>
      </c>
      <c r="L534" s="176"/>
      <c r="M534" s="176">
        <v>1</v>
      </c>
      <c r="N534" s="183"/>
    </row>
    <row r="535" spans="1:14">
      <c r="A535" s="182">
        <v>44894</v>
      </c>
      <c r="B535" s="142">
        <f t="shared" si="8"/>
        <v>534</v>
      </c>
      <c r="C535" s="185" t="s">
        <v>975</v>
      </c>
      <c r="D535" s="186" t="s">
        <v>106</v>
      </c>
      <c r="E535" s="186">
        <v>1</v>
      </c>
      <c r="F535" s="186">
        <v>1</v>
      </c>
      <c r="G535" s="186">
        <v>1</v>
      </c>
      <c r="H535" s="183" t="s">
        <v>6</v>
      </c>
      <c r="I535" s="183" t="s">
        <v>7</v>
      </c>
      <c r="J535" s="184" t="s">
        <v>49</v>
      </c>
      <c r="K535" s="183" t="s">
        <v>20</v>
      </c>
      <c r="L535" s="176">
        <v>1</v>
      </c>
      <c r="M535" s="176"/>
      <c r="N535" s="183"/>
    </row>
    <row r="536" spans="1:14">
      <c r="A536" s="182">
        <v>44894</v>
      </c>
      <c r="B536" s="142">
        <f t="shared" si="8"/>
        <v>535</v>
      </c>
      <c r="C536" s="185" t="s">
        <v>1003</v>
      </c>
      <c r="D536" s="186" t="s">
        <v>106</v>
      </c>
      <c r="E536" s="186">
        <v>1</v>
      </c>
      <c r="F536" s="186">
        <v>1</v>
      </c>
      <c r="G536" s="186">
        <v>1</v>
      </c>
      <c r="H536" s="183" t="s">
        <v>6</v>
      </c>
      <c r="I536" s="183" t="s">
        <v>4</v>
      </c>
      <c r="J536" s="184" t="s">
        <v>51</v>
      </c>
      <c r="K536" s="183" t="s">
        <v>8</v>
      </c>
      <c r="L536" s="176"/>
      <c r="M536" s="176">
        <v>1</v>
      </c>
      <c r="N536" s="183"/>
    </row>
    <row r="537" spans="1:14">
      <c r="A537" s="182">
        <v>44894</v>
      </c>
      <c r="B537" s="142">
        <f t="shared" si="8"/>
        <v>536</v>
      </c>
      <c r="C537" s="136" t="s">
        <v>976</v>
      </c>
      <c r="D537" s="137" t="s">
        <v>55</v>
      </c>
      <c r="E537" s="104">
        <v>1</v>
      </c>
      <c r="F537" s="104">
        <v>1</v>
      </c>
      <c r="G537" s="104">
        <v>5</v>
      </c>
      <c r="H537" s="176" t="s">
        <v>9</v>
      </c>
      <c r="I537" s="176" t="s">
        <v>4</v>
      </c>
      <c r="J537" s="184" t="s">
        <v>66</v>
      </c>
      <c r="K537" s="176" t="s">
        <v>8</v>
      </c>
      <c r="L537" s="176">
        <v>1</v>
      </c>
      <c r="M537" s="176"/>
      <c r="N537" s="175"/>
    </row>
    <row r="538" spans="1:14">
      <c r="A538" s="193"/>
      <c r="B538" s="7"/>
      <c r="C538" s="24"/>
    </row>
    <row r="539" spans="1:14">
      <c r="A539" s="6"/>
      <c r="B539" s="7"/>
      <c r="C539" s="24"/>
    </row>
    <row r="540" spans="1:14">
      <c r="A540" s="6"/>
      <c r="B540" s="7"/>
      <c r="C540" s="24"/>
    </row>
    <row r="541" spans="1:14">
      <c r="A541" s="6"/>
      <c r="B541" s="7"/>
      <c r="C541" s="24"/>
    </row>
    <row r="542" spans="1:14">
      <c r="A542" s="6"/>
      <c r="B542" s="7"/>
      <c r="C542" s="24"/>
    </row>
    <row r="543" spans="1:14">
      <c r="A543" s="6"/>
      <c r="B543" s="7"/>
      <c r="C543" s="24"/>
    </row>
    <row r="544" spans="1:14">
      <c r="A544" s="6"/>
      <c r="B544" s="7"/>
      <c r="C544" s="24"/>
    </row>
    <row r="545" spans="1:3">
      <c r="A545" s="6"/>
      <c r="B545" s="7"/>
      <c r="C545" s="24"/>
    </row>
    <row r="546" spans="1:3">
      <c r="A546" s="6"/>
      <c r="B546" s="7"/>
      <c r="C546" s="24"/>
    </row>
    <row r="547" spans="1:3">
      <c r="A547" s="6"/>
      <c r="B547" s="7"/>
      <c r="C547" s="24"/>
    </row>
    <row r="548" spans="1:3">
      <c r="A548" s="6"/>
      <c r="B548" s="7"/>
      <c r="C548" s="25"/>
    </row>
    <row r="549" spans="1:3">
      <c r="A549" s="6"/>
      <c r="B549" s="7"/>
      <c r="C549" s="25"/>
    </row>
    <row r="550" spans="1:3">
      <c r="A550" s="6"/>
      <c r="B550" s="7"/>
      <c r="C550" s="25"/>
    </row>
    <row r="551" spans="1:3">
      <c r="A551" s="6"/>
      <c r="B551" s="7"/>
      <c r="C551" s="25"/>
    </row>
    <row r="552" spans="1:3">
      <c r="A552" s="6"/>
      <c r="B552" s="7"/>
      <c r="C552" s="25"/>
    </row>
    <row r="553" spans="1:3">
      <c r="A553" s="6"/>
      <c r="B553" s="7"/>
      <c r="C553" s="25"/>
    </row>
    <row r="554" spans="1:3">
      <c r="A554" s="6"/>
      <c r="B554" s="7"/>
      <c r="C554" s="25"/>
    </row>
    <row r="555" spans="1:3">
      <c r="A555" s="6"/>
      <c r="B555" s="7"/>
      <c r="C555" s="25"/>
    </row>
    <row r="556" spans="1:3">
      <c r="A556" s="6"/>
      <c r="B556" s="7"/>
      <c r="C556" s="25"/>
    </row>
    <row r="557" spans="1:3">
      <c r="A557" s="6"/>
      <c r="B557" s="7"/>
      <c r="C557" s="25"/>
    </row>
    <row r="558" spans="1:3">
      <c r="A558" s="6"/>
      <c r="B558" s="7"/>
      <c r="C558" s="121"/>
    </row>
    <row r="559" spans="1:3">
      <c r="A559" s="6"/>
      <c r="B559" s="7"/>
      <c r="C559" s="25"/>
    </row>
    <row r="560" spans="1:3">
      <c r="A560" s="6"/>
      <c r="B560" s="7"/>
      <c r="C560" s="25"/>
    </row>
    <row r="561" spans="1:3">
      <c r="A561" s="6"/>
      <c r="B561" s="7"/>
      <c r="C561" s="25"/>
    </row>
    <row r="562" spans="1:3">
      <c r="A562" s="6"/>
      <c r="B562" s="7"/>
      <c r="C562" s="25"/>
    </row>
    <row r="563" spans="1:3">
      <c r="A563" s="6"/>
      <c r="B563" s="7"/>
      <c r="C563" s="25"/>
    </row>
    <row r="564" spans="1:3">
      <c r="A564" s="6"/>
      <c r="B564" s="7"/>
      <c r="C564" s="25"/>
    </row>
    <row r="565" spans="1:3">
      <c r="A565" s="6"/>
      <c r="B565" s="7"/>
      <c r="C565" s="25"/>
    </row>
    <row r="566" spans="1:3">
      <c r="A566" s="6"/>
      <c r="B566" s="7"/>
      <c r="C566" s="25"/>
    </row>
    <row r="567" spans="1:3">
      <c r="A567" s="6"/>
      <c r="B567" s="7"/>
      <c r="C567" s="25"/>
    </row>
    <row r="568" spans="1:3">
      <c r="A568" s="6"/>
      <c r="B568" s="7"/>
      <c r="C568" s="25"/>
    </row>
    <row r="569" spans="1:3">
      <c r="A569" s="6"/>
      <c r="B569" s="7"/>
      <c r="C569" s="25"/>
    </row>
    <row r="570" spans="1:3">
      <c r="A570" s="6"/>
      <c r="B570" s="7"/>
      <c r="C570" s="25"/>
    </row>
    <row r="571" spans="1:3">
      <c r="A571" s="6"/>
      <c r="B571" s="7"/>
      <c r="C571" s="25"/>
    </row>
    <row r="572" spans="1:3">
      <c r="A572" s="6"/>
      <c r="B572" s="7"/>
      <c r="C572" s="25"/>
    </row>
    <row r="573" spans="1:3">
      <c r="A573" s="6"/>
      <c r="B573" s="7"/>
      <c r="C573" s="25"/>
    </row>
    <row r="574" spans="1:3">
      <c r="A574" s="6"/>
      <c r="B574" s="7"/>
      <c r="C574" s="25"/>
    </row>
    <row r="575" spans="1:3">
      <c r="A575" s="6"/>
      <c r="B575" s="7"/>
      <c r="C575" s="25"/>
    </row>
    <row r="576" spans="1:3">
      <c r="A576" s="6"/>
      <c r="B576" s="7"/>
      <c r="C576" s="24"/>
    </row>
    <row r="577" spans="1:3">
      <c r="A577" s="6"/>
      <c r="B577" s="7"/>
      <c r="C577" s="24"/>
    </row>
    <row r="578" spans="1:3">
      <c r="A578" s="6"/>
      <c r="B578" s="7"/>
      <c r="C578" s="24"/>
    </row>
    <row r="579" spans="1:3">
      <c r="A579" s="6"/>
      <c r="B579" s="7"/>
      <c r="C579" s="24"/>
    </row>
    <row r="580" spans="1:3">
      <c r="A580" s="6"/>
      <c r="B580" s="7"/>
      <c r="C580" s="24"/>
    </row>
    <row r="581" spans="1:3">
      <c r="A581" s="6"/>
      <c r="B581" s="7"/>
      <c r="C581" s="24"/>
    </row>
    <row r="582" spans="1:3">
      <c r="A582" s="6"/>
      <c r="B582" s="7"/>
      <c r="C582" s="24"/>
    </row>
    <row r="583" spans="1:3">
      <c r="A583" s="6"/>
      <c r="B583" s="7"/>
      <c r="C583" s="24"/>
    </row>
    <row r="584" spans="1:3">
      <c r="A584" s="6"/>
      <c r="B584" s="7"/>
      <c r="C584" s="24"/>
    </row>
    <row r="585" spans="1:3">
      <c r="A585" s="6"/>
      <c r="B585" s="7"/>
      <c r="C585" s="24"/>
    </row>
    <row r="586" spans="1:3">
      <c r="A586" s="6"/>
      <c r="B586" s="7"/>
      <c r="C586" s="24"/>
    </row>
    <row r="587" spans="1:3">
      <c r="A587" s="6"/>
      <c r="B587" s="7"/>
      <c r="C587" s="24"/>
    </row>
    <row r="588" spans="1:3">
      <c r="A588" s="6"/>
      <c r="B588" s="7"/>
      <c r="C588" s="24"/>
    </row>
    <row r="589" spans="1:3">
      <c r="A589" s="6"/>
      <c r="B589" s="7"/>
      <c r="C589" s="24"/>
    </row>
    <row r="590" spans="1:3">
      <c r="A590" s="6"/>
      <c r="B590" s="7"/>
      <c r="C590" s="24"/>
    </row>
    <row r="591" spans="1:3">
      <c r="A591" s="6"/>
      <c r="B591" s="7"/>
      <c r="C591" s="24"/>
    </row>
    <row r="592" spans="1:3">
      <c r="A592" s="6"/>
      <c r="B592" s="7"/>
      <c r="C592" s="24"/>
    </row>
    <row r="593" spans="1:3">
      <c r="A593" s="6"/>
      <c r="B593" s="7"/>
      <c r="C593" s="25"/>
    </row>
    <row r="594" spans="1:3">
      <c r="A594" s="6"/>
      <c r="B594" s="7"/>
      <c r="C594" s="25"/>
    </row>
    <row r="595" spans="1:3">
      <c r="A595" s="6"/>
      <c r="B595" s="7"/>
      <c r="C595" s="24"/>
    </row>
    <row r="596" spans="1:3">
      <c r="A596" s="6"/>
      <c r="B596" s="7"/>
      <c r="C596" s="25"/>
    </row>
    <row r="597" spans="1:3">
      <c r="A597" s="6"/>
      <c r="B597" s="7"/>
      <c r="C597" s="24"/>
    </row>
    <row r="598" spans="1:3">
      <c r="A598" s="6"/>
      <c r="B598" s="7"/>
      <c r="C598" s="25"/>
    </row>
    <row r="599" spans="1:3">
      <c r="A599" s="6"/>
      <c r="B599" s="7"/>
      <c r="C599" s="25"/>
    </row>
    <row r="600" spans="1:3">
      <c r="A600" s="6"/>
      <c r="B600" s="7"/>
      <c r="C600" s="25"/>
    </row>
    <row r="601" spans="1:3">
      <c r="A601" s="6"/>
      <c r="B601" s="7"/>
      <c r="C601" s="25"/>
    </row>
    <row r="602" spans="1:3">
      <c r="A602" s="6"/>
      <c r="B602" s="7"/>
      <c r="C602" s="25"/>
    </row>
    <row r="603" spans="1:3">
      <c r="A603" s="6"/>
      <c r="B603" s="7"/>
      <c r="C603" s="25"/>
    </row>
    <row r="604" spans="1:3">
      <c r="A604" s="6"/>
      <c r="B604" s="7"/>
      <c r="C604" s="121"/>
    </row>
    <row r="605" spans="1:3">
      <c r="A605" s="6"/>
      <c r="B605" s="7"/>
      <c r="C605" s="25"/>
    </row>
    <row r="606" spans="1:3">
      <c r="A606" s="6"/>
      <c r="B606" s="7"/>
      <c r="C606" s="121"/>
    </row>
    <row r="607" spans="1:3">
      <c r="A607" s="6"/>
      <c r="B607" s="7"/>
      <c r="C607" s="25"/>
    </row>
    <row r="608" spans="1:3">
      <c r="A608" s="6"/>
      <c r="B608" s="7"/>
      <c r="C608" s="25"/>
    </row>
    <row r="609" spans="1:3">
      <c r="A609" s="6"/>
      <c r="B609" s="7"/>
      <c r="C609" s="24"/>
    </row>
    <row r="610" spans="1:3">
      <c r="A610" s="6"/>
      <c r="B610" s="7"/>
      <c r="C610" s="24"/>
    </row>
    <row r="611" spans="1:3">
      <c r="A611" s="6"/>
      <c r="B611" s="7"/>
      <c r="C611" s="24"/>
    </row>
    <row r="612" spans="1:3">
      <c r="A612" s="6"/>
      <c r="B612" s="7"/>
      <c r="C612" s="24"/>
    </row>
    <row r="613" spans="1:3">
      <c r="A613" s="6"/>
      <c r="B613" s="7"/>
      <c r="C613" s="25"/>
    </row>
    <row r="614" spans="1:3">
      <c r="A614" s="6"/>
      <c r="B614" s="7"/>
      <c r="C614" s="25"/>
    </row>
    <row r="615" spans="1:3">
      <c r="A615" s="6"/>
      <c r="B615" s="7"/>
      <c r="C615" s="25"/>
    </row>
    <row r="616" spans="1:3">
      <c r="A616" s="6"/>
      <c r="B616" s="7"/>
      <c r="C616" s="24"/>
    </row>
    <row r="617" spans="1:3">
      <c r="A617" s="6"/>
      <c r="B617" s="7"/>
      <c r="C617" s="24"/>
    </row>
    <row r="618" spans="1:3">
      <c r="A618" s="6"/>
      <c r="B618" s="7"/>
      <c r="C618" s="24"/>
    </row>
    <row r="619" spans="1:3">
      <c r="A619" s="6"/>
      <c r="B619" s="7"/>
      <c r="C619" s="24"/>
    </row>
    <row r="620" spans="1:3">
      <c r="A620" s="6"/>
      <c r="B620" s="7"/>
      <c r="C620" s="24"/>
    </row>
    <row r="621" spans="1:3">
      <c r="A621" s="6"/>
      <c r="B621" s="7"/>
      <c r="C621" s="24"/>
    </row>
    <row r="622" spans="1:3">
      <c r="A622" s="6"/>
      <c r="B622" s="7"/>
      <c r="C622" s="24"/>
    </row>
    <row r="623" spans="1:3">
      <c r="A623" s="6"/>
      <c r="B623" s="7"/>
      <c r="C623" s="24"/>
    </row>
    <row r="624" spans="1:3">
      <c r="A624" s="6"/>
      <c r="B624" s="7"/>
      <c r="C624" s="24"/>
    </row>
    <row r="625" spans="1:3">
      <c r="A625" s="6"/>
      <c r="B625" s="7"/>
      <c r="C625" s="24"/>
    </row>
    <row r="626" spans="1:3">
      <c r="A626" s="6"/>
      <c r="B626" s="7"/>
      <c r="C626" s="24"/>
    </row>
    <row r="627" spans="1:3">
      <c r="A627" s="6"/>
      <c r="B627" s="7"/>
      <c r="C627" s="24"/>
    </row>
    <row r="628" spans="1:3">
      <c r="A628" s="6"/>
      <c r="B628" s="7"/>
      <c r="C628" s="29"/>
    </row>
    <row r="629" spans="1:3">
      <c r="A629" s="6"/>
      <c r="B629" s="7"/>
      <c r="C629" s="24"/>
    </row>
    <row r="634" spans="1:3">
      <c r="B634" s="13"/>
      <c r="C634" s="14"/>
    </row>
    <row r="635" spans="1:3">
      <c r="B635" s="13"/>
      <c r="C635" s="14"/>
    </row>
    <row r="636" spans="1:3">
      <c r="B636" s="13"/>
      <c r="C636" s="14"/>
    </row>
    <row r="637" spans="1:3">
      <c r="B637" s="13"/>
      <c r="C637" s="14"/>
    </row>
    <row r="638" spans="1:3">
      <c r="B638" s="13"/>
      <c r="C638" s="14"/>
    </row>
    <row r="639" spans="1:3">
      <c r="B639" s="13"/>
      <c r="C639" s="14"/>
    </row>
    <row r="640" spans="1:3">
      <c r="B640" s="13"/>
      <c r="C640" s="14"/>
    </row>
    <row r="641" spans="2:3">
      <c r="B641" s="13"/>
      <c r="C641" s="14"/>
    </row>
    <row r="642" spans="2:3">
      <c r="B642" s="13"/>
      <c r="C642" s="14"/>
    </row>
    <row r="643" spans="2:3">
      <c r="B643" s="13"/>
      <c r="C643" s="14"/>
    </row>
    <row r="644" spans="2:3">
      <c r="B644" s="13"/>
      <c r="C644" s="14"/>
    </row>
    <row r="645" spans="2:3">
      <c r="B645" s="13"/>
      <c r="C645" s="14"/>
    </row>
    <row r="646" spans="2:3">
      <c r="B646" s="13"/>
      <c r="C646" s="14"/>
    </row>
    <row r="647" spans="2:3">
      <c r="B647" s="13"/>
      <c r="C647" s="14"/>
    </row>
    <row r="648" spans="2:3">
      <c r="B648" s="13"/>
      <c r="C648" s="14"/>
    </row>
    <row r="649" spans="2:3">
      <c r="B649" s="13"/>
      <c r="C649" s="14"/>
    </row>
    <row r="650" spans="2:3">
      <c r="B650" s="13"/>
      <c r="C650" s="14"/>
    </row>
    <row r="651" spans="2:3">
      <c r="B651" s="13"/>
      <c r="C651" s="14"/>
    </row>
    <row r="652" spans="2:3">
      <c r="B652" s="13"/>
      <c r="C652" s="14"/>
    </row>
    <row r="653" spans="2:3">
      <c r="B653" s="13"/>
      <c r="C653" s="14"/>
    </row>
    <row r="654" spans="2:3">
      <c r="B654" s="13"/>
      <c r="C654" s="14"/>
    </row>
    <row r="655" spans="2:3">
      <c r="B655" s="13"/>
      <c r="C655" s="14"/>
    </row>
    <row r="656" spans="2:3">
      <c r="B656" s="13"/>
      <c r="C656" s="14"/>
    </row>
    <row r="657" spans="2:3">
      <c r="B657" s="13"/>
      <c r="C657" s="14"/>
    </row>
    <row r="658" spans="2:3">
      <c r="B658" s="13"/>
      <c r="C658" s="14"/>
    </row>
    <row r="659" spans="2:3">
      <c r="B659" s="13"/>
      <c r="C659" s="14"/>
    </row>
    <row r="672" spans="2:3">
      <c r="B672" s="13"/>
      <c r="C672" s="25"/>
    </row>
    <row r="673" spans="2:3">
      <c r="B673" s="13"/>
      <c r="C673" s="14"/>
    </row>
    <row r="674" spans="2:3">
      <c r="B674" s="13"/>
      <c r="C674" s="14"/>
    </row>
    <row r="675" spans="2:3">
      <c r="B675" s="13"/>
      <c r="C675" s="14"/>
    </row>
    <row r="676" spans="2:3">
      <c r="B676" s="13"/>
      <c r="C676" s="14"/>
    </row>
    <row r="677" spans="2:3">
      <c r="B677" s="13"/>
      <c r="C677" s="14"/>
    </row>
    <row r="678" spans="2:3">
      <c r="B678" s="13"/>
      <c r="C678" s="14"/>
    </row>
    <row r="679" spans="2:3">
      <c r="B679" s="13"/>
      <c r="C679" s="14"/>
    </row>
    <row r="680" spans="2:3">
      <c r="B680" s="13"/>
      <c r="C680" s="14"/>
    </row>
    <row r="681" spans="2:3">
      <c r="B681" s="13"/>
      <c r="C681" s="14"/>
    </row>
    <row r="682" spans="2:3">
      <c r="B682" s="13"/>
      <c r="C682" s="14"/>
    </row>
    <row r="683" spans="2:3">
      <c r="B683" s="13"/>
      <c r="C683" s="14"/>
    </row>
    <row r="684" spans="2:3">
      <c r="B684" s="13"/>
      <c r="C684" s="14"/>
    </row>
    <row r="685" spans="2:3">
      <c r="B685" s="13"/>
      <c r="C685" s="14"/>
    </row>
    <row r="686" spans="2:3">
      <c r="B686" s="13"/>
      <c r="C686" s="14"/>
    </row>
    <row r="687" spans="2:3">
      <c r="B687" s="13"/>
      <c r="C687" s="14"/>
    </row>
    <row r="688" spans="2:3">
      <c r="B688" s="13"/>
      <c r="C688" s="14"/>
    </row>
    <row r="689" spans="2:3">
      <c r="B689" s="13"/>
      <c r="C689" s="14"/>
    </row>
    <row r="690" spans="2:3">
      <c r="B690" s="13"/>
      <c r="C690" s="14"/>
    </row>
    <row r="691" spans="2:3">
      <c r="B691" s="13"/>
      <c r="C691" s="14"/>
    </row>
    <row r="692" spans="2:3">
      <c r="B692" s="13"/>
      <c r="C692" s="14"/>
    </row>
    <row r="693" spans="2:3">
      <c r="B693" s="13"/>
      <c r="C693" s="14"/>
    </row>
    <row r="694" spans="2:3">
      <c r="B694" s="13"/>
      <c r="C694" s="14"/>
    </row>
    <row r="695" spans="2:3">
      <c r="B695" s="13"/>
      <c r="C695" s="14"/>
    </row>
    <row r="696" spans="2:3">
      <c r="B696" s="13"/>
      <c r="C696" s="14"/>
    </row>
    <row r="697" spans="2:3">
      <c r="B697" s="13"/>
      <c r="C697" s="14"/>
    </row>
    <row r="698" spans="2:3">
      <c r="B698" s="13"/>
      <c r="C698" s="14"/>
    </row>
    <row r="699" spans="2:3">
      <c r="B699" s="13"/>
      <c r="C699" s="14"/>
    </row>
    <row r="700" spans="2:3">
      <c r="B700" s="13"/>
      <c r="C700" s="14"/>
    </row>
    <row r="701" spans="2:3">
      <c r="B701" s="13"/>
      <c r="C701" s="14"/>
    </row>
  </sheetData>
  <protectedRanges>
    <protectedRange sqref="C84:C87" name="Other Details"/>
    <protectedRange sqref="C136" name="Other Details_1"/>
    <protectedRange sqref="C522:C525" name="Other Details_2"/>
    <protectedRange sqref="C526" name="Other Details_3"/>
    <protectedRange sqref="C527" name="Other Details_4"/>
    <protectedRange sqref="C528:C530" name="Other Details_5"/>
    <protectedRange sqref="C531:C532" name="Other Details_6"/>
    <protectedRange sqref="C533:C534" name="Other Details_7"/>
    <protectedRange sqref="C535:C536" name="Other Details_8"/>
  </protectedRanges>
  <mergeCells count="1">
    <mergeCell ref="D336:D337"/>
  </mergeCells>
  <dataValidations count="3">
    <dataValidation allowBlank="1" showInputMessage="1" showErrorMessage="1" sqref="J2:J1048576" xr:uid="{60760262-01C6-4845-9892-552023C6AEC5}"/>
    <dataValidation type="list" allowBlank="1" showInputMessage="1" showErrorMessage="1" sqref="H528:I530" xr:uid="{DE84AC56-A7FF-4CE7-AB77-D4017A660AFA}">
      <formula1>"MC, MP, BC, BP, BB, PC, PP, WOF"</formula1>
    </dataValidation>
    <dataValidation type="list" allowBlank="1" showInputMessage="1" showErrorMessage="1" sqref="N528:N530" xr:uid="{424A281B-E261-475A-8F26-BFB1924A77C6}">
      <formula1>"MI, NJ, ON, PA, WV"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0FBC2CF-3BBA-4E6F-A269-1BB0A003FFB1}">
          <x14:formula1>
            <xm:f>Categories!$C$2:$C$14</xm:f>
          </x14:formula1>
          <xm:sqref>N629:N1048576 N2:N521 N537:N627</xm:sqref>
        </x14:dataValidation>
        <x14:dataValidation type="list" allowBlank="1" showInputMessage="1" showErrorMessage="1" xr:uid="{2D706C42-66F7-4BDC-970D-12CD933C707A}">
          <x14:formula1>
            <xm:f>Categories!$A$2:$A$14</xm:f>
          </x14:formula1>
          <xm:sqref>H537:H1048576 H2:H521</xm:sqref>
        </x14:dataValidation>
        <x14:dataValidation type="list" allowBlank="1" showInputMessage="1" showErrorMessage="1" xr:uid="{1645DBD3-6E23-428B-97BD-5E4102E2BAC5}">
          <x14:formula1>
            <xm:f>Categories!$C$2:$C$13</xm:f>
          </x14:formula1>
          <xm:sqref>K2:K1048576</xm:sqref>
        </x14:dataValidation>
        <x14:dataValidation type="list" allowBlank="1" showInputMessage="1" showErrorMessage="1" xr:uid="{DBC797F6-5168-4E58-B167-DB0A7990B7BD}">
          <x14:formula1>
            <xm:f>Categories!$B$2:$B$8</xm:f>
          </x14:formula1>
          <xm:sqref>I2:I521 I537:I1048576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7046-D12A-4C2F-971A-BEDA100EF987}">
  <dimension ref="A1:N762"/>
  <sheetViews>
    <sheetView zoomScale="90" zoomScaleNormal="90" workbookViewId="0">
      <pane ySplit="1" topLeftCell="C71" activePane="bottomLeft" state="frozen"/>
      <selection pane="bottomLeft" activeCell="C71" sqref="C71"/>
    </sheetView>
  </sheetViews>
  <sheetFormatPr defaultRowHeight="15"/>
  <cols>
    <col min="1" max="1" width="11.42578125" bestFit="1" customWidth="1"/>
    <col min="2" max="2" width="9.140625" style="12" bestFit="1" customWidth="1"/>
    <col min="3" max="3" width="110" style="11" bestFit="1" customWidth="1"/>
    <col min="4" max="4" width="22.7109375" style="8" customWidth="1"/>
    <col min="5" max="5" width="12.7109375" style="8" customWidth="1"/>
    <col min="6" max="6" width="10.7109375" style="8" customWidth="1"/>
    <col min="7" max="7" width="11.7109375" style="8" customWidth="1"/>
    <col min="8" max="8" width="35" style="9" customWidth="1"/>
    <col min="9" max="9" width="19.5703125" style="9" customWidth="1"/>
    <col min="10" max="11" width="16" style="9" customWidth="1"/>
    <col min="12" max="12" width="9.140625" style="9" bestFit="1" customWidth="1"/>
    <col min="13" max="13" width="11.5703125" style="10" customWidth="1"/>
    <col min="14" max="14" width="46" customWidth="1"/>
  </cols>
  <sheetData>
    <row r="1" spans="1:14" ht="15.75">
      <c r="A1" s="1" t="s">
        <v>37</v>
      </c>
      <c r="B1" s="2"/>
      <c r="C1" s="3" t="s">
        <v>38</v>
      </c>
      <c r="D1" s="3" t="s">
        <v>39</v>
      </c>
      <c r="E1" s="3" t="s">
        <v>40</v>
      </c>
      <c r="F1" s="4" t="s">
        <v>41</v>
      </c>
      <c r="G1" s="3" t="s">
        <v>42</v>
      </c>
      <c r="H1" s="5" t="s">
        <v>0</v>
      </c>
      <c r="I1" s="5" t="s">
        <v>1</v>
      </c>
      <c r="J1" s="5" t="s">
        <v>43</v>
      </c>
      <c r="K1" s="5" t="s">
        <v>2</v>
      </c>
      <c r="L1" s="5" t="s">
        <v>44</v>
      </c>
      <c r="M1" s="5" t="s">
        <v>45</v>
      </c>
      <c r="N1" s="5" t="s">
        <v>46</v>
      </c>
    </row>
    <row r="2" spans="1:14">
      <c r="A2" s="46">
        <v>44896</v>
      </c>
      <c r="B2" s="7">
        <v>1</v>
      </c>
      <c r="C2" s="105" t="s">
        <v>1004</v>
      </c>
      <c r="D2" s="106" t="s">
        <v>1005</v>
      </c>
      <c r="E2" s="106">
        <v>1</v>
      </c>
      <c r="F2" s="106">
        <v>0</v>
      </c>
      <c r="G2" s="106">
        <v>1</v>
      </c>
      <c r="H2" s="9" t="s">
        <v>13</v>
      </c>
      <c r="I2" s="9" t="s">
        <v>13</v>
      </c>
      <c r="J2" s="9" t="s">
        <v>49</v>
      </c>
      <c r="K2" s="9" t="s">
        <v>20</v>
      </c>
      <c r="L2" s="9">
        <v>1</v>
      </c>
    </row>
    <row r="3" spans="1:14">
      <c r="A3" s="46">
        <v>44896</v>
      </c>
      <c r="B3" s="7">
        <f t="shared" ref="B3:B66" si="0">SUM(B2+1)</f>
        <v>2</v>
      </c>
      <c r="C3" s="105" t="s">
        <v>1006</v>
      </c>
      <c r="D3" s="107" t="s">
        <v>48</v>
      </c>
      <c r="E3" s="106">
        <v>1</v>
      </c>
      <c r="F3" s="106">
        <v>1</v>
      </c>
      <c r="G3" s="106">
        <v>0</v>
      </c>
      <c r="H3" s="9" t="s">
        <v>9</v>
      </c>
      <c r="I3" s="9" t="s">
        <v>4</v>
      </c>
      <c r="J3" s="9" t="s">
        <v>51</v>
      </c>
      <c r="K3" s="9" t="s">
        <v>17</v>
      </c>
      <c r="L3" s="9">
        <v>1</v>
      </c>
    </row>
    <row r="4" spans="1:14">
      <c r="A4" s="46">
        <v>44896</v>
      </c>
      <c r="B4" s="7">
        <f t="shared" si="0"/>
        <v>3</v>
      </c>
      <c r="C4" s="105" t="s">
        <v>1007</v>
      </c>
      <c r="D4" s="107" t="s">
        <v>48</v>
      </c>
      <c r="E4" s="106">
        <v>1</v>
      </c>
      <c r="F4" s="106">
        <v>2</v>
      </c>
      <c r="G4" s="106">
        <v>1</v>
      </c>
      <c r="H4" s="9" t="s">
        <v>21</v>
      </c>
      <c r="I4" s="9" t="s">
        <v>4</v>
      </c>
      <c r="J4" s="9" t="s">
        <v>160</v>
      </c>
      <c r="K4" s="9" t="s">
        <v>27</v>
      </c>
      <c r="L4" s="9">
        <v>1</v>
      </c>
    </row>
    <row r="5" spans="1:14">
      <c r="A5" s="46">
        <v>44896</v>
      </c>
      <c r="B5" s="7">
        <f t="shared" si="0"/>
        <v>4</v>
      </c>
      <c r="C5" s="105" t="s">
        <v>1008</v>
      </c>
      <c r="D5" s="106" t="s">
        <v>53</v>
      </c>
      <c r="E5" s="106">
        <v>1</v>
      </c>
      <c r="F5" s="106">
        <v>0</v>
      </c>
      <c r="G5" s="106">
        <v>0</v>
      </c>
      <c r="H5" s="9" t="s">
        <v>15</v>
      </c>
      <c r="I5" s="9" t="s">
        <v>4</v>
      </c>
      <c r="J5" s="9" t="s">
        <v>71</v>
      </c>
      <c r="K5" s="9" t="s">
        <v>29</v>
      </c>
      <c r="L5" s="9">
        <v>1</v>
      </c>
    </row>
    <row r="6" spans="1:14">
      <c r="A6" s="46">
        <v>44896</v>
      </c>
      <c r="B6" s="7">
        <f t="shared" si="0"/>
        <v>5</v>
      </c>
      <c r="C6" s="105" t="s">
        <v>1009</v>
      </c>
      <c r="D6" s="106" t="s">
        <v>53</v>
      </c>
      <c r="E6" s="106">
        <v>1</v>
      </c>
      <c r="F6" s="106">
        <v>1</v>
      </c>
      <c r="G6" s="106">
        <v>12</v>
      </c>
      <c r="H6" s="9" t="s">
        <v>15</v>
      </c>
      <c r="I6" s="9" t="s">
        <v>4</v>
      </c>
      <c r="J6" s="9" t="s">
        <v>71</v>
      </c>
      <c r="K6" s="9" t="s">
        <v>14</v>
      </c>
      <c r="L6" s="9">
        <v>1</v>
      </c>
    </row>
    <row r="7" spans="1:14">
      <c r="A7" s="46">
        <v>44896</v>
      </c>
      <c r="B7" s="7">
        <f t="shared" si="0"/>
        <v>6</v>
      </c>
      <c r="C7" s="105" t="s">
        <v>1010</v>
      </c>
      <c r="D7" s="106" t="s">
        <v>53</v>
      </c>
      <c r="E7" s="106">
        <v>1</v>
      </c>
      <c r="F7" s="106">
        <v>1</v>
      </c>
      <c r="G7" s="106">
        <v>0</v>
      </c>
      <c r="H7" s="9" t="s">
        <v>9</v>
      </c>
      <c r="I7" s="9" t="s">
        <v>7</v>
      </c>
      <c r="J7" s="9" t="s">
        <v>49</v>
      </c>
      <c r="K7" s="9" t="s">
        <v>17</v>
      </c>
      <c r="L7" s="9">
        <v>1</v>
      </c>
    </row>
    <row r="8" spans="1:14">
      <c r="A8" s="46">
        <v>44896</v>
      </c>
      <c r="B8" s="7">
        <f t="shared" si="0"/>
        <v>7</v>
      </c>
      <c r="C8" s="105" t="s">
        <v>1011</v>
      </c>
      <c r="D8" s="8" t="s">
        <v>55</v>
      </c>
      <c r="E8" s="106">
        <v>1</v>
      </c>
      <c r="F8" s="106">
        <v>2</v>
      </c>
      <c r="G8" s="106">
        <v>0</v>
      </c>
      <c r="H8" s="9" t="s">
        <v>21</v>
      </c>
      <c r="I8" s="9" t="s">
        <v>4</v>
      </c>
      <c r="J8" s="9" t="s">
        <v>303</v>
      </c>
      <c r="K8" s="9" t="s">
        <v>27</v>
      </c>
      <c r="L8" s="9">
        <v>1</v>
      </c>
    </row>
    <row r="9" spans="1:14">
      <c r="A9" s="46">
        <v>44896</v>
      </c>
      <c r="B9" s="7">
        <f t="shared" si="0"/>
        <v>8</v>
      </c>
      <c r="C9" s="105" t="s">
        <v>1012</v>
      </c>
      <c r="D9" s="8" t="s">
        <v>55</v>
      </c>
      <c r="E9" s="106">
        <v>1</v>
      </c>
      <c r="F9" s="106">
        <v>2</v>
      </c>
      <c r="G9" s="106">
        <v>0</v>
      </c>
      <c r="H9" s="9" t="s">
        <v>9</v>
      </c>
      <c r="I9" s="9" t="s">
        <v>4</v>
      </c>
      <c r="J9" s="9" t="s">
        <v>684</v>
      </c>
      <c r="K9" s="9" t="s">
        <v>17</v>
      </c>
      <c r="L9" s="9">
        <v>1</v>
      </c>
    </row>
    <row r="10" spans="1:14">
      <c r="A10" s="46">
        <v>44896</v>
      </c>
      <c r="B10" s="7">
        <f t="shared" si="0"/>
        <v>9</v>
      </c>
      <c r="C10" s="105" t="s">
        <v>1013</v>
      </c>
      <c r="D10" s="8" t="s">
        <v>55</v>
      </c>
      <c r="E10" s="106">
        <v>1</v>
      </c>
      <c r="F10" s="106">
        <v>1</v>
      </c>
      <c r="G10" s="106">
        <v>0</v>
      </c>
      <c r="H10" s="9" t="s">
        <v>9</v>
      </c>
      <c r="I10" s="9" t="s">
        <v>4</v>
      </c>
      <c r="J10" s="9" t="s">
        <v>83</v>
      </c>
      <c r="K10" s="9" t="s">
        <v>17</v>
      </c>
      <c r="L10" s="9">
        <v>1</v>
      </c>
    </row>
    <row r="11" spans="1:14">
      <c r="A11" s="46">
        <v>44896</v>
      </c>
      <c r="B11" s="7">
        <f t="shared" si="0"/>
        <v>10</v>
      </c>
      <c r="C11" s="105" t="s">
        <v>1014</v>
      </c>
      <c r="D11" s="106" t="s">
        <v>159</v>
      </c>
      <c r="E11" s="106">
        <v>1</v>
      </c>
      <c r="F11" s="106">
        <v>2</v>
      </c>
      <c r="G11" s="106">
        <v>1</v>
      </c>
      <c r="H11" s="9" t="s">
        <v>9</v>
      </c>
      <c r="I11" s="9" t="s">
        <v>4</v>
      </c>
      <c r="J11" s="9" t="s">
        <v>160</v>
      </c>
      <c r="K11" s="9" t="s">
        <v>17</v>
      </c>
      <c r="L11" s="9">
        <v>1</v>
      </c>
    </row>
    <row r="12" spans="1:14">
      <c r="A12" s="46">
        <v>44896</v>
      </c>
      <c r="B12" s="7">
        <f t="shared" si="0"/>
        <v>11</v>
      </c>
      <c r="C12" t="s">
        <v>1015</v>
      </c>
      <c r="D12" s="107" t="s">
        <v>61</v>
      </c>
      <c r="E12" s="106">
        <v>1</v>
      </c>
      <c r="F12" s="106">
        <v>1</v>
      </c>
      <c r="G12" s="106">
        <v>1</v>
      </c>
      <c r="H12" s="9" t="s">
        <v>6</v>
      </c>
      <c r="I12" s="9" t="s">
        <v>4</v>
      </c>
      <c r="J12" s="9" t="s">
        <v>49</v>
      </c>
      <c r="K12" s="9" t="s">
        <v>20</v>
      </c>
      <c r="L12" s="9">
        <v>1</v>
      </c>
    </row>
    <row r="13" spans="1:14">
      <c r="A13" s="46">
        <v>44896</v>
      </c>
      <c r="B13" s="7">
        <f t="shared" si="0"/>
        <v>12</v>
      </c>
      <c r="C13" t="s">
        <v>1016</v>
      </c>
      <c r="D13" s="107" t="s">
        <v>61</v>
      </c>
      <c r="E13" s="106">
        <v>1</v>
      </c>
      <c r="F13" s="106">
        <v>0</v>
      </c>
      <c r="G13" s="106">
        <v>1</v>
      </c>
      <c r="H13" s="9" t="s">
        <v>13</v>
      </c>
      <c r="I13" s="9" t="s">
        <v>13</v>
      </c>
      <c r="J13" s="9" t="s">
        <v>49</v>
      </c>
      <c r="K13" s="9" t="s">
        <v>20</v>
      </c>
      <c r="L13" s="9">
        <v>1</v>
      </c>
    </row>
    <row r="14" spans="1:14">
      <c r="A14" s="46">
        <v>44896</v>
      </c>
      <c r="B14" s="7">
        <f t="shared" si="0"/>
        <v>13</v>
      </c>
      <c r="C14" t="s">
        <v>1017</v>
      </c>
      <c r="D14" s="107" t="s">
        <v>61</v>
      </c>
      <c r="E14" s="106">
        <v>1</v>
      </c>
      <c r="F14" s="106">
        <v>0</v>
      </c>
      <c r="G14" s="106">
        <v>2</v>
      </c>
      <c r="H14" s="9" t="s">
        <v>13</v>
      </c>
      <c r="I14" s="9" t="s">
        <v>13</v>
      </c>
      <c r="J14" s="9" t="s">
        <v>49</v>
      </c>
      <c r="K14" s="9" t="s">
        <v>20</v>
      </c>
      <c r="L14" s="9">
        <v>1</v>
      </c>
    </row>
    <row r="15" spans="1:14">
      <c r="A15" s="46">
        <v>44896</v>
      </c>
      <c r="B15" s="7">
        <f t="shared" si="0"/>
        <v>14</v>
      </c>
      <c r="C15" t="s">
        <v>1018</v>
      </c>
      <c r="D15" s="108" t="s">
        <v>1019</v>
      </c>
      <c r="E15" s="106">
        <v>1</v>
      </c>
      <c r="F15" s="106">
        <v>0</v>
      </c>
      <c r="G15" s="106">
        <v>1</v>
      </c>
      <c r="H15" s="9" t="s">
        <v>13</v>
      </c>
      <c r="I15" s="9" t="s">
        <v>13</v>
      </c>
      <c r="J15" s="9" t="s">
        <v>49</v>
      </c>
      <c r="K15" s="9" t="s">
        <v>20</v>
      </c>
      <c r="L15" s="9">
        <v>1</v>
      </c>
    </row>
    <row r="16" spans="1:14">
      <c r="A16" s="46">
        <v>44896</v>
      </c>
      <c r="B16" s="7">
        <f t="shared" si="0"/>
        <v>15</v>
      </c>
      <c r="C16" t="s">
        <v>1020</v>
      </c>
      <c r="D16" s="108" t="s">
        <v>1019</v>
      </c>
      <c r="E16" s="8">
        <v>1</v>
      </c>
      <c r="F16" s="8">
        <v>0</v>
      </c>
      <c r="G16" s="8">
        <v>1</v>
      </c>
      <c r="H16" s="9" t="s">
        <v>6</v>
      </c>
      <c r="I16" s="9" t="s">
        <v>4</v>
      </c>
      <c r="J16" s="9" t="s">
        <v>49</v>
      </c>
      <c r="K16" s="9" t="s">
        <v>20</v>
      </c>
      <c r="L16" s="9">
        <v>1</v>
      </c>
    </row>
    <row r="17" spans="1:14">
      <c r="A17" s="46">
        <v>44896</v>
      </c>
      <c r="B17" s="7">
        <f t="shared" si="0"/>
        <v>16</v>
      </c>
      <c r="C17" s="125" t="s">
        <v>1021</v>
      </c>
      <c r="D17" s="109" t="s">
        <v>159</v>
      </c>
      <c r="E17" s="106">
        <v>1</v>
      </c>
      <c r="F17" s="106">
        <v>1</v>
      </c>
      <c r="G17" s="106">
        <v>0</v>
      </c>
      <c r="H17" s="9" t="s">
        <v>9</v>
      </c>
      <c r="I17" s="9" t="s">
        <v>7</v>
      </c>
      <c r="J17" s="9" t="s">
        <v>51</v>
      </c>
      <c r="K17" s="9" t="s">
        <v>17</v>
      </c>
      <c r="M17" s="10">
        <v>1</v>
      </c>
    </row>
    <row r="18" spans="1:14">
      <c r="A18" s="46">
        <v>44896</v>
      </c>
      <c r="B18" s="7">
        <f t="shared" si="0"/>
        <v>17</v>
      </c>
      <c r="C18" s="105" t="s">
        <v>1022</v>
      </c>
      <c r="D18" s="109" t="s">
        <v>159</v>
      </c>
      <c r="E18" s="106">
        <v>1</v>
      </c>
      <c r="F18" s="106">
        <v>1</v>
      </c>
      <c r="G18" s="106">
        <v>1</v>
      </c>
      <c r="H18" s="9" t="s">
        <v>21</v>
      </c>
      <c r="I18" s="9" t="s">
        <v>4</v>
      </c>
      <c r="J18" s="9" t="s">
        <v>303</v>
      </c>
      <c r="K18" s="9" t="s">
        <v>27</v>
      </c>
      <c r="M18" s="10">
        <v>1</v>
      </c>
    </row>
    <row r="19" spans="1:14">
      <c r="A19" s="46">
        <v>44896</v>
      </c>
      <c r="B19" s="7">
        <f t="shared" si="0"/>
        <v>18</v>
      </c>
      <c r="C19" s="126" t="s">
        <v>1023</v>
      </c>
      <c r="D19" s="110" t="s">
        <v>950</v>
      </c>
      <c r="E19" s="106">
        <v>1</v>
      </c>
      <c r="F19" s="106">
        <v>0</v>
      </c>
      <c r="G19" s="106">
        <v>1</v>
      </c>
      <c r="H19" s="9" t="s">
        <v>6</v>
      </c>
      <c r="I19" s="9" t="s">
        <v>4</v>
      </c>
      <c r="J19" s="9" t="s">
        <v>51</v>
      </c>
      <c r="K19" s="9" t="s">
        <v>20</v>
      </c>
      <c r="L19" s="9">
        <v>1</v>
      </c>
    </row>
    <row r="20" spans="1:14">
      <c r="A20" s="46">
        <v>44896</v>
      </c>
      <c r="B20" s="7">
        <f t="shared" si="0"/>
        <v>19</v>
      </c>
      <c r="C20" s="126" t="s">
        <v>1024</v>
      </c>
      <c r="D20" s="110" t="s">
        <v>950</v>
      </c>
      <c r="E20" s="106">
        <v>1</v>
      </c>
      <c r="F20" s="106">
        <v>0</v>
      </c>
      <c r="G20" s="106">
        <v>1</v>
      </c>
      <c r="H20" s="9" t="s">
        <v>6</v>
      </c>
      <c r="I20" s="9" t="s">
        <v>4</v>
      </c>
      <c r="J20" s="9" t="s">
        <v>83</v>
      </c>
      <c r="K20" s="9" t="s">
        <v>20</v>
      </c>
      <c r="L20" s="9">
        <v>1</v>
      </c>
    </row>
    <row r="21" spans="1:14">
      <c r="A21" s="46">
        <v>44896</v>
      </c>
      <c r="B21" s="7">
        <f t="shared" si="0"/>
        <v>20</v>
      </c>
      <c r="C21" s="126" t="s">
        <v>1025</v>
      </c>
      <c r="D21" s="110" t="s">
        <v>1026</v>
      </c>
      <c r="E21" s="106">
        <v>1</v>
      </c>
      <c r="F21" s="106">
        <v>0</v>
      </c>
      <c r="G21" s="106">
        <v>1</v>
      </c>
      <c r="H21" s="9" t="s">
        <v>6</v>
      </c>
      <c r="I21" s="9" t="s">
        <v>4</v>
      </c>
      <c r="J21" s="9" t="s">
        <v>87</v>
      </c>
      <c r="K21" s="9" t="s">
        <v>20</v>
      </c>
      <c r="L21" s="9">
        <v>1</v>
      </c>
      <c r="N21" s="122"/>
    </row>
    <row r="22" spans="1:14">
      <c r="A22" s="46">
        <v>44896</v>
      </c>
      <c r="B22" s="7">
        <f t="shared" si="0"/>
        <v>21</v>
      </c>
      <c r="C22" s="126" t="s">
        <v>1027</v>
      </c>
      <c r="D22" s="110" t="s">
        <v>1026</v>
      </c>
      <c r="E22" s="106">
        <v>1</v>
      </c>
      <c r="F22" s="106">
        <v>0</v>
      </c>
      <c r="G22" s="106">
        <v>1</v>
      </c>
      <c r="H22" s="9" t="s">
        <v>13</v>
      </c>
      <c r="I22" s="9" t="s">
        <v>13</v>
      </c>
      <c r="J22" s="9" t="s">
        <v>49</v>
      </c>
      <c r="K22" s="9" t="s">
        <v>20</v>
      </c>
      <c r="L22" s="9">
        <v>1</v>
      </c>
    </row>
    <row r="23" spans="1:14">
      <c r="A23" s="46">
        <v>44896</v>
      </c>
      <c r="B23" s="7">
        <f t="shared" si="0"/>
        <v>22</v>
      </c>
      <c r="C23" s="11" t="s">
        <v>1028</v>
      </c>
      <c r="D23" s="111" t="s">
        <v>1005</v>
      </c>
      <c r="E23" s="106">
        <v>1</v>
      </c>
      <c r="F23" s="106">
        <v>1</v>
      </c>
      <c r="G23" s="106">
        <v>1</v>
      </c>
      <c r="H23" s="9" t="s">
        <v>6</v>
      </c>
      <c r="I23" s="9" t="s">
        <v>4</v>
      </c>
      <c r="J23" s="9" t="s">
        <v>51</v>
      </c>
      <c r="K23" s="9" t="s">
        <v>20</v>
      </c>
      <c r="L23" s="9">
        <v>1</v>
      </c>
    </row>
    <row r="24" spans="1:14">
      <c r="A24" s="46">
        <v>44900</v>
      </c>
      <c r="B24" s="7">
        <f t="shared" si="0"/>
        <v>23</v>
      </c>
      <c r="C24" s="112" t="s">
        <v>1029</v>
      </c>
      <c r="D24" s="106" t="s">
        <v>48</v>
      </c>
      <c r="E24" s="106">
        <v>1</v>
      </c>
      <c r="F24" s="106">
        <v>0</v>
      </c>
      <c r="G24" s="106">
        <v>12</v>
      </c>
      <c r="H24" s="9" t="s">
        <v>15</v>
      </c>
      <c r="I24" s="9" t="s">
        <v>4</v>
      </c>
      <c r="J24" s="9" t="s">
        <v>66</v>
      </c>
      <c r="K24" s="9" t="s">
        <v>14</v>
      </c>
      <c r="L24" s="9">
        <v>1</v>
      </c>
    </row>
    <row r="25" spans="1:14">
      <c r="A25" s="46">
        <v>44900</v>
      </c>
      <c r="B25" s="7">
        <f t="shared" si="0"/>
        <v>24</v>
      </c>
      <c r="C25" s="105" t="s">
        <v>1030</v>
      </c>
      <c r="D25" s="106" t="s">
        <v>48</v>
      </c>
      <c r="E25" s="106">
        <v>1</v>
      </c>
      <c r="F25" s="106">
        <v>0</v>
      </c>
      <c r="G25" s="106">
        <v>1</v>
      </c>
      <c r="H25" s="9" t="s">
        <v>21</v>
      </c>
      <c r="I25" s="9" t="s">
        <v>4</v>
      </c>
      <c r="J25" s="9" t="s">
        <v>256</v>
      </c>
      <c r="K25" s="9" t="s">
        <v>27</v>
      </c>
      <c r="M25" s="10">
        <v>1</v>
      </c>
    </row>
    <row r="26" spans="1:14">
      <c r="A26" s="46">
        <v>44900</v>
      </c>
      <c r="B26" s="7">
        <f t="shared" si="0"/>
        <v>25</v>
      </c>
      <c r="C26" s="105" t="s">
        <v>1031</v>
      </c>
      <c r="D26" s="106" t="s">
        <v>950</v>
      </c>
      <c r="E26" s="106">
        <v>1</v>
      </c>
      <c r="F26" s="106">
        <v>0</v>
      </c>
      <c r="G26" s="106">
        <v>0</v>
      </c>
      <c r="H26" s="9" t="s">
        <v>6</v>
      </c>
      <c r="I26" s="9" t="s">
        <v>4</v>
      </c>
      <c r="J26" s="9" t="s">
        <v>87</v>
      </c>
      <c r="K26" s="9" t="s">
        <v>8</v>
      </c>
      <c r="L26" s="9">
        <v>1</v>
      </c>
    </row>
    <row r="27" spans="1:14">
      <c r="A27" s="46">
        <v>44900</v>
      </c>
      <c r="B27" s="7">
        <f t="shared" si="0"/>
        <v>26</v>
      </c>
      <c r="C27" s="105" t="s">
        <v>1032</v>
      </c>
      <c r="D27" s="106" t="s">
        <v>950</v>
      </c>
      <c r="E27" s="106">
        <v>1</v>
      </c>
      <c r="F27" s="106">
        <v>0</v>
      </c>
      <c r="G27" s="106">
        <v>0</v>
      </c>
      <c r="H27" s="9" t="s">
        <v>6</v>
      </c>
      <c r="I27" s="9" t="s">
        <v>4</v>
      </c>
      <c r="J27" s="9" t="s">
        <v>87</v>
      </c>
      <c r="K27" s="9" t="s">
        <v>20</v>
      </c>
      <c r="L27" s="9">
        <v>1</v>
      </c>
    </row>
    <row r="28" spans="1:14">
      <c r="A28" s="46">
        <v>44900</v>
      </c>
      <c r="B28" s="7">
        <f t="shared" si="0"/>
        <v>27</v>
      </c>
      <c r="C28" s="105" t="s">
        <v>1033</v>
      </c>
      <c r="D28" s="106" t="s">
        <v>950</v>
      </c>
      <c r="E28" s="106">
        <v>1</v>
      </c>
      <c r="F28" s="106">
        <v>0</v>
      </c>
      <c r="G28" s="106">
        <v>0</v>
      </c>
      <c r="H28" s="9" t="s">
        <v>6</v>
      </c>
      <c r="I28" s="9" t="s">
        <v>4</v>
      </c>
      <c r="J28" s="9" t="s">
        <v>51</v>
      </c>
      <c r="K28" s="9" t="s">
        <v>20</v>
      </c>
      <c r="L28" s="9">
        <v>1</v>
      </c>
    </row>
    <row r="29" spans="1:14">
      <c r="A29" s="46">
        <v>44900</v>
      </c>
      <c r="B29" s="7">
        <f t="shared" si="0"/>
        <v>28</v>
      </c>
      <c r="C29" s="105" t="s">
        <v>1034</v>
      </c>
      <c r="D29" s="106" t="s">
        <v>950</v>
      </c>
      <c r="E29" s="106">
        <v>1</v>
      </c>
      <c r="F29" s="106">
        <v>1</v>
      </c>
      <c r="G29" s="106">
        <v>0</v>
      </c>
      <c r="H29" s="9" t="s">
        <v>6</v>
      </c>
      <c r="I29" s="9" t="s">
        <v>7</v>
      </c>
      <c r="J29" s="9" t="s">
        <v>49</v>
      </c>
      <c r="K29" s="9" t="s">
        <v>20</v>
      </c>
      <c r="M29" s="10">
        <v>1</v>
      </c>
    </row>
    <row r="30" spans="1:14">
      <c r="A30" s="46">
        <v>44900</v>
      </c>
      <c r="B30" s="7">
        <f t="shared" si="0"/>
        <v>29</v>
      </c>
      <c r="C30" s="105" t="s">
        <v>1035</v>
      </c>
      <c r="D30" s="106" t="s">
        <v>950</v>
      </c>
      <c r="E30" s="106">
        <v>1</v>
      </c>
      <c r="F30" s="106">
        <v>1</v>
      </c>
      <c r="G30" s="106">
        <v>0</v>
      </c>
      <c r="H30" s="9" t="s">
        <v>6</v>
      </c>
      <c r="I30" s="9" t="s">
        <v>16</v>
      </c>
      <c r="J30" s="9" t="s">
        <v>49</v>
      </c>
      <c r="K30" s="9" t="s">
        <v>20</v>
      </c>
      <c r="M30" s="10">
        <v>1</v>
      </c>
    </row>
    <row r="31" spans="1:14">
      <c r="A31" s="46">
        <v>44900</v>
      </c>
      <c r="B31" s="7">
        <f t="shared" si="0"/>
        <v>30</v>
      </c>
      <c r="C31" s="105" t="s">
        <v>1036</v>
      </c>
      <c r="D31" s="107" t="s">
        <v>159</v>
      </c>
      <c r="E31" s="106">
        <v>1</v>
      </c>
      <c r="F31" s="106">
        <v>0</v>
      </c>
      <c r="G31" s="106">
        <v>0</v>
      </c>
      <c r="H31" s="9" t="s">
        <v>15</v>
      </c>
      <c r="I31" s="9" t="s">
        <v>4</v>
      </c>
      <c r="J31" s="9" t="s">
        <v>303</v>
      </c>
      <c r="K31" s="9" t="s">
        <v>1037</v>
      </c>
      <c r="M31" s="10">
        <v>1</v>
      </c>
    </row>
    <row r="32" spans="1:14">
      <c r="A32" s="46">
        <v>44900</v>
      </c>
      <c r="B32" s="7">
        <f t="shared" si="0"/>
        <v>31</v>
      </c>
      <c r="C32" s="105" t="s">
        <v>1038</v>
      </c>
      <c r="D32" s="107" t="s">
        <v>159</v>
      </c>
      <c r="E32" s="106">
        <v>1</v>
      </c>
      <c r="F32" s="106">
        <v>0</v>
      </c>
      <c r="G32" s="106">
        <v>0</v>
      </c>
      <c r="H32" s="9" t="s">
        <v>21</v>
      </c>
      <c r="I32" s="9" t="s">
        <v>4</v>
      </c>
      <c r="J32" s="9" t="s">
        <v>303</v>
      </c>
      <c r="K32" s="9" t="s">
        <v>27</v>
      </c>
      <c r="M32" s="10">
        <v>1</v>
      </c>
    </row>
    <row r="33" spans="1:14">
      <c r="A33" s="46">
        <v>44900</v>
      </c>
      <c r="B33" s="7">
        <f t="shared" si="0"/>
        <v>32</v>
      </c>
      <c r="C33" s="105" t="s">
        <v>1014</v>
      </c>
      <c r="D33" s="107" t="s">
        <v>159</v>
      </c>
      <c r="E33" s="106">
        <v>1</v>
      </c>
      <c r="F33" s="106">
        <v>1</v>
      </c>
      <c r="G33" s="106">
        <v>1</v>
      </c>
      <c r="H33" s="9" t="s">
        <v>15</v>
      </c>
      <c r="I33" s="9" t="s">
        <v>4</v>
      </c>
      <c r="J33" s="9" t="s">
        <v>313</v>
      </c>
      <c r="K33" s="9" t="s">
        <v>27</v>
      </c>
      <c r="L33" s="9">
        <v>1</v>
      </c>
      <c r="N33" s="122"/>
    </row>
    <row r="34" spans="1:14">
      <c r="A34" s="46">
        <v>44900</v>
      </c>
      <c r="B34" s="7">
        <f t="shared" si="0"/>
        <v>33</v>
      </c>
      <c r="C34" s="105" t="s">
        <v>1039</v>
      </c>
      <c r="D34" s="106" t="s">
        <v>950</v>
      </c>
      <c r="E34" s="106">
        <v>1</v>
      </c>
      <c r="F34" s="106">
        <v>3</v>
      </c>
      <c r="G34" s="106">
        <v>3</v>
      </c>
      <c r="H34" s="9" t="s">
        <v>6</v>
      </c>
      <c r="I34" s="9" t="s">
        <v>4</v>
      </c>
      <c r="J34" s="9" t="s">
        <v>66</v>
      </c>
      <c r="K34" s="9" t="s">
        <v>20</v>
      </c>
      <c r="L34" s="9">
        <v>1</v>
      </c>
      <c r="N34" s="122"/>
    </row>
    <row r="35" spans="1:14">
      <c r="A35" s="46">
        <v>44900</v>
      </c>
      <c r="B35" s="7">
        <f t="shared" si="0"/>
        <v>34</v>
      </c>
      <c r="C35" s="105" t="s">
        <v>1040</v>
      </c>
      <c r="D35" s="106" t="s">
        <v>950</v>
      </c>
      <c r="E35" s="106">
        <v>1</v>
      </c>
      <c r="F35" s="106">
        <v>3</v>
      </c>
      <c r="G35" s="106">
        <v>3</v>
      </c>
      <c r="H35" s="9" t="s">
        <v>6</v>
      </c>
      <c r="I35" s="9" t="s">
        <v>4</v>
      </c>
      <c r="J35" s="9" t="s">
        <v>83</v>
      </c>
      <c r="K35" s="9" t="s">
        <v>20</v>
      </c>
      <c r="L35" s="9">
        <v>1</v>
      </c>
      <c r="N35" s="122"/>
    </row>
    <row r="36" spans="1:14">
      <c r="A36" s="46">
        <v>44900</v>
      </c>
      <c r="B36" s="7">
        <f t="shared" si="0"/>
        <v>35</v>
      </c>
      <c r="C36" s="105" t="s">
        <v>1041</v>
      </c>
      <c r="D36" s="106" t="s">
        <v>1005</v>
      </c>
      <c r="E36" s="106">
        <v>1</v>
      </c>
      <c r="F36" s="106">
        <v>3</v>
      </c>
      <c r="G36" s="106">
        <v>3</v>
      </c>
      <c r="H36" s="9" t="s">
        <v>6</v>
      </c>
      <c r="I36" s="9" t="s">
        <v>7</v>
      </c>
      <c r="J36" s="9" t="s">
        <v>51</v>
      </c>
      <c r="K36" s="9" t="s">
        <v>20</v>
      </c>
      <c r="L36" s="9">
        <v>1</v>
      </c>
    </row>
    <row r="37" spans="1:14">
      <c r="A37" s="46">
        <v>44900</v>
      </c>
      <c r="B37" s="7">
        <f t="shared" si="0"/>
        <v>36</v>
      </c>
      <c r="C37" s="105" t="s">
        <v>1042</v>
      </c>
      <c r="D37" s="106" t="s">
        <v>1005</v>
      </c>
      <c r="E37" s="106">
        <v>1</v>
      </c>
      <c r="F37" s="106">
        <v>0</v>
      </c>
      <c r="G37" s="106">
        <v>0</v>
      </c>
      <c r="H37" s="9" t="s">
        <v>6</v>
      </c>
      <c r="I37" s="9" t="s">
        <v>4</v>
      </c>
      <c r="J37" s="9" t="s">
        <v>83</v>
      </c>
      <c r="K37" s="9" t="s">
        <v>1037</v>
      </c>
      <c r="L37" s="9">
        <v>1</v>
      </c>
    </row>
    <row r="38" spans="1:14">
      <c r="A38" s="46">
        <v>44900</v>
      </c>
      <c r="B38" s="7">
        <f t="shared" si="0"/>
        <v>37</v>
      </c>
      <c r="C38" s="105" t="s">
        <v>1043</v>
      </c>
      <c r="D38" s="106" t="s">
        <v>1005</v>
      </c>
      <c r="E38" s="106">
        <v>1</v>
      </c>
      <c r="F38" s="106">
        <v>0</v>
      </c>
      <c r="G38" s="106">
        <v>2</v>
      </c>
      <c r="H38" s="9" t="s">
        <v>6</v>
      </c>
      <c r="I38" s="9" t="s">
        <v>7</v>
      </c>
      <c r="J38" s="9" t="s">
        <v>49</v>
      </c>
      <c r="K38" s="9" t="s">
        <v>20</v>
      </c>
      <c r="L38" s="9">
        <v>1</v>
      </c>
    </row>
    <row r="39" spans="1:14">
      <c r="A39" s="46">
        <v>44900</v>
      </c>
      <c r="B39" s="7">
        <f t="shared" si="0"/>
        <v>38</v>
      </c>
      <c r="C39" s="105" t="s">
        <v>1044</v>
      </c>
      <c r="D39" s="106" t="s">
        <v>1005</v>
      </c>
      <c r="E39" s="106">
        <v>1</v>
      </c>
      <c r="F39" s="106">
        <v>0</v>
      </c>
      <c r="G39" s="106">
        <v>1</v>
      </c>
      <c r="H39" s="9" t="s">
        <v>6</v>
      </c>
      <c r="I39" s="9" t="s">
        <v>4</v>
      </c>
      <c r="J39" s="9" t="s">
        <v>87</v>
      </c>
      <c r="K39" s="9" t="s">
        <v>20</v>
      </c>
      <c r="L39" s="9">
        <v>1</v>
      </c>
    </row>
    <row r="40" spans="1:14">
      <c r="A40" s="46">
        <v>44900</v>
      </c>
      <c r="B40" s="7">
        <f t="shared" si="0"/>
        <v>39</v>
      </c>
      <c r="C40" s="105" t="s">
        <v>1045</v>
      </c>
      <c r="D40" s="106" t="s">
        <v>1005</v>
      </c>
      <c r="E40" s="106">
        <v>1</v>
      </c>
      <c r="F40" s="106">
        <v>3</v>
      </c>
      <c r="G40" s="106">
        <v>3</v>
      </c>
      <c r="H40" s="9" t="s">
        <v>6</v>
      </c>
      <c r="I40" s="9" t="s">
        <v>4</v>
      </c>
      <c r="J40" s="9" t="s">
        <v>66</v>
      </c>
      <c r="K40" s="9" t="s">
        <v>20</v>
      </c>
      <c r="L40" s="9">
        <v>1</v>
      </c>
    </row>
    <row r="41" spans="1:14">
      <c r="A41" s="46">
        <v>44900</v>
      </c>
      <c r="B41" s="7">
        <f t="shared" si="0"/>
        <v>40</v>
      </c>
      <c r="C41" s="105" t="s">
        <v>1046</v>
      </c>
      <c r="D41" s="106" t="s">
        <v>1026</v>
      </c>
      <c r="E41" s="106">
        <v>1</v>
      </c>
      <c r="F41" s="106">
        <v>0</v>
      </c>
      <c r="G41" s="106">
        <v>0</v>
      </c>
      <c r="H41" s="9" t="s">
        <v>6</v>
      </c>
      <c r="I41" s="9" t="s">
        <v>7</v>
      </c>
      <c r="J41" s="9" t="s">
        <v>49</v>
      </c>
      <c r="K41" s="9" t="s">
        <v>23</v>
      </c>
      <c r="L41" s="9">
        <v>1</v>
      </c>
      <c r="N41" s="122"/>
    </row>
    <row r="42" spans="1:14">
      <c r="A42" s="46">
        <v>44900</v>
      </c>
      <c r="B42" s="7">
        <f t="shared" si="0"/>
        <v>41</v>
      </c>
      <c r="C42" s="105" t="s">
        <v>1047</v>
      </c>
      <c r="D42" s="106" t="s">
        <v>1026</v>
      </c>
      <c r="E42" s="106">
        <v>1</v>
      </c>
      <c r="F42" s="106">
        <v>0</v>
      </c>
      <c r="G42" s="106">
        <v>2</v>
      </c>
      <c r="H42" s="9" t="s">
        <v>6</v>
      </c>
      <c r="I42" s="9" t="s">
        <v>16</v>
      </c>
      <c r="J42" s="9" t="s">
        <v>49</v>
      </c>
      <c r="K42" s="9" t="s">
        <v>20</v>
      </c>
      <c r="L42" s="9">
        <v>1</v>
      </c>
      <c r="N42" s="122"/>
    </row>
    <row r="43" spans="1:14">
      <c r="A43" s="46">
        <v>44900</v>
      </c>
      <c r="B43" s="7">
        <f t="shared" si="0"/>
        <v>42</v>
      </c>
      <c r="C43" s="105" t="s">
        <v>1048</v>
      </c>
      <c r="D43" s="106" t="s">
        <v>1026</v>
      </c>
      <c r="E43" s="106">
        <v>1</v>
      </c>
      <c r="F43" s="106">
        <v>1</v>
      </c>
      <c r="G43" s="106">
        <v>3</v>
      </c>
      <c r="H43" s="9" t="s">
        <v>6</v>
      </c>
      <c r="I43" s="9" t="s">
        <v>7</v>
      </c>
      <c r="J43" s="9" t="s">
        <v>49</v>
      </c>
      <c r="K43" s="9" t="s">
        <v>20</v>
      </c>
      <c r="L43" s="9">
        <v>1</v>
      </c>
    </row>
    <row r="44" spans="1:14">
      <c r="A44" s="46">
        <v>44900</v>
      </c>
      <c r="B44" s="7">
        <f t="shared" si="0"/>
        <v>43</v>
      </c>
      <c r="C44" s="105" t="s">
        <v>1049</v>
      </c>
      <c r="D44" s="106" t="s">
        <v>53</v>
      </c>
      <c r="E44" s="106">
        <v>1</v>
      </c>
      <c r="F44" s="106">
        <v>2</v>
      </c>
      <c r="G44" s="106">
        <v>2</v>
      </c>
      <c r="H44" s="9" t="s">
        <v>21</v>
      </c>
      <c r="I44" s="9" t="s">
        <v>4</v>
      </c>
      <c r="J44" s="9" t="s">
        <v>1050</v>
      </c>
      <c r="K44" s="9" t="s">
        <v>27</v>
      </c>
      <c r="L44" s="9">
        <v>1</v>
      </c>
    </row>
    <row r="45" spans="1:14">
      <c r="A45" s="46">
        <v>44900</v>
      </c>
      <c r="B45" s="7">
        <f t="shared" si="0"/>
        <v>44</v>
      </c>
      <c r="C45" s="105" t="s">
        <v>1051</v>
      </c>
      <c r="D45" s="106" t="s">
        <v>53</v>
      </c>
      <c r="E45" s="106">
        <v>1</v>
      </c>
      <c r="F45" s="106">
        <v>0</v>
      </c>
      <c r="G45" s="106">
        <v>12</v>
      </c>
      <c r="H45" s="9" t="s">
        <v>15</v>
      </c>
      <c r="I45" s="9" t="s">
        <v>4</v>
      </c>
      <c r="J45" s="9" t="s">
        <v>303</v>
      </c>
      <c r="K45" s="9" t="s">
        <v>14</v>
      </c>
      <c r="L45" s="9">
        <v>1</v>
      </c>
    </row>
    <row r="46" spans="1:14">
      <c r="A46" s="46">
        <v>44900</v>
      </c>
      <c r="B46" s="7">
        <f t="shared" si="0"/>
        <v>45</v>
      </c>
      <c r="C46" s="105" t="s">
        <v>1052</v>
      </c>
      <c r="D46" s="113" t="s">
        <v>53</v>
      </c>
      <c r="E46" s="106">
        <v>1</v>
      </c>
      <c r="F46" s="106">
        <v>1</v>
      </c>
      <c r="G46" s="106">
        <v>1</v>
      </c>
      <c r="H46" s="9" t="s">
        <v>21</v>
      </c>
      <c r="I46" s="9" t="s">
        <v>4</v>
      </c>
      <c r="J46" s="9" t="s">
        <v>303</v>
      </c>
      <c r="K46" s="9" t="s">
        <v>27</v>
      </c>
      <c r="L46" s="9">
        <v>1</v>
      </c>
    </row>
    <row r="47" spans="1:14">
      <c r="A47" s="46">
        <v>44900</v>
      </c>
      <c r="B47" s="7">
        <f t="shared" si="0"/>
        <v>46</v>
      </c>
      <c r="C47" s="105" t="s">
        <v>1053</v>
      </c>
      <c r="D47" s="106" t="s">
        <v>55</v>
      </c>
      <c r="E47" s="106">
        <v>1</v>
      </c>
      <c r="F47" s="106">
        <v>3</v>
      </c>
      <c r="G47" s="106">
        <v>3</v>
      </c>
      <c r="H47" s="9" t="s">
        <v>6</v>
      </c>
      <c r="I47" s="9" t="s">
        <v>4</v>
      </c>
      <c r="J47" s="9" t="s">
        <v>49</v>
      </c>
      <c r="K47" s="9" t="s">
        <v>20</v>
      </c>
      <c r="L47" s="9">
        <v>1</v>
      </c>
    </row>
    <row r="48" spans="1:14">
      <c r="A48" s="46">
        <v>44900</v>
      </c>
      <c r="B48" s="7">
        <f t="shared" si="0"/>
        <v>47</v>
      </c>
      <c r="C48" s="105" t="s">
        <v>1054</v>
      </c>
      <c r="D48" s="106" t="s">
        <v>55</v>
      </c>
      <c r="E48" s="106">
        <v>1</v>
      </c>
      <c r="F48" s="106">
        <v>3</v>
      </c>
      <c r="G48" s="106">
        <v>3</v>
      </c>
      <c r="H48" s="9" t="s">
        <v>6</v>
      </c>
      <c r="I48" s="9" t="s">
        <v>4</v>
      </c>
      <c r="J48" s="9" t="s">
        <v>87</v>
      </c>
      <c r="K48" s="9" t="s">
        <v>20</v>
      </c>
      <c r="L48" s="9">
        <v>1</v>
      </c>
    </row>
    <row r="49" spans="1:13">
      <c r="A49" s="46">
        <v>44900</v>
      </c>
      <c r="B49" s="7">
        <f t="shared" si="0"/>
        <v>48</v>
      </c>
      <c r="C49" s="105" t="s">
        <v>1055</v>
      </c>
      <c r="D49" s="106" t="s">
        <v>55</v>
      </c>
      <c r="E49" s="106">
        <v>1</v>
      </c>
      <c r="F49" s="106">
        <v>3</v>
      </c>
      <c r="G49" s="106">
        <v>3</v>
      </c>
      <c r="H49" s="9" t="s">
        <v>6</v>
      </c>
      <c r="I49" s="9" t="s">
        <v>4</v>
      </c>
      <c r="J49" s="9" t="s">
        <v>87</v>
      </c>
      <c r="K49" s="9" t="s">
        <v>20</v>
      </c>
      <c r="L49" s="9">
        <v>1</v>
      </c>
    </row>
    <row r="50" spans="1:13">
      <c r="A50" s="46">
        <v>44900</v>
      </c>
      <c r="B50" s="7">
        <f t="shared" si="0"/>
        <v>49</v>
      </c>
      <c r="C50" s="105" t="s">
        <v>1056</v>
      </c>
      <c r="D50" s="106" t="s">
        <v>402</v>
      </c>
      <c r="E50" s="106">
        <v>1</v>
      </c>
      <c r="F50" s="106">
        <v>3</v>
      </c>
      <c r="G50" s="106">
        <v>3</v>
      </c>
      <c r="H50" s="9" t="s">
        <v>6</v>
      </c>
      <c r="I50" s="9" t="s">
        <v>4</v>
      </c>
      <c r="J50" s="9" t="s">
        <v>51</v>
      </c>
      <c r="K50" s="9" t="s">
        <v>20</v>
      </c>
      <c r="L50" s="9">
        <v>1</v>
      </c>
    </row>
    <row r="51" spans="1:13">
      <c r="A51" s="46">
        <v>44900</v>
      </c>
      <c r="B51" s="7">
        <f t="shared" si="0"/>
        <v>50</v>
      </c>
      <c r="C51" s="105" t="s">
        <v>1057</v>
      </c>
      <c r="D51" s="106" t="s">
        <v>402</v>
      </c>
      <c r="E51" s="106">
        <v>1</v>
      </c>
      <c r="F51" s="106">
        <v>3</v>
      </c>
      <c r="G51" s="106">
        <v>3</v>
      </c>
      <c r="H51" s="9" t="s">
        <v>6</v>
      </c>
      <c r="I51" s="9" t="s">
        <v>4</v>
      </c>
      <c r="J51" s="9" t="s">
        <v>83</v>
      </c>
      <c r="K51" s="9" t="s">
        <v>20</v>
      </c>
      <c r="L51" s="9">
        <v>1</v>
      </c>
    </row>
    <row r="52" spans="1:13">
      <c r="A52" s="46">
        <v>44900</v>
      </c>
      <c r="B52" s="7">
        <f t="shared" si="0"/>
        <v>51</v>
      </c>
      <c r="C52" s="105" t="s">
        <v>1058</v>
      </c>
      <c r="D52" s="106" t="s">
        <v>402</v>
      </c>
      <c r="E52" s="106">
        <v>1</v>
      </c>
      <c r="F52" s="106">
        <v>0</v>
      </c>
      <c r="G52" s="106">
        <v>0</v>
      </c>
      <c r="H52" s="9" t="s">
        <v>6</v>
      </c>
      <c r="I52" s="9" t="s">
        <v>4</v>
      </c>
      <c r="J52" s="9" t="s">
        <v>87</v>
      </c>
      <c r="K52" s="9" t="s">
        <v>23</v>
      </c>
      <c r="L52" s="9">
        <v>1</v>
      </c>
    </row>
    <row r="53" spans="1:13">
      <c r="A53" s="46">
        <v>44900</v>
      </c>
      <c r="B53" s="7">
        <f t="shared" si="0"/>
        <v>52</v>
      </c>
      <c r="C53" s="105" t="s">
        <v>1059</v>
      </c>
      <c r="D53" s="106" t="s">
        <v>402</v>
      </c>
      <c r="E53" s="106">
        <v>1</v>
      </c>
      <c r="F53" s="106">
        <v>3</v>
      </c>
      <c r="G53" s="106">
        <v>3</v>
      </c>
      <c r="H53" s="9" t="s">
        <v>6</v>
      </c>
      <c r="I53" s="9" t="s">
        <v>4</v>
      </c>
      <c r="J53" s="9" t="s">
        <v>51</v>
      </c>
      <c r="K53" s="9" t="s">
        <v>20</v>
      </c>
      <c r="L53" s="9">
        <v>1</v>
      </c>
    </row>
    <row r="54" spans="1:13">
      <c r="A54" s="46">
        <v>44900</v>
      </c>
      <c r="B54" s="7">
        <f t="shared" si="0"/>
        <v>53</v>
      </c>
      <c r="C54" s="105" t="s">
        <v>1060</v>
      </c>
      <c r="D54" s="106" t="s">
        <v>1019</v>
      </c>
      <c r="E54" s="106">
        <v>1</v>
      </c>
      <c r="F54" s="106">
        <v>0</v>
      </c>
      <c r="G54" s="106">
        <v>3</v>
      </c>
      <c r="H54" s="9" t="s">
        <v>6</v>
      </c>
      <c r="I54" s="9" t="s">
        <v>4</v>
      </c>
      <c r="J54" s="9" t="s">
        <v>1061</v>
      </c>
      <c r="K54" s="9" t="s">
        <v>102</v>
      </c>
      <c r="M54" s="10">
        <v>1</v>
      </c>
    </row>
    <row r="55" spans="1:13">
      <c r="A55" s="46">
        <v>44900</v>
      </c>
      <c r="B55" s="7">
        <f t="shared" si="0"/>
        <v>54</v>
      </c>
      <c r="C55" s="105" t="s">
        <v>1062</v>
      </c>
      <c r="D55" s="106" t="s">
        <v>1019</v>
      </c>
      <c r="E55" s="106">
        <v>1</v>
      </c>
      <c r="F55" s="106">
        <v>3</v>
      </c>
      <c r="G55" s="106">
        <v>3</v>
      </c>
      <c r="H55" s="9" t="s">
        <v>6</v>
      </c>
      <c r="I55" s="9" t="s">
        <v>7</v>
      </c>
      <c r="J55" s="9" t="s">
        <v>49</v>
      </c>
      <c r="K55" s="9" t="s">
        <v>20</v>
      </c>
      <c r="L55" s="9">
        <v>1</v>
      </c>
    </row>
    <row r="56" spans="1:13">
      <c r="A56" s="46">
        <v>44900</v>
      </c>
      <c r="B56" s="7">
        <f t="shared" si="0"/>
        <v>55</v>
      </c>
      <c r="C56" s="105" t="s">
        <v>1063</v>
      </c>
      <c r="D56" s="106" t="s">
        <v>1019</v>
      </c>
      <c r="E56" s="106">
        <v>1</v>
      </c>
      <c r="F56" s="106">
        <v>3</v>
      </c>
      <c r="G56" s="106">
        <v>3</v>
      </c>
      <c r="H56" s="9" t="s">
        <v>6</v>
      </c>
      <c r="I56" s="9" t="s">
        <v>4</v>
      </c>
      <c r="J56" s="9" t="s">
        <v>49</v>
      </c>
      <c r="K56" s="9" t="s">
        <v>20</v>
      </c>
      <c r="L56" s="9">
        <v>1</v>
      </c>
    </row>
    <row r="57" spans="1:13">
      <c r="A57" s="46">
        <v>44900</v>
      </c>
      <c r="B57" s="7">
        <f t="shared" si="0"/>
        <v>56</v>
      </c>
      <c r="C57" s="105" t="s">
        <v>1064</v>
      </c>
      <c r="D57" s="106" t="s">
        <v>1019</v>
      </c>
      <c r="E57" s="106">
        <v>1</v>
      </c>
      <c r="F57" s="106">
        <v>0</v>
      </c>
      <c r="G57" s="106">
        <v>2</v>
      </c>
      <c r="H57" s="9" t="s">
        <v>6</v>
      </c>
      <c r="I57" s="9" t="s">
        <v>4</v>
      </c>
      <c r="J57" s="9" t="s">
        <v>83</v>
      </c>
      <c r="K57" s="9" t="s">
        <v>20</v>
      </c>
      <c r="L57" s="9">
        <v>1</v>
      </c>
    </row>
    <row r="58" spans="1:13">
      <c r="A58" s="46">
        <v>44900</v>
      </c>
      <c r="B58" s="7">
        <f t="shared" si="0"/>
        <v>57</v>
      </c>
      <c r="C58" s="105" t="s">
        <v>1065</v>
      </c>
      <c r="D58" s="106" t="s">
        <v>1019</v>
      </c>
      <c r="E58" s="106">
        <v>1</v>
      </c>
      <c r="F58" s="106">
        <v>0</v>
      </c>
      <c r="G58" s="106">
        <v>2</v>
      </c>
      <c r="H58" s="9" t="s">
        <v>6</v>
      </c>
      <c r="I58" s="9" t="s">
        <v>4</v>
      </c>
      <c r="J58" s="9" t="s">
        <v>49</v>
      </c>
      <c r="K58" s="9" t="s">
        <v>20</v>
      </c>
      <c r="L58" s="9">
        <v>1</v>
      </c>
    </row>
    <row r="59" spans="1:13">
      <c r="A59" s="46">
        <v>44900</v>
      </c>
      <c r="B59" s="7">
        <f t="shared" si="0"/>
        <v>58</v>
      </c>
      <c r="C59" s="105" t="s">
        <v>1066</v>
      </c>
      <c r="D59" s="107" t="s">
        <v>61</v>
      </c>
      <c r="E59" s="106">
        <v>1</v>
      </c>
      <c r="F59" s="106">
        <v>3</v>
      </c>
      <c r="G59" s="106">
        <v>3</v>
      </c>
      <c r="H59" s="9" t="s">
        <v>6</v>
      </c>
      <c r="I59" s="9" t="s">
        <v>4</v>
      </c>
      <c r="J59" s="9" t="s">
        <v>66</v>
      </c>
      <c r="K59" s="9" t="s">
        <v>20</v>
      </c>
      <c r="L59" s="9">
        <v>1</v>
      </c>
    </row>
    <row r="60" spans="1:13">
      <c r="A60" s="46">
        <v>44900</v>
      </c>
      <c r="B60" s="7">
        <f t="shared" si="0"/>
        <v>59</v>
      </c>
      <c r="C60" s="105" t="s">
        <v>1067</v>
      </c>
      <c r="D60" s="107" t="s">
        <v>61</v>
      </c>
      <c r="E60" s="106">
        <v>1</v>
      </c>
      <c r="F60" s="106">
        <v>0</v>
      </c>
      <c r="G60" s="106">
        <v>1</v>
      </c>
      <c r="H60" s="9" t="s">
        <v>6</v>
      </c>
      <c r="I60" s="9" t="s">
        <v>4</v>
      </c>
      <c r="J60" s="9" t="s">
        <v>49</v>
      </c>
      <c r="K60" s="9" t="s">
        <v>20</v>
      </c>
      <c r="L60" s="9">
        <v>1</v>
      </c>
    </row>
    <row r="61" spans="1:13">
      <c r="A61" s="46">
        <v>44900</v>
      </c>
      <c r="B61" s="7">
        <f t="shared" si="0"/>
        <v>60</v>
      </c>
      <c r="C61" s="105" t="s">
        <v>1068</v>
      </c>
      <c r="D61" s="107" t="s">
        <v>61</v>
      </c>
      <c r="E61" s="106">
        <v>1</v>
      </c>
      <c r="F61" s="106">
        <v>0</v>
      </c>
      <c r="G61" s="106">
        <v>1</v>
      </c>
      <c r="H61" s="9" t="s">
        <v>6</v>
      </c>
      <c r="I61" s="9" t="s">
        <v>4</v>
      </c>
      <c r="J61" s="9" t="s">
        <v>66</v>
      </c>
      <c r="K61" s="9" t="s">
        <v>20</v>
      </c>
      <c r="L61" s="9">
        <v>1</v>
      </c>
    </row>
    <row r="62" spans="1:13">
      <c r="A62" s="46">
        <v>44900</v>
      </c>
      <c r="B62" s="7">
        <f t="shared" si="0"/>
        <v>61</v>
      </c>
      <c r="C62" s="105" t="s">
        <v>1069</v>
      </c>
      <c r="D62" s="107" t="s">
        <v>61</v>
      </c>
      <c r="E62" s="106">
        <v>1</v>
      </c>
      <c r="F62" s="106">
        <v>2</v>
      </c>
      <c r="G62" s="106">
        <v>2</v>
      </c>
      <c r="H62" s="9" t="s">
        <v>1070</v>
      </c>
      <c r="I62" s="9" t="s">
        <v>1071</v>
      </c>
      <c r="J62" s="9" t="s">
        <v>49</v>
      </c>
      <c r="K62" s="9" t="s">
        <v>20</v>
      </c>
      <c r="M62" s="10">
        <v>1</v>
      </c>
    </row>
    <row r="63" spans="1:13">
      <c r="A63" s="46">
        <v>44900</v>
      </c>
      <c r="B63" s="7">
        <f t="shared" si="0"/>
        <v>62</v>
      </c>
      <c r="C63" s="105" t="s">
        <v>1072</v>
      </c>
      <c r="D63" s="107" t="s">
        <v>61</v>
      </c>
      <c r="E63" s="106">
        <v>1</v>
      </c>
      <c r="F63" s="106">
        <v>3</v>
      </c>
      <c r="G63" s="106">
        <v>3</v>
      </c>
      <c r="H63" s="9" t="s">
        <v>6</v>
      </c>
      <c r="I63" s="9" t="s">
        <v>16</v>
      </c>
      <c r="J63" s="9" t="s">
        <v>49</v>
      </c>
      <c r="K63" s="9" t="s">
        <v>20</v>
      </c>
      <c r="L63" s="9">
        <v>1</v>
      </c>
    </row>
    <row r="64" spans="1:13">
      <c r="A64" s="46">
        <v>44900</v>
      </c>
      <c r="B64" s="7">
        <f t="shared" si="0"/>
        <v>63</v>
      </c>
      <c r="C64" s="105" t="s">
        <v>1073</v>
      </c>
      <c r="D64" s="107" t="s">
        <v>61</v>
      </c>
      <c r="E64" s="106">
        <v>1</v>
      </c>
      <c r="F64" s="106">
        <v>3</v>
      </c>
      <c r="G64" s="106">
        <v>3</v>
      </c>
      <c r="H64" s="9" t="s">
        <v>6</v>
      </c>
      <c r="I64" s="9" t="s">
        <v>16</v>
      </c>
      <c r="J64" s="9" t="s">
        <v>49</v>
      </c>
      <c r="K64" s="9" t="s">
        <v>20</v>
      </c>
      <c r="L64" s="9">
        <v>1</v>
      </c>
    </row>
    <row r="65" spans="1:13">
      <c r="A65" s="46">
        <v>44900</v>
      </c>
      <c r="B65" s="7">
        <f t="shared" si="0"/>
        <v>64</v>
      </c>
      <c r="C65" s="105" t="s">
        <v>1074</v>
      </c>
      <c r="D65" s="106" t="s">
        <v>68</v>
      </c>
      <c r="E65" s="106">
        <v>1</v>
      </c>
      <c r="F65" s="106">
        <v>1</v>
      </c>
      <c r="G65" s="106">
        <v>3</v>
      </c>
      <c r="H65" s="9" t="s">
        <v>6</v>
      </c>
      <c r="I65" s="9" t="s">
        <v>4</v>
      </c>
      <c r="J65" s="9" t="s">
        <v>1061</v>
      </c>
      <c r="K65" s="9" t="s">
        <v>20</v>
      </c>
      <c r="M65" s="10">
        <v>1</v>
      </c>
    </row>
    <row r="66" spans="1:13">
      <c r="A66" s="46">
        <v>44900</v>
      </c>
      <c r="B66" s="7">
        <f t="shared" si="0"/>
        <v>65</v>
      </c>
      <c r="C66" s="105" t="s">
        <v>1075</v>
      </c>
      <c r="D66" s="106" t="s">
        <v>68</v>
      </c>
      <c r="E66" s="106">
        <v>1</v>
      </c>
      <c r="F66" s="106">
        <v>1</v>
      </c>
      <c r="G66" s="106">
        <v>2</v>
      </c>
      <c r="H66" s="9" t="s">
        <v>6</v>
      </c>
      <c r="I66" s="9" t="s">
        <v>4</v>
      </c>
      <c r="J66" s="9" t="s">
        <v>684</v>
      </c>
      <c r="K66" s="9" t="s">
        <v>17</v>
      </c>
      <c r="M66" s="10">
        <v>1</v>
      </c>
    </row>
    <row r="67" spans="1:13">
      <c r="A67" s="46">
        <v>44900</v>
      </c>
      <c r="B67" s="7">
        <f t="shared" ref="B67:B130" si="1">SUM(B66+1)</f>
        <v>66</v>
      </c>
      <c r="C67" s="105" t="s">
        <v>1010</v>
      </c>
      <c r="D67" s="106" t="s">
        <v>68</v>
      </c>
      <c r="E67" s="106">
        <v>1</v>
      </c>
      <c r="F67" s="106">
        <v>1</v>
      </c>
      <c r="G67" s="106">
        <v>1</v>
      </c>
      <c r="H67" s="9" t="s">
        <v>6</v>
      </c>
      <c r="I67" s="9" t="s">
        <v>4</v>
      </c>
      <c r="J67" s="9" t="s">
        <v>51</v>
      </c>
      <c r="K67" s="9" t="s">
        <v>17</v>
      </c>
      <c r="L67" s="9">
        <v>1</v>
      </c>
    </row>
    <row r="68" spans="1:13">
      <c r="A68" s="46">
        <v>44900</v>
      </c>
      <c r="B68" s="7">
        <f t="shared" si="1"/>
        <v>67</v>
      </c>
      <c r="C68" s="105" t="s">
        <v>1076</v>
      </c>
      <c r="D68" s="106" t="s">
        <v>68</v>
      </c>
      <c r="E68" s="106">
        <v>1</v>
      </c>
      <c r="F68" s="106">
        <v>2</v>
      </c>
      <c r="G68" s="106">
        <v>2</v>
      </c>
      <c r="H68" s="9" t="s">
        <v>6</v>
      </c>
      <c r="I68" s="9" t="s">
        <v>4</v>
      </c>
      <c r="J68" s="9" t="s">
        <v>684</v>
      </c>
      <c r="K68" s="9" t="s">
        <v>8</v>
      </c>
      <c r="L68" s="9">
        <v>1</v>
      </c>
    </row>
    <row r="69" spans="1:13">
      <c r="A69" s="46">
        <v>44900</v>
      </c>
      <c r="B69" s="7">
        <f t="shared" si="1"/>
        <v>68</v>
      </c>
      <c r="C69" s="105" t="s">
        <v>1077</v>
      </c>
      <c r="D69" s="106" t="s">
        <v>68</v>
      </c>
      <c r="E69" s="106">
        <v>1</v>
      </c>
      <c r="F69" s="106">
        <v>17</v>
      </c>
      <c r="G69" s="106">
        <v>1</v>
      </c>
      <c r="H69" s="9" t="s">
        <v>15</v>
      </c>
      <c r="I69" s="9" t="s">
        <v>4</v>
      </c>
      <c r="J69" s="9" t="s">
        <v>71</v>
      </c>
      <c r="K69" s="9" t="s">
        <v>20</v>
      </c>
      <c r="L69" s="9">
        <v>1</v>
      </c>
    </row>
    <row r="70" spans="1:13">
      <c r="A70" s="46">
        <v>44900</v>
      </c>
      <c r="B70" s="7">
        <f t="shared" si="1"/>
        <v>69</v>
      </c>
      <c r="C70" s="105" t="s">
        <v>1078</v>
      </c>
      <c r="D70" s="106" t="s">
        <v>68</v>
      </c>
      <c r="E70" s="106">
        <v>1</v>
      </c>
      <c r="F70" s="106">
        <v>1</v>
      </c>
      <c r="G70" s="106">
        <v>1</v>
      </c>
      <c r="H70" s="9" t="s">
        <v>6</v>
      </c>
      <c r="I70" s="9" t="s">
        <v>7</v>
      </c>
      <c r="J70" s="9" t="s">
        <v>51</v>
      </c>
      <c r="K70" s="9" t="s">
        <v>17</v>
      </c>
      <c r="M70" s="10">
        <v>1</v>
      </c>
    </row>
    <row r="71" spans="1:13">
      <c r="A71" s="46">
        <v>44900</v>
      </c>
      <c r="B71" s="7">
        <f t="shared" si="1"/>
        <v>70</v>
      </c>
      <c r="C71" s="105" t="s">
        <v>1079</v>
      </c>
      <c r="D71" s="106" t="s">
        <v>68</v>
      </c>
      <c r="E71" s="106">
        <v>1</v>
      </c>
      <c r="F71" s="106">
        <v>1</v>
      </c>
      <c r="G71" s="106">
        <v>1</v>
      </c>
      <c r="H71" s="9" t="s">
        <v>6</v>
      </c>
      <c r="I71" s="9" t="s">
        <v>7</v>
      </c>
      <c r="J71" s="9" t="s">
        <v>49</v>
      </c>
      <c r="K71" s="9" t="s">
        <v>8</v>
      </c>
      <c r="M71" s="10">
        <v>1</v>
      </c>
    </row>
    <row r="72" spans="1:13">
      <c r="A72" s="46">
        <v>44900</v>
      </c>
      <c r="B72" s="7">
        <f t="shared" si="1"/>
        <v>71</v>
      </c>
      <c r="C72" s="105" t="s">
        <v>1080</v>
      </c>
      <c r="D72" s="106" t="s">
        <v>1081</v>
      </c>
      <c r="E72" s="106">
        <v>1</v>
      </c>
      <c r="F72" s="106">
        <v>0</v>
      </c>
      <c r="G72" s="106">
        <v>0</v>
      </c>
      <c r="H72" s="9" t="s">
        <v>6</v>
      </c>
      <c r="I72" s="9" t="s">
        <v>4</v>
      </c>
      <c r="J72" s="9" t="s">
        <v>49</v>
      </c>
      <c r="K72" s="9" t="s">
        <v>23</v>
      </c>
      <c r="L72" s="9">
        <v>1</v>
      </c>
    </row>
    <row r="73" spans="1:13">
      <c r="A73" s="46">
        <v>44900</v>
      </c>
      <c r="B73" s="7">
        <f t="shared" si="1"/>
        <v>72</v>
      </c>
      <c r="C73" s="105" t="s">
        <v>1082</v>
      </c>
      <c r="D73" s="106" t="s">
        <v>1081</v>
      </c>
      <c r="E73" s="106">
        <v>1</v>
      </c>
      <c r="F73" s="106">
        <v>0</v>
      </c>
      <c r="G73" s="106">
        <v>1</v>
      </c>
      <c r="H73" s="9" t="s">
        <v>6</v>
      </c>
      <c r="I73" s="9" t="s">
        <v>7</v>
      </c>
      <c r="J73" s="9" t="s">
        <v>51</v>
      </c>
      <c r="K73" s="9" t="s">
        <v>20</v>
      </c>
      <c r="L73" s="9">
        <v>1</v>
      </c>
    </row>
    <row r="74" spans="1:13">
      <c r="A74" s="46">
        <v>44900</v>
      </c>
      <c r="B74" s="7">
        <f t="shared" si="1"/>
        <v>73</v>
      </c>
      <c r="C74" s="105" t="s">
        <v>1083</v>
      </c>
      <c r="D74" s="106" t="s">
        <v>1081</v>
      </c>
      <c r="E74" s="106">
        <v>1</v>
      </c>
      <c r="F74" s="106">
        <v>0</v>
      </c>
      <c r="G74" s="106">
        <v>1</v>
      </c>
      <c r="H74" s="9" t="s">
        <v>6</v>
      </c>
      <c r="I74" s="9" t="s">
        <v>4</v>
      </c>
      <c r="J74" s="9" t="s">
        <v>83</v>
      </c>
      <c r="K74" s="9" t="s">
        <v>20</v>
      </c>
      <c r="L74" s="9">
        <v>1</v>
      </c>
    </row>
    <row r="75" spans="1:13">
      <c r="A75" s="46">
        <v>44900</v>
      </c>
      <c r="B75" s="7">
        <f t="shared" si="1"/>
        <v>74</v>
      </c>
      <c r="C75" s="105" t="s">
        <v>1084</v>
      </c>
      <c r="D75" s="106" t="s">
        <v>1081</v>
      </c>
      <c r="E75" s="106">
        <v>1</v>
      </c>
      <c r="F75" s="106">
        <v>0</v>
      </c>
      <c r="G75" s="106">
        <v>3</v>
      </c>
      <c r="H75" s="9" t="s">
        <v>6</v>
      </c>
      <c r="I75" s="9" t="s">
        <v>7</v>
      </c>
      <c r="J75" s="9" t="s">
        <v>51</v>
      </c>
      <c r="K75" s="9" t="s">
        <v>20</v>
      </c>
      <c r="L75" s="9">
        <v>1</v>
      </c>
    </row>
    <row r="76" spans="1:13">
      <c r="A76" s="46">
        <v>44901</v>
      </c>
      <c r="B76" s="7">
        <f t="shared" si="1"/>
        <v>75</v>
      </c>
      <c r="C76" s="11" t="s">
        <v>1085</v>
      </c>
      <c r="D76" s="8" t="s">
        <v>1081</v>
      </c>
      <c r="E76" s="8">
        <v>1</v>
      </c>
      <c r="F76" s="8">
        <v>0</v>
      </c>
      <c r="G76" s="8">
        <v>1</v>
      </c>
      <c r="H76" s="9" t="s">
        <v>6</v>
      </c>
      <c r="I76" s="9" t="s">
        <v>7</v>
      </c>
      <c r="J76" s="9" t="s">
        <v>49</v>
      </c>
      <c r="K76" s="9" t="s">
        <v>20</v>
      </c>
      <c r="L76" s="9">
        <v>1</v>
      </c>
    </row>
    <row r="77" spans="1:13">
      <c r="A77" s="46">
        <v>44901</v>
      </c>
      <c r="B77" s="7">
        <f t="shared" si="1"/>
        <v>76</v>
      </c>
      <c r="C77" s="80" t="s">
        <v>1086</v>
      </c>
      <c r="D77" s="8" t="s">
        <v>950</v>
      </c>
      <c r="E77" s="8">
        <v>1</v>
      </c>
      <c r="F77" s="8">
        <v>0</v>
      </c>
      <c r="G77" s="8">
        <v>0</v>
      </c>
      <c r="H77" s="9" t="s">
        <v>6</v>
      </c>
      <c r="I77" s="9" t="s">
        <v>4</v>
      </c>
      <c r="J77" s="9" t="s">
        <v>49</v>
      </c>
      <c r="K77" s="9" t="s">
        <v>23</v>
      </c>
      <c r="L77" s="9">
        <v>1</v>
      </c>
    </row>
    <row r="78" spans="1:13">
      <c r="A78" s="46">
        <v>44901</v>
      </c>
      <c r="B78" s="7">
        <f t="shared" si="1"/>
        <v>77</v>
      </c>
      <c r="C78" s="11" t="s">
        <v>1087</v>
      </c>
      <c r="D78" s="8" t="s">
        <v>950</v>
      </c>
      <c r="E78" s="8">
        <v>1</v>
      </c>
      <c r="F78" s="8">
        <v>0</v>
      </c>
      <c r="G78" s="8">
        <v>1</v>
      </c>
      <c r="H78" s="9" t="s">
        <v>6</v>
      </c>
      <c r="I78" s="9" t="s">
        <v>7</v>
      </c>
      <c r="J78" s="9" t="s">
        <v>51</v>
      </c>
      <c r="K78" s="9" t="s">
        <v>20</v>
      </c>
      <c r="L78" s="9">
        <v>1</v>
      </c>
    </row>
    <row r="79" spans="1:13">
      <c r="A79" s="46">
        <v>44901</v>
      </c>
      <c r="B79" s="7">
        <f t="shared" si="1"/>
        <v>78</v>
      </c>
      <c r="C79" s="105" t="s">
        <v>1088</v>
      </c>
      <c r="D79" s="106" t="s">
        <v>48</v>
      </c>
      <c r="E79" s="106">
        <v>1</v>
      </c>
      <c r="F79" s="106">
        <v>18</v>
      </c>
      <c r="G79" s="106">
        <v>0</v>
      </c>
      <c r="H79" s="9" t="s">
        <v>15</v>
      </c>
      <c r="I79" s="9" t="s">
        <v>4</v>
      </c>
      <c r="J79" s="9" t="s">
        <v>71</v>
      </c>
      <c r="K79" s="9" t="s">
        <v>29</v>
      </c>
      <c r="L79" s="9">
        <v>1</v>
      </c>
    </row>
    <row r="80" spans="1:13">
      <c r="A80" s="46">
        <v>44901</v>
      </c>
      <c r="B80" s="7">
        <f t="shared" si="1"/>
        <v>79</v>
      </c>
      <c r="C80" s="11" t="s">
        <v>1052</v>
      </c>
      <c r="D80" s="8" t="s">
        <v>53</v>
      </c>
      <c r="E80" s="8">
        <v>1</v>
      </c>
      <c r="F80" s="8">
        <v>0</v>
      </c>
      <c r="G80" s="8">
        <v>1</v>
      </c>
      <c r="H80" s="9" t="s">
        <v>21</v>
      </c>
      <c r="I80" s="9" t="s">
        <v>4</v>
      </c>
      <c r="J80" s="9" t="s">
        <v>303</v>
      </c>
      <c r="K80" s="9" t="s">
        <v>27</v>
      </c>
      <c r="M80" s="10">
        <v>1</v>
      </c>
    </row>
    <row r="81" spans="1:13">
      <c r="A81" s="46">
        <v>44901</v>
      </c>
      <c r="B81" s="7">
        <f t="shared" si="1"/>
        <v>80</v>
      </c>
      <c r="C81" s="80" t="s">
        <v>1089</v>
      </c>
      <c r="D81" s="8" t="s">
        <v>55</v>
      </c>
      <c r="E81" s="8">
        <v>1</v>
      </c>
      <c r="F81" s="106">
        <v>18</v>
      </c>
      <c r="G81" s="8">
        <v>0</v>
      </c>
      <c r="H81" s="9" t="s">
        <v>15</v>
      </c>
      <c r="I81" s="9" t="s">
        <v>4</v>
      </c>
      <c r="J81" s="9" t="s">
        <v>71</v>
      </c>
      <c r="K81" s="9" t="s">
        <v>29</v>
      </c>
      <c r="M81" s="10">
        <v>1</v>
      </c>
    </row>
    <row r="82" spans="1:13">
      <c r="A82" s="46">
        <v>44901</v>
      </c>
      <c r="B82" s="7">
        <f t="shared" si="1"/>
        <v>81</v>
      </c>
      <c r="C82" s="11" t="s">
        <v>1090</v>
      </c>
      <c r="D82" s="8" t="s">
        <v>55</v>
      </c>
      <c r="E82" s="8">
        <v>1</v>
      </c>
      <c r="F82" s="8">
        <v>0</v>
      </c>
      <c r="G82" s="8">
        <v>1</v>
      </c>
      <c r="H82" s="9" t="s">
        <v>6</v>
      </c>
      <c r="I82" s="9" t="s">
        <v>4</v>
      </c>
      <c r="J82" s="9" t="s">
        <v>49</v>
      </c>
      <c r="K82" s="9" t="s">
        <v>20</v>
      </c>
      <c r="L82" s="9">
        <v>1</v>
      </c>
    </row>
    <row r="83" spans="1:13">
      <c r="A83" s="46">
        <v>44901</v>
      </c>
      <c r="B83" s="7">
        <f t="shared" si="1"/>
        <v>82</v>
      </c>
      <c r="C83" s="11" t="s">
        <v>1091</v>
      </c>
      <c r="D83" s="8" t="s">
        <v>55</v>
      </c>
      <c r="E83" s="8">
        <v>1</v>
      </c>
      <c r="F83" s="8">
        <v>0</v>
      </c>
      <c r="G83" s="8">
        <v>1</v>
      </c>
      <c r="H83" s="9" t="s">
        <v>6</v>
      </c>
      <c r="I83" s="9" t="s">
        <v>4</v>
      </c>
      <c r="J83" s="9" t="s">
        <v>87</v>
      </c>
      <c r="K83" s="9" t="s">
        <v>20</v>
      </c>
      <c r="L83" s="9">
        <v>1</v>
      </c>
    </row>
    <row r="84" spans="1:13">
      <c r="A84" s="46">
        <v>44901</v>
      </c>
      <c r="B84" s="7">
        <f t="shared" si="1"/>
        <v>83</v>
      </c>
      <c r="C84" s="11" t="s">
        <v>1092</v>
      </c>
      <c r="D84" s="8" t="s">
        <v>55</v>
      </c>
      <c r="E84" s="8">
        <v>1</v>
      </c>
      <c r="F84" s="8">
        <v>0</v>
      </c>
      <c r="G84" s="8">
        <v>1</v>
      </c>
      <c r="H84" s="9" t="s">
        <v>6</v>
      </c>
      <c r="I84" s="9" t="s">
        <v>4</v>
      </c>
      <c r="J84" s="9" t="s">
        <v>51</v>
      </c>
      <c r="K84" s="9" t="s">
        <v>20</v>
      </c>
      <c r="L84" s="9">
        <v>1</v>
      </c>
    </row>
    <row r="85" spans="1:13">
      <c r="A85" s="46">
        <v>44901</v>
      </c>
      <c r="B85" s="7">
        <f t="shared" si="1"/>
        <v>84</v>
      </c>
      <c r="C85" s="11" t="s">
        <v>1093</v>
      </c>
      <c r="D85" s="8" t="s">
        <v>55</v>
      </c>
      <c r="E85" s="8">
        <v>1</v>
      </c>
      <c r="F85" s="8">
        <v>0</v>
      </c>
      <c r="G85" s="8">
        <v>1</v>
      </c>
      <c r="H85" s="9" t="s">
        <v>6</v>
      </c>
      <c r="I85" s="9" t="s">
        <v>4</v>
      </c>
      <c r="J85" s="9" t="s">
        <v>83</v>
      </c>
      <c r="K85" s="9" t="s">
        <v>20</v>
      </c>
      <c r="L85" s="9">
        <v>1</v>
      </c>
    </row>
    <row r="86" spans="1:13">
      <c r="A86" s="46">
        <v>44901</v>
      </c>
      <c r="B86" s="7">
        <f t="shared" si="1"/>
        <v>85</v>
      </c>
      <c r="C86" s="11" t="s">
        <v>1094</v>
      </c>
      <c r="D86" s="8" t="s">
        <v>402</v>
      </c>
      <c r="E86" s="8">
        <v>1</v>
      </c>
      <c r="F86" s="8">
        <v>3</v>
      </c>
      <c r="G86" s="8">
        <v>3</v>
      </c>
      <c r="H86" s="9" t="s">
        <v>6</v>
      </c>
      <c r="I86" s="9" t="s">
        <v>4</v>
      </c>
      <c r="J86" s="9" t="s">
        <v>49</v>
      </c>
      <c r="K86" s="9" t="s">
        <v>20</v>
      </c>
      <c r="L86" s="9">
        <v>1</v>
      </c>
    </row>
    <row r="87" spans="1:13">
      <c r="A87" s="46">
        <v>44901</v>
      </c>
      <c r="B87" s="7">
        <f t="shared" si="1"/>
        <v>86</v>
      </c>
      <c r="C87" s="11" t="s">
        <v>1095</v>
      </c>
      <c r="D87" s="8" t="s">
        <v>950</v>
      </c>
      <c r="E87" s="8">
        <v>1</v>
      </c>
      <c r="F87" s="8">
        <v>3</v>
      </c>
      <c r="G87" s="8">
        <v>3</v>
      </c>
      <c r="H87" s="9" t="s">
        <v>6</v>
      </c>
      <c r="I87" s="9" t="s">
        <v>4</v>
      </c>
      <c r="J87" s="9" t="s">
        <v>83</v>
      </c>
      <c r="K87" s="9" t="s">
        <v>20</v>
      </c>
      <c r="L87" s="9">
        <v>1</v>
      </c>
    </row>
    <row r="88" spans="1:13">
      <c r="A88" s="46">
        <v>44901</v>
      </c>
      <c r="B88" s="7">
        <f t="shared" si="1"/>
        <v>87</v>
      </c>
      <c r="C88" s="11" t="s">
        <v>1096</v>
      </c>
      <c r="D88" s="8" t="s">
        <v>1081</v>
      </c>
      <c r="E88" s="8">
        <v>1</v>
      </c>
      <c r="F88" s="8">
        <v>0</v>
      </c>
      <c r="G88" s="8">
        <v>0</v>
      </c>
      <c r="H88" s="9" t="s">
        <v>6</v>
      </c>
      <c r="I88" s="9" t="s">
        <v>16</v>
      </c>
      <c r="J88" s="9" t="s">
        <v>49</v>
      </c>
      <c r="K88" s="9" t="s">
        <v>23</v>
      </c>
      <c r="L88" s="9">
        <v>1</v>
      </c>
    </row>
    <row r="89" spans="1:13">
      <c r="A89" s="46">
        <v>44901</v>
      </c>
      <c r="B89" s="7">
        <f t="shared" si="1"/>
        <v>88</v>
      </c>
      <c r="C89" s="11" t="s">
        <v>1097</v>
      </c>
      <c r="D89" s="8" t="s">
        <v>1081</v>
      </c>
      <c r="E89" s="8">
        <v>1</v>
      </c>
      <c r="F89" s="8">
        <v>0</v>
      </c>
      <c r="G89" s="8">
        <v>1</v>
      </c>
      <c r="H89" s="9" t="s">
        <v>6</v>
      </c>
      <c r="I89" s="9" t="s">
        <v>4</v>
      </c>
      <c r="J89" s="9" t="s">
        <v>51</v>
      </c>
      <c r="K89" s="9" t="s">
        <v>20</v>
      </c>
      <c r="L89" s="9">
        <v>1</v>
      </c>
    </row>
    <row r="90" spans="1:13">
      <c r="A90" s="46">
        <v>44901</v>
      </c>
      <c r="B90" s="7">
        <f t="shared" si="1"/>
        <v>89</v>
      </c>
      <c r="C90" s="11" t="s">
        <v>1098</v>
      </c>
      <c r="D90" s="8" t="s">
        <v>1005</v>
      </c>
      <c r="E90" s="8">
        <v>1</v>
      </c>
      <c r="F90" s="8">
        <v>1</v>
      </c>
      <c r="G90" s="8">
        <v>1</v>
      </c>
      <c r="H90" s="9" t="s">
        <v>6</v>
      </c>
      <c r="I90" s="9" t="s">
        <v>7</v>
      </c>
      <c r="J90" s="9" t="s">
        <v>51</v>
      </c>
      <c r="K90" s="9" t="s">
        <v>20</v>
      </c>
      <c r="L90" s="9">
        <v>1</v>
      </c>
    </row>
    <row r="91" spans="1:13">
      <c r="A91" s="46">
        <v>44901</v>
      </c>
      <c r="B91" s="7">
        <f t="shared" si="1"/>
        <v>90</v>
      </c>
      <c r="C91" s="80" t="s">
        <v>1099</v>
      </c>
      <c r="D91" s="8" t="s">
        <v>1005</v>
      </c>
      <c r="E91" s="8">
        <v>1</v>
      </c>
      <c r="F91" s="8">
        <v>1</v>
      </c>
      <c r="G91" s="8">
        <v>1</v>
      </c>
      <c r="H91" s="9" t="s">
        <v>6</v>
      </c>
      <c r="I91" s="9" t="s">
        <v>4</v>
      </c>
      <c r="J91" s="9" t="s">
        <v>49</v>
      </c>
      <c r="K91" s="9" t="s">
        <v>20</v>
      </c>
      <c r="L91" s="9">
        <v>1</v>
      </c>
    </row>
    <row r="92" spans="1:13">
      <c r="A92" s="46">
        <v>44901</v>
      </c>
      <c r="B92" s="7">
        <f t="shared" si="1"/>
        <v>91</v>
      </c>
      <c r="C92" s="80" t="s">
        <v>1100</v>
      </c>
      <c r="D92" s="8" t="s">
        <v>1005</v>
      </c>
      <c r="E92" s="8">
        <v>1</v>
      </c>
      <c r="F92" s="8">
        <v>1</v>
      </c>
      <c r="G92" s="8">
        <v>1</v>
      </c>
      <c r="H92" s="9" t="s">
        <v>6</v>
      </c>
      <c r="I92" s="9" t="s">
        <v>4</v>
      </c>
      <c r="J92" s="9" t="s">
        <v>83</v>
      </c>
      <c r="K92" s="9" t="s">
        <v>20</v>
      </c>
      <c r="L92" s="9">
        <v>1</v>
      </c>
    </row>
    <row r="93" spans="1:13">
      <c r="A93" s="46">
        <v>44901</v>
      </c>
      <c r="B93" s="7">
        <f t="shared" si="1"/>
        <v>92</v>
      </c>
      <c r="C93" s="11" t="s">
        <v>1101</v>
      </c>
      <c r="D93" s="8" t="s">
        <v>1081</v>
      </c>
      <c r="E93" s="8">
        <v>1</v>
      </c>
      <c r="F93" s="8">
        <v>1</v>
      </c>
      <c r="G93" s="8">
        <v>3</v>
      </c>
      <c r="H93" s="9" t="s">
        <v>6</v>
      </c>
      <c r="I93" s="9" t="s">
        <v>4</v>
      </c>
      <c r="J93" s="9" t="s">
        <v>87</v>
      </c>
      <c r="K93" s="9" t="s">
        <v>20</v>
      </c>
      <c r="L93" s="9">
        <v>1</v>
      </c>
    </row>
    <row r="94" spans="1:13">
      <c r="A94" s="46">
        <v>44901</v>
      </c>
      <c r="B94" s="7">
        <f t="shared" si="1"/>
        <v>93</v>
      </c>
      <c r="C94" s="11" t="s">
        <v>1102</v>
      </c>
      <c r="D94" s="8" t="s">
        <v>950</v>
      </c>
      <c r="E94" s="8">
        <v>1</v>
      </c>
      <c r="F94" s="8">
        <v>3</v>
      </c>
      <c r="G94" s="8">
        <v>3</v>
      </c>
      <c r="H94" s="9" t="s">
        <v>6</v>
      </c>
      <c r="I94" s="9" t="s">
        <v>7</v>
      </c>
      <c r="J94" s="9" t="s">
        <v>49</v>
      </c>
      <c r="K94" s="9" t="s">
        <v>20</v>
      </c>
      <c r="L94" s="9">
        <v>1</v>
      </c>
    </row>
    <row r="95" spans="1:13">
      <c r="A95" s="46">
        <v>44901</v>
      </c>
      <c r="B95" s="7">
        <f t="shared" si="1"/>
        <v>94</v>
      </c>
      <c r="C95" s="11" t="s">
        <v>1103</v>
      </c>
      <c r="D95" s="8" t="s">
        <v>48</v>
      </c>
      <c r="E95" s="8">
        <v>1</v>
      </c>
      <c r="F95" s="8">
        <v>1</v>
      </c>
      <c r="G95" s="8">
        <v>1</v>
      </c>
      <c r="H95" s="9" t="s">
        <v>6</v>
      </c>
      <c r="I95" s="9" t="s">
        <v>4</v>
      </c>
      <c r="J95" s="9" t="s">
        <v>66</v>
      </c>
      <c r="K95" s="9" t="s">
        <v>20</v>
      </c>
      <c r="L95" s="9">
        <v>1</v>
      </c>
    </row>
    <row r="96" spans="1:13">
      <c r="A96" s="46">
        <v>44901</v>
      </c>
      <c r="B96" s="7">
        <f t="shared" si="1"/>
        <v>95</v>
      </c>
      <c r="C96" s="11" t="s">
        <v>1104</v>
      </c>
      <c r="D96" s="8" t="s">
        <v>1005</v>
      </c>
      <c r="E96" s="8">
        <v>1</v>
      </c>
      <c r="F96" s="8">
        <v>0</v>
      </c>
      <c r="G96" s="8">
        <v>1</v>
      </c>
      <c r="H96" s="9" t="s">
        <v>6</v>
      </c>
      <c r="I96" s="9" t="s">
        <v>4</v>
      </c>
      <c r="J96" s="9" t="s">
        <v>66</v>
      </c>
      <c r="K96" s="9" t="s">
        <v>20</v>
      </c>
      <c r="L96" s="9">
        <v>1</v>
      </c>
    </row>
    <row r="97" spans="1:13">
      <c r="A97" s="46">
        <v>44901</v>
      </c>
      <c r="B97" s="7">
        <f t="shared" si="1"/>
        <v>96</v>
      </c>
      <c r="C97" s="11" t="s">
        <v>1105</v>
      </c>
      <c r="D97" s="8" t="s">
        <v>1005</v>
      </c>
      <c r="E97" s="8">
        <v>1</v>
      </c>
      <c r="F97" s="8">
        <v>3</v>
      </c>
      <c r="G97" s="8">
        <v>3</v>
      </c>
      <c r="H97" s="9" t="s">
        <v>6</v>
      </c>
      <c r="I97" s="9" t="s">
        <v>4</v>
      </c>
      <c r="J97" s="9" t="s">
        <v>262</v>
      </c>
      <c r="K97" s="9" t="s">
        <v>20</v>
      </c>
      <c r="L97" s="9">
        <v>1</v>
      </c>
    </row>
    <row r="98" spans="1:13">
      <c r="A98" s="46">
        <v>44901</v>
      </c>
      <c r="B98" s="7">
        <f t="shared" si="1"/>
        <v>97</v>
      </c>
      <c r="C98" s="11" t="s">
        <v>1106</v>
      </c>
      <c r="D98" s="8" t="s">
        <v>402</v>
      </c>
      <c r="E98" s="8">
        <v>1</v>
      </c>
      <c r="F98" s="8">
        <v>1</v>
      </c>
      <c r="G98" s="8">
        <v>1</v>
      </c>
      <c r="H98" s="9" t="s">
        <v>6</v>
      </c>
      <c r="I98" s="9" t="s">
        <v>4</v>
      </c>
      <c r="J98" s="9" t="s">
        <v>66</v>
      </c>
      <c r="K98" s="9" t="s">
        <v>20</v>
      </c>
      <c r="L98" s="9">
        <v>1</v>
      </c>
    </row>
    <row r="99" spans="1:13">
      <c r="A99" s="46">
        <v>44901</v>
      </c>
      <c r="B99" s="7">
        <f t="shared" si="1"/>
        <v>98</v>
      </c>
      <c r="C99" s="11" t="s">
        <v>1107</v>
      </c>
      <c r="D99" s="8" t="s">
        <v>402</v>
      </c>
      <c r="E99" s="8">
        <v>1</v>
      </c>
      <c r="F99" s="8">
        <v>3</v>
      </c>
      <c r="G99" s="8">
        <v>3</v>
      </c>
      <c r="H99" s="9" t="s">
        <v>6</v>
      </c>
      <c r="I99" s="9" t="s">
        <v>7</v>
      </c>
      <c r="J99" s="9" t="s">
        <v>51</v>
      </c>
      <c r="K99" s="9" t="s">
        <v>20</v>
      </c>
      <c r="L99" s="9">
        <v>1</v>
      </c>
    </row>
    <row r="100" spans="1:13">
      <c r="A100" s="46">
        <v>44901</v>
      </c>
      <c r="B100" s="7">
        <f t="shared" si="1"/>
        <v>99</v>
      </c>
      <c r="C100" s="11" t="s">
        <v>1085</v>
      </c>
      <c r="D100" s="8" t="s">
        <v>1081</v>
      </c>
      <c r="E100" s="8">
        <v>1</v>
      </c>
      <c r="F100" s="8">
        <v>0</v>
      </c>
      <c r="G100" s="8">
        <v>1</v>
      </c>
      <c r="H100" s="9" t="s">
        <v>6</v>
      </c>
      <c r="I100" s="9" t="s">
        <v>7</v>
      </c>
      <c r="J100" s="9" t="s">
        <v>49</v>
      </c>
      <c r="K100" s="9" t="s">
        <v>20</v>
      </c>
      <c r="L100" s="9">
        <v>1</v>
      </c>
    </row>
    <row r="101" spans="1:13">
      <c r="A101" s="46">
        <v>44901</v>
      </c>
      <c r="B101" s="7">
        <f t="shared" si="1"/>
        <v>100</v>
      </c>
      <c r="C101" s="11" t="s">
        <v>1108</v>
      </c>
      <c r="D101" s="8" t="s">
        <v>48</v>
      </c>
      <c r="E101" s="8">
        <v>1</v>
      </c>
      <c r="F101" s="8">
        <v>3</v>
      </c>
      <c r="G101" s="8">
        <v>3</v>
      </c>
      <c r="H101" s="9" t="s">
        <v>6</v>
      </c>
      <c r="I101" s="9" t="s">
        <v>7</v>
      </c>
      <c r="J101" s="9" t="s">
        <v>1061</v>
      </c>
      <c r="K101" s="9" t="s">
        <v>20</v>
      </c>
      <c r="L101" s="9">
        <v>1</v>
      </c>
    </row>
    <row r="102" spans="1:13">
      <c r="A102" s="46">
        <v>44901</v>
      </c>
      <c r="B102" s="7">
        <f t="shared" si="1"/>
        <v>101</v>
      </c>
      <c r="C102" s="11" t="s">
        <v>1109</v>
      </c>
      <c r="D102" s="8" t="s">
        <v>159</v>
      </c>
      <c r="E102" s="8">
        <v>1</v>
      </c>
      <c r="F102" s="8">
        <v>18</v>
      </c>
      <c r="G102" s="8">
        <v>0</v>
      </c>
      <c r="H102" s="9" t="s">
        <v>15</v>
      </c>
      <c r="I102" s="9" t="s">
        <v>4</v>
      </c>
      <c r="J102" s="9" t="s">
        <v>71</v>
      </c>
      <c r="K102" s="9" t="s">
        <v>27</v>
      </c>
      <c r="L102" s="9">
        <v>1</v>
      </c>
    </row>
    <row r="103" spans="1:13">
      <c r="A103" s="46">
        <v>44901</v>
      </c>
      <c r="B103" s="7">
        <f t="shared" si="1"/>
        <v>102</v>
      </c>
      <c r="C103" s="11" t="s">
        <v>1110</v>
      </c>
      <c r="D103" s="8" t="s">
        <v>159</v>
      </c>
      <c r="E103" s="8">
        <v>1</v>
      </c>
      <c r="F103" s="8">
        <v>1</v>
      </c>
      <c r="G103" s="8">
        <v>0</v>
      </c>
      <c r="H103" s="9" t="s">
        <v>15</v>
      </c>
      <c r="I103" s="9" t="s">
        <v>4</v>
      </c>
      <c r="J103" s="9" t="s">
        <v>303</v>
      </c>
      <c r="K103" s="9" t="s">
        <v>27</v>
      </c>
      <c r="M103" s="10">
        <v>1</v>
      </c>
    </row>
    <row r="104" spans="1:13">
      <c r="A104" s="46">
        <v>44901</v>
      </c>
      <c r="B104" s="7">
        <f t="shared" si="1"/>
        <v>103</v>
      </c>
      <c r="C104" s="11" t="s">
        <v>1111</v>
      </c>
      <c r="D104" s="8" t="s">
        <v>159</v>
      </c>
      <c r="E104" s="8">
        <v>1</v>
      </c>
      <c r="F104" s="8">
        <v>85</v>
      </c>
      <c r="G104" s="8">
        <v>5</v>
      </c>
      <c r="H104" s="9" t="s">
        <v>15</v>
      </c>
      <c r="I104" s="9" t="s">
        <v>4</v>
      </c>
      <c r="J104" s="9" t="s">
        <v>71</v>
      </c>
      <c r="K104" s="9" t="s">
        <v>11</v>
      </c>
      <c r="M104" s="10">
        <v>1</v>
      </c>
    </row>
    <row r="105" spans="1:13">
      <c r="A105" s="46">
        <v>44901</v>
      </c>
      <c r="B105" s="7">
        <f t="shared" si="1"/>
        <v>104</v>
      </c>
      <c r="C105" s="11" t="s">
        <v>1112</v>
      </c>
      <c r="D105" s="8" t="s">
        <v>1081</v>
      </c>
      <c r="E105" s="8">
        <v>1</v>
      </c>
      <c r="F105" s="8">
        <v>0</v>
      </c>
      <c r="G105" s="8">
        <v>1</v>
      </c>
      <c r="H105" s="9" t="s">
        <v>6</v>
      </c>
      <c r="I105" s="9" t="s">
        <v>4</v>
      </c>
      <c r="J105" s="9" t="s">
        <v>66</v>
      </c>
      <c r="K105" s="9" t="s">
        <v>20</v>
      </c>
      <c r="L105" s="9">
        <v>1</v>
      </c>
    </row>
    <row r="106" spans="1:13">
      <c r="A106" s="46">
        <v>44901</v>
      </c>
      <c r="B106" s="7">
        <f t="shared" si="1"/>
        <v>105</v>
      </c>
      <c r="C106" s="11" t="s">
        <v>1113</v>
      </c>
      <c r="D106" s="8" t="s">
        <v>950</v>
      </c>
      <c r="E106" s="8">
        <v>1</v>
      </c>
      <c r="F106" s="8">
        <v>0</v>
      </c>
      <c r="G106" s="8">
        <v>1</v>
      </c>
      <c r="H106" s="9" t="s">
        <v>6</v>
      </c>
      <c r="I106" s="9" t="s">
        <v>4</v>
      </c>
      <c r="J106" s="9" t="s">
        <v>49</v>
      </c>
      <c r="K106" s="9" t="s">
        <v>20</v>
      </c>
      <c r="L106" s="9">
        <v>1</v>
      </c>
    </row>
    <row r="107" spans="1:13">
      <c r="A107" s="46">
        <v>44901</v>
      </c>
      <c r="B107" s="7">
        <f t="shared" si="1"/>
        <v>106</v>
      </c>
      <c r="C107" s="11" t="s">
        <v>1114</v>
      </c>
      <c r="D107" s="8" t="s">
        <v>1026</v>
      </c>
      <c r="E107" s="8">
        <v>1</v>
      </c>
      <c r="F107" s="8">
        <v>0</v>
      </c>
      <c r="G107" s="8">
        <v>1</v>
      </c>
      <c r="H107" s="9" t="s">
        <v>6</v>
      </c>
      <c r="I107" s="9" t="s">
        <v>16</v>
      </c>
      <c r="J107" s="9" t="s">
        <v>49</v>
      </c>
      <c r="K107" s="9" t="s">
        <v>20</v>
      </c>
      <c r="L107" s="9">
        <v>1</v>
      </c>
    </row>
    <row r="108" spans="1:13">
      <c r="A108" s="46">
        <v>44901</v>
      </c>
      <c r="B108" s="7">
        <f t="shared" si="1"/>
        <v>107</v>
      </c>
      <c r="C108" s="11" t="s">
        <v>1115</v>
      </c>
      <c r="D108" s="8" t="s">
        <v>1026</v>
      </c>
      <c r="E108" s="8">
        <v>1</v>
      </c>
      <c r="F108" s="8">
        <v>0</v>
      </c>
      <c r="G108" s="8">
        <v>0</v>
      </c>
      <c r="H108" s="9" t="s">
        <v>6</v>
      </c>
      <c r="I108" s="9" t="s">
        <v>7</v>
      </c>
      <c r="J108" s="9" t="s">
        <v>49</v>
      </c>
      <c r="K108" s="9" t="s">
        <v>11</v>
      </c>
      <c r="L108" s="9">
        <v>1</v>
      </c>
    </row>
    <row r="109" spans="1:13">
      <c r="A109" s="46">
        <v>44901</v>
      </c>
      <c r="B109" s="7">
        <f t="shared" si="1"/>
        <v>108</v>
      </c>
      <c r="C109" s="11" t="s">
        <v>1116</v>
      </c>
      <c r="D109" s="8" t="s">
        <v>1026</v>
      </c>
      <c r="E109" s="8">
        <v>1</v>
      </c>
      <c r="F109" s="8">
        <v>0</v>
      </c>
      <c r="G109" s="8">
        <v>0</v>
      </c>
      <c r="H109" s="9" t="s">
        <v>6</v>
      </c>
      <c r="I109" s="9" t="s">
        <v>16</v>
      </c>
      <c r="J109" s="9" t="s">
        <v>49</v>
      </c>
      <c r="K109" s="9" t="s">
        <v>11</v>
      </c>
      <c r="L109" s="9">
        <v>1</v>
      </c>
    </row>
    <row r="110" spans="1:13">
      <c r="A110" s="46">
        <v>44901</v>
      </c>
      <c r="B110" s="7">
        <f t="shared" si="1"/>
        <v>109</v>
      </c>
      <c r="C110" s="11" t="s">
        <v>1117</v>
      </c>
      <c r="D110" s="8" t="s">
        <v>1026</v>
      </c>
      <c r="E110" s="8">
        <v>1</v>
      </c>
      <c r="F110" s="8">
        <v>1</v>
      </c>
      <c r="G110" s="8">
        <v>1</v>
      </c>
      <c r="H110" s="9" t="s">
        <v>6</v>
      </c>
      <c r="I110" s="9" t="s">
        <v>4</v>
      </c>
      <c r="J110" s="9" t="s">
        <v>87</v>
      </c>
      <c r="K110" s="9" t="s">
        <v>20</v>
      </c>
      <c r="L110" s="9">
        <v>1</v>
      </c>
    </row>
    <row r="111" spans="1:13">
      <c r="A111" s="46">
        <v>44901</v>
      </c>
      <c r="B111" s="7">
        <f t="shared" si="1"/>
        <v>110</v>
      </c>
      <c r="C111" s="11" t="s">
        <v>1118</v>
      </c>
      <c r="D111" s="8" t="s">
        <v>1026</v>
      </c>
      <c r="E111" s="8">
        <v>1</v>
      </c>
      <c r="F111" s="8">
        <v>0</v>
      </c>
      <c r="G111" s="8">
        <v>1</v>
      </c>
      <c r="H111" s="9" t="s">
        <v>6</v>
      </c>
      <c r="I111" s="9" t="s">
        <v>4</v>
      </c>
      <c r="J111" s="9" t="s">
        <v>66</v>
      </c>
      <c r="K111" s="9" t="s">
        <v>20</v>
      </c>
      <c r="L111" s="9">
        <v>1</v>
      </c>
    </row>
    <row r="112" spans="1:13">
      <c r="A112" s="46">
        <v>44901</v>
      </c>
      <c r="B112" s="7">
        <f t="shared" si="1"/>
        <v>111</v>
      </c>
      <c r="C112" s="11" t="s">
        <v>1119</v>
      </c>
      <c r="D112" s="8" t="s">
        <v>1026</v>
      </c>
      <c r="E112" s="8">
        <v>1</v>
      </c>
      <c r="F112" s="8">
        <v>1</v>
      </c>
      <c r="G112" s="8">
        <v>1</v>
      </c>
      <c r="H112" s="9" t="s">
        <v>6</v>
      </c>
      <c r="I112" s="9" t="s">
        <v>4</v>
      </c>
      <c r="J112" s="9" t="s">
        <v>66</v>
      </c>
      <c r="K112" s="9" t="s">
        <v>8</v>
      </c>
      <c r="L112" s="9">
        <v>1</v>
      </c>
    </row>
    <row r="113" spans="1:13">
      <c r="A113" s="46">
        <v>44901</v>
      </c>
      <c r="B113" s="7">
        <f t="shared" si="1"/>
        <v>112</v>
      </c>
      <c r="C113" s="11" t="s">
        <v>1120</v>
      </c>
      <c r="D113" s="8" t="s">
        <v>1019</v>
      </c>
      <c r="E113" s="8">
        <v>1</v>
      </c>
      <c r="F113" s="8">
        <v>0</v>
      </c>
      <c r="G113" s="8">
        <v>1</v>
      </c>
      <c r="H113" s="9" t="s">
        <v>6</v>
      </c>
      <c r="I113" s="9" t="s">
        <v>4</v>
      </c>
      <c r="J113" s="9" t="s">
        <v>66</v>
      </c>
      <c r="K113" s="9" t="s">
        <v>20</v>
      </c>
      <c r="L113" s="9">
        <v>1</v>
      </c>
    </row>
    <row r="114" spans="1:13">
      <c r="A114" s="46">
        <v>44901</v>
      </c>
      <c r="B114" s="7">
        <f t="shared" si="1"/>
        <v>113</v>
      </c>
      <c r="C114" s="11" t="s">
        <v>1121</v>
      </c>
      <c r="D114" s="8" t="s">
        <v>1019</v>
      </c>
      <c r="E114" s="8">
        <v>1</v>
      </c>
      <c r="F114" s="8">
        <v>1</v>
      </c>
      <c r="G114" s="8">
        <v>1</v>
      </c>
      <c r="H114" s="9" t="s">
        <v>3</v>
      </c>
      <c r="I114" s="9" t="s">
        <v>7</v>
      </c>
      <c r="J114" s="9" t="s">
        <v>51</v>
      </c>
      <c r="K114" s="9" t="s">
        <v>5</v>
      </c>
      <c r="M114" s="10">
        <v>1</v>
      </c>
    </row>
    <row r="115" spans="1:13">
      <c r="A115" s="46">
        <v>44901</v>
      </c>
      <c r="B115" s="7">
        <f t="shared" si="1"/>
        <v>114</v>
      </c>
      <c r="C115" s="11" t="s">
        <v>1122</v>
      </c>
      <c r="D115" s="8" t="s">
        <v>1019</v>
      </c>
      <c r="E115" s="8">
        <v>1</v>
      </c>
      <c r="F115" s="8">
        <v>1</v>
      </c>
      <c r="G115" s="8">
        <v>1</v>
      </c>
      <c r="H115" s="9" t="s">
        <v>3</v>
      </c>
      <c r="I115" s="9" t="s">
        <v>4</v>
      </c>
      <c r="J115" s="9" t="s">
        <v>87</v>
      </c>
      <c r="K115" s="9" t="s">
        <v>5</v>
      </c>
      <c r="M115" s="10">
        <v>1</v>
      </c>
    </row>
    <row r="116" spans="1:13">
      <c r="A116" s="46">
        <v>44901</v>
      </c>
      <c r="B116" s="7">
        <f t="shared" si="1"/>
        <v>115</v>
      </c>
      <c r="C116" s="11" t="s">
        <v>1123</v>
      </c>
      <c r="D116" s="8" t="s">
        <v>1019</v>
      </c>
      <c r="E116" s="8">
        <v>1</v>
      </c>
      <c r="F116" s="8">
        <v>1</v>
      </c>
      <c r="G116" s="8">
        <v>1</v>
      </c>
      <c r="H116" s="9" t="s">
        <v>3</v>
      </c>
      <c r="I116" s="9" t="s">
        <v>4</v>
      </c>
      <c r="J116" s="9" t="s">
        <v>51</v>
      </c>
      <c r="K116" s="9" t="s">
        <v>5</v>
      </c>
      <c r="M116" s="10">
        <v>1</v>
      </c>
    </row>
    <row r="117" spans="1:13">
      <c r="A117" s="46">
        <v>44901</v>
      </c>
      <c r="B117" s="7">
        <f t="shared" si="1"/>
        <v>116</v>
      </c>
      <c r="C117" s="11" t="s">
        <v>1124</v>
      </c>
      <c r="D117" s="8" t="s">
        <v>1019</v>
      </c>
      <c r="E117" s="8">
        <v>1</v>
      </c>
      <c r="F117" s="8">
        <v>1</v>
      </c>
      <c r="G117" s="8">
        <v>1</v>
      </c>
      <c r="H117" s="9" t="s">
        <v>6</v>
      </c>
      <c r="I117" s="9" t="s">
        <v>4</v>
      </c>
      <c r="J117" s="9" t="s">
        <v>49</v>
      </c>
      <c r="K117" s="9" t="s">
        <v>8</v>
      </c>
      <c r="M117" s="10">
        <v>1</v>
      </c>
    </row>
    <row r="118" spans="1:13">
      <c r="A118" s="46">
        <v>44901</v>
      </c>
      <c r="B118" s="7">
        <f t="shared" si="1"/>
        <v>117</v>
      </c>
      <c r="C118" s="11" t="s">
        <v>1125</v>
      </c>
      <c r="D118" s="8" t="s">
        <v>1019</v>
      </c>
      <c r="E118" s="8">
        <v>1</v>
      </c>
      <c r="F118" s="8">
        <v>3</v>
      </c>
      <c r="G118" s="8">
        <v>3</v>
      </c>
      <c r="H118" s="9" t="s">
        <v>6</v>
      </c>
      <c r="I118" s="9" t="s">
        <v>16</v>
      </c>
      <c r="J118" s="9" t="s">
        <v>49</v>
      </c>
      <c r="K118" s="9" t="s">
        <v>8</v>
      </c>
      <c r="L118" s="9">
        <v>1</v>
      </c>
    </row>
    <row r="119" spans="1:13">
      <c r="A119" s="46">
        <v>44901</v>
      </c>
      <c r="B119" s="7">
        <f t="shared" si="1"/>
        <v>118</v>
      </c>
      <c r="C119" s="11" t="s">
        <v>1126</v>
      </c>
      <c r="D119" s="8" t="s">
        <v>1019</v>
      </c>
      <c r="E119" s="8">
        <v>1</v>
      </c>
      <c r="F119" s="8">
        <v>0</v>
      </c>
      <c r="G119" s="8">
        <v>1</v>
      </c>
      <c r="H119" s="9" t="s">
        <v>6</v>
      </c>
      <c r="I119" s="9" t="s">
        <v>4</v>
      </c>
      <c r="J119" s="9" t="s">
        <v>87</v>
      </c>
      <c r="K119" s="9" t="s">
        <v>20</v>
      </c>
      <c r="L119" s="9">
        <v>1</v>
      </c>
    </row>
    <row r="120" spans="1:13">
      <c r="A120" s="46">
        <v>44901</v>
      </c>
      <c r="B120" s="7">
        <f t="shared" si="1"/>
        <v>119</v>
      </c>
      <c r="C120" s="11" t="s">
        <v>1127</v>
      </c>
      <c r="D120" s="8" t="s">
        <v>1019</v>
      </c>
      <c r="E120" s="8">
        <v>1</v>
      </c>
      <c r="F120" s="8">
        <v>0</v>
      </c>
      <c r="G120" s="8">
        <v>1</v>
      </c>
      <c r="H120" s="9" t="s">
        <v>6</v>
      </c>
      <c r="I120" s="9" t="s">
        <v>7</v>
      </c>
      <c r="J120" s="9" t="s">
        <v>49</v>
      </c>
      <c r="K120" s="9" t="s">
        <v>20</v>
      </c>
      <c r="L120" s="9">
        <v>1</v>
      </c>
    </row>
    <row r="121" spans="1:13">
      <c r="A121" s="46">
        <v>44901</v>
      </c>
      <c r="B121" s="7">
        <f t="shared" si="1"/>
        <v>120</v>
      </c>
      <c r="C121" s="11" t="s">
        <v>1128</v>
      </c>
      <c r="D121" s="8" t="s">
        <v>61</v>
      </c>
      <c r="E121" s="8">
        <v>1</v>
      </c>
      <c r="F121" s="8">
        <v>3</v>
      </c>
      <c r="G121" s="8">
        <v>3</v>
      </c>
      <c r="H121" s="9" t="s">
        <v>6</v>
      </c>
      <c r="I121" s="9" t="s">
        <v>4</v>
      </c>
      <c r="J121" s="9" t="s">
        <v>66</v>
      </c>
      <c r="K121" s="9" t="s">
        <v>20</v>
      </c>
      <c r="L121" s="9">
        <v>1</v>
      </c>
    </row>
    <row r="122" spans="1:13">
      <c r="A122" s="46">
        <v>44901</v>
      </c>
      <c r="B122" s="7">
        <f t="shared" si="1"/>
        <v>121</v>
      </c>
      <c r="C122" s="11" t="s">
        <v>1129</v>
      </c>
      <c r="D122" s="8" t="s">
        <v>61</v>
      </c>
      <c r="E122" s="8">
        <v>1</v>
      </c>
      <c r="F122" s="8">
        <v>0</v>
      </c>
      <c r="G122" s="8">
        <v>1</v>
      </c>
      <c r="H122" s="9" t="s">
        <v>6</v>
      </c>
      <c r="I122" s="9" t="s">
        <v>16</v>
      </c>
      <c r="J122" s="9" t="s">
        <v>49</v>
      </c>
      <c r="K122" s="9" t="s">
        <v>20</v>
      </c>
      <c r="L122" s="9">
        <v>1</v>
      </c>
    </row>
    <row r="123" spans="1:13">
      <c r="A123" s="46">
        <v>44901</v>
      </c>
      <c r="B123" s="7">
        <f t="shared" si="1"/>
        <v>122</v>
      </c>
      <c r="C123" s="11" t="s">
        <v>1130</v>
      </c>
      <c r="D123" s="8" t="s">
        <v>61</v>
      </c>
      <c r="E123" s="8">
        <v>1</v>
      </c>
      <c r="F123" s="8">
        <v>1</v>
      </c>
      <c r="G123" s="8">
        <v>1</v>
      </c>
      <c r="H123" s="9" t="s">
        <v>6</v>
      </c>
      <c r="I123" s="9" t="s">
        <v>4</v>
      </c>
      <c r="J123" s="9" t="s">
        <v>83</v>
      </c>
      <c r="K123" s="9" t="s">
        <v>20</v>
      </c>
      <c r="L123" s="9">
        <v>1</v>
      </c>
    </row>
    <row r="124" spans="1:13">
      <c r="A124" s="46">
        <v>44901</v>
      </c>
      <c r="B124" s="7">
        <f t="shared" si="1"/>
        <v>123</v>
      </c>
      <c r="C124" s="11" t="s">
        <v>1131</v>
      </c>
      <c r="D124" s="8" t="s">
        <v>61</v>
      </c>
      <c r="E124" s="8">
        <v>1</v>
      </c>
      <c r="F124" s="8">
        <v>3</v>
      </c>
      <c r="G124" s="8">
        <v>3</v>
      </c>
      <c r="H124" s="9" t="s">
        <v>6</v>
      </c>
      <c r="I124" s="9" t="s">
        <v>4</v>
      </c>
      <c r="J124" s="9" t="s">
        <v>51</v>
      </c>
      <c r="K124" s="9" t="s">
        <v>20</v>
      </c>
      <c r="L124" s="9">
        <v>1</v>
      </c>
    </row>
    <row r="125" spans="1:13">
      <c r="A125" s="46">
        <v>44901</v>
      </c>
      <c r="B125" s="7">
        <f t="shared" si="1"/>
        <v>124</v>
      </c>
      <c r="C125" s="11" t="s">
        <v>1132</v>
      </c>
      <c r="D125" s="8" t="s">
        <v>61</v>
      </c>
      <c r="E125" s="8">
        <v>1</v>
      </c>
      <c r="F125" s="8">
        <v>0</v>
      </c>
      <c r="G125" s="8">
        <v>1</v>
      </c>
      <c r="H125" s="9" t="s">
        <v>6</v>
      </c>
      <c r="I125" s="9" t="s">
        <v>4</v>
      </c>
      <c r="J125" s="9" t="s">
        <v>51</v>
      </c>
      <c r="K125" s="9" t="s">
        <v>20</v>
      </c>
      <c r="L125" s="9">
        <v>1</v>
      </c>
    </row>
    <row r="126" spans="1:13">
      <c r="A126" s="46">
        <v>44901</v>
      </c>
      <c r="B126" s="7">
        <f t="shared" si="1"/>
        <v>125</v>
      </c>
      <c r="C126" s="11" t="s">
        <v>1133</v>
      </c>
      <c r="D126" s="8" t="s">
        <v>61</v>
      </c>
      <c r="E126" s="8">
        <v>1</v>
      </c>
      <c r="F126" s="8">
        <v>1</v>
      </c>
      <c r="G126" s="8">
        <v>1</v>
      </c>
      <c r="H126" s="9" t="s">
        <v>6</v>
      </c>
      <c r="I126" s="9" t="s">
        <v>7</v>
      </c>
      <c r="J126" s="9" t="s">
        <v>49</v>
      </c>
      <c r="K126" s="9" t="s">
        <v>20</v>
      </c>
      <c r="L126" s="9">
        <v>1</v>
      </c>
    </row>
    <row r="127" spans="1:13">
      <c r="A127" s="46">
        <v>44901</v>
      </c>
      <c r="B127" s="7">
        <f t="shared" si="1"/>
        <v>126</v>
      </c>
      <c r="C127" s="11" t="s">
        <v>1134</v>
      </c>
      <c r="D127" s="8" t="s">
        <v>55</v>
      </c>
      <c r="E127" s="8">
        <v>1</v>
      </c>
      <c r="F127" s="8">
        <v>3</v>
      </c>
      <c r="G127" s="8">
        <v>3</v>
      </c>
      <c r="H127" s="9" t="s">
        <v>6</v>
      </c>
      <c r="I127" s="9" t="s">
        <v>7</v>
      </c>
      <c r="J127" s="9" t="s">
        <v>51</v>
      </c>
      <c r="K127" s="9" t="s">
        <v>20</v>
      </c>
      <c r="L127" s="9">
        <v>1</v>
      </c>
    </row>
    <row r="128" spans="1:13">
      <c r="A128" s="46">
        <v>44901</v>
      </c>
      <c r="B128" s="7">
        <f t="shared" si="1"/>
        <v>127</v>
      </c>
      <c r="C128" s="11" t="s">
        <v>1135</v>
      </c>
      <c r="D128" s="8" t="s">
        <v>55</v>
      </c>
      <c r="E128" s="8">
        <v>1</v>
      </c>
      <c r="F128" s="8">
        <v>3</v>
      </c>
      <c r="G128" s="8">
        <v>3</v>
      </c>
      <c r="H128" s="9" t="s">
        <v>6</v>
      </c>
      <c r="I128" s="9" t="s">
        <v>4</v>
      </c>
      <c r="J128" s="9" t="s">
        <v>51</v>
      </c>
      <c r="K128" s="9" t="s">
        <v>20</v>
      </c>
      <c r="L128" s="9">
        <v>1</v>
      </c>
    </row>
    <row r="129" spans="1:13">
      <c r="A129" s="46">
        <v>44901</v>
      </c>
      <c r="B129" s="7">
        <f t="shared" si="1"/>
        <v>128</v>
      </c>
      <c r="C129" s="11" t="s">
        <v>1136</v>
      </c>
      <c r="D129" s="8" t="s">
        <v>55</v>
      </c>
      <c r="E129" s="8">
        <v>1</v>
      </c>
      <c r="F129" s="8">
        <v>3</v>
      </c>
      <c r="G129" s="8">
        <v>3</v>
      </c>
      <c r="H129" s="9" t="s">
        <v>6</v>
      </c>
      <c r="I129" s="9" t="s">
        <v>4</v>
      </c>
      <c r="J129" s="9" t="s">
        <v>83</v>
      </c>
      <c r="K129" s="9" t="s">
        <v>20</v>
      </c>
      <c r="L129" s="9">
        <v>1</v>
      </c>
    </row>
    <row r="130" spans="1:13">
      <c r="A130" s="46">
        <v>44901</v>
      </c>
      <c r="B130" s="7">
        <f t="shared" si="1"/>
        <v>129</v>
      </c>
      <c r="C130" s="80" t="s">
        <v>1137</v>
      </c>
      <c r="D130" s="8" t="s">
        <v>53</v>
      </c>
      <c r="E130" s="8">
        <v>1</v>
      </c>
      <c r="F130" s="8">
        <v>1</v>
      </c>
      <c r="G130" s="8">
        <v>1</v>
      </c>
      <c r="H130" s="9" t="s">
        <v>6</v>
      </c>
      <c r="I130" s="9" t="s">
        <v>7</v>
      </c>
      <c r="J130" s="9" t="s">
        <v>49</v>
      </c>
      <c r="K130" s="9" t="s">
        <v>20</v>
      </c>
      <c r="L130" s="9">
        <v>1</v>
      </c>
    </row>
    <row r="131" spans="1:13">
      <c r="A131" s="46">
        <v>44901</v>
      </c>
      <c r="B131" s="7">
        <f t="shared" ref="B131:B194" si="2">SUM(B130+1)</f>
        <v>130</v>
      </c>
      <c r="C131" s="11" t="s">
        <v>1138</v>
      </c>
      <c r="D131" s="8" t="s">
        <v>53</v>
      </c>
      <c r="E131" s="8">
        <v>1</v>
      </c>
      <c r="F131" s="8">
        <v>1</v>
      </c>
      <c r="G131" s="8">
        <v>1</v>
      </c>
      <c r="H131" s="9" t="s">
        <v>6</v>
      </c>
      <c r="I131" s="9" t="s">
        <v>7</v>
      </c>
      <c r="J131" s="9" t="s">
        <v>51</v>
      </c>
      <c r="K131" s="9" t="s">
        <v>20</v>
      </c>
      <c r="L131" s="9">
        <v>1</v>
      </c>
    </row>
    <row r="132" spans="1:13">
      <c r="A132" s="46">
        <v>44901</v>
      </c>
      <c r="B132" s="7">
        <f t="shared" si="2"/>
        <v>131</v>
      </c>
      <c r="C132" s="11" t="s">
        <v>1139</v>
      </c>
      <c r="D132" s="8" t="s">
        <v>53</v>
      </c>
      <c r="E132" s="8">
        <v>1</v>
      </c>
      <c r="F132" s="8">
        <v>1</v>
      </c>
      <c r="G132" s="8">
        <v>1</v>
      </c>
      <c r="H132" s="9" t="s">
        <v>6</v>
      </c>
      <c r="I132" s="9" t="s">
        <v>16</v>
      </c>
      <c r="J132" s="9" t="s">
        <v>49</v>
      </c>
      <c r="K132" s="9" t="s">
        <v>20</v>
      </c>
      <c r="L132" s="9">
        <v>1</v>
      </c>
    </row>
    <row r="133" spans="1:13">
      <c r="A133" s="46">
        <v>44901</v>
      </c>
      <c r="B133" s="7">
        <f t="shared" si="2"/>
        <v>132</v>
      </c>
      <c r="C133" s="11" t="s">
        <v>1140</v>
      </c>
      <c r="D133" s="8" t="s">
        <v>53</v>
      </c>
      <c r="E133" s="8">
        <v>1</v>
      </c>
      <c r="F133" s="8">
        <v>1</v>
      </c>
      <c r="G133" s="8">
        <v>1</v>
      </c>
      <c r="H133" s="9" t="s">
        <v>6</v>
      </c>
      <c r="I133" s="9" t="s">
        <v>4</v>
      </c>
      <c r="J133" s="9" t="s">
        <v>66</v>
      </c>
      <c r="K133" s="9" t="s">
        <v>20</v>
      </c>
      <c r="L133" s="9">
        <v>1</v>
      </c>
    </row>
    <row r="134" spans="1:13">
      <c r="A134" s="46">
        <v>44901</v>
      </c>
      <c r="B134" s="7">
        <f t="shared" si="2"/>
        <v>133</v>
      </c>
      <c r="C134" s="11" t="s">
        <v>1141</v>
      </c>
      <c r="D134" s="8" t="s">
        <v>53</v>
      </c>
      <c r="E134" s="8">
        <v>1</v>
      </c>
      <c r="F134" s="8">
        <v>3</v>
      </c>
      <c r="G134" s="8">
        <v>3</v>
      </c>
      <c r="H134" s="9" t="s">
        <v>6</v>
      </c>
      <c r="I134" s="9" t="s">
        <v>4</v>
      </c>
      <c r="J134" s="9" t="s">
        <v>49</v>
      </c>
      <c r="K134" s="9" t="s">
        <v>20</v>
      </c>
      <c r="L134" s="9">
        <v>1</v>
      </c>
    </row>
    <row r="135" spans="1:13">
      <c r="A135" s="46">
        <v>44901</v>
      </c>
      <c r="B135" s="7">
        <f t="shared" si="2"/>
        <v>134</v>
      </c>
      <c r="C135" s="11" t="s">
        <v>1142</v>
      </c>
      <c r="D135" s="8" t="s">
        <v>53</v>
      </c>
      <c r="E135" s="8">
        <v>1</v>
      </c>
      <c r="F135" s="8">
        <v>3</v>
      </c>
      <c r="G135" s="8">
        <v>3</v>
      </c>
      <c r="H135" s="9" t="s">
        <v>6</v>
      </c>
      <c r="I135" s="9" t="s">
        <v>4</v>
      </c>
      <c r="J135" s="9" t="s">
        <v>87</v>
      </c>
      <c r="K135" s="9" t="s">
        <v>20</v>
      </c>
      <c r="L135" s="9">
        <v>1</v>
      </c>
    </row>
    <row r="136" spans="1:13">
      <c r="A136" s="46">
        <v>44901</v>
      </c>
      <c r="B136" s="7">
        <f t="shared" si="2"/>
        <v>135</v>
      </c>
      <c r="C136" s="11" t="s">
        <v>1143</v>
      </c>
      <c r="D136" s="8" t="s">
        <v>68</v>
      </c>
      <c r="E136" s="8">
        <v>1</v>
      </c>
      <c r="F136" s="8">
        <v>0</v>
      </c>
      <c r="G136" s="8">
        <v>0</v>
      </c>
      <c r="H136" s="9" t="s">
        <v>13</v>
      </c>
      <c r="I136" s="9" t="s">
        <v>13</v>
      </c>
      <c r="J136" s="9" t="s">
        <v>49</v>
      </c>
      <c r="K136" s="9" t="s">
        <v>8</v>
      </c>
      <c r="M136" s="10">
        <v>1</v>
      </c>
    </row>
    <row r="137" spans="1:13">
      <c r="A137" s="46">
        <v>44901</v>
      </c>
      <c r="B137" s="7">
        <f t="shared" si="2"/>
        <v>136</v>
      </c>
      <c r="C137" s="11" t="s">
        <v>979</v>
      </c>
      <c r="D137" s="8" t="s">
        <v>68</v>
      </c>
      <c r="E137" s="8">
        <v>1</v>
      </c>
      <c r="F137" s="8">
        <v>1</v>
      </c>
      <c r="G137" s="8">
        <v>1</v>
      </c>
      <c r="H137" s="9" t="s">
        <v>6</v>
      </c>
      <c r="I137" s="9" t="s">
        <v>7</v>
      </c>
      <c r="J137" s="9" t="s">
        <v>49</v>
      </c>
      <c r="K137" s="9" t="s">
        <v>8</v>
      </c>
      <c r="L137" s="9">
        <v>1</v>
      </c>
    </row>
    <row r="138" spans="1:13">
      <c r="A138" s="46">
        <v>44901</v>
      </c>
      <c r="B138" s="7">
        <f t="shared" si="2"/>
        <v>137</v>
      </c>
      <c r="C138" s="11" t="s">
        <v>1144</v>
      </c>
      <c r="D138" s="8" t="s">
        <v>68</v>
      </c>
      <c r="E138" s="8">
        <v>1</v>
      </c>
      <c r="F138" s="8">
        <v>1</v>
      </c>
      <c r="G138" s="8">
        <v>3</v>
      </c>
      <c r="H138" s="9" t="s">
        <v>9</v>
      </c>
      <c r="I138" s="9" t="s">
        <v>4</v>
      </c>
      <c r="J138" s="9" t="s">
        <v>49</v>
      </c>
      <c r="K138" s="9" t="s">
        <v>20</v>
      </c>
      <c r="L138" s="9">
        <v>1</v>
      </c>
    </row>
    <row r="139" spans="1:13">
      <c r="A139" s="46">
        <v>44901</v>
      </c>
      <c r="B139" s="7">
        <f t="shared" si="2"/>
        <v>138</v>
      </c>
      <c r="C139" s="11" t="s">
        <v>1145</v>
      </c>
      <c r="D139" s="8" t="s">
        <v>68</v>
      </c>
      <c r="E139" s="8">
        <v>1</v>
      </c>
      <c r="F139" s="8">
        <v>1</v>
      </c>
      <c r="G139" s="8">
        <v>3</v>
      </c>
      <c r="H139" s="9" t="s">
        <v>9</v>
      </c>
      <c r="I139" s="9" t="s">
        <v>4</v>
      </c>
      <c r="J139" s="9" t="s">
        <v>87</v>
      </c>
      <c r="K139" s="9" t="s">
        <v>20</v>
      </c>
      <c r="L139" s="9">
        <v>1</v>
      </c>
    </row>
    <row r="140" spans="1:13">
      <c r="A140" s="46">
        <v>44901</v>
      </c>
      <c r="B140" s="7">
        <f t="shared" si="2"/>
        <v>139</v>
      </c>
      <c r="C140" s="11" t="s">
        <v>1146</v>
      </c>
      <c r="D140" s="8" t="s">
        <v>68</v>
      </c>
      <c r="E140" s="8">
        <v>1</v>
      </c>
      <c r="F140" s="8">
        <v>1</v>
      </c>
      <c r="G140" s="8">
        <v>3</v>
      </c>
      <c r="H140" s="9" t="s">
        <v>9</v>
      </c>
      <c r="I140" s="9" t="s">
        <v>4</v>
      </c>
      <c r="J140" s="9" t="s">
        <v>51</v>
      </c>
      <c r="K140" s="9" t="s">
        <v>20</v>
      </c>
      <c r="L140" s="9">
        <v>1</v>
      </c>
    </row>
    <row r="141" spans="1:13">
      <c r="A141" s="46">
        <v>44902</v>
      </c>
      <c r="B141" s="7">
        <f t="shared" si="2"/>
        <v>140</v>
      </c>
      <c r="C141" s="11" t="s">
        <v>1147</v>
      </c>
      <c r="D141" s="8" t="s">
        <v>48</v>
      </c>
      <c r="E141" s="8">
        <v>1</v>
      </c>
      <c r="F141" s="8">
        <v>1</v>
      </c>
      <c r="G141" s="8">
        <v>5</v>
      </c>
      <c r="H141" s="9" t="s">
        <v>6</v>
      </c>
      <c r="I141" s="9" t="s">
        <v>4</v>
      </c>
      <c r="J141" s="9" t="s">
        <v>49</v>
      </c>
      <c r="K141" s="9" t="s">
        <v>20</v>
      </c>
      <c r="L141" s="9">
        <v>1</v>
      </c>
    </row>
    <row r="142" spans="1:13">
      <c r="A142" s="46">
        <v>44902</v>
      </c>
      <c r="B142" s="7">
        <f t="shared" si="2"/>
        <v>141</v>
      </c>
      <c r="C142" s="11" t="s">
        <v>1148</v>
      </c>
      <c r="D142" s="8" t="s">
        <v>950</v>
      </c>
      <c r="E142" s="8">
        <v>1</v>
      </c>
      <c r="F142" s="8">
        <v>0</v>
      </c>
      <c r="G142" s="8">
        <v>1</v>
      </c>
      <c r="H142" s="9" t="s">
        <v>6</v>
      </c>
      <c r="I142" s="9" t="s">
        <v>4</v>
      </c>
      <c r="J142" s="9" t="s">
        <v>49</v>
      </c>
      <c r="K142" s="9" t="s">
        <v>20</v>
      </c>
      <c r="L142" s="9">
        <v>1</v>
      </c>
    </row>
    <row r="143" spans="1:13">
      <c r="A143" s="46">
        <v>44902</v>
      </c>
      <c r="B143" s="7">
        <f t="shared" si="2"/>
        <v>142</v>
      </c>
      <c r="C143" s="11" t="s">
        <v>1149</v>
      </c>
      <c r="D143" s="8" t="s">
        <v>950</v>
      </c>
      <c r="E143" s="8">
        <v>1</v>
      </c>
      <c r="F143" s="8">
        <v>0</v>
      </c>
      <c r="G143" s="8">
        <v>1</v>
      </c>
      <c r="H143" s="9" t="s">
        <v>6</v>
      </c>
      <c r="I143" s="9" t="s">
        <v>4</v>
      </c>
      <c r="J143" s="9" t="s">
        <v>87</v>
      </c>
      <c r="K143" s="9" t="s">
        <v>20</v>
      </c>
      <c r="L143" s="9">
        <v>1</v>
      </c>
    </row>
    <row r="144" spans="1:13">
      <c r="A144" s="46">
        <v>44902</v>
      </c>
      <c r="B144" s="7">
        <f t="shared" si="2"/>
        <v>143</v>
      </c>
      <c r="C144" s="11" t="s">
        <v>1150</v>
      </c>
      <c r="D144" s="8" t="s">
        <v>950</v>
      </c>
      <c r="E144" s="8">
        <v>1</v>
      </c>
      <c r="F144" s="8">
        <v>0</v>
      </c>
      <c r="G144" s="8">
        <v>1</v>
      </c>
      <c r="H144" s="9" t="s">
        <v>6</v>
      </c>
      <c r="I144" s="9" t="s">
        <v>4</v>
      </c>
      <c r="J144" s="9" t="s">
        <v>51</v>
      </c>
      <c r="K144" s="9" t="s">
        <v>20</v>
      </c>
      <c r="L144" s="9">
        <v>1</v>
      </c>
    </row>
    <row r="145" spans="1:13">
      <c r="A145" s="46">
        <v>44902</v>
      </c>
      <c r="B145" s="7">
        <f t="shared" si="2"/>
        <v>144</v>
      </c>
      <c r="C145" s="11" t="s">
        <v>1151</v>
      </c>
      <c r="D145" s="8" t="s">
        <v>950</v>
      </c>
      <c r="E145" s="8">
        <v>1</v>
      </c>
      <c r="F145" s="8">
        <v>0</v>
      </c>
      <c r="G145" s="8">
        <v>1</v>
      </c>
      <c r="H145" s="9" t="s">
        <v>6</v>
      </c>
      <c r="I145" s="9" t="s">
        <v>4</v>
      </c>
      <c r="J145" s="9" t="s">
        <v>83</v>
      </c>
      <c r="K145" s="9" t="s">
        <v>20</v>
      </c>
      <c r="L145" s="9">
        <v>1</v>
      </c>
    </row>
    <row r="146" spans="1:13">
      <c r="A146" s="46">
        <v>44902</v>
      </c>
      <c r="B146" s="7">
        <f t="shared" si="2"/>
        <v>145</v>
      </c>
      <c r="C146" s="11" t="s">
        <v>1152</v>
      </c>
      <c r="D146" s="8" t="s">
        <v>950</v>
      </c>
      <c r="E146" s="8">
        <v>1</v>
      </c>
      <c r="F146" s="8">
        <v>0</v>
      </c>
      <c r="G146" s="8">
        <v>1</v>
      </c>
      <c r="H146" s="9" t="s">
        <v>6</v>
      </c>
      <c r="I146" s="9" t="s">
        <v>4</v>
      </c>
      <c r="J146" s="9" t="s">
        <v>51</v>
      </c>
      <c r="K146" s="9" t="s">
        <v>20</v>
      </c>
      <c r="L146" s="9">
        <v>1</v>
      </c>
    </row>
    <row r="147" spans="1:13">
      <c r="A147" s="46">
        <v>44902</v>
      </c>
      <c r="B147" s="7">
        <f t="shared" si="2"/>
        <v>146</v>
      </c>
      <c r="C147" s="11" t="s">
        <v>1153</v>
      </c>
      <c r="D147" s="8" t="s">
        <v>1081</v>
      </c>
      <c r="E147" s="8">
        <v>1</v>
      </c>
      <c r="F147" s="8">
        <v>0</v>
      </c>
      <c r="G147" s="8">
        <v>1</v>
      </c>
      <c r="H147" s="9" t="s">
        <v>6</v>
      </c>
      <c r="I147" s="9" t="s">
        <v>4</v>
      </c>
      <c r="J147" s="9" t="s">
        <v>66</v>
      </c>
      <c r="K147" s="9" t="s">
        <v>20</v>
      </c>
      <c r="M147" s="10">
        <v>1</v>
      </c>
    </row>
    <row r="148" spans="1:13">
      <c r="A148" s="46">
        <v>44902</v>
      </c>
      <c r="B148" s="7">
        <f t="shared" si="2"/>
        <v>147</v>
      </c>
      <c r="C148" s="11" t="s">
        <v>1154</v>
      </c>
      <c r="D148" s="8" t="s">
        <v>1005</v>
      </c>
      <c r="E148" s="8">
        <v>1</v>
      </c>
      <c r="F148" s="8">
        <v>4</v>
      </c>
      <c r="G148" s="8">
        <v>4</v>
      </c>
      <c r="H148" s="9" t="s">
        <v>6</v>
      </c>
      <c r="I148" s="9" t="s">
        <v>4</v>
      </c>
      <c r="J148" s="9" t="s">
        <v>1155</v>
      </c>
      <c r="K148" s="9" t="s">
        <v>20</v>
      </c>
      <c r="L148" s="9">
        <v>1</v>
      </c>
    </row>
    <row r="149" spans="1:13">
      <c r="A149" s="46">
        <v>44902</v>
      </c>
      <c r="B149" s="7">
        <f t="shared" si="2"/>
        <v>148</v>
      </c>
      <c r="C149" s="11" t="s">
        <v>1156</v>
      </c>
      <c r="D149" s="8" t="s">
        <v>1005</v>
      </c>
      <c r="E149" s="8">
        <v>1</v>
      </c>
      <c r="F149" s="8">
        <v>1</v>
      </c>
      <c r="G149" s="8">
        <v>1</v>
      </c>
      <c r="H149" s="9" t="s">
        <v>6</v>
      </c>
      <c r="I149" s="9" t="s">
        <v>4</v>
      </c>
      <c r="J149" s="9" t="s">
        <v>66</v>
      </c>
      <c r="K149" s="9" t="s">
        <v>20</v>
      </c>
      <c r="L149" s="9">
        <v>1</v>
      </c>
    </row>
    <row r="150" spans="1:13">
      <c r="A150" s="46">
        <v>44902</v>
      </c>
      <c r="B150" s="7">
        <f t="shared" si="2"/>
        <v>149</v>
      </c>
      <c r="C150" s="11" t="s">
        <v>1157</v>
      </c>
      <c r="D150" s="8" t="s">
        <v>1005</v>
      </c>
      <c r="E150" s="8">
        <v>1</v>
      </c>
      <c r="F150" s="8">
        <v>1</v>
      </c>
      <c r="G150" s="8">
        <v>1</v>
      </c>
      <c r="H150" s="9" t="s">
        <v>6</v>
      </c>
      <c r="I150" s="9" t="s">
        <v>4</v>
      </c>
      <c r="J150" s="9" t="s">
        <v>262</v>
      </c>
      <c r="K150" s="9" t="s">
        <v>8</v>
      </c>
      <c r="L150" s="9">
        <v>1</v>
      </c>
    </row>
    <row r="151" spans="1:13">
      <c r="A151" s="46">
        <v>44902</v>
      </c>
      <c r="B151" s="7">
        <f t="shared" si="2"/>
        <v>150</v>
      </c>
      <c r="C151" s="11" t="s">
        <v>1158</v>
      </c>
      <c r="D151" s="8" t="s">
        <v>1005</v>
      </c>
      <c r="E151" s="8">
        <v>1</v>
      </c>
      <c r="F151" s="8">
        <v>1</v>
      </c>
      <c r="G151" s="8">
        <v>1</v>
      </c>
      <c r="H151" s="9" t="s">
        <v>6</v>
      </c>
      <c r="I151" s="9" t="s">
        <v>7</v>
      </c>
      <c r="J151" s="9" t="s">
        <v>51</v>
      </c>
      <c r="K151" s="9" t="s">
        <v>20</v>
      </c>
      <c r="L151" s="9">
        <v>1</v>
      </c>
    </row>
    <row r="152" spans="1:13">
      <c r="A152" s="46">
        <v>44902</v>
      </c>
      <c r="B152" s="7">
        <f t="shared" si="2"/>
        <v>151</v>
      </c>
      <c r="C152" s="11" t="s">
        <v>1159</v>
      </c>
      <c r="D152" s="8" t="s">
        <v>1005</v>
      </c>
      <c r="E152" s="8">
        <v>1</v>
      </c>
      <c r="F152" s="8">
        <v>0</v>
      </c>
      <c r="G152" s="8">
        <v>2</v>
      </c>
      <c r="H152" s="9" t="s">
        <v>13</v>
      </c>
      <c r="I152" s="9" t="s">
        <v>13</v>
      </c>
      <c r="J152" s="9" t="s">
        <v>1061</v>
      </c>
      <c r="K152" s="9" t="s">
        <v>20</v>
      </c>
      <c r="L152" s="9">
        <v>1</v>
      </c>
    </row>
    <row r="153" spans="1:13">
      <c r="A153" s="46">
        <v>44902</v>
      </c>
      <c r="B153" s="7">
        <f t="shared" si="2"/>
        <v>152</v>
      </c>
      <c r="C153" s="11" t="s">
        <v>1160</v>
      </c>
      <c r="D153" s="8" t="s">
        <v>1081</v>
      </c>
      <c r="E153" s="8">
        <v>1</v>
      </c>
      <c r="F153" s="8">
        <v>1</v>
      </c>
      <c r="G153" s="8">
        <v>1</v>
      </c>
      <c r="H153" s="9" t="s">
        <v>6</v>
      </c>
      <c r="I153" s="9" t="s">
        <v>4</v>
      </c>
      <c r="J153" s="9" t="s">
        <v>66</v>
      </c>
      <c r="K153" s="9" t="s">
        <v>20</v>
      </c>
      <c r="L153" s="9">
        <v>1</v>
      </c>
    </row>
    <row r="154" spans="1:13">
      <c r="A154" s="46">
        <v>44902</v>
      </c>
      <c r="B154" s="7">
        <f t="shared" si="2"/>
        <v>153</v>
      </c>
      <c r="C154" s="11" t="s">
        <v>1161</v>
      </c>
      <c r="D154" s="8" t="s">
        <v>1081</v>
      </c>
      <c r="E154" s="8">
        <v>1</v>
      </c>
      <c r="F154" s="8">
        <v>1</v>
      </c>
      <c r="G154" s="8">
        <v>1</v>
      </c>
      <c r="H154" s="9" t="s">
        <v>6</v>
      </c>
      <c r="I154" s="9" t="s">
        <v>4</v>
      </c>
      <c r="J154" s="9" t="s">
        <v>87</v>
      </c>
      <c r="K154" s="9" t="s">
        <v>20</v>
      </c>
      <c r="L154" s="9">
        <v>1</v>
      </c>
    </row>
    <row r="155" spans="1:13">
      <c r="A155" s="46">
        <v>44902</v>
      </c>
      <c r="B155" s="7">
        <f t="shared" si="2"/>
        <v>154</v>
      </c>
      <c r="C155" s="11" t="s">
        <v>1162</v>
      </c>
      <c r="D155" s="8" t="s">
        <v>1081</v>
      </c>
      <c r="E155" s="8">
        <v>1</v>
      </c>
      <c r="F155" s="8">
        <v>1</v>
      </c>
      <c r="G155" s="8">
        <v>1</v>
      </c>
      <c r="H155" s="9" t="s">
        <v>6</v>
      </c>
      <c r="I155" s="9" t="s">
        <v>4</v>
      </c>
      <c r="J155" s="9" t="s">
        <v>87</v>
      </c>
      <c r="K155" s="9" t="s">
        <v>8</v>
      </c>
      <c r="L155" s="9">
        <v>1</v>
      </c>
    </row>
    <row r="156" spans="1:13">
      <c r="A156" s="46">
        <v>44902</v>
      </c>
      <c r="B156" s="7">
        <f t="shared" si="2"/>
        <v>155</v>
      </c>
      <c r="C156" s="114" t="s">
        <v>1163</v>
      </c>
      <c r="D156" s="8" t="s">
        <v>55</v>
      </c>
      <c r="E156" s="8">
        <v>1</v>
      </c>
      <c r="F156" s="8">
        <v>1</v>
      </c>
      <c r="G156" s="8">
        <v>5</v>
      </c>
      <c r="H156" s="9" t="s">
        <v>6</v>
      </c>
      <c r="I156" s="9" t="s">
        <v>4</v>
      </c>
      <c r="J156" s="9" t="s">
        <v>87</v>
      </c>
      <c r="K156" s="9" t="s">
        <v>20</v>
      </c>
      <c r="L156" s="9">
        <v>1</v>
      </c>
    </row>
    <row r="157" spans="1:13">
      <c r="A157" s="46">
        <v>44902</v>
      </c>
      <c r="B157" s="7">
        <f t="shared" si="2"/>
        <v>156</v>
      </c>
      <c r="C157" s="114" t="s">
        <v>1164</v>
      </c>
      <c r="D157" s="8" t="s">
        <v>55</v>
      </c>
      <c r="E157" s="8">
        <v>1</v>
      </c>
      <c r="F157" s="8">
        <v>1</v>
      </c>
      <c r="G157" s="8">
        <v>5</v>
      </c>
      <c r="H157" s="9" t="s">
        <v>6</v>
      </c>
      <c r="I157" s="9" t="s">
        <v>16</v>
      </c>
      <c r="J157" s="9" t="s">
        <v>49</v>
      </c>
      <c r="K157" s="9" t="s">
        <v>20</v>
      </c>
      <c r="L157" s="9">
        <v>1</v>
      </c>
    </row>
    <row r="158" spans="1:13">
      <c r="A158" s="46">
        <v>44902</v>
      </c>
      <c r="B158" s="7">
        <f t="shared" si="2"/>
        <v>157</v>
      </c>
      <c r="C158" s="11" t="s">
        <v>1165</v>
      </c>
      <c r="D158" s="8" t="s">
        <v>55</v>
      </c>
      <c r="E158" s="8">
        <v>1</v>
      </c>
      <c r="F158" s="8">
        <v>1</v>
      </c>
      <c r="G158" s="8">
        <v>3</v>
      </c>
      <c r="H158" s="9" t="s">
        <v>6</v>
      </c>
      <c r="I158" s="9" t="s">
        <v>16</v>
      </c>
      <c r="J158" s="9" t="s">
        <v>49</v>
      </c>
      <c r="K158" s="9" t="s">
        <v>20</v>
      </c>
      <c r="L158" s="9">
        <v>1</v>
      </c>
    </row>
    <row r="159" spans="1:13">
      <c r="A159" s="46">
        <v>44902</v>
      </c>
      <c r="B159" s="7">
        <f t="shared" si="2"/>
        <v>158</v>
      </c>
      <c r="C159" s="11" t="s">
        <v>1166</v>
      </c>
      <c r="D159" s="8" t="s">
        <v>402</v>
      </c>
      <c r="E159" s="8">
        <v>1</v>
      </c>
      <c r="F159" s="8">
        <v>1</v>
      </c>
      <c r="G159" s="8">
        <v>5</v>
      </c>
      <c r="H159" s="9" t="s">
        <v>6</v>
      </c>
      <c r="I159" s="9" t="s">
        <v>4</v>
      </c>
      <c r="J159" s="9" t="s">
        <v>83</v>
      </c>
      <c r="K159" s="9" t="s">
        <v>20</v>
      </c>
      <c r="L159" s="9">
        <v>1</v>
      </c>
    </row>
    <row r="160" spans="1:13">
      <c r="A160" s="46">
        <v>44902</v>
      </c>
      <c r="B160" s="7">
        <f t="shared" si="2"/>
        <v>159</v>
      </c>
      <c r="C160" s="11" t="s">
        <v>1167</v>
      </c>
      <c r="D160" s="8" t="s">
        <v>402</v>
      </c>
      <c r="E160" s="8">
        <v>1</v>
      </c>
      <c r="F160" s="8">
        <v>1</v>
      </c>
      <c r="G160" s="8">
        <v>5</v>
      </c>
      <c r="H160" s="9" t="s">
        <v>6</v>
      </c>
      <c r="I160" s="9" t="s">
        <v>4</v>
      </c>
      <c r="J160" s="9" t="s">
        <v>66</v>
      </c>
      <c r="K160" s="9" t="s">
        <v>20</v>
      </c>
      <c r="L160" s="9">
        <v>1</v>
      </c>
    </row>
    <row r="161" spans="1:13">
      <c r="A161" s="46">
        <v>44902</v>
      </c>
      <c r="B161" s="7">
        <f t="shared" si="2"/>
        <v>160</v>
      </c>
      <c r="C161" s="11" t="s">
        <v>1168</v>
      </c>
      <c r="D161" s="8" t="s">
        <v>61</v>
      </c>
      <c r="E161" s="8">
        <v>1</v>
      </c>
      <c r="F161" s="8">
        <v>1</v>
      </c>
      <c r="G161" s="8">
        <v>1</v>
      </c>
      <c r="H161" s="9" t="s">
        <v>6</v>
      </c>
      <c r="I161" s="9" t="s">
        <v>4</v>
      </c>
      <c r="J161" s="9" t="s">
        <v>87</v>
      </c>
      <c r="K161" s="9" t="s">
        <v>8</v>
      </c>
      <c r="L161" s="9">
        <v>1</v>
      </c>
    </row>
    <row r="162" spans="1:13">
      <c r="A162" s="46">
        <v>44902</v>
      </c>
      <c r="B162" s="7">
        <f t="shared" si="2"/>
        <v>161</v>
      </c>
      <c r="C162" s="11" t="s">
        <v>1169</v>
      </c>
      <c r="D162" s="8" t="s">
        <v>61</v>
      </c>
      <c r="E162" s="8">
        <v>1</v>
      </c>
      <c r="F162" s="8">
        <v>1</v>
      </c>
      <c r="G162" s="8">
        <v>1</v>
      </c>
      <c r="H162" s="9" t="s">
        <v>6</v>
      </c>
      <c r="I162" s="9" t="s">
        <v>4</v>
      </c>
      <c r="J162" s="9" t="s">
        <v>83</v>
      </c>
      <c r="K162" s="9" t="s">
        <v>20</v>
      </c>
      <c r="L162" s="9">
        <v>1</v>
      </c>
    </row>
    <row r="163" spans="1:13">
      <c r="A163" s="46">
        <v>44902</v>
      </c>
      <c r="B163" s="7">
        <f t="shared" si="2"/>
        <v>162</v>
      </c>
      <c r="C163" s="11" t="s">
        <v>1170</v>
      </c>
      <c r="D163" s="8" t="s">
        <v>61</v>
      </c>
      <c r="E163" s="8">
        <v>1</v>
      </c>
      <c r="F163" s="8">
        <v>1</v>
      </c>
      <c r="G163" s="8">
        <v>1</v>
      </c>
      <c r="H163" s="9" t="s">
        <v>6</v>
      </c>
      <c r="I163" s="9" t="s">
        <v>4</v>
      </c>
      <c r="J163" s="9" t="s">
        <v>49</v>
      </c>
      <c r="K163" s="9" t="s">
        <v>20</v>
      </c>
      <c r="L163" s="9">
        <v>1</v>
      </c>
    </row>
    <row r="164" spans="1:13">
      <c r="A164" s="46">
        <v>44902</v>
      </c>
      <c r="B164" s="7">
        <f t="shared" si="2"/>
        <v>163</v>
      </c>
      <c r="C164" s="11" t="s">
        <v>1171</v>
      </c>
      <c r="D164" s="8" t="s">
        <v>61</v>
      </c>
      <c r="E164" s="8">
        <v>1</v>
      </c>
      <c r="F164" s="8">
        <v>1</v>
      </c>
      <c r="G164" s="8">
        <v>1</v>
      </c>
      <c r="H164" s="9" t="s">
        <v>6</v>
      </c>
      <c r="I164" s="9" t="s">
        <v>4</v>
      </c>
      <c r="J164" s="9" t="s">
        <v>51</v>
      </c>
      <c r="K164" s="9" t="s">
        <v>20</v>
      </c>
      <c r="L164" s="9">
        <v>1</v>
      </c>
    </row>
    <row r="165" spans="1:13">
      <c r="A165" s="46">
        <v>44902</v>
      </c>
      <c r="B165" s="7">
        <f t="shared" si="2"/>
        <v>164</v>
      </c>
      <c r="C165" s="11" t="s">
        <v>1172</v>
      </c>
      <c r="D165" s="8" t="s">
        <v>61</v>
      </c>
      <c r="E165" s="8">
        <v>1</v>
      </c>
      <c r="F165" s="8">
        <v>1</v>
      </c>
      <c r="G165" s="8">
        <v>1</v>
      </c>
      <c r="H165" s="9" t="s">
        <v>6</v>
      </c>
      <c r="I165" s="9" t="s">
        <v>4</v>
      </c>
      <c r="J165" s="9" t="s">
        <v>66</v>
      </c>
      <c r="K165" s="9" t="s">
        <v>20</v>
      </c>
      <c r="L165" s="9">
        <v>1</v>
      </c>
    </row>
    <row r="166" spans="1:13">
      <c r="A166" s="46">
        <v>44902</v>
      </c>
      <c r="B166" s="7">
        <f t="shared" si="2"/>
        <v>165</v>
      </c>
      <c r="C166" s="11" t="s">
        <v>1173</v>
      </c>
      <c r="D166" s="8" t="s">
        <v>1026</v>
      </c>
      <c r="E166" s="8">
        <v>1</v>
      </c>
      <c r="F166" s="8">
        <v>1</v>
      </c>
      <c r="G166" s="8">
        <v>1</v>
      </c>
      <c r="H166" s="9" t="s">
        <v>6</v>
      </c>
      <c r="I166" s="9" t="s">
        <v>7</v>
      </c>
      <c r="J166" s="9" t="s">
        <v>51</v>
      </c>
      <c r="K166" s="9" t="s">
        <v>20</v>
      </c>
      <c r="L166" s="9">
        <v>1</v>
      </c>
    </row>
    <row r="167" spans="1:13">
      <c r="A167" s="46">
        <v>44902</v>
      </c>
      <c r="B167" s="7">
        <f t="shared" si="2"/>
        <v>166</v>
      </c>
      <c r="C167" s="11" t="s">
        <v>1174</v>
      </c>
      <c r="D167" s="8" t="s">
        <v>1026</v>
      </c>
      <c r="E167" s="8">
        <v>1</v>
      </c>
      <c r="F167" s="8">
        <v>0</v>
      </c>
      <c r="G167" s="8">
        <v>1</v>
      </c>
      <c r="H167" s="9" t="s">
        <v>13</v>
      </c>
      <c r="I167" s="9" t="s">
        <v>13</v>
      </c>
      <c r="J167" s="9" t="s">
        <v>49</v>
      </c>
      <c r="K167" s="9" t="s">
        <v>20</v>
      </c>
      <c r="L167" s="9">
        <v>1</v>
      </c>
    </row>
    <row r="168" spans="1:13">
      <c r="A168" s="46">
        <v>44902</v>
      </c>
      <c r="B168" s="7">
        <f t="shared" si="2"/>
        <v>167</v>
      </c>
      <c r="C168" s="11" t="s">
        <v>1175</v>
      </c>
      <c r="D168" s="8" t="s">
        <v>1026</v>
      </c>
      <c r="E168" s="8">
        <v>1</v>
      </c>
      <c r="F168" s="8">
        <v>1</v>
      </c>
      <c r="G168" s="8">
        <v>1</v>
      </c>
      <c r="H168" s="9" t="s">
        <v>6</v>
      </c>
      <c r="I168" s="9" t="s">
        <v>4</v>
      </c>
      <c r="J168" s="9" t="s">
        <v>87</v>
      </c>
      <c r="K168" s="9" t="s">
        <v>8</v>
      </c>
      <c r="L168" s="9">
        <v>1</v>
      </c>
    </row>
    <row r="169" spans="1:13">
      <c r="A169" s="46">
        <v>44902</v>
      </c>
      <c r="B169" s="7">
        <f t="shared" si="2"/>
        <v>168</v>
      </c>
      <c r="C169" s="11" t="s">
        <v>1176</v>
      </c>
      <c r="D169" s="8" t="s">
        <v>159</v>
      </c>
      <c r="E169" s="8">
        <v>1</v>
      </c>
      <c r="F169" s="8">
        <v>1</v>
      </c>
      <c r="G169" s="8">
        <v>0</v>
      </c>
      <c r="H169" s="9" t="s">
        <v>15</v>
      </c>
      <c r="I169" s="9" t="s">
        <v>4</v>
      </c>
      <c r="J169" s="9" t="s">
        <v>303</v>
      </c>
      <c r="K169" s="9" t="s">
        <v>27</v>
      </c>
      <c r="M169" s="10">
        <v>1</v>
      </c>
    </row>
    <row r="170" spans="1:13">
      <c r="A170" s="46">
        <v>44902</v>
      </c>
      <c r="B170" s="7">
        <f t="shared" si="2"/>
        <v>169</v>
      </c>
      <c r="C170" s="11" t="s">
        <v>1177</v>
      </c>
      <c r="D170" s="8" t="s">
        <v>159</v>
      </c>
      <c r="E170" s="8">
        <v>1</v>
      </c>
      <c r="F170" s="8">
        <v>1</v>
      </c>
      <c r="G170" s="8">
        <v>0</v>
      </c>
      <c r="H170" s="9" t="s">
        <v>15</v>
      </c>
      <c r="I170" s="9" t="s">
        <v>4</v>
      </c>
      <c r="J170" s="9" t="s">
        <v>303</v>
      </c>
      <c r="K170" s="9" t="s">
        <v>27</v>
      </c>
      <c r="L170" s="9">
        <v>1</v>
      </c>
    </row>
    <row r="171" spans="1:13">
      <c r="A171" s="46">
        <v>44902</v>
      </c>
      <c r="B171" s="7">
        <f t="shared" si="2"/>
        <v>170</v>
      </c>
      <c r="C171" s="11" t="s">
        <v>1178</v>
      </c>
      <c r="D171" s="8" t="s">
        <v>159</v>
      </c>
      <c r="E171" s="8">
        <v>1</v>
      </c>
      <c r="F171" s="8">
        <v>1</v>
      </c>
      <c r="G171" s="8">
        <v>0</v>
      </c>
      <c r="H171" s="9" t="s">
        <v>15</v>
      </c>
      <c r="I171" s="9" t="s">
        <v>4</v>
      </c>
      <c r="J171" s="9" t="s">
        <v>303</v>
      </c>
      <c r="K171" s="9" t="s">
        <v>27</v>
      </c>
      <c r="L171" s="9">
        <v>1</v>
      </c>
    </row>
    <row r="172" spans="1:13">
      <c r="A172" s="46">
        <v>44902</v>
      </c>
      <c r="B172" s="7">
        <f t="shared" si="2"/>
        <v>171</v>
      </c>
      <c r="C172" s="11" t="s">
        <v>1179</v>
      </c>
      <c r="D172" s="8" t="s">
        <v>159</v>
      </c>
      <c r="E172" s="8">
        <v>1</v>
      </c>
      <c r="F172" s="8">
        <v>1</v>
      </c>
      <c r="G172" s="8">
        <v>0</v>
      </c>
      <c r="H172" s="9" t="s">
        <v>15</v>
      </c>
      <c r="I172" s="9" t="s">
        <v>4</v>
      </c>
      <c r="J172" s="9" t="s">
        <v>303</v>
      </c>
      <c r="K172" s="9" t="s">
        <v>27</v>
      </c>
      <c r="L172" s="9">
        <v>1</v>
      </c>
    </row>
    <row r="173" spans="1:13">
      <c r="A173" s="46">
        <v>44902</v>
      </c>
      <c r="B173" s="7">
        <f t="shared" si="2"/>
        <v>172</v>
      </c>
      <c r="C173" s="11" t="s">
        <v>1180</v>
      </c>
      <c r="D173" s="8" t="s">
        <v>159</v>
      </c>
      <c r="E173" s="8">
        <v>1</v>
      </c>
      <c r="F173" s="8">
        <v>1</v>
      </c>
      <c r="G173" s="8">
        <v>2</v>
      </c>
      <c r="H173" s="9" t="s">
        <v>6</v>
      </c>
      <c r="I173" s="9" t="s">
        <v>7</v>
      </c>
      <c r="J173" s="9" t="s">
        <v>49</v>
      </c>
      <c r="K173" s="9" t="s">
        <v>102</v>
      </c>
      <c r="M173" s="10">
        <v>1</v>
      </c>
    </row>
    <row r="174" spans="1:13">
      <c r="A174" s="46">
        <v>44902</v>
      </c>
      <c r="B174" s="7">
        <f t="shared" si="2"/>
        <v>173</v>
      </c>
      <c r="C174" s="11" t="s">
        <v>1180</v>
      </c>
      <c r="D174" s="8" t="s">
        <v>159</v>
      </c>
      <c r="E174" s="8">
        <v>1</v>
      </c>
      <c r="F174" s="8">
        <v>1</v>
      </c>
      <c r="G174" s="8">
        <v>3</v>
      </c>
      <c r="H174" s="9" t="s">
        <v>6</v>
      </c>
      <c r="I174" s="9" t="s">
        <v>4</v>
      </c>
      <c r="J174" s="9" t="s">
        <v>51</v>
      </c>
      <c r="K174" s="9" t="s">
        <v>102</v>
      </c>
      <c r="M174" s="10">
        <v>1</v>
      </c>
    </row>
    <row r="175" spans="1:13">
      <c r="A175" s="46">
        <v>44902</v>
      </c>
      <c r="B175" s="7">
        <f t="shared" si="2"/>
        <v>174</v>
      </c>
      <c r="C175" s="11" t="s">
        <v>1180</v>
      </c>
      <c r="D175" s="8" t="s">
        <v>159</v>
      </c>
      <c r="E175" s="8">
        <v>1</v>
      </c>
      <c r="F175" s="8">
        <v>1</v>
      </c>
      <c r="G175" s="8">
        <v>2</v>
      </c>
      <c r="H175" s="9" t="s">
        <v>6</v>
      </c>
      <c r="I175" s="9" t="s">
        <v>7</v>
      </c>
      <c r="J175" s="9" t="s">
        <v>51</v>
      </c>
      <c r="K175" s="9" t="s">
        <v>102</v>
      </c>
      <c r="M175" s="10">
        <v>1</v>
      </c>
    </row>
    <row r="176" spans="1:13">
      <c r="A176" s="46">
        <v>44902</v>
      </c>
      <c r="B176" s="7">
        <f t="shared" si="2"/>
        <v>175</v>
      </c>
      <c r="C176" s="11" t="s">
        <v>1180</v>
      </c>
      <c r="D176" s="8" t="s">
        <v>159</v>
      </c>
      <c r="E176" s="8">
        <v>1</v>
      </c>
      <c r="F176" s="8">
        <v>1</v>
      </c>
      <c r="G176" s="8">
        <v>2</v>
      </c>
      <c r="H176" s="9" t="s">
        <v>6</v>
      </c>
      <c r="I176" s="9" t="s">
        <v>4</v>
      </c>
      <c r="J176" s="9" t="s">
        <v>83</v>
      </c>
      <c r="K176" s="9" t="s">
        <v>102</v>
      </c>
      <c r="M176" s="10">
        <v>1</v>
      </c>
    </row>
    <row r="177" spans="1:13">
      <c r="A177" s="46">
        <v>44902</v>
      </c>
      <c r="B177" s="7">
        <f t="shared" si="2"/>
        <v>176</v>
      </c>
      <c r="C177" s="11" t="s">
        <v>1181</v>
      </c>
      <c r="D177" s="8" t="s">
        <v>1019</v>
      </c>
      <c r="E177" s="8">
        <v>1</v>
      </c>
      <c r="F177" s="8">
        <v>0</v>
      </c>
      <c r="G177" s="8">
        <v>8</v>
      </c>
      <c r="H177" s="9" t="s">
        <v>13</v>
      </c>
      <c r="I177" s="9" t="s">
        <v>13</v>
      </c>
      <c r="J177" s="9" t="s">
        <v>49</v>
      </c>
      <c r="K177" s="9" t="s">
        <v>20</v>
      </c>
      <c r="L177" s="9">
        <v>1</v>
      </c>
    </row>
    <row r="178" spans="1:13">
      <c r="A178" s="46">
        <v>44902</v>
      </c>
      <c r="B178" s="7">
        <f t="shared" si="2"/>
        <v>177</v>
      </c>
      <c r="C178" s="11" t="s">
        <v>1182</v>
      </c>
      <c r="D178" s="8" t="s">
        <v>1019</v>
      </c>
      <c r="E178" s="8">
        <v>1</v>
      </c>
      <c r="F178" s="8">
        <v>0</v>
      </c>
      <c r="G178" s="8">
        <v>2</v>
      </c>
      <c r="H178" s="9" t="s">
        <v>13</v>
      </c>
      <c r="I178" s="9" t="s">
        <v>13</v>
      </c>
      <c r="J178" s="9" t="s">
        <v>49</v>
      </c>
      <c r="K178" s="9" t="s">
        <v>20</v>
      </c>
      <c r="L178" s="9">
        <v>1</v>
      </c>
    </row>
    <row r="179" spans="1:13">
      <c r="A179" s="46">
        <v>44902</v>
      </c>
      <c r="B179" s="7">
        <f t="shared" si="2"/>
        <v>178</v>
      </c>
      <c r="C179" s="11" t="s">
        <v>1183</v>
      </c>
      <c r="D179" s="8" t="s">
        <v>1019</v>
      </c>
      <c r="E179" s="8">
        <v>1</v>
      </c>
      <c r="F179" s="8">
        <v>0</v>
      </c>
      <c r="G179" s="8">
        <v>1</v>
      </c>
      <c r="H179" s="9" t="s">
        <v>13</v>
      </c>
      <c r="I179" s="9" t="s">
        <v>13</v>
      </c>
      <c r="J179" s="9" t="s">
        <v>49</v>
      </c>
      <c r="K179" s="9" t="s">
        <v>20</v>
      </c>
      <c r="L179" s="9">
        <v>1</v>
      </c>
    </row>
    <row r="180" spans="1:13">
      <c r="A180" s="46">
        <v>44902</v>
      </c>
      <c r="B180" s="7">
        <f t="shared" si="2"/>
        <v>179</v>
      </c>
      <c r="C180" s="11" t="s">
        <v>1184</v>
      </c>
      <c r="D180" s="8" t="s">
        <v>1019</v>
      </c>
      <c r="E180" s="8">
        <v>1</v>
      </c>
      <c r="F180" s="8">
        <v>3</v>
      </c>
      <c r="G180" s="8">
        <v>3</v>
      </c>
      <c r="H180" s="127" t="s">
        <v>13</v>
      </c>
      <c r="I180" s="127" t="s">
        <v>13</v>
      </c>
      <c r="J180" s="9" t="s">
        <v>49</v>
      </c>
      <c r="K180" s="9" t="s">
        <v>20</v>
      </c>
      <c r="L180" s="9">
        <v>1</v>
      </c>
    </row>
    <row r="181" spans="1:13">
      <c r="A181" s="46">
        <v>44902</v>
      </c>
      <c r="B181" s="7">
        <f t="shared" si="2"/>
        <v>180</v>
      </c>
      <c r="C181" s="11" t="s">
        <v>1185</v>
      </c>
      <c r="D181" s="8" t="s">
        <v>55</v>
      </c>
      <c r="E181" s="8">
        <v>1</v>
      </c>
      <c r="F181" s="8">
        <v>1</v>
      </c>
      <c r="G181" s="8">
        <v>5</v>
      </c>
      <c r="H181" s="9" t="s">
        <v>6</v>
      </c>
      <c r="I181" s="9" t="s">
        <v>4</v>
      </c>
      <c r="J181" s="9" t="s">
        <v>66</v>
      </c>
      <c r="K181" s="9" t="s">
        <v>102</v>
      </c>
      <c r="M181" s="10">
        <v>1</v>
      </c>
    </row>
    <row r="182" spans="1:13">
      <c r="A182" s="46">
        <v>44902</v>
      </c>
      <c r="B182" s="7">
        <f t="shared" si="2"/>
        <v>181</v>
      </c>
      <c r="C182" s="11" t="s">
        <v>1186</v>
      </c>
      <c r="D182" s="8" t="s">
        <v>48</v>
      </c>
      <c r="E182" s="8">
        <v>1</v>
      </c>
      <c r="F182" s="8">
        <v>1</v>
      </c>
      <c r="G182" s="8">
        <v>5</v>
      </c>
      <c r="H182" s="9" t="s">
        <v>6</v>
      </c>
      <c r="I182" s="9" t="s">
        <v>7</v>
      </c>
      <c r="J182" s="9" t="s">
        <v>49</v>
      </c>
      <c r="K182" s="9" t="s">
        <v>20</v>
      </c>
      <c r="L182" s="9">
        <v>1</v>
      </c>
    </row>
    <row r="183" spans="1:13">
      <c r="A183" s="46">
        <v>44902</v>
      </c>
      <c r="B183" s="7">
        <f t="shared" si="2"/>
        <v>182</v>
      </c>
      <c r="C183" s="11" t="s">
        <v>1187</v>
      </c>
      <c r="D183" s="8" t="s">
        <v>48</v>
      </c>
      <c r="E183" s="8">
        <v>1</v>
      </c>
      <c r="F183" s="8">
        <v>1</v>
      </c>
      <c r="G183" s="8">
        <v>3</v>
      </c>
      <c r="H183" s="9" t="s">
        <v>6</v>
      </c>
      <c r="I183" s="9" t="s">
        <v>7</v>
      </c>
      <c r="J183" s="9" t="s">
        <v>49</v>
      </c>
      <c r="K183" s="9" t="s">
        <v>20</v>
      </c>
      <c r="L183" s="9">
        <v>1</v>
      </c>
    </row>
    <row r="184" spans="1:13">
      <c r="A184" s="46">
        <v>44902</v>
      </c>
      <c r="B184" s="7">
        <f t="shared" si="2"/>
        <v>183</v>
      </c>
      <c r="C184" s="115" t="s">
        <v>1188</v>
      </c>
      <c r="D184" s="8" t="s">
        <v>53</v>
      </c>
      <c r="E184" s="8">
        <v>1</v>
      </c>
      <c r="F184" s="8">
        <v>0</v>
      </c>
      <c r="G184" s="8">
        <v>1</v>
      </c>
      <c r="H184" s="9" t="s">
        <v>15</v>
      </c>
      <c r="I184" s="9" t="s">
        <v>4</v>
      </c>
      <c r="J184" s="9" t="s">
        <v>51</v>
      </c>
      <c r="K184" s="9" t="s">
        <v>27</v>
      </c>
      <c r="L184" s="9">
        <v>1</v>
      </c>
    </row>
    <row r="185" spans="1:13">
      <c r="A185" s="46">
        <v>44902</v>
      </c>
      <c r="B185" s="7">
        <f t="shared" si="2"/>
        <v>184</v>
      </c>
      <c r="C185" s="14" t="s">
        <v>1189</v>
      </c>
      <c r="D185" s="8" t="s">
        <v>53</v>
      </c>
      <c r="E185" s="8">
        <v>1</v>
      </c>
      <c r="F185" s="8">
        <v>1</v>
      </c>
      <c r="G185" s="8">
        <v>5</v>
      </c>
      <c r="H185" s="9" t="s">
        <v>6</v>
      </c>
      <c r="I185" s="9" t="s">
        <v>4</v>
      </c>
      <c r="J185" s="9" t="s">
        <v>51</v>
      </c>
      <c r="K185" s="9" t="s">
        <v>20</v>
      </c>
      <c r="L185" s="9">
        <v>1</v>
      </c>
    </row>
    <row r="186" spans="1:13">
      <c r="A186" s="46">
        <v>44902</v>
      </c>
      <c r="B186" s="7">
        <f t="shared" si="2"/>
        <v>185</v>
      </c>
      <c r="C186" s="115" t="s">
        <v>1190</v>
      </c>
      <c r="D186" s="8" t="s">
        <v>53</v>
      </c>
      <c r="E186" s="8">
        <v>1</v>
      </c>
      <c r="F186" s="8">
        <v>1</v>
      </c>
      <c r="G186" s="8">
        <v>5</v>
      </c>
      <c r="H186" s="9" t="s">
        <v>6</v>
      </c>
      <c r="I186" s="9" t="s">
        <v>7</v>
      </c>
      <c r="J186" s="9" t="s">
        <v>51</v>
      </c>
      <c r="K186" s="9" t="s">
        <v>20</v>
      </c>
      <c r="L186" s="9">
        <v>1</v>
      </c>
    </row>
    <row r="187" spans="1:13">
      <c r="A187" s="46">
        <v>44902</v>
      </c>
      <c r="B187" s="7">
        <f t="shared" si="2"/>
        <v>186</v>
      </c>
      <c r="C187" s="11" t="s">
        <v>1191</v>
      </c>
      <c r="D187" s="8" t="s">
        <v>53</v>
      </c>
      <c r="E187" s="8">
        <v>1</v>
      </c>
      <c r="F187" s="8">
        <v>1</v>
      </c>
      <c r="G187" s="8">
        <v>3</v>
      </c>
      <c r="H187" s="9" t="s">
        <v>6</v>
      </c>
      <c r="I187" s="9" t="s">
        <v>7</v>
      </c>
      <c r="J187" s="9" t="s">
        <v>51</v>
      </c>
      <c r="K187" s="9" t="s">
        <v>20</v>
      </c>
      <c r="L187" s="9">
        <v>1</v>
      </c>
    </row>
    <row r="188" spans="1:13">
      <c r="A188" s="46">
        <v>44902</v>
      </c>
      <c r="B188" s="7">
        <f t="shared" si="2"/>
        <v>187</v>
      </c>
      <c r="C188" s="11" t="s">
        <v>1192</v>
      </c>
      <c r="D188" s="8" t="s">
        <v>68</v>
      </c>
      <c r="E188" s="8">
        <v>1</v>
      </c>
      <c r="F188" s="8">
        <v>1</v>
      </c>
      <c r="G188" s="8">
        <v>3</v>
      </c>
      <c r="H188" s="9" t="s">
        <v>9</v>
      </c>
      <c r="I188" s="9" t="s">
        <v>4</v>
      </c>
      <c r="J188" s="9" t="s">
        <v>83</v>
      </c>
      <c r="K188" s="9" t="s">
        <v>20</v>
      </c>
      <c r="L188" s="9">
        <v>1</v>
      </c>
    </row>
    <row r="189" spans="1:13">
      <c r="A189" s="46">
        <v>44902</v>
      </c>
      <c r="B189" s="7">
        <f t="shared" si="2"/>
        <v>188</v>
      </c>
      <c r="C189" s="11" t="s">
        <v>1193</v>
      </c>
      <c r="D189" s="8" t="s">
        <v>68</v>
      </c>
      <c r="E189" s="8">
        <v>1</v>
      </c>
      <c r="F189" s="8">
        <v>1</v>
      </c>
      <c r="G189" s="8">
        <v>1</v>
      </c>
      <c r="H189" s="9" t="s">
        <v>6</v>
      </c>
      <c r="I189" s="9" t="s">
        <v>7</v>
      </c>
      <c r="J189" s="9" t="s">
        <v>51</v>
      </c>
      <c r="K189" s="9" t="s">
        <v>8</v>
      </c>
      <c r="L189" s="9">
        <v>1</v>
      </c>
    </row>
    <row r="190" spans="1:13">
      <c r="A190" s="46">
        <v>44902</v>
      </c>
      <c r="B190" s="7">
        <f t="shared" si="2"/>
        <v>189</v>
      </c>
      <c r="C190" s="11" t="s">
        <v>1194</v>
      </c>
      <c r="D190" s="8" t="s">
        <v>68</v>
      </c>
      <c r="E190" s="8">
        <v>1</v>
      </c>
      <c r="F190" s="8">
        <v>1</v>
      </c>
      <c r="G190" s="8">
        <v>1</v>
      </c>
      <c r="H190" s="9" t="s">
        <v>6</v>
      </c>
      <c r="I190" s="9" t="s">
        <v>4</v>
      </c>
      <c r="J190" s="9" t="s">
        <v>51</v>
      </c>
      <c r="K190" s="9" t="s">
        <v>8</v>
      </c>
      <c r="L190" s="9">
        <v>1</v>
      </c>
    </row>
    <row r="191" spans="1:13">
      <c r="A191" s="46">
        <v>44902</v>
      </c>
      <c r="B191" s="7">
        <f t="shared" si="2"/>
        <v>190</v>
      </c>
      <c r="C191" s="11" t="s">
        <v>1195</v>
      </c>
      <c r="D191" s="8" t="s">
        <v>68</v>
      </c>
      <c r="E191" s="8">
        <v>1</v>
      </c>
      <c r="F191" s="8">
        <v>2</v>
      </c>
      <c r="G191" s="8">
        <v>8</v>
      </c>
      <c r="H191" s="9" t="s">
        <v>9</v>
      </c>
      <c r="I191" s="9" t="s">
        <v>4</v>
      </c>
      <c r="J191" s="9" t="s">
        <v>970</v>
      </c>
      <c r="K191" s="9" t="s">
        <v>8</v>
      </c>
      <c r="L191" s="9">
        <v>1</v>
      </c>
    </row>
    <row r="192" spans="1:13">
      <c r="A192" s="46">
        <v>44902</v>
      </c>
      <c r="B192" s="7">
        <f t="shared" si="2"/>
        <v>191</v>
      </c>
      <c r="C192" s="11" t="s">
        <v>1177</v>
      </c>
      <c r="D192" s="8" t="s">
        <v>68</v>
      </c>
      <c r="E192" s="8">
        <v>1</v>
      </c>
      <c r="F192" s="8">
        <v>0</v>
      </c>
      <c r="G192" s="8">
        <v>1</v>
      </c>
      <c r="H192" s="9" t="s">
        <v>6</v>
      </c>
      <c r="I192" s="9" t="s">
        <v>4</v>
      </c>
      <c r="J192" s="9" t="s">
        <v>303</v>
      </c>
      <c r="K192" s="9" t="s">
        <v>27</v>
      </c>
      <c r="L192" s="9">
        <v>1</v>
      </c>
    </row>
    <row r="193" spans="1:13">
      <c r="A193" s="46">
        <v>44902</v>
      </c>
      <c r="B193" s="7">
        <f t="shared" si="2"/>
        <v>192</v>
      </c>
      <c r="C193" s="11" t="s">
        <v>1196</v>
      </c>
      <c r="D193" s="8" t="s">
        <v>68</v>
      </c>
      <c r="E193" s="8">
        <v>1</v>
      </c>
      <c r="F193" s="8">
        <v>0</v>
      </c>
      <c r="G193" s="8">
        <v>0</v>
      </c>
      <c r="H193" s="9" t="s">
        <v>6</v>
      </c>
      <c r="I193" s="9" t="s">
        <v>4</v>
      </c>
      <c r="J193" s="9" t="s">
        <v>49</v>
      </c>
      <c r="K193" s="9" t="s">
        <v>23</v>
      </c>
      <c r="L193" s="9">
        <v>1</v>
      </c>
    </row>
    <row r="194" spans="1:13">
      <c r="A194" s="46">
        <v>44902</v>
      </c>
      <c r="B194" s="7">
        <f t="shared" si="2"/>
        <v>193</v>
      </c>
      <c r="C194" s="11" t="s">
        <v>1197</v>
      </c>
      <c r="D194" s="8" t="s">
        <v>68</v>
      </c>
      <c r="E194" s="8">
        <v>1</v>
      </c>
      <c r="F194" s="8">
        <v>0</v>
      </c>
      <c r="G194" s="8">
        <v>0</v>
      </c>
      <c r="H194" s="9" t="s">
        <v>6</v>
      </c>
      <c r="I194" s="9" t="s">
        <v>7</v>
      </c>
      <c r="J194" s="9" t="s">
        <v>49</v>
      </c>
      <c r="K194" s="9" t="s">
        <v>23</v>
      </c>
      <c r="L194" s="9">
        <v>1</v>
      </c>
    </row>
    <row r="195" spans="1:13">
      <c r="A195" s="46">
        <v>44902</v>
      </c>
      <c r="B195" s="7">
        <f t="shared" ref="B195:B258" si="3">SUM(B194+1)</f>
        <v>194</v>
      </c>
      <c r="C195" s="11" t="s">
        <v>1198</v>
      </c>
      <c r="D195" s="8" t="s">
        <v>1026</v>
      </c>
      <c r="E195" s="8">
        <v>1</v>
      </c>
      <c r="F195" s="8">
        <v>0</v>
      </c>
      <c r="G195" s="8">
        <v>1</v>
      </c>
      <c r="H195" s="9" t="s">
        <v>6</v>
      </c>
      <c r="I195" s="9" t="s">
        <v>16</v>
      </c>
      <c r="J195" s="9" t="s">
        <v>49</v>
      </c>
      <c r="K195" s="9" t="s">
        <v>8</v>
      </c>
      <c r="L195" s="9">
        <v>1</v>
      </c>
    </row>
    <row r="196" spans="1:13">
      <c r="A196" s="46">
        <v>44904</v>
      </c>
      <c r="B196" s="7">
        <f t="shared" si="3"/>
        <v>195</v>
      </c>
      <c r="C196" s="80" t="s">
        <v>1199</v>
      </c>
      <c r="D196" s="8" t="s">
        <v>950</v>
      </c>
      <c r="E196" s="8">
        <v>1</v>
      </c>
      <c r="F196" s="8">
        <v>1</v>
      </c>
      <c r="G196" s="8">
        <v>1</v>
      </c>
      <c r="H196" s="9" t="s">
        <v>6</v>
      </c>
      <c r="I196" s="9" t="s">
        <v>7</v>
      </c>
      <c r="J196" s="9" t="s">
        <v>51</v>
      </c>
      <c r="K196" s="9" t="s">
        <v>20</v>
      </c>
      <c r="L196" s="9">
        <v>1</v>
      </c>
    </row>
    <row r="197" spans="1:13">
      <c r="A197" s="46">
        <v>44904</v>
      </c>
      <c r="B197" s="7">
        <f t="shared" si="3"/>
        <v>196</v>
      </c>
      <c r="C197" s="11" t="s">
        <v>1200</v>
      </c>
      <c r="D197" s="8" t="s">
        <v>950</v>
      </c>
      <c r="E197" s="8">
        <v>1</v>
      </c>
      <c r="F197" s="8">
        <v>1</v>
      </c>
      <c r="G197" s="8">
        <v>1</v>
      </c>
      <c r="H197" s="9" t="s">
        <v>6</v>
      </c>
      <c r="I197" s="9" t="s">
        <v>4</v>
      </c>
      <c r="J197" s="9" t="s">
        <v>87</v>
      </c>
      <c r="K197" s="9" t="s">
        <v>8</v>
      </c>
      <c r="L197" s="9">
        <v>1</v>
      </c>
    </row>
    <row r="198" spans="1:13">
      <c r="A198" s="46">
        <v>44904</v>
      </c>
      <c r="B198" s="7">
        <f t="shared" si="3"/>
        <v>197</v>
      </c>
      <c r="C198" s="11" t="s">
        <v>1201</v>
      </c>
      <c r="D198" s="8" t="s">
        <v>950</v>
      </c>
      <c r="E198" s="8">
        <v>1</v>
      </c>
      <c r="F198" s="8">
        <v>1</v>
      </c>
      <c r="G198" s="8">
        <v>1</v>
      </c>
      <c r="H198" s="9" t="s">
        <v>6</v>
      </c>
      <c r="I198" s="9" t="s">
        <v>4</v>
      </c>
      <c r="J198" s="9" t="s">
        <v>49</v>
      </c>
      <c r="K198" s="9" t="s">
        <v>20</v>
      </c>
      <c r="L198" s="9">
        <v>1</v>
      </c>
    </row>
    <row r="199" spans="1:13">
      <c r="A199" s="46">
        <v>44904</v>
      </c>
      <c r="B199" s="7">
        <f t="shared" si="3"/>
        <v>198</v>
      </c>
      <c r="C199" s="11" t="s">
        <v>1202</v>
      </c>
      <c r="D199" s="8" t="s">
        <v>1081</v>
      </c>
      <c r="E199" s="8">
        <v>1</v>
      </c>
      <c r="F199" s="8">
        <v>1</v>
      </c>
      <c r="G199" s="8">
        <v>1</v>
      </c>
      <c r="H199" s="9" t="s">
        <v>6</v>
      </c>
      <c r="I199" s="9" t="s">
        <v>4</v>
      </c>
      <c r="J199" s="9" t="s">
        <v>66</v>
      </c>
      <c r="K199" s="9" t="s">
        <v>8</v>
      </c>
    </row>
    <row r="200" spans="1:13">
      <c r="A200" s="46">
        <v>44904</v>
      </c>
      <c r="B200" s="7">
        <f t="shared" si="3"/>
        <v>199</v>
      </c>
      <c r="C200" s="11" t="s">
        <v>1203</v>
      </c>
      <c r="D200" s="8" t="s">
        <v>55</v>
      </c>
      <c r="E200" s="8">
        <v>1</v>
      </c>
      <c r="F200" s="8">
        <v>3</v>
      </c>
      <c r="G200" s="8">
        <v>0</v>
      </c>
      <c r="H200" s="9" t="s">
        <v>15</v>
      </c>
      <c r="I200" s="9" t="s">
        <v>4</v>
      </c>
      <c r="J200" s="9" t="s">
        <v>1204</v>
      </c>
      <c r="K200" s="9" t="s">
        <v>27</v>
      </c>
      <c r="M200" s="10">
        <v>1</v>
      </c>
    </row>
    <row r="201" spans="1:13">
      <c r="A201" s="46">
        <v>44904</v>
      </c>
      <c r="B201" s="7">
        <f t="shared" si="3"/>
        <v>200</v>
      </c>
      <c r="C201" s="11" t="s">
        <v>1205</v>
      </c>
      <c r="D201" s="8" t="s">
        <v>55</v>
      </c>
      <c r="E201" s="8">
        <v>1</v>
      </c>
      <c r="F201" s="8">
        <v>0</v>
      </c>
      <c r="G201" s="8">
        <v>4</v>
      </c>
      <c r="H201" s="9" t="s">
        <v>6</v>
      </c>
      <c r="I201" s="9" t="s">
        <v>7</v>
      </c>
      <c r="J201" s="9" t="s">
        <v>49</v>
      </c>
      <c r="K201" s="9" t="s">
        <v>8</v>
      </c>
      <c r="L201" s="9">
        <v>1</v>
      </c>
    </row>
    <row r="202" spans="1:13">
      <c r="A202" s="46">
        <v>44904</v>
      </c>
      <c r="B202" s="7">
        <f t="shared" si="3"/>
        <v>201</v>
      </c>
      <c r="C202" s="11" t="s">
        <v>1206</v>
      </c>
      <c r="D202" s="8" t="s">
        <v>402</v>
      </c>
      <c r="E202" s="8">
        <v>1</v>
      </c>
      <c r="F202" s="8">
        <v>1</v>
      </c>
      <c r="G202" s="8">
        <v>1</v>
      </c>
      <c r="H202" s="9" t="s">
        <v>15</v>
      </c>
      <c r="I202" s="9" t="s">
        <v>4</v>
      </c>
      <c r="J202" s="9" t="s">
        <v>71</v>
      </c>
      <c r="K202" s="9" t="s">
        <v>14</v>
      </c>
      <c r="L202" s="9">
        <v>1</v>
      </c>
    </row>
    <row r="203" spans="1:13">
      <c r="A203" s="46">
        <v>44904</v>
      </c>
      <c r="B203" s="7">
        <f t="shared" si="3"/>
        <v>202</v>
      </c>
      <c r="C203" s="11" t="s">
        <v>1207</v>
      </c>
      <c r="D203" s="8" t="s">
        <v>1081</v>
      </c>
      <c r="E203" s="8">
        <v>1</v>
      </c>
      <c r="F203" s="8">
        <v>1</v>
      </c>
      <c r="G203" s="8">
        <v>1</v>
      </c>
      <c r="H203" s="9" t="s">
        <v>6</v>
      </c>
      <c r="I203" s="9" t="s">
        <v>4</v>
      </c>
      <c r="J203" s="9" t="s">
        <v>83</v>
      </c>
      <c r="K203" s="9" t="s">
        <v>20</v>
      </c>
    </row>
    <row r="204" spans="1:13">
      <c r="A204" s="46">
        <v>44904</v>
      </c>
      <c r="B204" s="7">
        <f t="shared" si="3"/>
        <v>203</v>
      </c>
      <c r="C204" s="11" t="s">
        <v>1208</v>
      </c>
      <c r="D204" s="8" t="s">
        <v>402</v>
      </c>
      <c r="E204" s="8">
        <v>1</v>
      </c>
      <c r="F204" s="8">
        <v>0</v>
      </c>
      <c r="G204" s="8">
        <v>1</v>
      </c>
      <c r="H204" s="9" t="s">
        <v>15</v>
      </c>
      <c r="I204" s="9" t="s">
        <v>4</v>
      </c>
      <c r="J204" s="9" t="s">
        <v>1209</v>
      </c>
      <c r="K204" s="9" t="s">
        <v>14</v>
      </c>
      <c r="L204" s="9">
        <v>1</v>
      </c>
    </row>
    <row r="205" spans="1:13">
      <c r="A205" s="46">
        <v>44904</v>
      </c>
      <c r="B205" s="7">
        <f t="shared" si="3"/>
        <v>204</v>
      </c>
      <c r="C205" s="11" t="s">
        <v>1210</v>
      </c>
      <c r="D205" s="8" t="s">
        <v>1026</v>
      </c>
      <c r="E205" s="8">
        <v>1</v>
      </c>
      <c r="F205" s="8">
        <v>1</v>
      </c>
      <c r="G205" s="8">
        <v>1</v>
      </c>
      <c r="H205" s="9" t="s">
        <v>6</v>
      </c>
      <c r="I205" s="9" t="s">
        <v>4</v>
      </c>
      <c r="J205" s="9" t="s">
        <v>51</v>
      </c>
      <c r="K205" s="9" t="s">
        <v>20</v>
      </c>
      <c r="L205" s="9">
        <v>1</v>
      </c>
    </row>
    <row r="206" spans="1:13">
      <c r="A206" s="46">
        <v>44904</v>
      </c>
      <c r="B206" s="7">
        <f t="shared" si="3"/>
        <v>205</v>
      </c>
      <c r="C206" s="11" t="s">
        <v>1211</v>
      </c>
      <c r="D206" s="8" t="s">
        <v>1026</v>
      </c>
      <c r="E206" s="8">
        <v>1</v>
      </c>
      <c r="F206" s="8">
        <v>1</v>
      </c>
      <c r="G206" s="8">
        <v>1</v>
      </c>
      <c r="H206" s="9" t="s">
        <v>6</v>
      </c>
      <c r="I206" s="9" t="s">
        <v>4</v>
      </c>
      <c r="J206" s="9" t="s">
        <v>87</v>
      </c>
      <c r="K206" s="9" t="s">
        <v>20</v>
      </c>
      <c r="L206" s="9">
        <v>1</v>
      </c>
    </row>
    <row r="207" spans="1:13">
      <c r="A207" s="46">
        <v>44904</v>
      </c>
      <c r="B207" s="7">
        <f t="shared" si="3"/>
        <v>206</v>
      </c>
      <c r="C207" s="11" t="s">
        <v>1212</v>
      </c>
      <c r="D207" s="8" t="s">
        <v>1005</v>
      </c>
      <c r="E207" s="8">
        <v>1</v>
      </c>
      <c r="F207" s="8">
        <v>1</v>
      </c>
      <c r="G207" s="8">
        <v>1</v>
      </c>
      <c r="H207" s="9" t="s">
        <v>6</v>
      </c>
      <c r="I207" s="9" t="s">
        <v>4</v>
      </c>
      <c r="J207" s="9" t="s">
        <v>49</v>
      </c>
      <c r="K207" s="9" t="s">
        <v>20</v>
      </c>
      <c r="L207" s="9">
        <v>1</v>
      </c>
    </row>
    <row r="208" spans="1:13">
      <c r="A208" s="46">
        <v>44904</v>
      </c>
      <c r="B208" s="7">
        <f t="shared" si="3"/>
        <v>207</v>
      </c>
      <c r="C208" s="11" t="s">
        <v>1213</v>
      </c>
      <c r="D208" s="8" t="s">
        <v>1005</v>
      </c>
      <c r="E208" s="8">
        <v>1</v>
      </c>
      <c r="F208" s="8">
        <v>0</v>
      </c>
      <c r="G208" s="8">
        <v>2</v>
      </c>
      <c r="H208" s="9" t="s">
        <v>13</v>
      </c>
      <c r="I208" s="9" t="s">
        <v>13</v>
      </c>
      <c r="J208" s="9" t="s">
        <v>49</v>
      </c>
      <c r="K208" s="9" t="s">
        <v>20</v>
      </c>
      <c r="L208" s="9">
        <v>1</v>
      </c>
    </row>
    <row r="209" spans="1:13">
      <c r="A209" s="46">
        <v>44904</v>
      </c>
      <c r="B209" s="7">
        <f t="shared" si="3"/>
        <v>208</v>
      </c>
      <c r="C209" s="11" t="s">
        <v>1214</v>
      </c>
      <c r="D209" s="8" t="s">
        <v>61</v>
      </c>
      <c r="E209" s="8">
        <v>1</v>
      </c>
      <c r="F209" s="8">
        <v>1</v>
      </c>
      <c r="G209" s="8">
        <v>1</v>
      </c>
      <c r="H209" s="9" t="s">
        <v>6</v>
      </c>
      <c r="I209" s="9" t="s">
        <v>4</v>
      </c>
      <c r="J209" s="9" t="s">
        <v>51</v>
      </c>
      <c r="K209" s="9" t="s">
        <v>20</v>
      </c>
      <c r="L209" s="9">
        <v>1</v>
      </c>
    </row>
    <row r="210" spans="1:13">
      <c r="A210" s="46">
        <v>44904</v>
      </c>
      <c r="B210" s="7">
        <f t="shared" si="3"/>
        <v>209</v>
      </c>
      <c r="C210" s="11" t="s">
        <v>1215</v>
      </c>
      <c r="D210" s="8" t="s">
        <v>61</v>
      </c>
      <c r="E210" s="8">
        <v>1</v>
      </c>
      <c r="F210" s="8">
        <v>1</v>
      </c>
      <c r="G210" s="8">
        <v>1</v>
      </c>
      <c r="H210" s="9" t="s">
        <v>6</v>
      </c>
      <c r="I210" s="9" t="s">
        <v>4</v>
      </c>
      <c r="J210" s="9" t="s">
        <v>66</v>
      </c>
      <c r="K210" s="9" t="s">
        <v>20</v>
      </c>
      <c r="L210" s="9">
        <v>1</v>
      </c>
    </row>
    <row r="211" spans="1:13">
      <c r="A211" s="46">
        <v>44904</v>
      </c>
      <c r="B211" s="7">
        <f t="shared" si="3"/>
        <v>210</v>
      </c>
      <c r="C211" s="11" t="s">
        <v>1216</v>
      </c>
      <c r="D211" s="8" t="s">
        <v>1019</v>
      </c>
      <c r="E211" s="8">
        <v>1</v>
      </c>
      <c r="F211" s="8">
        <v>1</v>
      </c>
      <c r="G211" s="8">
        <v>1</v>
      </c>
      <c r="H211" s="9" t="s">
        <v>3</v>
      </c>
      <c r="I211" s="9" t="s">
        <v>4</v>
      </c>
      <c r="J211" s="9" t="s">
        <v>51</v>
      </c>
      <c r="K211" s="9" t="s">
        <v>1217</v>
      </c>
      <c r="M211" s="10">
        <v>1</v>
      </c>
    </row>
    <row r="212" spans="1:13">
      <c r="A212" s="46">
        <v>44904</v>
      </c>
      <c r="B212" s="7">
        <f t="shared" si="3"/>
        <v>211</v>
      </c>
      <c r="C212" s="11" t="s">
        <v>1218</v>
      </c>
      <c r="D212" s="8" t="s">
        <v>1019</v>
      </c>
      <c r="E212" s="8">
        <v>1</v>
      </c>
      <c r="F212" s="8">
        <v>1</v>
      </c>
      <c r="G212" s="8">
        <v>1</v>
      </c>
      <c r="H212" s="9" t="s">
        <v>3</v>
      </c>
      <c r="I212" s="9" t="s">
        <v>7</v>
      </c>
      <c r="J212" s="9" t="s">
        <v>51</v>
      </c>
      <c r="K212" s="9" t="s">
        <v>1217</v>
      </c>
      <c r="M212" s="10">
        <v>1</v>
      </c>
    </row>
    <row r="213" spans="1:13">
      <c r="A213" s="46">
        <v>44904</v>
      </c>
      <c r="B213" s="7">
        <f t="shared" si="3"/>
        <v>212</v>
      </c>
      <c r="C213" s="11" t="s">
        <v>1219</v>
      </c>
      <c r="D213" s="8" t="s">
        <v>1019</v>
      </c>
      <c r="E213" s="8">
        <v>1</v>
      </c>
      <c r="F213" s="8">
        <v>1</v>
      </c>
      <c r="G213" s="8">
        <v>1</v>
      </c>
      <c r="H213" s="9" t="s">
        <v>3</v>
      </c>
      <c r="I213" s="9" t="s">
        <v>4</v>
      </c>
      <c r="J213" s="9" t="s">
        <v>87</v>
      </c>
      <c r="K213" s="9" t="s">
        <v>1217</v>
      </c>
      <c r="M213" s="10">
        <v>1</v>
      </c>
    </row>
    <row r="214" spans="1:13">
      <c r="A214" s="46">
        <v>44904</v>
      </c>
      <c r="B214" s="7">
        <f t="shared" si="3"/>
        <v>213</v>
      </c>
      <c r="C214" s="11" t="s">
        <v>1220</v>
      </c>
      <c r="D214" s="8" t="s">
        <v>1019</v>
      </c>
      <c r="E214" s="8">
        <v>1</v>
      </c>
      <c r="F214" s="8">
        <v>0</v>
      </c>
      <c r="G214" s="8">
        <v>1</v>
      </c>
      <c r="H214" s="9" t="s">
        <v>6</v>
      </c>
      <c r="I214" s="9" t="s">
        <v>4</v>
      </c>
      <c r="J214" s="9" t="s">
        <v>66</v>
      </c>
      <c r="K214" s="9" t="s">
        <v>20</v>
      </c>
      <c r="L214" s="9">
        <v>1</v>
      </c>
    </row>
    <row r="215" spans="1:13">
      <c r="A215" s="46">
        <v>44904</v>
      </c>
      <c r="B215" s="7">
        <f t="shared" si="3"/>
        <v>214</v>
      </c>
      <c r="C215" s="11" t="s">
        <v>1221</v>
      </c>
      <c r="D215" s="8" t="s">
        <v>48</v>
      </c>
      <c r="E215" s="8">
        <v>1</v>
      </c>
      <c r="F215" s="8">
        <v>1</v>
      </c>
      <c r="G215" s="8">
        <v>5</v>
      </c>
      <c r="H215" s="9" t="s">
        <v>6</v>
      </c>
      <c r="I215" s="9" t="s">
        <v>7</v>
      </c>
      <c r="J215" s="9" t="s">
        <v>51</v>
      </c>
      <c r="K215" s="9" t="s">
        <v>8</v>
      </c>
      <c r="L215" s="9">
        <v>1</v>
      </c>
    </row>
    <row r="216" spans="1:13">
      <c r="A216" s="46">
        <v>44904</v>
      </c>
      <c r="B216" s="7">
        <f t="shared" si="3"/>
        <v>215</v>
      </c>
      <c r="C216" s="11" t="s">
        <v>1222</v>
      </c>
      <c r="D216" s="8" t="s">
        <v>48</v>
      </c>
      <c r="E216" s="8">
        <v>1</v>
      </c>
      <c r="F216" s="8">
        <v>1</v>
      </c>
      <c r="G216" s="8">
        <v>0</v>
      </c>
      <c r="H216" s="9" t="s">
        <v>15</v>
      </c>
      <c r="I216" s="9" t="s">
        <v>4</v>
      </c>
      <c r="J216" s="9" t="s">
        <v>303</v>
      </c>
      <c r="K216" s="9" t="s">
        <v>27</v>
      </c>
      <c r="M216" s="10">
        <v>1</v>
      </c>
    </row>
    <row r="217" spans="1:13">
      <c r="A217" s="46">
        <v>44904</v>
      </c>
      <c r="B217" s="7">
        <f t="shared" si="3"/>
        <v>216</v>
      </c>
      <c r="C217" s="11" t="s">
        <v>1223</v>
      </c>
      <c r="D217" s="8" t="s">
        <v>53</v>
      </c>
      <c r="E217" s="8">
        <v>1</v>
      </c>
      <c r="F217" s="8">
        <v>1</v>
      </c>
      <c r="G217" s="8">
        <v>1</v>
      </c>
      <c r="H217" s="9" t="s">
        <v>15</v>
      </c>
      <c r="I217" s="9" t="s">
        <v>4</v>
      </c>
      <c r="J217" s="9" t="s">
        <v>303</v>
      </c>
      <c r="K217" s="9" t="s">
        <v>27</v>
      </c>
      <c r="L217" s="9">
        <v>1</v>
      </c>
    </row>
    <row r="218" spans="1:13">
      <c r="A218" s="46">
        <v>44904</v>
      </c>
      <c r="B218" s="7">
        <f t="shared" si="3"/>
        <v>217</v>
      </c>
      <c r="C218" s="116" t="s">
        <v>1224</v>
      </c>
      <c r="D218" s="8" t="s">
        <v>53</v>
      </c>
      <c r="E218" s="8">
        <v>1</v>
      </c>
      <c r="F218" s="8">
        <v>1</v>
      </c>
      <c r="G218" s="8">
        <v>5</v>
      </c>
      <c r="H218" s="9" t="s">
        <v>6</v>
      </c>
      <c r="I218" s="9" t="s">
        <v>4</v>
      </c>
      <c r="J218" s="9" t="s">
        <v>51</v>
      </c>
      <c r="K218" s="9" t="s">
        <v>8</v>
      </c>
      <c r="L218" s="9">
        <v>1</v>
      </c>
    </row>
    <row r="219" spans="1:13">
      <c r="A219" s="46">
        <v>44904</v>
      </c>
      <c r="B219" s="7">
        <f t="shared" si="3"/>
        <v>218</v>
      </c>
      <c r="C219" s="11" t="s">
        <v>1225</v>
      </c>
      <c r="D219" s="8" t="s">
        <v>159</v>
      </c>
      <c r="E219" s="8">
        <v>1</v>
      </c>
      <c r="F219" s="8">
        <v>1</v>
      </c>
      <c r="G219" s="8">
        <v>4</v>
      </c>
      <c r="H219" s="9" t="s">
        <v>9</v>
      </c>
      <c r="I219" s="9" t="s">
        <v>4</v>
      </c>
      <c r="J219" s="9" t="s">
        <v>83</v>
      </c>
      <c r="K219" s="9" t="s">
        <v>8</v>
      </c>
      <c r="L219" s="9">
        <v>1</v>
      </c>
    </row>
    <row r="220" spans="1:13">
      <c r="A220" s="46">
        <v>44904</v>
      </c>
      <c r="B220" s="7">
        <f t="shared" si="3"/>
        <v>219</v>
      </c>
      <c r="C220" s="11" t="s">
        <v>1226</v>
      </c>
      <c r="D220" s="8" t="s">
        <v>159</v>
      </c>
      <c r="E220" s="8">
        <v>1</v>
      </c>
      <c r="F220" s="8">
        <v>2</v>
      </c>
      <c r="G220" s="8">
        <v>2</v>
      </c>
      <c r="H220" s="9" t="s">
        <v>15</v>
      </c>
      <c r="I220" s="9" t="s">
        <v>4</v>
      </c>
      <c r="J220" s="9" t="s">
        <v>251</v>
      </c>
      <c r="K220" s="9" t="s">
        <v>25</v>
      </c>
      <c r="M220" s="10">
        <v>1</v>
      </c>
    </row>
    <row r="221" spans="1:13">
      <c r="A221" s="46">
        <v>44904</v>
      </c>
      <c r="B221" s="7">
        <f t="shared" si="3"/>
        <v>220</v>
      </c>
      <c r="C221" s="11" t="s">
        <v>1227</v>
      </c>
      <c r="D221" s="8" t="s">
        <v>159</v>
      </c>
      <c r="E221" s="8">
        <v>1</v>
      </c>
      <c r="F221" s="8">
        <v>20</v>
      </c>
      <c r="G221" s="8">
        <v>0</v>
      </c>
      <c r="H221" s="9" t="s">
        <v>15</v>
      </c>
      <c r="I221" s="9" t="s">
        <v>4</v>
      </c>
      <c r="J221" s="9" t="s">
        <v>71</v>
      </c>
      <c r="K221" s="9" t="s">
        <v>11</v>
      </c>
      <c r="M221" s="10">
        <v>1</v>
      </c>
    </row>
    <row r="222" spans="1:13">
      <c r="A222" s="46">
        <v>44904</v>
      </c>
      <c r="B222" s="7">
        <f t="shared" si="3"/>
        <v>221</v>
      </c>
      <c r="C222" s="11" t="s">
        <v>1228</v>
      </c>
      <c r="D222" s="8" t="s">
        <v>68</v>
      </c>
      <c r="E222" s="8">
        <v>1</v>
      </c>
      <c r="F222" s="8">
        <v>1</v>
      </c>
      <c r="G222" s="8">
        <v>1</v>
      </c>
      <c r="H222" s="9" t="s">
        <v>6</v>
      </c>
      <c r="I222" s="9" t="s">
        <v>4</v>
      </c>
      <c r="J222" s="9" t="s">
        <v>49</v>
      </c>
      <c r="K222" s="9" t="s">
        <v>8</v>
      </c>
      <c r="L222" s="9">
        <v>1</v>
      </c>
    </row>
    <row r="223" spans="1:13">
      <c r="A223" s="46">
        <v>44904</v>
      </c>
      <c r="B223" s="7">
        <f t="shared" si="3"/>
        <v>222</v>
      </c>
      <c r="C223" s="11" t="s">
        <v>1229</v>
      </c>
      <c r="D223" s="8" t="s">
        <v>68</v>
      </c>
      <c r="E223" s="8">
        <v>1</v>
      </c>
      <c r="F223" s="8">
        <v>1</v>
      </c>
      <c r="G223" s="8">
        <v>1</v>
      </c>
      <c r="H223" s="9" t="s">
        <v>6</v>
      </c>
      <c r="I223" s="9" t="s">
        <v>7</v>
      </c>
      <c r="J223" s="9" t="s">
        <v>49</v>
      </c>
      <c r="K223" s="9" t="s">
        <v>8</v>
      </c>
      <c r="L223" s="9">
        <v>1</v>
      </c>
    </row>
    <row r="224" spans="1:13">
      <c r="A224" s="46">
        <v>44904</v>
      </c>
      <c r="B224" s="7">
        <f t="shared" si="3"/>
        <v>223</v>
      </c>
      <c r="C224" s="11" t="s">
        <v>1230</v>
      </c>
      <c r="D224" s="8" t="s">
        <v>68</v>
      </c>
      <c r="E224" s="8">
        <v>1</v>
      </c>
      <c r="F224" s="8">
        <v>1</v>
      </c>
      <c r="G224" s="8">
        <v>1</v>
      </c>
      <c r="H224" s="9" t="s">
        <v>6</v>
      </c>
      <c r="I224" s="9" t="s">
        <v>16</v>
      </c>
      <c r="J224" s="9" t="s">
        <v>49</v>
      </c>
      <c r="K224" s="9" t="s">
        <v>8</v>
      </c>
      <c r="L224" s="9">
        <v>1</v>
      </c>
    </row>
    <row r="225" spans="1:13">
      <c r="A225" s="46">
        <v>44904</v>
      </c>
      <c r="B225" s="7">
        <f t="shared" si="3"/>
        <v>224</v>
      </c>
      <c r="C225" s="11" t="s">
        <v>1231</v>
      </c>
      <c r="D225" s="8" t="s">
        <v>68</v>
      </c>
      <c r="E225" s="8">
        <v>1</v>
      </c>
      <c r="F225" s="8">
        <v>1</v>
      </c>
      <c r="G225" s="8">
        <v>1</v>
      </c>
      <c r="H225" s="9" t="s">
        <v>6</v>
      </c>
      <c r="I225" s="9" t="s">
        <v>7</v>
      </c>
      <c r="J225" s="9" t="s">
        <v>49</v>
      </c>
      <c r="K225" s="9" t="s">
        <v>8</v>
      </c>
      <c r="L225" s="9">
        <v>1</v>
      </c>
    </row>
    <row r="226" spans="1:13">
      <c r="A226" s="46">
        <v>44904</v>
      </c>
      <c r="B226" s="7">
        <f t="shared" si="3"/>
        <v>225</v>
      </c>
      <c r="C226" s="11" t="s">
        <v>1232</v>
      </c>
      <c r="D226" s="8" t="s">
        <v>68</v>
      </c>
      <c r="E226" s="8">
        <v>1</v>
      </c>
      <c r="F226" s="8">
        <v>0</v>
      </c>
      <c r="G226" s="8">
        <v>0</v>
      </c>
      <c r="H226" s="9" t="s">
        <v>6</v>
      </c>
      <c r="I226" s="9" t="s">
        <v>16</v>
      </c>
      <c r="J226" s="9" t="s">
        <v>49</v>
      </c>
      <c r="K226" s="9" t="s">
        <v>23</v>
      </c>
      <c r="L226" s="9">
        <v>1</v>
      </c>
    </row>
    <row r="227" spans="1:13">
      <c r="A227" s="46">
        <v>44904</v>
      </c>
      <c r="B227" s="7">
        <f t="shared" si="3"/>
        <v>226</v>
      </c>
      <c r="C227" s="11" t="s">
        <v>1233</v>
      </c>
      <c r="D227" s="8" t="s">
        <v>68</v>
      </c>
      <c r="E227" s="8">
        <v>1</v>
      </c>
      <c r="F227" s="8">
        <v>1</v>
      </c>
      <c r="G227" s="8">
        <v>0</v>
      </c>
      <c r="H227" s="9" t="s">
        <v>6</v>
      </c>
      <c r="I227" s="9" t="s">
        <v>4</v>
      </c>
      <c r="J227" s="9" t="s">
        <v>303</v>
      </c>
      <c r="K227" s="9" t="s">
        <v>27</v>
      </c>
      <c r="L227" s="9">
        <v>1</v>
      </c>
    </row>
    <row r="228" spans="1:13">
      <c r="A228" s="46">
        <v>44904</v>
      </c>
      <c r="B228" s="7">
        <f t="shared" si="3"/>
        <v>227</v>
      </c>
      <c r="C228" s="11" t="s">
        <v>1177</v>
      </c>
      <c r="D228" s="8" t="s">
        <v>68</v>
      </c>
      <c r="E228" s="8">
        <v>1</v>
      </c>
      <c r="F228" s="8">
        <v>1</v>
      </c>
      <c r="G228" s="8">
        <v>1</v>
      </c>
      <c r="H228" s="9" t="s">
        <v>6</v>
      </c>
      <c r="I228" s="9" t="s">
        <v>4</v>
      </c>
      <c r="J228" s="9" t="s">
        <v>303</v>
      </c>
      <c r="K228" s="9" t="s">
        <v>27</v>
      </c>
      <c r="L228" s="9">
        <v>1</v>
      </c>
    </row>
    <row r="229" spans="1:13">
      <c r="A229" s="46">
        <v>44907</v>
      </c>
      <c r="B229" s="7">
        <f t="shared" si="3"/>
        <v>228</v>
      </c>
      <c r="C229" s="11" t="s">
        <v>1234</v>
      </c>
      <c r="D229" s="8" t="s">
        <v>1081</v>
      </c>
      <c r="E229" s="8">
        <v>1</v>
      </c>
      <c r="F229" s="8">
        <v>0</v>
      </c>
      <c r="G229" s="8">
        <v>0</v>
      </c>
      <c r="H229" s="9" t="s">
        <v>6</v>
      </c>
      <c r="I229" s="9" t="s">
        <v>4</v>
      </c>
      <c r="J229" s="9" t="s">
        <v>49</v>
      </c>
      <c r="K229" s="9" t="s">
        <v>8</v>
      </c>
    </row>
    <row r="230" spans="1:13">
      <c r="A230" s="46">
        <v>44907</v>
      </c>
      <c r="B230" s="7">
        <f t="shared" si="3"/>
        <v>229</v>
      </c>
      <c r="C230" s="11" t="s">
        <v>1235</v>
      </c>
      <c r="D230" s="8" t="s">
        <v>1081</v>
      </c>
      <c r="E230" s="8">
        <v>1</v>
      </c>
      <c r="F230" s="8">
        <v>1</v>
      </c>
      <c r="G230" s="8">
        <v>1</v>
      </c>
      <c r="H230" s="9" t="s">
        <v>6</v>
      </c>
      <c r="I230" s="9" t="s">
        <v>7</v>
      </c>
      <c r="J230" s="9" t="s">
        <v>49</v>
      </c>
      <c r="K230" s="9" t="s">
        <v>20</v>
      </c>
    </row>
    <row r="231" spans="1:13">
      <c r="A231" s="46">
        <v>44907</v>
      </c>
      <c r="B231" s="7">
        <f t="shared" si="3"/>
        <v>230</v>
      </c>
      <c r="C231" s="11" t="s">
        <v>1236</v>
      </c>
      <c r="D231" s="8" t="s">
        <v>1081</v>
      </c>
      <c r="E231" s="8">
        <v>1</v>
      </c>
      <c r="F231" s="8">
        <v>1</v>
      </c>
      <c r="G231" s="8">
        <v>1</v>
      </c>
      <c r="H231" s="9" t="s">
        <v>6</v>
      </c>
      <c r="I231" s="9" t="s">
        <v>4</v>
      </c>
      <c r="J231" s="9" t="s">
        <v>49</v>
      </c>
      <c r="K231" s="9" t="s">
        <v>20</v>
      </c>
    </row>
    <row r="232" spans="1:13">
      <c r="A232" s="46">
        <v>44907</v>
      </c>
      <c r="B232" s="7">
        <f t="shared" si="3"/>
        <v>231</v>
      </c>
      <c r="C232" s="11" t="s">
        <v>1237</v>
      </c>
      <c r="D232" s="8" t="s">
        <v>55</v>
      </c>
      <c r="E232" s="8">
        <v>1</v>
      </c>
      <c r="F232" s="8">
        <v>0</v>
      </c>
      <c r="G232" s="8">
        <v>1</v>
      </c>
      <c r="H232" s="9" t="s">
        <v>15</v>
      </c>
      <c r="I232" s="9" t="s">
        <v>4</v>
      </c>
      <c r="J232" s="9" t="s">
        <v>71</v>
      </c>
      <c r="K232" s="9" t="s">
        <v>14</v>
      </c>
      <c r="L232" s="9">
        <v>1</v>
      </c>
    </row>
    <row r="233" spans="1:13">
      <c r="A233" s="46">
        <v>44907</v>
      </c>
      <c r="B233" s="7">
        <f t="shared" si="3"/>
        <v>232</v>
      </c>
      <c r="C233" s="11" t="s">
        <v>1238</v>
      </c>
      <c r="D233" s="8" t="s">
        <v>55</v>
      </c>
      <c r="E233" s="8">
        <v>1</v>
      </c>
      <c r="F233" s="8">
        <v>0</v>
      </c>
      <c r="G233" s="8">
        <v>1</v>
      </c>
      <c r="H233" s="9" t="s">
        <v>15</v>
      </c>
      <c r="I233" s="9" t="s">
        <v>4</v>
      </c>
      <c r="J233" s="9" t="s">
        <v>66</v>
      </c>
      <c r="K233" s="9" t="s">
        <v>14</v>
      </c>
      <c r="L233" s="9">
        <v>1</v>
      </c>
    </row>
    <row r="234" spans="1:13">
      <c r="A234" s="46">
        <v>44907</v>
      </c>
      <c r="B234" s="7">
        <f t="shared" si="3"/>
        <v>233</v>
      </c>
      <c r="C234" s="11" t="s">
        <v>1239</v>
      </c>
      <c r="D234" s="8" t="s">
        <v>55</v>
      </c>
      <c r="E234" s="8">
        <v>1</v>
      </c>
      <c r="F234" s="8">
        <v>0</v>
      </c>
      <c r="G234" s="8">
        <v>0</v>
      </c>
      <c r="H234" s="9" t="s">
        <v>6</v>
      </c>
      <c r="I234" s="9" t="s">
        <v>7</v>
      </c>
      <c r="J234" s="9" t="s">
        <v>49</v>
      </c>
      <c r="K234" s="9" t="s">
        <v>8</v>
      </c>
      <c r="M234" s="10">
        <v>1</v>
      </c>
    </row>
    <row r="235" spans="1:13">
      <c r="A235" s="46">
        <v>44907</v>
      </c>
      <c r="B235" s="7">
        <f t="shared" si="3"/>
        <v>234</v>
      </c>
      <c r="C235" s="11" t="s">
        <v>1240</v>
      </c>
      <c r="D235" s="8" t="s">
        <v>950</v>
      </c>
      <c r="E235" s="8">
        <v>1</v>
      </c>
      <c r="F235" s="8">
        <v>1</v>
      </c>
      <c r="G235" s="8">
        <v>1</v>
      </c>
      <c r="H235" s="9" t="s">
        <v>6</v>
      </c>
      <c r="I235" s="9" t="s">
        <v>7</v>
      </c>
      <c r="J235" s="9" t="s">
        <v>49</v>
      </c>
      <c r="K235" s="9" t="s">
        <v>20</v>
      </c>
      <c r="L235" s="9">
        <v>1</v>
      </c>
    </row>
    <row r="236" spans="1:13">
      <c r="A236" s="46">
        <v>44907</v>
      </c>
      <c r="B236" s="7">
        <f t="shared" si="3"/>
        <v>235</v>
      </c>
      <c r="C236" s="11" t="s">
        <v>1241</v>
      </c>
      <c r="D236" s="8" t="s">
        <v>950</v>
      </c>
      <c r="E236" s="8">
        <v>1</v>
      </c>
      <c r="F236" s="8">
        <v>0</v>
      </c>
      <c r="G236" s="8">
        <v>1</v>
      </c>
      <c r="H236" s="9" t="s">
        <v>6</v>
      </c>
      <c r="I236" s="9" t="s">
        <v>7</v>
      </c>
      <c r="J236" s="9" t="s">
        <v>49</v>
      </c>
      <c r="K236" s="9" t="s">
        <v>8</v>
      </c>
      <c r="L236" s="9">
        <v>1</v>
      </c>
    </row>
    <row r="237" spans="1:13">
      <c r="A237" s="46">
        <v>44907</v>
      </c>
      <c r="B237" s="7">
        <f t="shared" si="3"/>
        <v>236</v>
      </c>
      <c r="C237" s="11" t="s">
        <v>1242</v>
      </c>
      <c r="D237" s="8" t="s">
        <v>950</v>
      </c>
      <c r="E237" s="8">
        <v>1</v>
      </c>
      <c r="F237" s="8">
        <v>1</v>
      </c>
      <c r="G237" s="8">
        <v>1</v>
      </c>
      <c r="H237" s="9" t="s">
        <v>6</v>
      </c>
      <c r="I237" s="9" t="s">
        <v>4</v>
      </c>
      <c r="J237" s="9" t="s">
        <v>87</v>
      </c>
      <c r="K237" s="9" t="s">
        <v>20</v>
      </c>
      <c r="L237" s="9">
        <v>1</v>
      </c>
    </row>
    <row r="238" spans="1:13">
      <c r="A238" s="46">
        <v>44907</v>
      </c>
      <c r="B238" s="7">
        <f t="shared" si="3"/>
        <v>237</v>
      </c>
      <c r="C238" s="11" t="s">
        <v>1243</v>
      </c>
      <c r="D238" s="8" t="s">
        <v>1005</v>
      </c>
      <c r="E238" s="8">
        <v>1</v>
      </c>
      <c r="F238" s="8">
        <v>0</v>
      </c>
      <c r="G238" s="8">
        <v>1</v>
      </c>
      <c r="H238" s="9" t="s">
        <v>6</v>
      </c>
      <c r="I238" s="9" t="s">
        <v>4</v>
      </c>
      <c r="J238" s="9" t="s">
        <v>49</v>
      </c>
      <c r="K238" s="9" t="s">
        <v>20</v>
      </c>
      <c r="L238" s="9">
        <v>1</v>
      </c>
    </row>
    <row r="239" spans="1:13">
      <c r="A239" s="46">
        <v>44907</v>
      </c>
      <c r="B239" s="7">
        <f t="shared" si="3"/>
        <v>238</v>
      </c>
      <c r="C239" s="11" t="s">
        <v>1244</v>
      </c>
      <c r="D239" s="8" t="s">
        <v>1005</v>
      </c>
      <c r="E239" s="8">
        <v>1</v>
      </c>
      <c r="F239" s="8">
        <v>0</v>
      </c>
      <c r="G239" s="8">
        <v>1</v>
      </c>
      <c r="H239" s="9" t="s">
        <v>6</v>
      </c>
      <c r="I239" s="9" t="s">
        <v>4</v>
      </c>
      <c r="J239" s="9" t="s">
        <v>49</v>
      </c>
      <c r="K239" s="9" t="s">
        <v>20</v>
      </c>
      <c r="L239" s="9">
        <v>1</v>
      </c>
    </row>
    <row r="240" spans="1:13">
      <c r="A240" s="46">
        <v>44907</v>
      </c>
      <c r="B240" s="7">
        <f t="shared" si="3"/>
        <v>239</v>
      </c>
      <c r="C240" s="11" t="s">
        <v>1245</v>
      </c>
      <c r="D240" s="8" t="s">
        <v>1005</v>
      </c>
      <c r="E240" s="8">
        <v>1</v>
      </c>
      <c r="F240" s="8">
        <v>1</v>
      </c>
      <c r="G240" s="8">
        <v>1</v>
      </c>
      <c r="H240" s="9" t="s">
        <v>6</v>
      </c>
      <c r="I240" s="9" t="s">
        <v>7</v>
      </c>
      <c r="J240" s="9" t="s">
        <v>51</v>
      </c>
      <c r="K240" s="9" t="s">
        <v>20</v>
      </c>
      <c r="L240" s="9">
        <v>1</v>
      </c>
    </row>
    <row r="241" spans="1:13">
      <c r="A241" s="46">
        <v>44907</v>
      </c>
      <c r="B241" s="7">
        <f t="shared" si="3"/>
        <v>240</v>
      </c>
      <c r="C241" s="11" t="s">
        <v>1246</v>
      </c>
      <c r="D241" s="8" t="s">
        <v>1026</v>
      </c>
      <c r="E241" s="8">
        <v>1</v>
      </c>
      <c r="F241" s="8">
        <v>1</v>
      </c>
      <c r="G241" s="8">
        <v>1</v>
      </c>
      <c r="H241" s="9" t="s">
        <v>6</v>
      </c>
      <c r="I241" s="9" t="s">
        <v>16</v>
      </c>
      <c r="J241" s="9" t="s">
        <v>49</v>
      </c>
      <c r="K241" s="9" t="s">
        <v>20</v>
      </c>
      <c r="L241" s="9">
        <v>1</v>
      </c>
    </row>
    <row r="242" spans="1:13">
      <c r="A242" s="46">
        <v>44907</v>
      </c>
      <c r="B242" s="7">
        <f t="shared" si="3"/>
        <v>241</v>
      </c>
      <c r="C242" s="11" t="s">
        <v>1235</v>
      </c>
      <c r="D242" s="8" t="s">
        <v>1026</v>
      </c>
      <c r="E242" s="8">
        <v>1</v>
      </c>
      <c r="F242" s="8">
        <v>1</v>
      </c>
      <c r="G242" s="8">
        <v>1</v>
      </c>
      <c r="H242" s="9" t="s">
        <v>6</v>
      </c>
      <c r="I242" s="9" t="s">
        <v>16</v>
      </c>
      <c r="J242" s="9" t="s">
        <v>49</v>
      </c>
      <c r="K242" s="9" t="s">
        <v>20</v>
      </c>
      <c r="L242" s="9">
        <v>1</v>
      </c>
    </row>
    <row r="243" spans="1:13">
      <c r="A243" s="46">
        <v>44907</v>
      </c>
      <c r="B243" s="7">
        <f t="shared" si="3"/>
        <v>242</v>
      </c>
      <c r="C243" s="11" t="s">
        <v>1247</v>
      </c>
      <c r="D243" s="8" t="s">
        <v>402</v>
      </c>
      <c r="E243" s="8">
        <v>1</v>
      </c>
      <c r="F243" s="8">
        <v>0</v>
      </c>
      <c r="G243" s="8">
        <v>1</v>
      </c>
      <c r="H243" s="9" t="s">
        <v>15</v>
      </c>
      <c r="I243" s="9" t="s">
        <v>4</v>
      </c>
      <c r="J243" s="9" t="s">
        <v>303</v>
      </c>
      <c r="K243" s="9" t="s">
        <v>14</v>
      </c>
      <c r="L243" s="9">
        <v>1</v>
      </c>
    </row>
    <row r="244" spans="1:13">
      <c r="A244" s="46">
        <v>44907</v>
      </c>
      <c r="B244" s="7">
        <f t="shared" si="3"/>
        <v>243</v>
      </c>
      <c r="C244" s="11" t="s">
        <v>1248</v>
      </c>
      <c r="D244" s="8" t="s">
        <v>402</v>
      </c>
      <c r="E244" s="8">
        <v>1</v>
      </c>
      <c r="F244" s="8">
        <v>0</v>
      </c>
      <c r="G244" s="8">
        <v>1</v>
      </c>
      <c r="H244" s="9" t="s">
        <v>15</v>
      </c>
      <c r="I244" s="9" t="s">
        <v>4</v>
      </c>
      <c r="J244" s="9" t="s">
        <v>66</v>
      </c>
      <c r="K244" s="9" t="s">
        <v>14</v>
      </c>
      <c r="L244" s="9">
        <v>1</v>
      </c>
    </row>
    <row r="245" spans="1:13">
      <c r="A245" s="46">
        <v>44907</v>
      </c>
      <c r="B245" s="7">
        <f t="shared" si="3"/>
        <v>244</v>
      </c>
      <c r="C245" s="11" t="s">
        <v>1249</v>
      </c>
      <c r="D245" s="8" t="s">
        <v>402</v>
      </c>
      <c r="E245" s="8">
        <v>1</v>
      </c>
      <c r="F245" s="8">
        <v>0</v>
      </c>
      <c r="G245" s="8">
        <v>1</v>
      </c>
      <c r="H245" s="9" t="s">
        <v>15</v>
      </c>
      <c r="I245" s="9" t="s">
        <v>4</v>
      </c>
      <c r="J245" s="9" t="s">
        <v>66</v>
      </c>
      <c r="K245" s="9" t="s">
        <v>14</v>
      </c>
      <c r="L245" s="9">
        <v>1</v>
      </c>
    </row>
    <row r="246" spans="1:13">
      <c r="A246" s="46">
        <v>44907</v>
      </c>
      <c r="B246" s="7">
        <f t="shared" si="3"/>
        <v>245</v>
      </c>
      <c r="C246" s="117" t="s">
        <v>1250</v>
      </c>
      <c r="D246" s="8" t="s">
        <v>1019</v>
      </c>
      <c r="E246" s="8">
        <v>1</v>
      </c>
      <c r="F246" s="8">
        <v>0</v>
      </c>
      <c r="G246" s="8">
        <v>2</v>
      </c>
      <c r="H246" s="9" t="s">
        <v>13</v>
      </c>
      <c r="I246" s="9" t="s">
        <v>13</v>
      </c>
      <c r="J246" s="9" t="s">
        <v>49</v>
      </c>
      <c r="K246" s="9" t="s">
        <v>20</v>
      </c>
      <c r="L246" s="9">
        <v>1</v>
      </c>
    </row>
    <row r="247" spans="1:13">
      <c r="A247" s="46">
        <v>44907</v>
      </c>
      <c r="B247" s="7">
        <f t="shared" si="3"/>
        <v>246</v>
      </c>
      <c r="C247" s="114" t="s">
        <v>1251</v>
      </c>
      <c r="D247" s="8" t="s">
        <v>1019</v>
      </c>
      <c r="E247" s="8">
        <v>1</v>
      </c>
      <c r="F247" s="8">
        <v>1</v>
      </c>
      <c r="G247" s="8">
        <v>1</v>
      </c>
      <c r="H247" s="9" t="s">
        <v>6</v>
      </c>
      <c r="I247" s="9" t="s">
        <v>4</v>
      </c>
      <c r="J247" s="9" t="s">
        <v>51</v>
      </c>
      <c r="K247" s="9" t="s">
        <v>20</v>
      </c>
      <c r="L247" s="9">
        <v>1</v>
      </c>
    </row>
    <row r="248" spans="1:13">
      <c r="A248" s="46">
        <v>44907</v>
      </c>
      <c r="B248" s="7">
        <f t="shared" si="3"/>
        <v>247</v>
      </c>
      <c r="C248" s="117" t="s">
        <v>1252</v>
      </c>
      <c r="D248" s="8" t="s">
        <v>1019</v>
      </c>
      <c r="E248" s="8">
        <v>1</v>
      </c>
      <c r="F248" s="8">
        <v>1</v>
      </c>
      <c r="G248" s="8">
        <v>1</v>
      </c>
      <c r="H248" s="9" t="s">
        <v>6</v>
      </c>
      <c r="I248" s="9" t="s">
        <v>7</v>
      </c>
      <c r="J248" s="9" t="s">
        <v>49</v>
      </c>
      <c r="K248" s="9" t="s">
        <v>20</v>
      </c>
      <c r="L248" s="9">
        <v>1</v>
      </c>
    </row>
    <row r="249" spans="1:13">
      <c r="A249" s="46">
        <v>44907</v>
      </c>
      <c r="B249" s="7">
        <f t="shared" si="3"/>
        <v>248</v>
      </c>
      <c r="C249" s="114" t="s">
        <v>1253</v>
      </c>
      <c r="D249" s="8" t="s">
        <v>1019</v>
      </c>
      <c r="E249" s="8">
        <v>1</v>
      </c>
      <c r="F249" s="8">
        <v>2</v>
      </c>
      <c r="G249" s="8">
        <v>2</v>
      </c>
      <c r="H249" s="9" t="s">
        <v>1254</v>
      </c>
      <c r="I249" s="9" t="s">
        <v>1255</v>
      </c>
      <c r="J249" s="9" t="s">
        <v>49</v>
      </c>
      <c r="K249" s="9" t="s">
        <v>5</v>
      </c>
      <c r="M249" s="10">
        <v>1</v>
      </c>
    </row>
    <row r="250" spans="1:13">
      <c r="A250" s="46">
        <v>44907</v>
      </c>
      <c r="B250" s="7">
        <f t="shared" si="3"/>
        <v>249</v>
      </c>
      <c r="C250" s="11" t="s">
        <v>1256</v>
      </c>
      <c r="D250" s="8" t="s">
        <v>48</v>
      </c>
      <c r="E250" s="8">
        <v>1</v>
      </c>
      <c r="F250" s="8">
        <v>16</v>
      </c>
      <c r="G250" s="8">
        <v>0</v>
      </c>
      <c r="H250" s="9" t="s">
        <v>15</v>
      </c>
      <c r="I250" s="9" t="s">
        <v>4</v>
      </c>
      <c r="J250" s="9" t="s">
        <v>71</v>
      </c>
      <c r="K250" s="9" t="s">
        <v>14</v>
      </c>
      <c r="L250" s="9">
        <v>1</v>
      </c>
    </row>
    <row r="251" spans="1:13">
      <c r="A251" s="46">
        <v>44907</v>
      </c>
      <c r="B251" s="7">
        <f t="shared" si="3"/>
        <v>250</v>
      </c>
      <c r="C251" s="11" t="s">
        <v>1257</v>
      </c>
      <c r="D251" s="8" t="s">
        <v>48</v>
      </c>
      <c r="E251" s="8">
        <v>1</v>
      </c>
      <c r="F251" s="8">
        <v>0</v>
      </c>
      <c r="G251" s="8">
        <v>1</v>
      </c>
      <c r="H251" s="9" t="s">
        <v>15</v>
      </c>
      <c r="I251" s="9" t="s">
        <v>4</v>
      </c>
      <c r="J251" s="9" t="s">
        <v>66</v>
      </c>
      <c r="K251" s="9" t="s">
        <v>14</v>
      </c>
      <c r="L251" s="9">
        <v>1</v>
      </c>
    </row>
    <row r="252" spans="1:13">
      <c r="A252" s="46">
        <v>44907</v>
      </c>
      <c r="B252" s="7">
        <f t="shared" si="3"/>
        <v>251</v>
      </c>
      <c r="C252" s="11" t="s">
        <v>1258</v>
      </c>
      <c r="D252" s="8" t="s">
        <v>48</v>
      </c>
      <c r="E252" s="8">
        <v>1</v>
      </c>
      <c r="F252" s="8">
        <v>0</v>
      </c>
      <c r="G252" s="8">
        <v>1</v>
      </c>
      <c r="H252" s="9" t="s">
        <v>15</v>
      </c>
      <c r="I252" s="9" t="s">
        <v>4</v>
      </c>
      <c r="J252" s="9" t="s">
        <v>66</v>
      </c>
      <c r="K252" s="9" t="s">
        <v>14</v>
      </c>
      <c r="L252" s="9">
        <v>1</v>
      </c>
    </row>
    <row r="253" spans="1:13">
      <c r="A253" s="46">
        <v>44907</v>
      </c>
      <c r="B253" s="7">
        <f t="shared" si="3"/>
        <v>252</v>
      </c>
      <c r="C253" s="11" t="s">
        <v>1259</v>
      </c>
      <c r="D253" s="8" t="s">
        <v>53</v>
      </c>
      <c r="E253" s="8">
        <v>1</v>
      </c>
      <c r="F253" s="8">
        <v>0</v>
      </c>
      <c r="G253" s="8">
        <v>1</v>
      </c>
      <c r="H253" s="9" t="s">
        <v>15</v>
      </c>
      <c r="I253" s="9" t="s">
        <v>4</v>
      </c>
      <c r="J253" s="9" t="s">
        <v>66</v>
      </c>
      <c r="K253" s="9" t="s">
        <v>14</v>
      </c>
      <c r="L253" s="9">
        <v>1</v>
      </c>
    </row>
    <row r="254" spans="1:13">
      <c r="A254" s="46">
        <v>44907</v>
      </c>
      <c r="B254" s="7">
        <f t="shared" si="3"/>
        <v>253</v>
      </c>
      <c r="C254" s="116" t="s">
        <v>1260</v>
      </c>
      <c r="D254" s="8" t="s">
        <v>53</v>
      </c>
      <c r="E254" s="8">
        <v>1</v>
      </c>
      <c r="F254" s="8">
        <v>1</v>
      </c>
      <c r="G254" s="8">
        <v>1</v>
      </c>
      <c r="H254" s="9" t="s">
        <v>15</v>
      </c>
      <c r="I254" s="9" t="s">
        <v>4</v>
      </c>
      <c r="J254" s="9" t="s">
        <v>66</v>
      </c>
      <c r="K254" s="9" t="s">
        <v>14</v>
      </c>
      <c r="L254" s="9">
        <v>1</v>
      </c>
    </row>
    <row r="255" spans="1:13">
      <c r="A255" s="46">
        <v>44907</v>
      </c>
      <c r="B255" s="7">
        <f t="shared" si="3"/>
        <v>254</v>
      </c>
      <c r="C255" s="116" t="s">
        <v>1261</v>
      </c>
      <c r="D255" s="8" t="s">
        <v>53</v>
      </c>
      <c r="E255" s="8">
        <v>1</v>
      </c>
      <c r="F255" s="8">
        <v>0</v>
      </c>
      <c r="G255" s="8">
        <v>1</v>
      </c>
      <c r="H255" s="9" t="s">
        <v>15</v>
      </c>
      <c r="I255" s="9" t="s">
        <v>4</v>
      </c>
      <c r="J255" s="9" t="s">
        <v>71</v>
      </c>
      <c r="K255" s="9" t="s">
        <v>14</v>
      </c>
      <c r="L255" s="9">
        <v>1</v>
      </c>
    </row>
    <row r="256" spans="1:13">
      <c r="A256" s="46">
        <v>44907</v>
      </c>
      <c r="B256" s="7">
        <f t="shared" si="3"/>
        <v>255</v>
      </c>
      <c r="C256" s="116" t="s">
        <v>1262</v>
      </c>
      <c r="D256" s="8" t="s">
        <v>61</v>
      </c>
      <c r="E256" s="8">
        <v>1</v>
      </c>
      <c r="F256" s="8">
        <v>1</v>
      </c>
      <c r="G256" s="8">
        <v>1</v>
      </c>
      <c r="H256" s="9" t="s">
        <v>6</v>
      </c>
      <c r="I256" s="9" t="s">
        <v>4</v>
      </c>
      <c r="J256" s="9" t="s">
        <v>83</v>
      </c>
      <c r="K256" s="9" t="s">
        <v>20</v>
      </c>
      <c r="L256" s="9">
        <v>1</v>
      </c>
    </row>
    <row r="257" spans="1:13">
      <c r="A257" s="46">
        <v>44907</v>
      </c>
      <c r="B257" s="7">
        <f t="shared" si="3"/>
        <v>256</v>
      </c>
      <c r="C257" s="116" t="s">
        <v>1263</v>
      </c>
      <c r="D257" s="8" t="s">
        <v>61</v>
      </c>
      <c r="E257" s="8">
        <v>1</v>
      </c>
      <c r="F257" s="8">
        <v>0</v>
      </c>
      <c r="G257" s="8">
        <v>2</v>
      </c>
      <c r="H257" s="9" t="s">
        <v>6</v>
      </c>
      <c r="I257" s="9" t="s">
        <v>4</v>
      </c>
      <c r="J257" s="9" t="s">
        <v>51</v>
      </c>
      <c r="K257" s="9" t="s">
        <v>20</v>
      </c>
      <c r="L257" s="9">
        <v>1</v>
      </c>
    </row>
    <row r="258" spans="1:13">
      <c r="A258" s="46">
        <v>44907</v>
      </c>
      <c r="B258" s="7">
        <f t="shared" si="3"/>
        <v>257</v>
      </c>
      <c r="C258" s="118" t="s">
        <v>1264</v>
      </c>
      <c r="D258" s="8" t="s">
        <v>61</v>
      </c>
      <c r="E258" s="8">
        <v>1</v>
      </c>
      <c r="F258" s="8">
        <v>2</v>
      </c>
      <c r="G258" s="8">
        <v>2</v>
      </c>
      <c r="H258" s="9" t="s">
        <v>1265</v>
      </c>
      <c r="I258" s="9" t="s">
        <v>1266</v>
      </c>
      <c r="J258" s="9" t="s">
        <v>49</v>
      </c>
      <c r="K258" s="9" t="s">
        <v>5</v>
      </c>
      <c r="M258" s="10">
        <v>1</v>
      </c>
    </row>
    <row r="259" spans="1:13">
      <c r="A259" s="46">
        <v>44907</v>
      </c>
      <c r="B259" s="7">
        <f t="shared" ref="B259:B322" si="4">SUM(B258+1)</f>
        <v>258</v>
      </c>
      <c r="C259" s="116" t="s">
        <v>1267</v>
      </c>
      <c r="D259" s="8" t="s">
        <v>61</v>
      </c>
      <c r="E259" s="8">
        <v>1</v>
      </c>
      <c r="F259" s="8">
        <v>1</v>
      </c>
      <c r="G259" s="8">
        <v>1</v>
      </c>
      <c r="H259" s="9" t="s">
        <v>3</v>
      </c>
      <c r="I259" s="9" t="s">
        <v>4</v>
      </c>
      <c r="J259" s="9" t="s">
        <v>49</v>
      </c>
      <c r="K259" s="9" t="s">
        <v>5</v>
      </c>
      <c r="M259" s="10">
        <v>1</v>
      </c>
    </row>
    <row r="260" spans="1:13">
      <c r="A260" s="46">
        <v>44907</v>
      </c>
      <c r="B260" s="7">
        <f t="shared" si="4"/>
        <v>259</v>
      </c>
      <c r="C260" s="11" t="s">
        <v>1268</v>
      </c>
      <c r="D260" s="8" t="s">
        <v>61</v>
      </c>
      <c r="E260" s="8">
        <v>1</v>
      </c>
      <c r="F260" s="8">
        <v>0</v>
      </c>
      <c r="G260" s="8">
        <v>2</v>
      </c>
      <c r="H260" s="9" t="s">
        <v>6</v>
      </c>
      <c r="I260" s="9" t="s">
        <v>16</v>
      </c>
      <c r="J260" s="9" t="s">
        <v>49</v>
      </c>
      <c r="K260" s="9" t="s">
        <v>20</v>
      </c>
      <c r="L260" s="9">
        <v>1</v>
      </c>
    </row>
    <row r="261" spans="1:13">
      <c r="A261" s="46">
        <v>44907</v>
      </c>
      <c r="B261" s="7">
        <f t="shared" si="4"/>
        <v>260</v>
      </c>
      <c r="C261" s="11" t="s">
        <v>1269</v>
      </c>
      <c r="D261" s="8" t="s">
        <v>68</v>
      </c>
      <c r="E261" s="8">
        <v>1</v>
      </c>
      <c r="F261" s="8">
        <v>0</v>
      </c>
      <c r="G261" s="8">
        <v>0</v>
      </c>
      <c r="H261" s="9" t="s">
        <v>6</v>
      </c>
      <c r="I261" s="9" t="s">
        <v>16</v>
      </c>
      <c r="J261" s="9" t="s">
        <v>49</v>
      </c>
      <c r="K261" s="9" t="s">
        <v>8</v>
      </c>
      <c r="L261" s="9">
        <v>1</v>
      </c>
    </row>
    <row r="262" spans="1:13">
      <c r="A262" s="46">
        <v>44907</v>
      </c>
      <c r="B262" s="7">
        <f t="shared" si="4"/>
        <v>261</v>
      </c>
      <c r="C262" s="11" t="s">
        <v>1270</v>
      </c>
      <c r="D262" s="8" t="s">
        <v>68</v>
      </c>
      <c r="E262" s="8">
        <v>1</v>
      </c>
      <c r="F262" s="8">
        <v>1</v>
      </c>
      <c r="G262" s="8">
        <v>1</v>
      </c>
      <c r="H262" s="9" t="s">
        <v>6</v>
      </c>
      <c r="I262" s="9" t="s">
        <v>4</v>
      </c>
      <c r="J262" s="9" t="s">
        <v>49</v>
      </c>
      <c r="K262" s="9" t="s">
        <v>8</v>
      </c>
      <c r="L262" s="9">
        <v>1</v>
      </c>
    </row>
    <row r="263" spans="1:13">
      <c r="A263" s="46">
        <v>44907</v>
      </c>
      <c r="B263" s="7">
        <f t="shared" si="4"/>
        <v>262</v>
      </c>
      <c r="C263" s="11" t="s">
        <v>1256</v>
      </c>
      <c r="D263" s="8" t="s">
        <v>68</v>
      </c>
      <c r="E263" s="8">
        <v>1</v>
      </c>
      <c r="F263" s="8">
        <v>16</v>
      </c>
      <c r="G263" s="8">
        <v>1</v>
      </c>
      <c r="H263" s="9" t="s">
        <v>6</v>
      </c>
      <c r="I263" s="9" t="s">
        <v>4</v>
      </c>
      <c r="J263" s="9" t="s">
        <v>71</v>
      </c>
      <c r="K263" s="9" t="s">
        <v>14</v>
      </c>
      <c r="M263" s="10">
        <v>1</v>
      </c>
    </row>
    <row r="264" spans="1:13">
      <c r="A264" s="46">
        <v>44907</v>
      </c>
      <c r="B264" s="7">
        <f t="shared" si="4"/>
        <v>263</v>
      </c>
      <c r="C264" s="11" t="s">
        <v>1271</v>
      </c>
      <c r="D264" s="8" t="s">
        <v>68</v>
      </c>
      <c r="E264" s="8">
        <v>1</v>
      </c>
      <c r="F264" s="8">
        <v>1</v>
      </c>
      <c r="G264" s="8">
        <v>1</v>
      </c>
      <c r="H264" s="9" t="s">
        <v>6</v>
      </c>
      <c r="I264" s="9" t="s">
        <v>4</v>
      </c>
      <c r="J264" s="9" t="s">
        <v>66</v>
      </c>
      <c r="K264" s="9" t="s">
        <v>14</v>
      </c>
      <c r="M264" s="10">
        <v>1</v>
      </c>
    </row>
    <row r="265" spans="1:13">
      <c r="A265" s="46">
        <v>44907</v>
      </c>
      <c r="B265" s="7">
        <f t="shared" si="4"/>
        <v>264</v>
      </c>
      <c r="C265" s="11" t="s">
        <v>1272</v>
      </c>
      <c r="D265" s="8" t="s">
        <v>68</v>
      </c>
      <c r="E265" s="8">
        <v>1</v>
      </c>
      <c r="F265" s="8">
        <v>0</v>
      </c>
      <c r="G265" s="8">
        <v>0</v>
      </c>
      <c r="H265" s="9" t="s">
        <v>6</v>
      </c>
      <c r="I265" s="9" t="s">
        <v>4</v>
      </c>
      <c r="J265" s="9" t="s">
        <v>49</v>
      </c>
      <c r="K265" s="9" t="s">
        <v>8</v>
      </c>
      <c r="L265" s="9">
        <v>1</v>
      </c>
    </row>
    <row r="266" spans="1:13">
      <c r="A266" s="46">
        <v>44907</v>
      </c>
      <c r="B266" s="7">
        <f t="shared" si="4"/>
        <v>265</v>
      </c>
      <c r="C266" s="11" t="s">
        <v>1273</v>
      </c>
      <c r="D266" s="8" t="s">
        <v>68</v>
      </c>
      <c r="E266" s="8">
        <v>1</v>
      </c>
      <c r="F266" s="8">
        <v>0</v>
      </c>
      <c r="G266" s="8">
        <v>0</v>
      </c>
      <c r="H266" s="9" t="s">
        <v>6</v>
      </c>
      <c r="I266" s="9" t="s">
        <v>4</v>
      </c>
      <c r="J266" s="9" t="s">
        <v>87</v>
      </c>
      <c r="K266" s="9" t="s">
        <v>8</v>
      </c>
      <c r="L266" s="9">
        <v>1</v>
      </c>
    </row>
    <row r="267" spans="1:13">
      <c r="A267" s="46">
        <v>44907</v>
      </c>
      <c r="B267" s="7">
        <f t="shared" si="4"/>
        <v>266</v>
      </c>
      <c r="C267" s="11" t="s">
        <v>1274</v>
      </c>
      <c r="D267" s="8" t="s">
        <v>68</v>
      </c>
      <c r="E267" s="8">
        <v>1</v>
      </c>
      <c r="F267" s="8">
        <v>0</v>
      </c>
      <c r="G267" s="8">
        <v>0</v>
      </c>
      <c r="H267" s="9" t="s">
        <v>6</v>
      </c>
      <c r="I267" s="9" t="s">
        <v>4</v>
      </c>
      <c r="J267" s="9" t="s">
        <v>51</v>
      </c>
      <c r="K267" s="9" t="s">
        <v>8</v>
      </c>
      <c r="L267" s="9">
        <v>1</v>
      </c>
    </row>
    <row r="268" spans="1:13">
      <c r="A268" s="46">
        <v>44907</v>
      </c>
      <c r="B268" s="7">
        <f t="shared" si="4"/>
        <v>267</v>
      </c>
      <c r="C268" s="11" t="s">
        <v>1275</v>
      </c>
      <c r="D268" s="8" t="s">
        <v>68</v>
      </c>
      <c r="E268" s="8">
        <v>1</v>
      </c>
      <c r="F268" s="8">
        <v>0</v>
      </c>
      <c r="G268" s="8">
        <v>0</v>
      </c>
      <c r="H268" s="9" t="s">
        <v>6</v>
      </c>
      <c r="I268" s="9" t="s">
        <v>4</v>
      </c>
      <c r="J268" s="9" t="s">
        <v>83</v>
      </c>
      <c r="K268" s="9" t="s">
        <v>8</v>
      </c>
      <c r="L268" s="9">
        <v>1</v>
      </c>
    </row>
    <row r="269" spans="1:13">
      <c r="A269" s="46">
        <v>44907</v>
      </c>
      <c r="B269" s="7">
        <f t="shared" si="4"/>
        <v>268</v>
      </c>
      <c r="C269" s="11" t="s">
        <v>1276</v>
      </c>
      <c r="D269" s="8" t="s">
        <v>68</v>
      </c>
      <c r="E269" s="8">
        <v>1</v>
      </c>
      <c r="F269" s="8">
        <v>0</v>
      </c>
      <c r="G269" s="8">
        <v>0</v>
      </c>
      <c r="H269" s="9" t="s">
        <v>6</v>
      </c>
      <c r="I269" s="9" t="s">
        <v>7</v>
      </c>
      <c r="J269" s="9" t="s">
        <v>49</v>
      </c>
      <c r="K269" s="9" t="s">
        <v>8</v>
      </c>
      <c r="L269" s="9">
        <v>1</v>
      </c>
    </row>
    <row r="270" spans="1:13">
      <c r="A270" s="46">
        <v>44907</v>
      </c>
      <c r="B270" s="7">
        <f t="shared" si="4"/>
        <v>269</v>
      </c>
      <c r="C270" s="11" t="s">
        <v>1277</v>
      </c>
      <c r="D270" s="8" t="s">
        <v>68</v>
      </c>
      <c r="E270" s="8">
        <v>1</v>
      </c>
      <c r="F270" s="8">
        <v>0</v>
      </c>
      <c r="G270" s="8">
        <v>0</v>
      </c>
      <c r="H270" s="9" t="s">
        <v>6</v>
      </c>
      <c r="I270" s="9" t="s">
        <v>7</v>
      </c>
      <c r="J270" s="9" t="s">
        <v>51</v>
      </c>
      <c r="K270" s="9" t="s">
        <v>8</v>
      </c>
      <c r="L270" s="9">
        <v>1</v>
      </c>
    </row>
    <row r="271" spans="1:13">
      <c r="A271" s="46">
        <v>44908</v>
      </c>
      <c r="B271" s="7">
        <f t="shared" si="4"/>
        <v>270</v>
      </c>
      <c r="C271" s="11" t="s">
        <v>1278</v>
      </c>
      <c r="D271" s="8" t="s">
        <v>53</v>
      </c>
      <c r="E271" s="8">
        <v>1</v>
      </c>
      <c r="F271" s="8">
        <v>1</v>
      </c>
      <c r="G271" s="8">
        <v>0</v>
      </c>
      <c r="H271" s="9" t="s">
        <v>15</v>
      </c>
      <c r="I271" s="9" t="s">
        <v>4</v>
      </c>
      <c r="J271" s="9" t="s">
        <v>251</v>
      </c>
      <c r="K271" s="9" t="s">
        <v>25</v>
      </c>
      <c r="L271" s="9">
        <v>1</v>
      </c>
    </row>
    <row r="272" spans="1:13">
      <c r="A272" s="46">
        <v>44908</v>
      </c>
      <c r="B272" s="7">
        <f t="shared" si="4"/>
        <v>271</v>
      </c>
      <c r="C272" s="11" t="s">
        <v>1279</v>
      </c>
      <c r="D272" s="8" t="s">
        <v>53</v>
      </c>
      <c r="E272" s="8">
        <v>1</v>
      </c>
      <c r="F272" s="8">
        <v>0</v>
      </c>
      <c r="G272" s="8">
        <v>1</v>
      </c>
      <c r="H272" s="9" t="s">
        <v>15</v>
      </c>
      <c r="I272" s="9" t="s">
        <v>4</v>
      </c>
      <c r="J272" s="9" t="s">
        <v>66</v>
      </c>
      <c r="K272" s="9" t="s">
        <v>14</v>
      </c>
      <c r="L272" s="9">
        <v>1</v>
      </c>
    </row>
    <row r="273" spans="1:13">
      <c r="A273" s="46">
        <v>44908</v>
      </c>
      <c r="B273" s="7">
        <f t="shared" si="4"/>
        <v>272</v>
      </c>
      <c r="C273" s="11" t="s">
        <v>1280</v>
      </c>
      <c r="D273" s="8" t="s">
        <v>48</v>
      </c>
      <c r="E273" s="8">
        <v>1</v>
      </c>
      <c r="F273" s="8">
        <v>0</v>
      </c>
      <c r="G273" s="8">
        <v>1</v>
      </c>
      <c r="H273" s="9" t="s">
        <v>15</v>
      </c>
      <c r="I273" s="9" t="s">
        <v>4</v>
      </c>
      <c r="J273" s="9" t="s">
        <v>66</v>
      </c>
      <c r="K273" s="9" t="s">
        <v>14</v>
      </c>
      <c r="L273" s="9">
        <v>1</v>
      </c>
    </row>
    <row r="274" spans="1:13">
      <c r="A274" s="46">
        <v>44908</v>
      </c>
      <c r="B274" s="7">
        <f t="shared" si="4"/>
        <v>273</v>
      </c>
      <c r="C274" s="11" t="s">
        <v>1281</v>
      </c>
      <c r="D274" s="8" t="s">
        <v>48</v>
      </c>
      <c r="E274" s="8">
        <v>1</v>
      </c>
      <c r="F274" s="8">
        <v>0</v>
      </c>
      <c r="G274" s="8">
        <v>1</v>
      </c>
      <c r="H274" s="9" t="s">
        <v>15</v>
      </c>
      <c r="I274" s="9" t="s">
        <v>4</v>
      </c>
      <c r="J274" s="9" t="s">
        <v>66</v>
      </c>
      <c r="K274" s="9" t="s">
        <v>14</v>
      </c>
      <c r="L274" s="9">
        <v>1</v>
      </c>
    </row>
    <row r="275" spans="1:13">
      <c r="A275" s="46">
        <v>44908</v>
      </c>
      <c r="B275" s="7">
        <f t="shared" si="4"/>
        <v>274</v>
      </c>
      <c r="C275" s="11" t="s">
        <v>1282</v>
      </c>
      <c r="D275" s="8" t="s">
        <v>950</v>
      </c>
      <c r="E275" s="8">
        <v>1</v>
      </c>
      <c r="F275" s="8">
        <v>0</v>
      </c>
      <c r="G275" s="8">
        <v>0</v>
      </c>
      <c r="H275" s="9" t="s">
        <v>3</v>
      </c>
      <c r="I275" s="9" t="s">
        <v>7</v>
      </c>
      <c r="J275" s="9" t="s">
        <v>51</v>
      </c>
      <c r="K275" s="9" t="s">
        <v>5</v>
      </c>
      <c r="M275" s="10">
        <v>1</v>
      </c>
    </row>
    <row r="276" spans="1:13">
      <c r="A276" s="46">
        <v>44908</v>
      </c>
      <c r="B276" s="7">
        <f t="shared" si="4"/>
        <v>275</v>
      </c>
      <c r="C276" s="11" t="s">
        <v>1283</v>
      </c>
      <c r="D276" s="8" t="s">
        <v>1005</v>
      </c>
      <c r="E276" s="8">
        <v>1</v>
      </c>
      <c r="F276" s="8">
        <v>1</v>
      </c>
      <c r="G276" s="8">
        <v>1</v>
      </c>
      <c r="H276" s="9" t="s">
        <v>6</v>
      </c>
      <c r="I276" s="9" t="s">
        <v>4</v>
      </c>
      <c r="J276" s="9" t="s">
        <v>49</v>
      </c>
      <c r="K276" s="9" t="s">
        <v>5</v>
      </c>
      <c r="M276" s="10">
        <v>1</v>
      </c>
    </row>
    <row r="277" spans="1:13">
      <c r="A277" s="46">
        <v>44908</v>
      </c>
      <c r="B277" s="7">
        <f t="shared" si="4"/>
        <v>276</v>
      </c>
      <c r="C277" s="11" t="s">
        <v>1284</v>
      </c>
      <c r="D277" s="8" t="s">
        <v>1005</v>
      </c>
      <c r="E277" s="8">
        <v>1</v>
      </c>
      <c r="F277" s="8">
        <v>1</v>
      </c>
      <c r="G277" s="8">
        <v>1</v>
      </c>
      <c r="H277" s="9" t="s">
        <v>6</v>
      </c>
      <c r="I277" s="9" t="s">
        <v>7</v>
      </c>
      <c r="J277" s="9" t="s">
        <v>51</v>
      </c>
      <c r="K277" s="9" t="s">
        <v>5</v>
      </c>
      <c r="M277" s="10">
        <v>1</v>
      </c>
    </row>
    <row r="278" spans="1:13">
      <c r="A278" s="46">
        <v>44908</v>
      </c>
      <c r="B278" s="7">
        <f t="shared" si="4"/>
        <v>277</v>
      </c>
      <c r="C278" s="11" t="s">
        <v>1285</v>
      </c>
      <c r="D278" s="8" t="s">
        <v>55</v>
      </c>
      <c r="E278" s="8">
        <v>1</v>
      </c>
      <c r="F278" s="8">
        <v>0</v>
      </c>
      <c r="G278" s="8">
        <v>1</v>
      </c>
      <c r="H278" s="9" t="s">
        <v>15</v>
      </c>
      <c r="I278" s="9" t="s">
        <v>4</v>
      </c>
      <c r="J278" s="9" t="s">
        <v>66</v>
      </c>
      <c r="K278" s="9" t="s">
        <v>14</v>
      </c>
      <c r="L278" s="9">
        <v>1</v>
      </c>
    </row>
    <row r="279" spans="1:13">
      <c r="A279" s="46">
        <v>44908</v>
      </c>
      <c r="B279" s="7">
        <f t="shared" si="4"/>
        <v>278</v>
      </c>
      <c r="C279" s="11" t="s">
        <v>1286</v>
      </c>
      <c r="D279" s="8" t="s">
        <v>55</v>
      </c>
      <c r="E279" s="8">
        <v>1</v>
      </c>
      <c r="F279" s="8">
        <v>0</v>
      </c>
      <c r="G279" s="8">
        <v>1</v>
      </c>
      <c r="H279" s="9" t="s">
        <v>15</v>
      </c>
      <c r="I279" s="9" t="s">
        <v>4</v>
      </c>
      <c r="J279" s="9" t="s">
        <v>303</v>
      </c>
      <c r="K279" s="9" t="s">
        <v>25</v>
      </c>
      <c r="L279" s="9">
        <v>1</v>
      </c>
    </row>
    <row r="280" spans="1:13">
      <c r="A280" s="46">
        <v>44908</v>
      </c>
      <c r="B280" s="7">
        <f t="shared" si="4"/>
        <v>279</v>
      </c>
      <c r="C280" s="11" t="s">
        <v>1287</v>
      </c>
      <c r="D280" s="8" t="s">
        <v>402</v>
      </c>
      <c r="E280" s="8">
        <v>1</v>
      </c>
      <c r="F280" s="8">
        <v>0</v>
      </c>
      <c r="G280" s="8">
        <v>1</v>
      </c>
      <c r="H280" s="9" t="s">
        <v>15</v>
      </c>
      <c r="I280" s="9" t="s">
        <v>4</v>
      </c>
      <c r="J280" s="9" t="s">
        <v>71</v>
      </c>
      <c r="K280" s="9" t="s">
        <v>14</v>
      </c>
      <c r="L280" s="9">
        <v>1</v>
      </c>
    </row>
    <row r="281" spans="1:13">
      <c r="A281" s="46">
        <v>44908</v>
      </c>
      <c r="B281" s="7">
        <f t="shared" si="4"/>
        <v>280</v>
      </c>
      <c r="C281" s="11" t="s">
        <v>1288</v>
      </c>
      <c r="D281" s="8" t="s">
        <v>402</v>
      </c>
      <c r="E281" s="8">
        <v>1</v>
      </c>
      <c r="F281" s="8">
        <v>0</v>
      </c>
      <c r="G281" s="8">
        <v>1</v>
      </c>
      <c r="H281" s="9" t="s">
        <v>15</v>
      </c>
      <c r="I281" s="9" t="s">
        <v>4</v>
      </c>
      <c r="J281" s="9" t="s">
        <v>66</v>
      </c>
      <c r="K281" s="9" t="s">
        <v>14</v>
      </c>
      <c r="L281" s="9">
        <v>1</v>
      </c>
    </row>
    <row r="282" spans="1:13">
      <c r="A282" s="46">
        <v>44908</v>
      </c>
      <c r="B282" s="7">
        <f t="shared" si="4"/>
        <v>281</v>
      </c>
      <c r="C282" s="11" t="s">
        <v>1289</v>
      </c>
      <c r="D282" s="8" t="s">
        <v>1081</v>
      </c>
      <c r="E282" s="8">
        <v>1</v>
      </c>
      <c r="F282" s="8">
        <v>0</v>
      </c>
      <c r="G282" s="8">
        <v>1</v>
      </c>
      <c r="H282" s="9" t="s">
        <v>6</v>
      </c>
      <c r="I282" s="9" t="s">
        <v>7</v>
      </c>
      <c r="J282" s="9" t="s">
        <v>51</v>
      </c>
      <c r="K282" s="9" t="s">
        <v>20</v>
      </c>
    </row>
    <row r="283" spans="1:13">
      <c r="A283" s="46">
        <v>44908</v>
      </c>
      <c r="B283" s="7">
        <f t="shared" si="4"/>
        <v>282</v>
      </c>
      <c r="C283" s="11" t="s">
        <v>1268</v>
      </c>
      <c r="D283" s="8" t="s">
        <v>61</v>
      </c>
      <c r="E283" s="8">
        <v>1</v>
      </c>
      <c r="F283" s="8">
        <v>1</v>
      </c>
      <c r="G283" s="8">
        <v>1</v>
      </c>
      <c r="H283" s="9" t="s">
        <v>6</v>
      </c>
      <c r="I283" s="9" t="s">
        <v>16</v>
      </c>
      <c r="J283" s="9" t="s">
        <v>49</v>
      </c>
      <c r="K283" s="9" t="s">
        <v>20</v>
      </c>
      <c r="L283" s="9">
        <v>1</v>
      </c>
    </row>
    <row r="284" spans="1:13">
      <c r="A284" s="46">
        <v>44908</v>
      </c>
      <c r="B284" s="7">
        <f t="shared" si="4"/>
        <v>283</v>
      </c>
      <c r="C284" s="11" t="s">
        <v>1290</v>
      </c>
      <c r="D284" s="8" t="s">
        <v>61</v>
      </c>
      <c r="E284" s="8">
        <v>1</v>
      </c>
      <c r="F284" s="8">
        <v>1</v>
      </c>
      <c r="G284" s="8">
        <v>1</v>
      </c>
      <c r="H284" s="9" t="s">
        <v>6</v>
      </c>
      <c r="I284" s="9" t="s">
        <v>4</v>
      </c>
      <c r="J284" s="9" t="s">
        <v>87</v>
      </c>
      <c r="K284" s="9" t="s">
        <v>5</v>
      </c>
      <c r="M284" s="10">
        <v>1</v>
      </c>
    </row>
    <row r="285" spans="1:13">
      <c r="A285" s="46">
        <v>44908</v>
      </c>
      <c r="B285" s="7">
        <f t="shared" si="4"/>
        <v>284</v>
      </c>
      <c r="C285" s="11" t="s">
        <v>1291</v>
      </c>
      <c r="D285" s="8" t="s">
        <v>61</v>
      </c>
      <c r="E285" s="8">
        <v>1</v>
      </c>
      <c r="F285" s="8">
        <v>1</v>
      </c>
      <c r="G285" s="8">
        <v>1</v>
      </c>
      <c r="H285" s="9" t="s">
        <v>6</v>
      </c>
      <c r="I285" s="9" t="s">
        <v>4</v>
      </c>
      <c r="J285" s="9" t="s">
        <v>87</v>
      </c>
      <c r="K285" s="9" t="s">
        <v>5</v>
      </c>
      <c r="M285" s="10">
        <v>1</v>
      </c>
    </row>
    <row r="286" spans="1:13">
      <c r="A286" s="46">
        <v>44908</v>
      </c>
      <c r="B286" s="7">
        <f t="shared" si="4"/>
        <v>285</v>
      </c>
      <c r="C286" s="11" t="s">
        <v>1292</v>
      </c>
      <c r="D286" s="8" t="s">
        <v>1026</v>
      </c>
      <c r="E286" s="8">
        <v>1</v>
      </c>
      <c r="F286" s="8">
        <v>1</v>
      </c>
      <c r="G286" s="8">
        <v>1</v>
      </c>
      <c r="H286" s="9" t="s">
        <v>6</v>
      </c>
      <c r="I286" s="9" t="s">
        <v>4</v>
      </c>
      <c r="J286" s="9" t="s">
        <v>87</v>
      </c>
      <c r="K286" s="9" t="s">
        <v>8</v>
      </c>
      <c r="L286" s="9">
        <v>1</v>
      </c>
    </row>
    <row r="287" spans="1:13">
      <c r="A287" s="46">
        <v>44908</v>
      </c>
      <c r="B287" s="7">
        <f t="shared" si="4"/>
        <v>286</v>
      </c>
      <c r="C287" s="11" t="s">
        <v>1252</v>
      </c>
      <c r="D287" s="8" t="s">
        <v>1019</v>
      </c>
      <c r="E287" s="8">
        <v>1</v>
      </c>
      <c r="F287" s="8">
        <v>1</v>
      </c>
      <c r="G287" s="8">
        <v>1</v>
      </c>
      <c r="H287" s="9" t="s">
        <v>6</v>
      </c>
      <c r="I287" s="9" t="s">
        <v>7</v>
      </c>
      <c r="J287" s="9" t="s">
        <v>49</v>
      </c>
      <c r="K287" s="9" t="s">
        <v>20</v>
      </c>
      <c r="L287" s="9">
        <v>1</v>
      </c>
    </row>
    <row r="288" spans="1:13">
      <c r="A288" s="46">
        <v>44908</v>
      </c>
      <c r="B288" s="7">
        <f t="shared" si="4"/>
        <v>287</v>
      </c>
      <c r="C288" s="11" t="s">
        <v>1293</v>
      </c>
      <c r="D288" s="8" t="s">
        <v>1019</v>
      </c>
      <c r="E288" s="8">
        <v>1</v>
      </c>
      <c r="F288" s="8">
        <v>1</v>
      </c>
      <c r="G288" s="8">
        <v>1</v>
      </c>
      <c r="H288" s="9" t="s">
        <v>6</v>
      </c>
      <c r="I288" s="9" t="s">
        <v>4</v>
      </c>
      <c r="J288" s="9" t="s">
        <v>49</v>
      </c>
      <c r="K288" s="9" t="s">
        <v>5</v>
      </c>
      <c r="M288" s="10">
        <v>1</v>
      </c>
    </row>
    <row r="289" spans="1:13">
      <c r="A289" s="46">
        <v>44908</v>
      </c>
      <c r="B289" s="7">
        <f t="shared" si="4"/>
        <v>288</v>
      </c>
      <c r="C289" s="11" t="s">
        <v>1294</v>
      </c>
      <c r="D289" s="8" t="s">
        <v>1019</v>
      </c>
      <c r="E289" s="8">
        <v>1</v>
      </c>
      <c r="F289" s="8">
        <v>1</v>
      </c>
      <c r="G289" s="8">
        <v>1</v>
      </c>
      <c r="H289" s="9" t="s">
        <v>6</v>
      </c>
      <c r="I289" s="9" t="s">
        <v>7</v>
      </c>
      <c r="J289" s="9" t="s">
        <v>51</v>
      </c>
      <c r="K289" s="9" t="s">
        <v>5</v>
      </c>
      <c r="M289" s="10">
        <v>1</v>
      </c>
    </row>
    <row r="290" spans="1:13">
      <c r="A290" s="46">
        <v>44908</v>
      </c>
      <c r="B290" s="7">
        <f t="shared" si="4"/>
        <v>289</v>
      </c>
      <c r="C290" s="11" t="s">
        <v>1295</v>
      </c>
      <c r="D290" s="8" t="s">
        <v>159</v>
      </c>
      <c r="E290" s="8">
        <v>1</v>
      </c>
      <c r="F290" s="8">
        <v>1</v>
      </c>
      <c r="G290" s="8">
        <v>1</v>
      </c>
      <c r="H290" s="9" t="s">
        <v>15</v>
      </c>
      <c r="I290" s="9" t="s">
        <v>4</v>
      </c>
      <c r="J290" s="9" t="s">
        <v>160</v>
      </c>
      <c r="K290" s="9" t="s">
        <v>27</v>
      </c>
      <c r="L290" s="9">
        <v>1</v>
      </c>
    </row>
    <row r="291" spans="1:13">
      <c r="A291" s="46">
        <v>44908</v>
      </c>
      <c r="B291" s="7">
        <f t="shared" si="4"/>
        <v>290</v>
      </c>
      <c r="C291" s="11" t="s">
        <v>1227</v>
      </c>
      <c r="D291" s="8" t="s">
        <v>159</v>
      </c>
      <c r="E291" s="8">
        <v>1</v>
      </c>
      <c r="F291" s="8">
        <v>20</v>
      </c>
      <c r="G291" s="8">
        <v>0</v>
      </c>
      <c r="H291" s="9" t="s">
        <v>15</v>
      </c>
      <c r="I291" s="9" t="s">
        <v>4</v>
      </c>
      <c r="J291" s="9" t="s">
        <v>1209</v>
      </c>
      <c r="K291" s="9" t="s">
        <v>11</v>
      </c>
      <c r="M291" s="10">
        <v>1</v>
      </c>
    </row>
    <row r="292" spans="1:13">
      <c r="A292" s="6">
        <v>44909</v>
      </c>
      <c r="B292" s="7">
        <f t="shared" si="4"/>
        <v>291</v>
      </c>
      <c r="C292" s="11" t="s">
        <v>1296</v>
      </c>
      <c r="D292" s="8" t="s">
        <v>55</v>
      </c>
      <c r="E292" s="8">
        <v>1</v>
      </c>
      <c r="F292" s="8">
        <v>0</v>
      </c>
      <c r="G292" s="8">
        <v>1</v>
      </c>
      <c r="H292" s="9" t="s">
        <v>15</v>
      </c>
      <c r="I292" s="9" t="s">
        <v>4</v>
      </c>
      <c r="J292" s="9" t="s">
        <v>1209</v>
      </c>
      <c r="K292" s="9" t="s">
        <v>20</v>
      </c>
      <c r="L292" s="9">
        <v>1</v>
      </c>
    </row>
    <row r="293" spans="1:13">
      <c r="A293" s="6">
        <v>44909</v>
      </c>
      <c r="B293" s="7">
        <f t="shared" si="4"/>
        <v>292</v>
      </c>
      <c r="C293" s="11" t="s">
        <v>1297</v>
      </c>
      <c r="D293" s="8" t="s">
        <v>55</v>
      </c>
      <c r="E293" s="8">
        <v>1</v>
      </c>
      <c r="F293" s="8">
        <v>18</v>
      </c>
      <c r="G293" s="8">
        <v>0</v>
      </c>
      <c r="H293" s="9" t="s">
        <v>15</v>
      </c>
      <c r="I293" s="9" t="s">
        <v>4</v>
      </c>
      <c r="J293" s="9" t="s">
        <v>71</v>
      </c>
      <c r="K293" s="9" t="s">
        <v>29</v>
      </c>
      <c r="M293" s="10">
        <v>1</v>
      </c>
    </row>
    <row r="294" spans="1:13">
      <c r="A294" s="6">
        <v>44909</v>
      </c>
      <c r="B294" s="7">
        <f t="shared" si="4"/>
        <v>293</v>
      </c>
      <c r="C294" s="11" t="s">
        <v>1298</v>
      </c>
      <c r="D294" s="8" t="s">
        <v>55</v>
      </c>
      <c r="E294" s="8">
        <v>1</v>
      </c>
      <c r="F294" s="8">
        <v>1</v>
      </c>
      <c r="G294" s="8">
        <v>5</v>
      </c>
      <c r="H294" s="9" t="s">
        <v>6</v>
      </c>
      <c r="I294" s="9" t="s">
        <v>4</v>
      </c>
      <c r="J294" s="9" t="s">
        <v>66</v>
      </c>
      <c r="K294" s="9" t="s">
        <v>8</v>
      </c>
      <c r="L294" s="9">
        <v>1</v>
      </c>
    </row>
    <row r="295" spans="1:13">
      <c r="A295" s="6">
        <v>44909</v>
      </c>
      <c r="B295" s="7">
        <f t="shared" si="4"/>
        <v>294</v>
      </c>
      <c r="C295" s="11" t="s">
        <v>1299</v>
      </c>
      <c r="D295" s="8" t="s">
        <v>55</v>
      </c>
      <c r="E295" s="8">
        <v>1</v>
      </c>
      <c r="F295" s="8">
        <v>1</v>
      </c>
      <c r="G295" s="8">
        <v>2</v>
      </c>
      <c r="H295" s="9" t="s">
        <v>6</v>
      </c>
      <c r="I295" s="9" t="s">
        <v>7</v>
      </c>
      <c r="J295" s="9" t="s">
        <v>49</v>
      </c>
      <c r="K295" s="9" t="s">
        <v>8</v>
      </c>
      <c r="M295" s="10">
        <v>1</v>
      </c>
    </row>
    <row r="296" spans="1:13">
      <c r="A296" s="6">
        <v>44909</v>
      </c>
      <c r="B296" s="7">
        <f t="shared" si="4"/>
        <v>295</v>
      </c>
      <c r="C296" s="11" t="s">
        <v>1300</v>
      </c>
      <c r="D296" s="8" t="s">
        <v>55</v>
      </c>
      <c r="E296" s="8">
        <v>1</v>
      </c>
      <c r="F296" s="8">
        <v>1</v>
      </c>
      <c r="G296" s="8">
        <v>1</v>
      </c>
      <c r="H296" s="9" t="s">
        <v>6</v>
      </c>
      <c r="I296" s="9" t="s">
        <v>4</v>
      </c>
      <c r="J296" s="9" t="s">
        <v>66</v>
      </c>
      <c r="K296" s="9" t="s">
        <v>20</v>
      </c>
      <c r="L296" s="9">
        <v>1</v>
      </c>
    </row>
    <row r="297" spans="1:13">
      <c r="A297" s="6">
        <v>44909</v>
      </c>
      <c r="B297" s="7">
        <f t="shared" si="4"/>
        <v>296</v>
      </c>
      <c r="C297" s="11" t="s">
        <v>1301</v>
      </c>
      <c r="D297" s="8" t="s">
        <v>1081</v>
      </c>
      <c r="E297" s="8">
        <v>1</v>
      </c>
      <c r="F297" s="8">
        <v>1</v>
      </c>
      <c r="G297" s="8">
        <v>1</v>
      </c>
      <c r="H297" s="9" t="s">
        <v>6</v>
      </c>
      <c r="I297" s="9" t="s">
        <v>4</v>
      </c>
      <c r="J297" s="9" t="s">
        <v>51</v>
      </c>
      <c r="K297" s="9" t="s">
        <v>8</v>
      </c>
      <c r="L297" s="9">
        <v>1</v>
      </c>
    </row>
    <row r="298" spans="1:13">
      <c r="A298" s="6">
        <v>44909</v>
      </c>
      <c r="B298" s="7">
        <f t="shared" si="4"/>
        <v>297</v>
      </c>
      <c r="C298" s="11" t="s">
        <v>1302</v>
      </c>
      <c r="D298" s="8" t="s">
        <v>1081</v>
      </c>
      <c r="E298" s="8">
        <v>1</v>
      </c>
      <c r="F298" s="8">
        <v>0</v>
      </c>
      <c r="G298" s="8">
        <v>0</v>
      </c>
      <c r="H298" s="9" t="s">
        <v>6</v>
      </c>
      <c r="I298" s="9" t="s">
        <v>7</v>
      </c>
      <c r="J298" s="9" t="s">
        <v>49</v>
      </c>
      <c r="K298" s="9" t="s">
        <v>23</v>
      </c>
      <c r="L298" s="9">
        <v>1</v>
      </c>
    </row>
    <row r="299" spans="1:13">
      <c r="A299" s="6">
        <v>44909</v>
      </c>
      <c r="B299" s="7">
        <f t="shared" si="4"/>
        <v>298</v>
      </c>
      <c r="C299" s="11" t="s">
        <v>1302</v>
      </c>
      <c r="D299" s="8" t="s">
        <v>1081</v>
      </c>
      <c r="E299" s="8">
        <v>1</v>
      </c>
      <c r="F299" s="8">
        <v>0</v>
      </c>
      <c r="G299" s="8">
        <v>0</v>
      </c>
      <c r="H299" s="9" t="s">
        <v>6</v>
      </c>
      <c r="I299" s="9" t="s">
        <v>16</v>
      </c>
      <c r="J299" s="9" t="s">
        <v>49</v>
      </c>
      <c r="K299" s="9" t="s">
        <v>23</v>
      </c>
      <c r="L299" s="9">
        <v>1</v>
      </c>
    </row>
    <row r="300" spans="1:13">
      <c r="A300" s="6">
        <v>44909</v>
      </c>
      <c r="B300" s="7">
        <f t="shared" si="4"/>
        <v>299</v>
      </c>
      <c r="C300" s="11" t="s">
        <v>1303</v>
      </c>
      <c r="D300" s="8" t="s">
        <v>1026</v>
      </c>
      <c r="E300" s="8">
        <v>1</v>
      </c>
      <c r="F300" s="8">
        <v>1</v>
      </c>
      <c r="G300" s="8">
        <v>0</v>
      </c>
      <c r="H300" s="9" t="s">
        <v>6</v>
      </c>
      <c r="I300" s="9" t="s">
        <v>4</v>
      </c>
      <c r="J300" s="9" t="s">
        <v>51</v>
      </c>
      <c r="K300" s="9" t="s">
        <v>20</v>
      </c>
      <c r="L300" s="9">
        <v>1</v>
      </c>
    </row>
    <row r="301" spans="1:13">
      <c r="A301" s="6">
        <v>44909</v>
      </c>
      <c r="B301" s="7">
        <f t="shared" si="4"/>
        <v>300</v>
      </c>
      <c r="C301" s="11" t="s">
        <v>1304</v>
      </c>
      <c r="D301" s="8" t="s">
        <v>1026</v>
      </c>
      <c r="E301" s="8">
        <v>1</v>
      </c>
      <c r="F301" s="8">
        <v>1</v>
      </c>
      <c r="G301" s="8">
        <v>1</v>
      </c>
      <c r="H301" s="9" t="s">
        <v>6</v>
      </c>
      <c r="I301" s="9" t="s">
        <v>7</v>
      </c>
      <c r="J301" s="9" t="s">
        <v>51</v>
      </c>
      <c r="K301" s="9" t="s">
        <v>8</v>
      </c>
      <c r="L301" s="9">
        <v>1</v>
      </c>
    </row>
    <row r="302" spans="1:13">
      <c r="A302" s="6">
        <v>44909</v>
      </c>
      <c r="B302" s="7">
        <f t="shared" si="4"/>
        <v>301</v>
      </c>
      <c r="C302" s="11" t="s">
        <v>1305</v>
      </c>
      <c r="D302" s="8" t="s">
        <v>1026</v>
      </c>
      <c r="E302" s="8">
        <v>1</v>
      </c>
      <c r="F302" s="8">
        <v>1</v>
      </c>
      <c r="G302" s="8">
        <v>1</v>
      </c>
      <c r="H302" s="9" t="s">
        <v>6</v>
      </c>
      <c r="I302" s="9" t="s">
        <v>4</v>
      </c>
      <c r="J302" s="9" t="s">
        <v>87</v>
      </c>
      <c r="K302" s="9" t="s">
        <v>20</v>
      </c>
      <c r="L302" s="9">
        <v>1</v>
      </c>
    </row>
    <row r="303" spans="1:13">
      <c r="A303" s="6">
        <v>44909</v>
      </c>
      <c r="B303" s="7">
        <f t="shared" si="4"/>
        <v>302</v>
      </c>
      <c r="C303" s="11" t="s">
        <v>1306</v>
      </c>
      <c r="D303" s="8" t="s">
        <v>1026</v>
      </c>
      <c r="E303" s="8">
        <v>1</v>
      </c>
      <c r="F303" s="8">
        <v>1</v>
      </c>
      <c r="G303" s="8">
        <v>1</v>
      </c>
      <c r="H303" s="9" t="s">
        <v>6</v>
      </c>
      <c r="I303" s="9" t="s">
        <v>4</v>
      </c>
      <c r="J303" s="9" t="s">
        <v>83</v>
      </c>
      <c r="K303" s="9" t="s">
        <v>8</v>
      </c>
      <c r="L303" s="9">
        <v>1</v>
      </c>
    </row>
    <row r="304" spans="1:13">
      <c r="A304" s="6">
        <v>44909</v>
      </c>
      <c r="B304" s="7">
        <f t="shared" si="4"/>
        <v>303</v>
      </c>
      <c r="C304" s="11" t="s">
        <v>1307</v>
      </c>
      <c r="D304" s="8" t="s">
        <v>1026</v>
      </c>
      <c r="E304" s="8">
        <v>1</v>
      </c>
      <c r="F304" s="8">
        <v>1</v>
      </c>
      <c r="G304" s="8">
        <v>1</v>
      </c>
      <c r="H304" s="9" t="s">
        <v>6</v>
      </c>
      <c r="I304" s="9" t="s">
        <v>7</v>
      </c>
      <c r="J304" s="9" t="s">
        <v>51</v>
      </c>
      <c r="K304" s="9" t="s">
        <v>20</v>
      </c>
      <c r="L304" s="9">
        <v>1</v>
      </c>
    </row>
    <row r="305" spans="1:13">
      <c r="A305" s="6">
        <v>44909</v>
      </c>
      <c r="B305" s="7">
        <f t="shared" si="4"/>
        <v>304</v>
      </c>
      <c r="C305" s="11" t="s">
        <v>1308</v>
      </c>
      <c r="D305" s="8" t="s">
        <v>48</v>
      </c>
      <c r="E305" s="8">
        <v>1</v>
      </c>
      <c r="F305" s="8">
        <v>1</v>
      </c>
      <c r="G305" s="8">
        <v>0</v>
      </c>
      <c r="H305" s="9" t="s">
        <v>15</v>
      </c>
      <c r="I305" s="9" t="s">
        <v>4</v>
      </c>
      <c r="J305" s="9" t="s">
        <v>303</v>
      </c>
      <c r="K305" s="9" t="s">
        <v>27</v>
      </c>
      <c r="M305" s="10">
        <v>1</v>
      </c>
    </row>
    <row r="306" spans="1:13">
      <c r="A306" s="6">
        <v>44909</v>
      </c>
      <c r="B306" s="7">
        <f t="shared" si="4"/>
        <v>305</v>
      </c>
      <c r="C306" s="11" t="s">
        <v>1309</v>
      </c>
      <c r="D306" s="8" t="s">
        <v>48</v>
      </c>
      <c r="E306" s="8">
        <v>1</v>
      </c>
      <c r="F306" s="8">
        <v>0</v>
      </c>
      <c r="G306" s="8">
        <v>1</v>
      </c>
      <c r="H306" s="9" t="s">
        <v>15</v>
      </c>
      <c r="I306" s="9" t="s">
        <v>4</v>
      </c>
      <c r="J306" s="9" t="s">
        <v>1209</v>
      </c>
      <c r="K306" s="9" t="s">
        <v>20</v>
      </c>
      <c r="L306" s="9">
        <v>1</v>
      </c>
    </row>
    <row r="307" spans="1:13">
      <c r="A307" s="6">
        <v>44909</v>
      </c>
      <c r="B307" s="7">
        <f t="shared" si="4"/>
        <v>306</v>
      </c>
      <c r="C307" s="11" t="s">
        <v>1310</v>
      </c>
      <c r="D307" s="8" t="s">
        <v>48</v>
      </c>
      <c r="E307" s="8">
        <v>1</v>
      </c>
      <c r="F307" s="8">
        <v>1</v>
      </c>
      <c r="G307" s="8">
        <v>2</v>
      </c>
      <c r="H307" s="9" t="s">
        <v>6</v>
      </c>
      <c r="I307" s="9" t="s">
        <v>4</v>
      </c>
      <c r="J307" s="9" t="s">
        <v>83</v>
      </c>
      <c r="K307" s="9" t="s">
        <v>8</v>
      </c>
      <c r="M307" s="10">
        <v>1</v>
      </c>
    </row>
    <row r="308" spans="1:13">
      <c r="A308" s="6">
        <v>44909</v>
      </c>
      <c r="B308" s="7">
        <f t="shared" si="4"/>
        <v>307</v>
      </c>
      <c r="C308" s="11" t="s">
        <v>1221</v>
      </c>
      <c r="D308" s="8" t="s">
        <v>48</v>
      </c>
      <c r="E308" s="8">
        <v>1</v>
      </c>
      <c r="F308" s="8">
        <v>0</v>
      </c>
      <c r="G308" s="8">
        <v>0</v>
      </c>
      <c r="H308" s="9" t="s">
        <v>6</v>
      </c>
      <c r="I308" s="9" t="s">
        <v>7</v>
      </c>
      <c r="J308" s="9" t="s">
        <v>51</v>
      </c>
      <c r="K308" s="9" t="s">
        <v>8</v>
      </c>
      <c r="L308" s="9">
        <v>1</v>
      </c>
    </row>
    <row r="309" spans="1:13">
      <c r="A309" s="6">
        <v>44909</v>
      </c>
      <c r="B309" s="7">
        <f t="shared" si="4"/>
        <v>308</v>
      </c>
      <c r="C309" s="11" t="s">
        <v>1311</v>
      </c>
      <c r="D309" s="8" t="s">
        <v>48</v>
      </c>
      <c r="E309" s="8">
        <v>1</v>
      </c>
      <c r="F309" s="8">
        <v>1</v>
      </c>
      <c r="G309" s="8">
        <v>1</v>
      </c>
      <c r="H309" s="9" t="s">
        <v>6</v>
      </c>
      <c r="I309" s="9" t="s">
        <v>4</v>
      </c>
      <c r="J309" s="9" t="s">
        <v>83</v>
      </c>
      <c r="K309" s="9" t="s">
        <v>20</v>
      </c>
      <c r="L309" s="9">
        <v>1</v>
      </c>
    </row>
    <row r="310" spans="1:13">
      <c r="A310" s="6">
        <v>44909</v>
      </c>
      <c r="B310" s="7">
        <f t="shared" si="4"/>
        <v>309</v>
      </c>
      <c r="C310" s="11" t="s">
        <v>1312</v>
      </c>
      <c r="D310" s="8" t="s">
        <v>48</v>
      </c>
      <c r="E310" s="8">
        <v>1</v>
      </c>
      <c r="F310" s="8">
        <v>1</v>
      </c>
      <c r="G310" s="8">
        <v>1</v>
      </c>
      <c r="H310" s="9" t="s">
        <v>6</v>
      </c>
      <c r="I310" s="9" t="s">
        <v>4</v>
      </c>
      <c r="J310" s="9" t="s">
        <v>87</v>
      </c>
      <c r="K310" s="9" t="s">
        <v>20</v>
      </c>
      <c r="M310" s="10">
        <v>1</v>
      </c>
    </row>
    <row r="311" spans="1:13">
      <c r="A311" s="6">
        <v>44909</v>
      </c>
      <c r="B311" s="7">
        <f t="shared" si="4"/>
        <v>310</v>
      </c>
      <c r="C311" s="11" t="s">
        <v>1313</v>
      </c>
      <c r="D311" s="8" t="s">
        <v>48</v>
      </c>
      <c r="E311" s="8">
        <v>1</v>
      </c>
      <c r="F311" s="8">
        <v>1</v>
      </c>
      <c r="G311" s="8">
        <v>2</v>
      </c>
      <c r="H311" s="9" t="s">
        <v>6</v>
      </c>
      <c r="I311" s="9" t="s">
        <v>4</v>
      </c>
      <c r="J311" s="9" t="s">
        <v>87</v>
      </c>
      <c r="K311" s="9" t="s">
        <v>8</v>
      </c>
      <c r="M311" s="10">
        <v>1</v>
      </c>
    </row>
    <row r="312" spans="1:13">
      <c r="A312" s="6">
        <v>44909</v>
      </c>
      <c r="B312" s="7">
        <f t="shared" si="4"/>
        <v>311</v>
      </c>
      <c r="C312" s="80" t="s">
        <v>1314</v>
      </c>
      <c r="D312" s="8" t="s">
        <v>950</v>
      </c>
      <c r="E312" s="8">
        <v>1</v>
      </c>
      <c r="F312" s="8">
        <v>0</v>
      </c>
      <c r="G312" s="8">
        <v>1</v>
      </c>
      <c r="H312" s="9" t="s">
        <v>13</v>
      </c>
      <c r="I312" s="9" t="s">
        <v>13</v>
      </c>
      <c r="J312" s="9" t="s">
        <v>49</v>
      </c>
      <c r="K312" s="9" t="s">
        <v>20</v>
      </c>
      <c r="L312" s="9">
        <v>1</v>
      </c>
    </row>
    <row r="313" spans="1:13">
      <c r="A313" s="6">
        <v>44909</v>
      </c>
      <c r="B313" s="7">
        <f t="shared" si="4"/>
        <v>312</v>
      </c>
      <c r="C313" s="11" t="s">
        <v>1315</v>
      </c>
      <c r="D313" s="8" t="s">
        <v>950</v>
      </c>
      <c r="E313" s="8">
        <v>1</v>
      </c>
      <c r="F313" s="8">
        <v>1</v>
      </c>
      <c r="G313" s="8">
        <v>1</v>
      </c>
      <c r="H313" s="9" t="s">
        <v>6</v>
      </c>
      <c r="I313" s="9" t="s">
        <v>4</v>
      </c>
      <c r="J313" s="9" t="s">
        <v>87</v>
      </c>
      <c r="K313" s="9" t="s">
        <v>20</v>
      </c>
      <c r="L313" s="9">
        <v>1</v>
      </c>
    </row>
    <row r="314" spans="1:13">
      <c r="A314" s="6">
        <v>44909</v>
      </c>
      <c r="B314" s="7">
        <f t="shared" si="4"/>
        <v>313</v>
      </c>
      <c r="C314" s="11" t="s">
        <v>1316</v>
      </c>
      <c r="D314" s="8" t="s">
        <v>950</v>
      </c>
      <c r="E314" s="8">
        <v>1</v>
      </c>
      <c r="F314" s="8">
        <v>0</v>
      </c>
      <c r="G314" s="8">
        <v>1</v>
      </c>
      <c r="H314" s="9" t="s">
        <v>13</v>
      </c>
      <c r="I314" s="9" t="s">
        <v>13</v>
      </c>
      <c r="J314" s="9" t="s">
        <v>49</v>
      </c>
      <c r="K314" s="9" t="s">
        <v>20</v>
      </c>
      <c r="L314" s="9">
        <v>1</v>
      </c>
    </row>
    <row r="315" spans="1:13">
      <c r="A315" s="6">
        <v>44909</v>
      </c>
      <c r="B315" s="7">
        <f t="shared" si="4"/>
        <v>314</v>
      </c>
      <c r="C315" s="11" t="s">
        <v>1317</v>
      </c>
      <c r="D315" s="8" t="s">
        <v>344</v>
      </c>
      <c r="E315" s="8">
        <v>1</v>
      </c>
      <c r="F315" s="8">
        <v>0</v>
      </c>
      <c r="G315" s="8">
        <v>1</v>
      </c>
      <c r="H315" s="9" t="s">
        <v>6</v>
      </c>
      <c r="I315" s="9" t="s">
        <v>16</v>
      </c>
      <c r="J315" s="9" t="s">
        <v>49</v>
      </c>
      <c r="K315" s="9" t="s">
        <v>20</v>
      </c>
      <c r="L315" s="9">
        <v>1</v>
      </c>
    </row>
    <row r="316" spans="1:13">
      <c r="A316" s="6">
        <v>44909</v>
      </c>
      <c r="B316" s="7">
        <f t="shared" si="4"/>
        <v>315</v>
      </c>
      <c r="C316" s="11" t="s">
        <v>1318</v>
      </c>
      <c r="D316" s="8" t="s">
        <v>402</v>
      </c>
      <c r="E316" s="8">
        <v>1</v>
      </c>
      <c r="F316" s="8">
        <v>0</v>
      </c>
      <c r="G316" s="8">
        <v>1</v>
      </c>
      <c r="H316" s="9" t="s">
        <v>15</v>
      </c>
      <c r="I316" s="9" t="s">
        <v>4</v>
      </c>
      <c r="J316" s="9" t="s">
        <v>1209</v>
      </c>
      <c r="K316" s="9" t="s">
        <v>14</v>
      </c>
      <c r="L316" s="9">
        <v>1</v>
      </c>
    </row>
    <row r="317" spans="1:13">
      <c r="A317" s="6">
        <v>44909</v>
      </c>
      <c r="B317" s="7">
        <f t="shared" si="4"/>
        <v>316</v>
      </c>
      <c r="C317" s="11" t="s">
        <v>965</v>
      </c>
      <c r="D317" s="8" t="s">
        <v>402</v>
      </c>
      <c r="E317" s="8">
        <v>1</v>
      </c>
      <c r="F317" s="8">
        <v>1</v>
      </c>
      <c r="G317" s="8">
        <v>4</v>
      </c>
      <c r="H317" s="9" t="s">
        <v>6</v>
      </c>
      <c r="I317" s="9" t="s">
        <v>16</v>
      </c>
      <c r="J317" s="9" t="s">
        <v>49</v>
      </c>
      <c r="K317" s="9" t="s">
        <v>8</v>
      </c>
      <c r="L317" s="9">
        <v>1</v>
      </c>
    </row>
    <row r="318" spans="1:13">
      <c r="A318" s="6">
        <v>44909</v>
      </c>
      <c r="B318" s="7">
        <f t="shared" si="4"/>
        <v>317</v>
      </c>
      <c r="C318" s="11" t="s">
        <v>293</v>
      </c>
      <c r="D318" s="8" t="s">
        <v>402</v>
      </c>
      <c r="E318" s="8">
        <v>1</v>
      </c>
      <c r="F318" s="8">
        <v>1</v>
      </c>
      <c r="G318" s="8">
        <v>3</v>
      </c>
      <c r="H318" s="9" t="s">
        <v>13</v>
      </c>
      <c r="I318" s="9" t="s">
        <v>13</v>
      </c>
      <c r="J318" s="9" t="s">
        <v>49</v>
      </c>
      <c r="K318" s="9" t="s">
        <v>8</v>
      </c>
      <c r="L318" s="9">
        <v>1</v>
      </c>
    </row>
    <row r="319" spans="1:13">
      <c r="A319" s="6">
        <v>44909</v>
      </c>
      <c r="B319" s="7">
        <f t="shared" si="4"/>
        <v>318</v>
      </c>
      <c r="C319" s="11" t="s">
        <v>1319</v>
      </c>
      <c r="D319" s="8" t="s">
        <v>402</v>
      </c>
      <c r="E319" s="8">
        <v>1</v>
      </c>
      <c r="F319" s="8">
        <v>1</v>
      </c>
      <c r="G319" s="8">
        <v>3</v>
      </c>
      <c r="H319" s="9" t="s">
        <v>6</v>
      </c>
      <c r="I319" s="9" t="s">
        <v>4</v>
      </c>
      <c r="J319" s="9" t="s">
        <v>49</v>
      </c>
      <c r="K319" s="9" t="s">
        <v>8</v>
      </c>
      <c r="L319" s="9">
        <v>1</v>
      </c>
    </row>
    <row r="320" spans="1:13">
      <c r="A320" s="6">
        <v>44909</v>
      </c>
      <c r="B320" s="7">
        <f t="shared" si="4"/>
        <v>319</v>
      </c>
      <c r="C320" s="11" t="s">
        <v>1320</v>
      </c>
      <c r="D320" s="8" t="s">
        <v>402</v>
      </c>
      <c r="E320" s="8">
        <v>1</v>
      </c>
      <c r="F320" s="8">
        <v>17</v>
      </c>
      <c r="G320" s="8">
        <v>1</v>
      </c>
      <c r="H320" s="9" t="s">
        <v>15</v>
      </c>
      <c r="I320" s="9" t="s">
        <v>4</v>
      </c>
      <c r="J320" s="9" t="s">
        <v>1209</v>
      </c>
      <c r="K320" s="9" t="s">
        <v>14</v>
      </c>
      <c r="L320" s="9">
        <v>1</v>
      </c>
    </row>
    <row r="321" spans="1:13">
      <c r="A321" s="6">
        <v>44909</v>
      </c>
      <c r="B321" s="7">
        <f t="shared" si="4"/>
        <v>320</v>
      </c>
      <c r="C321" s="11" t="s">
        <v>1321</v>
      </c>
      <c r="D321" s="119" t="s">
        <v>344</v>
      </c>
      <c r="E321" s="8">
        <v>1</v>
      </c>
      <c r="F321" s="8">
        <v>0</v>
      </c>
      <c r="G321" s="8">
        <v>2</v>
      </c>
      <c r="H321" s="9" t="s">
        <v>6</v>
      </c>
      <c r="I321" s="9" t="s">
        <v>7</v>
      </c>
      <c r="J321" s="9" t="s">
        <v>51</v>
      </c>
      <c r="K321" s="9" t="s">
        <v>20</v>
      </c>
      <c r="L321" s="9">
        <v>1</v>
      </c>
    </row>
    <row r="322" spans="1:13">
      <c r="A322" s="6">
        <v>44909</v>
      </c>
      <c r="B322" s="7">
        <f t="shared" si="4"/>
        <v>321</v>
      </c>
      <c r="C322" s="11" t="s">
        <v>1322</v>
      </c>
      <c r="D322" s="8" t="s">
        <v>1081</v>
      </c>
      <c r="E322" s="8">
        <v>1</v>
      </c>
      <c r="F322" s="8">
        <v>1</v>
      </c>
      <c r="G322" s="8">
        <v>1</v>
      </c>
      <c r="H322" s="9" t="s">
        <v>6</v>
      </c>
      <c r="I322" s="9" t="s">
        <v>4</v>
      </c>
      <c r="J322" s="9" t="s">
        <v>87</v>
      </c>
      <c r="K322" s="9" t="s">
        <v>20</v>
      </c>
      <c r="L322" s="9">
        <v>1</v>
      </c>
    </row>
    <row r="323" spans="1:13">
      <c r="A323" s="6">
        <v>44909</v>
      </c>
      <c r="B323" s="7">
        <f t="shared" ref="B323:B386" si="5">SUM(B322+1)</f>
        <v>322</v>
      </c>
      <c r="C323" s="11" t="s">
        <v>1323</v>
      </c>
      <c r="D323" s="8" t="s">
        <v>1081</v>
      </c>
      <c r="E323" s="8">
        <v>1</v>
      </c>
      <c r="F323" s="8">
        <v>1</v>
      </c>
      <c r="G323" s="8">
        <v>1</v>
      </c>
      <c r="H323" s="9" t="s">
        <v>6</v>
      </c>
      <c r="I323" s="9" t="s">
        <v>4</v>
      </c>
      <c r="J323" s="9" t="s">
        <v>66</v>
      </c>
      <c r="K323" s="9" t="s">
        <v>20</v>
      </c>
      <c r="L323" s="9">
        <v>1</v>
      </c>
    </row>
    <row r="324" spans="1:13">
      <c r="A324" s="6">
        <v>44909</v>
      </c>
      <c r="B324" s="7">
        <f t="shared" si="5"/>
        <v>323</v>
      </c>
      <c r="C324" s="11" t="s">
        <v>1324</v>
      </c>
      <c r="D324" s="8" t="s">
        <v>159</v>
      </c>
      <c r="E324" s="8">
        <v>1</v>
      </c>
      <c r="F324" s="8">
        <v>1</v>
      </c>
      <c r="G324" s="8">
        <v>0</v>
      </c>
      <c r="H324" s="9" t="s">
        <v>9</v>
      </c>
      <c r="I324" s="9" t="s">
        <v>7</v>
      </c>
      <c r="J324" s="9" t="s">
        <v>1325</v>
      </c>
      <c r="K324" s="9" t="s">
        <v>17</v>
      </c>
      <c r="L324" s="9">
        <v>1</v>
      </c>
    </row>
    <row r="325" spans="1:13">
      <c r="A325" s="6">
        <v>44909</v>
      </c>
      <c r="B325" s="7">
        <f t="shared" si="5"/>
        <v>324</v>
      </c>
      <c r="C325" s="11" t="s">
        <v>1326</v>
      </c>
      <c r="D325" s="8" t="s">
        <v>159</v>
      </c>
      <c r="E325" s="8">
        <v>1</v>
      </c>
      <c r="F325" s="8">
        <v>1</v>
      </c>
      <c r="G325" s="8">
        <v>0</v>
      </c>
      <c r="H325" s="9" t="s">
        <v>9</v>
      </c>
      <c r="I325" s="9" t="s">
        <v>4</v>
      </c>
      <c r="J325" s="9" t="s">
        <v>1327</v>
      </c>
      <c r="K325" s="9" t="s">
        <v>17</v>
      </c>
      <c r="L325" s="9">
        <v>1</v>
      </c>
    </row>
    <row r="326" spans="1:13">
      <c r="A326" s="6">
        <v>44909</v>
      </c>
      <c r="B326" s="7">
        <f t="shared" si="5"/>
        <v>325</v>
      </c>
      <c r="C326" s="11" t="s">
        <v>1328</v>
      </c>
      <c r="D326" s="8" t="s">
        <v>159</v>
      </c>
      <c r="E326" s="8">
        <v>1</v>
      </c>
      <c r="F326" s="8">
        <v>1</v>
      </c>
      <c r="G326" s="8">
        <v>1</v>
      </c>
      <c r="H326" s="9" t="s">
        <v>9</v>
      </c>
      <c r="I326" s="9" t="s">
        <v>4</v>
      </c>
      <c r="J326" s="9" t="s">
        <v>1329</v>
      </c>
      <c r="K326" s="9" t="s">
        <v>27</v>
      </c>
      <c r="L326" s="9">
        <v>1</v>
      </c>
    </row>
    <row r="327" spans="1:13">
      <c r="A327" s="6">
        <v>44909</v>
      </c>
      <c r="B327" s="7">
        <f t="shared" si="5"/>
        <v>326</v>
      </c>
      <c r="C327" s="11" t="s">
        <v>1109</v>
      </c>
      <c r="D327" s="8" t="s">
        <v>159</v>
      </c>
      <c r="E327" s="8">
        <v>1</v>
      </c>
      <c r="F327" s="8">
        <v>20</v>
      </c>
      <c r="G327" s="8">
        <v>0</v>
      </c>
      <c r="H327" s="9" t="s">
        <v>6</v>
      </c>
      <c r="I327" s="9" t="s">
        <v>4</v>
      </c>
      <c r="J327" s="9" t="s">
        <v>1209</v>
      </c>
      <c r="K327" s="9" t="s">
        <v>27</v>
      </c>
      <c r="M327" s="10">
        <v>1</v>
      </c>
    </row>
    <row r="328" spans="1:13">
      <c r="A328" s="6">
        <v>44909</v>
      </c>
      <c r="B328" s="7">
        <f t="shared" si="5"/>
        <v>327</v>
      </c>
      <c r="C328" s="11" t="s">
        <v>1330</v>
      </c>
      <c r="D328" s="8" t="s">
        <v>53</v>
      </c>
      <c r="E328" s="8">
        <v>1</v>
      </c>
      <c r="F328" s="8">
        <v>2</v>
      </c>
      <c r="G328" s="8">
        <v>2</v>
      </c>
      <c r="H328" s="9" t="s">
        <v>15</v>
      </c>
      <c r="I328" s="9" t="s">
        <v>4</v>
      </c>
      <c r="J328" s="9" t="s">
        <v>1329</v>
      </c>
      <c r="K328" s="9" t="s">
        <v>27</v>
      </c>
      <c r="L328" s="9">
        <v>1</v>
      </c>
    </row>
    <row r="329" spans="1:13">
      <c r="A329" s="6">
        <v>44909</v>
      </c>
      <c r="B329" s="7">
        <f t="shared" si="5"/>
        <v>328</v>
      </c>
      <c r="C329" s="120" t="s">
        <v>1331</v>
      </c>
      <c r="D329" s="8" t="s">
        <v>53</v>
      </c>
      <c r="E329" s="8">
        <v>1</v>
      </c>
      <c r="F329" s="8">
        <v>0</v>
      </c>
      <c r="G329" s="8">
        <v>1</v>
      </c>
      <c r="H329" s="9" t="s">
        <v>15</v>
      </c>
      <c r="I329" s="9" t="s">
        <v>4</v>
      </c>
      <c r="J329" s="9" t="s">
        <v>1209</v>
      </c>
      <c r="K329" s="9" t="s">
        <v>20</v>
      </c>
      <c r="L329" s="9">
        <v>1</v>
      </c>
    </row>
    <row r="330" spans="1:13">
      <c r="A330" s="6">
        <v>44909</v>
      </c>
      <c r="B330" s="7">
        <f t="shared" si="5"/>
        <v>329</v>
      </c>
      <c r="C330" s="115" t="s">
        <v>1332</v>
      </c>
      <c r="D330" s="8" t="s">
        <v>53</v>
      </c>
      <c r="E330" s="8">
        <v>1</v>
      </c>
      <c r="F330" s="8">
        <v>1</v>
      </c>
      <c r="G330" s="8">
        <v>3</v>
      </c>
      <c r="H330" s="9" t="s">
        <v>6</v>
      </c>
      <c r="I330" s="9" t="s">
        <v>4</v>
      </c>
      <c r="J330" s="9" t="s">
        <v>51</v>
      </c>
      <c r="K330" s="9" t="s">
        <v>8</v>
      </c>
      <c r="L330" s="9">
        <v>1</v>
      </c>
    </row>
    <row r="331" spans="1:13">
      <c r="A331" s="6">
        <v>44909</v>
      </c>
      <c r="B331" s="7">
        <f t="shared" si="5"/>
        <v>330</v>
      </c>
      <c r="C331" s="116" t="s">
        <v>1333</v>
      </c>
      <c r="D331" s="8" t="s">
        <v>53</v>
      </c>
      <c r="E331" s="8">
        <v>1</v>
      </c>
      <c r="F331" s="8">
        <v>1</v>
      </c>
      <c r="G331" s="8">
        <v>1</v>
      </c>
      <c r="H331" s="9" t="s">
        <v>6</v>
      </c>
      <c r="I331" s="9" t="s">
        <v>7</v>
      </c>
      <c r="J331" s="9" t="s">
        <v>49</v>
      </c>
      <c r="K331" s="9" t="s">
        <v>20</v>
      </c>
      <c r="L331" s="9">
        <v>1</v>
      </c>
    </row>
    <row r="332" spans="1:13">
      <c r="A332" s="6">
        <v>44909</v>
      </c>
      <c r="B332" s="7">
        <f t="shared" si="5"/>
        <v>331</v>
      </c>
      <c r="C332" s="116" t="s">
        <v>1334</v>
      </c>
      <c r="D332" s="8" t="s">
        <v>53</v>
      </c>
      <c r="E332" s="8">
        <v>1</v>
      </c>
      <c r="F332" s="8">
        <v>1</v>
      </c>
      <c r="G332" s="8">
        <v>1</v>
      </c>
      <c r="H332" s="9" t="s">
        <v>6</v>
      </c>
      <c r="I332" s="9" t="s">
        <v>16</v>
      </c>
      <c r="J332" s="9" t="s">
        <v>49</v>
      </c>
      <c r="K332" s="9" t="s">
        <v>20</v>
      </c>
      <c r="L332" s="9">
        <v>1</v>
      </c>
    </row>
    <row r="333" spans="1:13">
      <c r="A333" s="6">
        <v>44909</v>
      </c>
      <c r="B333" s="7">
        <f t="shared" si="5"/>
        <v>332</v>
      </c>
      <c r="C333" s="14" t="s">
        <v>1335</v>
      </c>
      <c r="D333" s="8" t="s">
        <v>53</v>
      </c>
      <c r="E333" s="8">
        <v>1</v>
      </c>
      <c r="F333" s="8">
        <v>1</v>
      </c>
      <c r="G333" s="8">
        <v>1</v>
      </c>
      <c r="H333" s="9" t="s">
        <v>6</v>
      </c>
      <c r="I333" s="9" t="s">
        <v>4</v>
      </c>
      <c r="J333" s="9" t="s">
        <v>49</v>
      </c>
      <c r="K333" s="9" t="s">
        <v>20</v>
      </c>
      <c r="M333" s="10">
        <v>1</v>
      </c>
    </row>
    <row r="334" spans="1:13">
      <c r="A334" s="6">
        <v>44909</v>
      </c>
      <c r="B334" s="7">
        <f t="shared" si="5"/>
        <v>333</v>
      </c>
      <c r="C334" s="116" t="s">
        <v>1292</v>
      </c>
      <c r="D334" s="8" t="s">
        <v>53</v>
      </c>
      <c r="E334" s="8">
        <v>1</v>
      </c>
      <c r="F334" s="8">
        <v>1</v>
      </c>
      <c r="G334" s="8">
        <v>1</v>
      </c>
      <c r="H334" s="9" t="s">
        <v>6</v>
      </c>
      <c r="I334" s="9" t="s">
        <v>4</v>
      </c>
      <c r="J334" s="9" t="s">
        <v>87</v>
      </c>
      <c r="K334" s="9" t="s">
        <v>8</v>
      </c>
      <c r="L334" s="9">
        <v>1</v>
      </c>
    </row>
    <row r="335" spans="1:13">
      <c r="A335" s="6">
        <v>44909</v>
      </c>
      <c r="B335" s="7">
        <f t="shared" si="5"/>
        <v>334</v>
      </c>
      <c r="C335" s="11" t="s">
        <v>1221</v>
      </c>
      <c r="D335" s="8" t="s">
        <v>68</v>
      </c>
      <c r="E335" s="8">
        <v>1</v>
      </c>
      <c r="F335" s="8">
        <v>0</v>
      </c>
      <c r="G335" s="8">
        <v>0</v>
      </c>
      <c r="H335" s="9" t="s">
        <v>6</v>
      </c>
      <c r="I335" s="9" t="s">
        <v>7</v>
      </c>
      <c r="J335" s="9" t="s">
        <v>51</v>
      </c>
      <c r="K335" s="9" t="s">
        <v>8</v>
      </c>
      <c r="L335" s="9">
        <v>1</v>
      </c>
    </row>
    <row r="336" spans="1:13">
      <c r="A336" s="6">
        <v>44909</v>
      </c>
      <c r="B336" s="7">
        <f t="shared" si="5"/>
        <v>335</v>
      </c>
      <c r="C336" s="11" t="s">
        <v>1336</v>
      </c>
      <c r="D336" s="8" t="s">
        <v>1005</v>
      </c>
      <c r="E336" s="8">
        <v>1</v>
      </c>
      <c r="F336" s="8">
        <v>1</v>
      </c>
      <c r="G336" s="8">
        <v>1</v>
      </c>
      <c r="H336" s="9" t="s">
        <v>6</v>
      </c>
      <c r="I336" s="9" t="s">
        <v>4</v>
      </c>
      <c r="J336" s="9" t="s">
        <v>87</v>
      </c>
      <c r="K336" s="9" t="s">
        <v>8</v>
      </c>
      <c r="L336" s="9">
        <v>1</v>
      </c>
    </row>
    <row r="337" spans="1:13">
      <c r="A337" s="6">
        <v>44909</v>
      </c>
      <c r="B337" s="7">
        <f t="shared" si="5"/>
        <v>336</v>
      </c>
      <c r="C337" s="11" t="s">
        <v>1337</v>
      </c>
      <c r="D337" s="8" t="s">
        <v>1005</v>
      </c>
      <c r="E337" s="8">
        <v>1</v>
      </c>
      <c r="F337" s="8">
        <v>1</v>
      </c>
      <c r="G337" s="8">
        <v>1</v>
      </c>
      <c r="H337" s="9" t="s">
        <v>6</v>
      </c>
      <c r="I337" s="9" t="s">
        <v>4</v>
      </c>
      <c r="J337" s="9" t="s">
        <v>83</v>
      </c>
      <c r="K337" s="9" t="s">
        <v>20</v>
      </c>
      <c r="L337" s="9">
        <v>1</v>
      </c>
    </row>
    <row r="338" spans="1:13">
      <c r="A338" s="6">
        <v>44909</v>
      </c>
      <c r="B338" s="7">
        <f t="shared" si="5"/>
        <v>337</v>
      </c>
      <c r="C338" s="11" t="s">
        <v>1338</v>
      </c>
      <c r="D338" s="8" t="s">
        <v>1005</v>
      </c>
      <c r="E338" s="8">
        <v>1</v>
      </c>
      <c r="F338" s="8">
        <v>1</v>
      </c>
      <c r="G338" s="8">
        <v>1</v>
      </c>
      <c r="H338" s="9" t="s">
        <v>6</v>
      </c>
      <c r="I338" s="9" t="s">
        <v>4</v>
      </c>
      <c r="J338" s="9" t="s">
        <v>83</v>
      </c>
      <c r="K338" s="9" t="s">
        <v>20</v>
      </c>
      <c r="L338" s="9">
        <v>1</v>
      </c>
    </row>
    <row r="339" spans="1:13">
      <c r="A339" s="6">
        <v>44909</v>
      </c>
      <c r="B339" s="7">
        <f t="shared" si="5"/>
        <v>338</v>
      </c>
      <c r="C339" s="11" t="s">
        <v>1339</v>
      </c>
      <c r="D339" s="8" t="s">
        <v>1005</v>
      </c>
      <c r="E339" s="8">
        <v>1</v>
      </c>
      <c r="F339" s="8">
        <v>0</v>
      </c>
      <c r="G339" s="8">
        <v>1</v>
      </c>
      <c r="H339" s="9" t="s">
        <v>6</v>
      </c>
      <c r="I339" s="9" t="s">
        <v>4</v>
      </c>
      <c r="J339" s="9" t="s">
        <v>83</v>
      </c>
      <c r="K339" s="9" t="s">
        <v>20</v>
      </c>
      <c r="L339" s="9">
        <v>1</v>
      </c>
    </row>
    <row r="340" spans="1:13">
      <c r="A340" s="6">
        <v>44909</v>
      </c>
      <c r="B340" s="7">
        <f t="shared" si="5"/>
        <v>339</v>
      </c>
      <c r="C340" s="11" t="s">
        <v>1340</v>
      </c>
      <c r="D340" s="8" t="s">
        <v>1005</v>
      </c>
      <c r="E340" s="8">
        <v>1</v>
      </c>
      <c r="F340" s="8">
        <v>0</v>
      </c>
      <c r="G340" s="8">
        <v>1</v>
      </c>
      <c r="H340" s="9" t="s">
        <v>6</v>
      </c>
      <c r="I340" s="9" t="s">
        <v>4</v>
      </c>
      <c r="J340" s="9" t="s">
        <v>49</v>
      </c>
      <c r="K340" s="9" t="s">
        <v>20</v>
      </c>
      <c r="L340" s="9">
        <v>1</v>
      </c>
    </row>
    <row r="341" spans="1:13">
      <c r="A341" s="6">
        <v>44909</v>
      </c>
      <c r="B341" s="7">
        <f t="shared" si="5"/>
        <v>340</v>
      </c>
      <c r="C341" s="11" t="s">
        <v>1341</v>
      </c>
      <c r="D341" s="8" t="s">
        <v>344</v>
      </c>
      <c r="E341" s="8">
        <v>1</v>
      </c>
      <c r="F341" s="8">
        <v>0</v>
      </c>
      <c r="G341" s="8">
        <v>1</v>
      </c>
      <c r="H341" s="9" t="s">
        <v>6</v>
      </c>
      <c r="I341" s="9" t="s">
        <v>4</v>
      </c>
      <c r="J341" s="9" t="s">
        <v>87</v>
      </c>
      <c r="K341" s="9" t="s">
        <v>20</v>
      </c>
      <c r="L341" s="9">
        <v>1</v>
      </c>
    </row>
    <row r="342" spans="1:13">
      <c r="A342" s="6">
        <v>44909</v>
      </c>
      <c r="B342" s="7">
        <f t="shared" si="5"/>
        <v>341</v>
      </c>
      <c r="C342" s="11" t="s">
        <v>1342</v>
      </c>
      <c r="D342" s="8" t="s">
        <v>1019</v>
      </c>
      <c r="E342" s="8">
        <v>1</v>
      </c>
      <c r="F342" s="8">
        <v>0</v>
      </c>
      <c r="G342" s="8">
        <v>2</v>
      </c>
      <c r="H342" s="9" t="s">
        <v>6</v>
      </c>
      <c r="I342" s="9" t="s">
        <v>4</v>
      </c>
      <c r="J342" s="9" t="s">
        <v>49</v>
      </c>
      <c r="K342" s="9" t="s">
        <v>20</v>
      </c>
      <c r="L342" s="9">
        <v>1</v>
      </c>
    </row>
    <row r="343" spans="1:13">
      <c r="A343" s="6">
        <v>44909</v>
      </c>
      <c r="B343" s="7">
        <f t="shared" si="5"/>
        <v>342</v>
      </c>
      <c r="C343" s="11" t="s">
        <v>1343</v>
      </c>
      <c r="D343" s="8" t="s">
        <v>1019</v>
      </c>
      <c r="E343" s="8">
        <v>1</v>
      </c>
      <c r="F343" s="8">
        <v>0</v>
      </c>
      <c r="G343" s="8">
        <v>2</v>
      </c>
      <c r="H343" s="9" t="s">
        <v>6</v>
      </c>
      <c r="I343" s="9" t="s">
        <v>4</v>
      </c>
      <c r="J343" s="9" t="s">
        <v>87</v>
      </c>
      <c r="K343" s="9" t="s">
        <v>20</v>
      </c>
      <c r="L343" s="9">
        <v>1</v>
      </c>
    </row>
    <row r="344" spans="1:13">
      <c r="A344" s="6">
        <v>44909</v>
      </c>
      <c r="B344" s="7">
        <f t="shared" si="5"/>
        <v>343</v>
      </c>
      <c r="C344" s="11" t="s">
        <v>1344</v>
      </c>
      <c r="D344" s="8" t="s">
        <v>1019</v>
      </c>
      <c r="E344" s="8">
        <v>1</v>
      </c>
      <c r="F344" s="8">
        <v>1</v>
      </c>
      <c r="G344" s="8">
        <v>1</v>
      </c>
      <c r="H344" s="9" t="s">
        <v>13</v>
      </c>
      <c r="I344" s="9" t="s">
        <v>13</v>
      </c>
      <c r="J344" s="9" t="s">
        <v>49</v>
      </c>
      <c r="K344" s="9" t="s">
        <v>8</v>
      </c>
      <c r="M344" s="10">
        <v>1</v>
      </c>
    </row>
    <row r="345" spans="1:13">
      <c r="A345" s="6">
        <v>44909</v>
      </c>
      <c r="B345" s="7">
        <f t="shared" si="5"/>
        <v>344</v>
      </c>
      <c r="C345" s="11" t="s">
        <v>1345</v>
      </c>
      <c r="D345" s="8" t="s">
        <v>1019</v>
      </c>
      <c r="E345" s="8">
        <v>1</v>
      </c>
      <c r="F345" s="8">
        <v>1</v>
      </c>
      <c r="G345" s="8">
        <v>1</v>
      </c>
      <c r="H345" s="9" t="s">
        <v>6</v>
      </c>
      <c r="I345" s="9" t="s">
        <v>7</v>
      </c>
      <c r="J345" s="9" t="s">
        <v>49</v>
      </c>
      <c r="K345" s="9" t="s">
        <v>20</v>
      </c>
      <c r="L345" s="9">
        <v>1</v>
      </c>
    </row>
    <row r="346" spans="1:13">
      <c r="A346" s="6">
        <v>44909</v>
      </c>
      <c r="B346" s="7">
        <f t="shared" si="5"/>
        <v>345</v>
      </c>
      <c r="C346" s="11" t="s">
        <v>1346</v>
      </c>
      <c r="D346" s="8" t="s">
        <v>1019</v>
      </c>
      <c r="E346" s="8">
        <v>1</v>
      </c>
      <c r="F346" s="8">
        <v>1</v>
      </c>
      <c r="G346" s="8">
        <v>1</v>
      </c>
      <c r="H346" s="9" t="s">
        <v>13</v>
      </c>
      <c r="I346" s="9" t="s">
        <v>13</v>
      </c>
      <c r="J346" s="9" t="s">
        <v>49</v>
      </c>
      <c r="K346" s="9" t="s">
        <v>8</v>
      </c>
      <c r="M346" s="10">
        <v>1</v>
      </c>
    </row>
    <row r="347" spans="1:13">
      <c r="A347" s="6">
        <v>44909</v>
      </c>
      <c r="B347" s="7">
        <f t="shared" si="5"/>
        <v>346</v>
      </c>
      <c r="C347" s="11" t="s">
        <v>1347</v>
      </c>
      <c r="D347" s="8" t="s">
        <v>1019</v>
      </c>
      <c r="E347" s="8">
        <v>1</v>
      </c>
      <c r="F347" s="8">
        <v>1</v>
      </c>
      <c r="G347" s="8">
        <v>1</v>
      </c>
      <c r="H347" s="9" t="s">
        <v>6</v>
      </c>
      <c r="I347" s="9" t="s">
        <v>4</v>
      </c>
      <c r="J347" s="9" t="s">
        <v>49</v>
      </c>
      <c r="K347" s="9" t="s">
        <v>20</v>
      </c>
      <c r="L347" s="9">
        <v>1</v>
      </c>
    </row>
    <row r="348" spans="1:13">
      <c r="A348" s="6">
        <v>44909</v>
      </c>
      <c r="B348" s="7">
        <f t="shared" si="5"/>
        <v>347</v>
      </c>
      <c r="C348" s="11" t="s">
        <v>1348</v>
      </c>
      <c r="D348" s="8" t="s">
        <v>344</v>
      </c>
      <c r="E348" s="8">
        <v>1</v>
      </c>
      <c r="F348" s="8">
        <v>1</v>
      </c>
      <c r="G348" s="8">
        <v>1</v>
      </c>
      <c r="H348" s="9" t="s">
        <v>6</v>
      </c>
      <c r="I348" s="9" t="s">
        <v>7</v>
      </c>
      <c r="J348" s="9" t="s">
        <v>49</v>
      </c>
      <c r="K348" s="9" t="s">
        <v>20</v>
      </c>
      <c r="L348" s="9">
        <v>1</v>
      </c>
    </row>
    <row r="349" spans="1:13">
      <c r="A349" s="6">
        <v>44909</v>
      </c>
      <c r="B349" s="7">
        <f t="shared" si="5"/>
        <v>348</v>
      </c>
      <c r="C349" s="11" t="s">
        <v>1349</v>
      </c>
      <c r="D349" s="8" t="s">
        <v>344</v>
      </c>
      <c r="E349" s="8">
        <v>1</v>
      </c>
      <c r="F349" s="8">
        <v>0</v>
      </c>
      <c r="G349" s="8">
        <v>2</v>
      </c>
      <c r="H349" s="9" t="s">
        <v>6</v>
      </c>
      <c r="I349" s="9" t="s">
        <v>4</v>
      </c>
      <c r="J349" s="9" t="s">
        <v>83</v>
      </c>
      <c r="K349" s="9" t="s">
        <v>20</v>
      </c>
      <c r="L349" s="9">
        <v>1</v>
      </c>
    </row>
    <row r="350" spans="1:13">
      <c r="A350" s="6">
        <v>44909</v>
      </c>
      <c r="B350" s="7">
        <f t="shared" si="5"/>
        <v>349</v>
      </c>
      <c r="C350" s="11" t="s">
        <v>1350</v>
      </c>
      <c r="D350" s="8" t="s">
        <v>344</v>
      </c>
      <c r="E350" s="8">
        <v>1</v>
      </c>
      <c r="F350" s="8">
        <v>0</v>
      </c>
      <c r="G350" s="8">
        <v>2</v>
      </c>
      <c r="H350" s="9" t="s">
        <v>6</v>
      </c>
      <c r="I350" s="9" t="s">
        <v>4</v>
      </c>
      <c r="J350" s="9" t="s">
        <v>51</v>
      </c>
      <c r="K350" s="9" t="s">
        <v>20</v>
      </c>
      <c r="L350" s="9">
        <v>1</v>
      </c>
    </row>
    <row r="351" spans="1:13">
      <c r="A351" s="6">
        <v>44909</v>
      </c>
      <c r="B351" s="7">
        <f t="shared" si="5"/>
        <v>350</v>
      </c>
      <c r="C351" s="11" t="s">
        <v>1351</v>
      </c>
      <c r="D351" s="8" t="s">
        <v>61</v>
      </c>
      <c r="E351" s="8">
        <v>1</v>
      </c>
      <c r="F351" s="8">
        <v>1</v>
      </c>
      <c r="G351" s="8">
        <v>1</v>
      </c>
      <c r="H351" s="9" t="s">
        <v>6</v>
      </c>
      <c r="I351" s="9" t="s">
        <v>16</v>
      </c>
      <c r="J351" s="9" t="s">
        <v>49</v>
      </c>
      <c r="K351" s="9" t="s">
        <v>20</v>
      </c>
      <c r="L351" s="9">
        <v>1</v>
      </c>
    </row>
    <row r="352" spans="1:13">
      <c r="A352" s="6">
        <v>44909</v>
      </c>
      <c r="B352" s="7">
        <f t="shared" si="5"/>
        <v>351</v>
      </c>
      <c r="C352" s="11" t="s">
        <v>1352</v>
      </c>
      <c r="D352" s="8" t="s">
        <v>61</v>
      </c>
      <c r="E352" s="8">
        <v>1</v>
      </c>
      <c r="F352" s="8">
        <v>1</v>
      </c>
      <c r="G352" s="8">
        <v>1</v>
      </c>
      <c r="H352" s="9" t="s">
        <v>6</v>
      </c>
      <c r="I352" s="9" t="s">
        <v>4</v>
      </c>
      <c r="J352" s="9" t="s">
        <v>66</v>
      </c>
      <c r="K352" s="9" t="s">
        <v>8</v>
      </c>
      <c r="L352" s="9">
        <v>1</v>
      </c>
    </row>
    <row r="353" spans="1:13">
      <c r="A353" s="6">
        <v>44909</v>
      </c>
      <c r="B353" s="7">
        <f t="shared" si="5"/>
        <v>352</v>
      </c>
      <c r="C353" s="11" t="s">
        <v>1353</v>
      </c>
      <c r="D353" s="8" t="s">
        <v>61</v>
      </c>
      <c r="E353" s="8">
        <v>1</v>
      </c>
      <c r="F353" s="8">
        <v>1</v>
      </c>
      <c r="G353" s="8">
        <v>1</v>
      </c>
      <c r="H353" s="9" t="s">
        <v>6</v>
      </c>
      <c r="I353" s="9" t="s">
        <v>4</v>
      </c>
      <c r="J353" s="9" t="s">
        <v>66</v>
      </c>
      <c r="K353" s="9" t="s">
        <v>8</v>
      </c>
      <c r="L353" s="9">
        <v>1</v>
      </c>
    </row>
    <row r="354" spans="1:13">
      <c r="A354" s="6">
        <v>44909</v>
      </c>
      <c r="B354" s="7">
        <f t="shared" si="5"/>
        <v>353</v>
      </c>
      <c r="C354" s="11" t="s">
        <v>1354</v>
      </c>
      <c r="D354" s="8" t="s">
        <v>61</v>
      </c>
      <c r="E354" s="8">
        <v>1</v>
      </c>
      <c r="F354" s="8">
        <v>1</v>
      </c>
      <c r="G354" s="8">
        <v>1</v>
      </c>
      <c r="H354" s="9" t="s">
        <v>6</v>
      </c>
      <c r="I354" s="9" t="s">
        <v>7</v>
      </c>
      <c r="J354" s="9" t="s">
        <v>49</v>
      </c>
      <c r="K354" s="9" t="s">
        <v>20</v>
      </c>
      <c r="L354" s="9">
        <v>1</v>
      </c>
    </row>
    <row r="355" spans="1:13">
      <c r="A355" s="6">
        <v>44909</v>
      </c>
      <c r="B355" s="7">
        <f t="shared" si="5"/>
        <v>354</v>
      </c>
      <c r="C355" s="11" t="s">
        <v>1355</v>
      </c>
      <c r="D355" s="8" t="s">
        <v>61</v>
      </c>
      <c r="E355" s="8">
        <v>1</v>
      </c>
      <c r="F355" s="8">
        <v>1</v>
      </c>
      <c r="G355" s="8">
        <v>1</v>
      </c>
      <c r="H355" s="9" t="s">
        <v>6</v>
      </c>
      <c r="I355" s="9" t="s">
        <v>16</v>
      </c>
      <c r="J355" s="9" t="s">
        <v>49</v>
      </c>
      <c r="K355" s="9" t="s">
        <v>20</v>
      </c>
      <c r="L355" s="9">
        <v>1</v>
      </c>
    </row>
    <row r="356" spans="1:13">
      <c r="A356" s="6">
        <v>44909</v>
      </c>
      <c r="B356" s="7">
        <f t="shared" si="5"/>
        <v>355</v>
      </c>
      <c r="C356" s="11" t="s">
        <v>1356</v>
      </c>
      <c r="D356" s="8" t="s">
        <v>344</v>
      </c>
      <c r="E356" s="8">
        <v>1</v>
      </c>
      <c r="F356" s="8">
        <v>1</v>
      </c>
      <c r="G356" s="8">
        <v>1</v>
      </c>
      <c r="H356" s="9" t="s">
        <v>6</v>
      </c>
      <c r="I356" s="9" t="s">
        <v>4</v>
      </c>
      <c r="J356" s="9" t="s">
        <v>66</v>
      </c>
      <c r="K356" s="9" t="s">
        <v>8</v>
      </c>
      <c r="L356" s="9">
        <v>1</v>
      </c>
    </row>
    <row r="357" spans="1:13">
      <c r="A357" s="6">
        <v>44909</v>
      </c>
      <c r="B357" s="7">
        <f t="shared" si="5"/>
        <v>356</v>
      </c>
      <c r="C357" s="11" t="s">
        <v>1357</v>
      </c>
      <c r="D357" s="8" t="s">
        <v>344</v>
      </c>
      <c r="E357" s="8">
        <v>1</v>
      </c>
      <c r="F357" s="8">
        <v>1</v>
      </c>
      <c r="G357" s="8">
        <v>1</v>
      </c>
      <c r="H357" s="9" t="s">
        <v>6</v>
      </c>
      <c r="I357" s="9" t="s">
        <v>4</v>
      </c>
      <c r="J357" s="9" t="s">
        <v>66</v>
      </c>
      <c r="K357" s="9" t="s">
        <v>20</v>
      </c>
      <c r="L357" s="9">
        <v>1</v>
      </c>
    </row>
    <row r="358" spans="1:13">
      <c r="A358" s="46">
        <v>44910</v>
      </c>
      <c r="B358" s="7">
        <f t="shared" si="5"/>
        <v>357</v>
      </c>
      <c r="C358" s="11" t="s">
        <v>1358</v>
      </c>
      <c r="D358" s="8" t="s">
        <v>55</v>
      </c>
      <c r="E358" s="8">
        <v>1</v>
      </c>
      <c r="F358" s="8">
        <v>16</v>
      </c>
      <c r="G358" s="8">
        <v>1</v>
      </c>
      <c r="H358" s="9" t="s">
        <v>15</v>
      </c>
      <c r="I358" s="9" t="s">
        <v>4</v>
      </c>
      <c r="J358" s="9" t="s">
        <v>71</v>
      </c>
      <c r="K358" s="9" t="s">
        <v>14</v>
      </c>
      <c r="L358" s="9">
        <v>1</v>
      </c>
    </row>
    <row r="359" spans="1:13">
      <c r="A359" s="46">
        <v>44910</v>
      </c>
      <c r="B359" s="7">
        <f t="shared" si="5"/>
        <v>358</v>
      </c>
      <c r="C359" s="11" t="s">
        <v>1359</v>
      </c>
      <c r="D359" s="8" t="s">
        <v>55</v>
      </c>
      <c r="E359" s="8">
        <v>1</v>
      </c>
      <c r="F359" s="8">
        <v>0</v>
      </c>
      <c r="G359" s="8">
        <v>1</v>
      </c>
      <c r="H359" s="9" t="s">
        <v>15</v>
      </c>
      <c r="I359" s="9" t="s">
        <v>7</v>
      </c>
      <c r="J359" s="9" t="s">
        <v>49</v>
      </c>
      <c r="K359" s="9" t="s">
        <v>20</v>
      </c>
      <c r="L359" s="9">
        <v>1</v>
      </c>
    </row>
    <row r="360" spans="1:13">
      <c r="A360" s="46">
        <v>44910</v>
      </c>
      <c r="B360" s="7">
        <f t="shared" si="5"/>
        <v>359</v>
      </c>
      <c r="C360" s="11" t="s">
        <v>1360</v>
      </c>
      <c r="D360" s="8" t="s">
        <v>55</v>
      </c>
      <c r="E360" s="8">
        <v>1</v>
      </c>
      <c r="F360" s="8">
        <v>1</v>
      </c>
      <c r="G360" s="8">
        <v>1</v>
      </c>
      <c r="H360" s="9" t="s">
        <v>6</v>
      </c>
      <c r="I360" s="9" t="s">
        <v>7</v>
      </c>
      <c r="J360" s="9" t="s">
        <v>49</v>
      </c>
      <c r="K360" s="9" t="s">
        <v>8</v>
      </c>
      <c r="L360" s="9">
        <v>1</v>
      </c>
    </row>
    <row r="361" spans="1:13">
      <c r="A361" s="46">
        <v>44910</v>
      </c>
      <c r="B361" s="7">
        <f t="shared" si="5"/>
        <v>360</v>
      </c>
      <c r="C361" s="11" t="s">
        <v>1361</v>
      </c>
      <c r="D361" s="8" t="s">
        <v>55</v>
      </c>
      <c r="E361" s="8">
        <v>1</v>
      </c>
      <c r="F361" s="8">
        <v>1</v>
      </c>
      <c r="G361" s="8">
        <v>1</v>
      </c>
      <c r="H361" s="9" t="s">
        <v>9</v>
      </c>
      <c r="I361" s="9" t="s">
        <v>16</v>
      </c>
      <c r="J361" s="9" t="s">
        <v>49</v>
      </c>
      <c r="K361" s="9" t="s">
        <v>8</v>
      </c>
      <c r="L361" s="9">
        <v>1</v>
      </c>
    </row>
    <row r="362" spans="1:13">
      <c r="A362" s="46">
        <v>44910</v>
      </c>
      <c r="B362" s="7">
        <f t="shared" si="5"/>
        <v>361</v>
      </c>
      <c r="C362" s="11" t="s">
        <v>1362</v>
      </c>
      <c r="D362" s="8" t="s">
        <v>55</v>
      </c>
      <c r="E362" s="8">
        <v>1</v>
      </c>
      <c r="F362" s="8">
        <v>1</v>
      </c>
      <c r="G362" s="8">
        <v>1</v>
      </c>
      <c r="H362" s="9" t="s">
        <v>15</v>
      </c>
      <c r="I362" s="9" t="s">
        <v>4</v>
      </c>
      <c r="J362" s="9" t="s">
        <v>303</v>
      </c>
      <c r="K362" s="9" t="s">
        <v>27</v>
      </c>
      <c r="M362" s="10">
        <v>1</v>
      </c>
    </row>
    <row r="363" spans="1:13">
      <c r="A363" s="46">
        <v>44910</v>
      </c>
      <c r="B363" s="7">
        <f t="shared" si="5"/>
        <v>362</v>
      </c>
      <c r="C363" s="11" t="s">
        <v>1363</v>
      </c>
      <c r="D363" s="8" t="s">
        <v>1019</v>
      </c>
      <c r="E363" s="8">
        <v>1</v>
      </c>
      <c r="F363" s="8">
        <v>0</v>
      </c>
      <c r="G363" s="8">
        <v>1</v>
      </c>
      <c r="H363" s="9" t="s">
        <v>6</v>
      </c>
      <c r="I363" s="9" t="s">
        <v>7</v>
      </c>
      <c r="J363" s="9" t="s">
        <v>49</v>
      </c>
      <c r="K363" s="9" t="s">
        <v>20</v>
      </c>
      <c r="L363" s="9">
        <v>1</v>
      </c>
    </row>
    <row r="364" spans="1:13">
      <c r="A364" s="46">
        <v>44910</v>
      </c>
      <c r="B364" s="7">
        <f t="shared" si="5"/>
        <v>363</v>
      </c>
      <c r="C364" s="11" t="s">
        <v>1364</v>
      </c>
      <c r="D364" s="8" t="s">
        <v>1019</v>
      </c>
      <c r="E364" s="8">
        <v>1</v>
      </c>
      <c r="F364" s="8">
        <v>0</v>
      </c>
      <c r="G364" s="8">
        <v>1</v>
      </c>
      <c r="H364" s="9" t="s">
        <v>6</v>
      </c>
      <c r="I364" s="9" t="s">
        <v>16</v>
      </c>
      <c r="J364" s="9" t="s">
        <v>49</v>
      </c>
      <c r="K364" s="9" t="s">
        <v>20</v>
      </c>
      <c r="L364" s="9">
        <v>1</v>
      </c>
    </row>
    <row r="365" spans="1:13">
      <c r="A365" s="46">
        <v>44910</v>
      </c>
      <c r="B365" s="7">
        <f t="shared" si="5"/>
        <v>364</v>
      </c>
      <c r="C365" s="11" t="s">
        <v>1365</v>
      </c>
      <c r="D365" s="8" t="s">
        <v>1019</v>
      </c>
      <c r="E365" s="8">
        <v>1</v>
      </c>
      <c r="F365" s="8">
        <v>0</v>
      </c>
      <c r="G365" s="8">
        <v>0</v>
      </c>
      <c r="H365" s="9" t="s">
        <v>6</v>
      </c>
      <c r="I365" s="9" t="s">
        <v>4</v>
      </c>
      <c r="J365" s="9" t="s">
        <v>83</v>
      </c>
      <c r="K365" s="9" t="s">
        <v>20</v>
      </c>
      <c r="L365" s="9">
        <v>1</v>
      </c>
    </row>
    <row r="366" spans="1:13">
      <c r="A366" s="46">
        <v>44910</v>
      </c>
      <c r="B366" s="7">
        <f t="shared" si="5"/>
        <v>365</v>
      </c>
      <c r="C366" s="11" t="s">
        <v>1366</v>
      </c>
      <c r="D366" s="8" t="s">
        <v>1026</v>
      </c>
      <c r="E366" s="8">
        <v>1</v>
      </c>
      <c r="F366" s="8">
        <v>1</v>
      </c>
      <c r="G366" s="8">
        <v>1</v>
      </c>
      <c r="H366" s="9" t="s">
        <v>6</v>
      </c>
      <c r="I366" s="9" t="s">
        <v>7</v>
      </c>
      <c r="J366" s="9" t="s">
        <v>49</v>
      </c>
      <c r="K366" s="9" t="s">
        <v>20</v>
      </c>
      <c r="L366" s="9">
        <v>1</v>
      </c>
    </row>
    <row r="367" spans="1:13">
      <c r="A367" s="46">
        <v>44910</v>
      </c>
      <c r="B367" s="7">
        <f t="shared" si="5"/>
        <v>366</v>
      </c>
      <c r="C367" s="11" t="s">
        <v>1367</v>
      </c>
      <c r="D367" s="8" t="s">
        <v>1026</v>
      </c>
      <c r="E367" s="8">
        <v>1</v>
      </c>
      <c r="F367" s="8">
        <v>1</v>
      </c>
      <c r="G367" s="8">
        <v>1</v>
      </c>
      <c r="H367" s="9" t="s">
        <v>6</v>
      </c>
      <c r="I367" s="9" t="s">
        <v>4</v>
      </c>
      <c r="J367" s="9" t="s">
        <v>49</v>
      </c>
      <c r="K367" s="9" t="s">
        <v>20</v>
      </c>
      <c r="L367" s="9">
        <v>1</v>
      </c>
    </row>
    <row r="368" spans="1:13">
      <c r="A368" s="46">
        <v>44910</v>
      </c>
      <c r="B368" s="7">
        <f t="shared" si="5"/>
        <v>367</v>
      </c>
      <c r="C368" s="11" t="s">
        <v>1368</v>
      </c>
      <c r="D368" s="8" t="s">
        <v>1026</v>
      </c>
      <c r="E368" s="8">
        <v>1</v>
      </c>
      <c r="F368" s="8">
        <v>1</v>
      </c>
      <c r="G368" s="8">
        <v>1</v>
      </c>
      <c r="H368" s="9" t="s">
        <v>6</v>
      </c>
      <c r="I368" s="9" t="s">
        <v>4</v>
      </c>
      <c r="J368" s="9" t="s">
        <v>51</v>
      </c>
      <c r="K368" s="9" t="s">
        <v>8</v>
      </c>
      <c r="L368" s="9">
        <v>1</v>
      </c>
    </row>
    <row r="369" spans="1:13">
      <c r="A369" s="46">
        <v>44910</v>
      </c>
      <c r="B369" s="7">
        <f t="shared" si="5"/>
        <v>368</v>
      </c>
      <c r="C369" s="128" t="s">
        <v>1369</v>
      </c>
      <c r="D369" s="8" t="s">
        <v>1081</v>
      </c>
      <c r="E369" s="8">
        <v>1</v>
      </c>
      <c r="F369" s="8">
        <v>1</v>
      </c>
      <c r="G369" s="8">
        <v>1</v>
      </c>
      <c r="H369" s="9" t="s">
        <v>6</v>
      </c>
      <c r="I369" s="9" t="s">
        <v>16</v>
      </c>
      <c r="J369" s="9" t="s">
        <v>49</v>
      </c>
      <c r="K369" s="9" t="s">
        <v>20</v>
      </c>
    </row>
    <row r="370" spans="1:13">
      <c r="A370" s="46">
        <v>44910</v>
      </c>
      <c r="B370" s="7">
        <f t="shared" si="5"/>
        <v>369</v>
      </c>
      <c r="C370" s="129" t="s">
        <v>1370</v>
      </c>
      <c r="D370" s="8" t="s">
        <v>1081</v>
      </c>
      <c r="E370" s="8">
        <v>1</v>
      </c>
      <c r="F370" s="8">
        <v>1</v>
      </c>
      <c r="G370" s="8">
        <v>1</v>
      </c>
      <c r="H370" s="9" t="s">
        <v>6</v>
      </c>
      <c r="I370" s="9" t="s">
        <v>4</v>
      </c>
      <c r="J370" s="9" t="s">
        <v>87</v>
      </c>
      <c r="K370" s="9" t="s">
        <v>8</v>
      </c>
    </row>
    <row r="371" spans="1:13">
      <c r="A371" s="46">
        <v>44910</v>
      </c>
      <c r="B371" s="7">
        <f t="shared" si="5"/>
        <v>370</v>
      </c>
      <c r="C371" s="11" t="s">
        <v>1371</v>
      </c>
      <c r="D371" s="8" t="s">
        <v>1005</v>
      </c>
      <c r="E371" s="8">
        <v>1</v>
      </c>
      <c r="F371" s="8">
        <v>1</v>
      </c>
      <c r="G371" s="8">
        <v>1</v>
      </c>
      <c r="H371" s="9" t="s">
        <v>6</v>
      </c>
      <c r="I371" s="9" t="s">
        <v>4</v>
      </c>
      <c r="J371" s="9" t="s">
        <v>87</v>
      </c>
      <c r="K371" s="9" t="s">
        <v>20</v>
      </c>
      <c r="L371" s="9">
        <v>1</v>
      </c>
    </row>
    <row r="372" spans="1:13">
      <c r="A372" s="46">
        <v>44910</v>
      </c>
      <c r="B372" s="7">
        <f t="shared" si="5"/>
        <v>371</v>
      </c>
      <c r="C372" s="11" t="s">
        <v>1372</v>
      </c>
      <c r="D372" s="8" t="s">
        <v>1005</v>
      </c>
      <c r="E372" s="8">
        <v>1</v>
      </c>
      <c r="F372" s="8">
        <v>1</v>
      </c>
      <c r="G372" s="8">
        <v>1</v>
      </c>
      <c r="H372" s="9" t="s">
        <v>13</v>
      </c>
      <c r="I372" s="9" t="s">
        <v>13</v>
      </c>
      <c r="J372" s="9" t="s">
        <v>49</v>
      </c>
      <c r="K372" s="9" t="s">
        <v>8</v>
      </c>
      <c r="M372" s="10">
        <v>1</v>
      </c>
    </row>
    <row r="373" spans="1:13">
      <c r="A373" s="46">
        <v>44910</v>
      </c>
      <c r="B373" s="7">
        <f t="shared" si="5"/>
        <v>372</v>
      </c>
      <c r="C373" s="11" t="s">
        <v>1373</v>
      </c>
      <c r="D373" s="8" t="s">
        <v>1005</v>
      </c>
      <c r="E373" s="8">
        <v>1</v>
      </c>
      <c r="F373" s="8">
        <v>1</v>
      </c>
      <c r="G373" s="8">
        <v>1</v>
      </c>
      <c r="H373" s="9" t="s">
        <v>6</v>
      </c>
      <c r="I373" s="9" t="s">
        <v>7</v>
      </c>
      <c r="J373" s="9" t="s">
        <v>51</v>
      </c>
      <c r="K373" s="9" t="s">
        <v>20</v>
      </c>
      <c r="L373" s="9">
        <v>1</v>
      </c>
    </row>
    <row r="374" spans="1:13">
      <c r="A374" s="46">
        <v>44910</v>
      </c>
      <c r="B374" s="7">
        <f t="shared" si="5"/>
        <v>373</v>
      </c>
      <c r="C374" s="11" t="s">
        <v>1374</v>
      </c>
      <c r="D374" s="8" t="s">
        <v>48</v>
      </c>
      <c r="E374" s="8">
        <v>1</v>
      </c>
      <c r="F374" s="8">
        <v>16</v>
      </c>
      <c r="G374" s="8">
        <v>1</v>
      </c>
      <c r="H374" s="9" t="s">
        <v>15</v>
      </c>
      <c r="I374" s="9" t="s">
        <v>4</v>
      </c>
      <c r="J374" s="9" t="s">
        <v>71</v>
      </c>
      <c r="K374" s="9" t="s">
        <v>14</v>
      </c>
      <c r="L374" s="9">
        <v>1</v>
      </c>
    </row>
    <row r="375" spans="1:13">
      <c r="A375" s="46">
        <v>44910</v>
      </c>
      <c r="B375" s="7">
        <f t="shared" si="5"/>
        <v>374</v>
      </c>
      <c r="C375" s="11" t="s">
        <v>1375</v>
      </c>
      <c r="D375" s="8" t="s">
        <v>48</v>
      </c>
      <c r="E375" s="8">
        <v>1</v>
      </c>
      <c r="F375" s="8">
        <v>0</v>
      </c>
      <c r="G375" s="8">
        <v>1</v>
      </c>
      <c r="H375" s="9" t="s">
        <v>15</v>
      </c>
      <c r="I375" s="9" t="s">
        <v>7</v>
      </c>
      <c r="J375" s="9" t="s">
        <v>49</v>
      </c>
      <c r="K375" s="9" t="s">
        <v>20</v>
      </c>
      <c r="L375" s="9">
        <v>1</v>
      </c>
    </row>
    <row r="376" spans="1:13">
      <c r="A376" s="46">
        <v>44910</v>
      </c>
      <c r="B376" s="7">
        <f t="shared" si="5"/>
        <v>375</v>
      </c>
      <c r="C376" s="11" t="s">
        <v>1376</v>
      </c>
      <c r="D376" s="8" t="s">
        <v>48</v>
      </c>
      <c r="E376" s="8">
        <v>1</v>
      </c>
      <c r="F376" s="8">
        <v>1</v>
      </c>
      <c r="G376" s="8">
        <v>1</v>
      </c>
      <c r="H376" s="9" t="s">
        <v>6</v>
      </c>
      <c r="I376" s="9" t="s">
        <v>4</v>
      </c>
      <c r="J376" s="9" t="s">
        <v>49</v>
      </c>
      <c r="K376" s="9" t="s">
        <v>8</v>
      </c>
      <c r="L376" s="9">
        <v>1</v>
      </c>
    </row>
    <row r="377" spans="1:13">
      <c r="A377" s="46">
        <v>44910</v>
      </c>
      <c r="B377" s="7">
        <f t="shared" si="5"/>
        <v>376</v>
      </c>
      <c r="C377" s="11" t="s">
        <v>1377</v>
      </c>
      <c r="D377" s="8" t="s">
        <v>48</v>
      </c>
      <c r="E377" s="8">
        <v>1</v>
      </c>
      <c r="F377" s="8">
        <v>1</v>
      </c>
      <c r="G377" s="8">
        <v>0</v>
      </c>
      <c r="H377" s="9" t="s">
        <v>15</v>
      </c>
      <c r="I377" s="9" t="s">
        <v>4</v>
      </c>
      <c r="J377" s="9" t="s">
        <v>66</v>
      </c>
      <c r="K377" s="9" t="s">
        <v>14</v>
      </c>
      <c r="L377" s="9">
        <v>1</v>
      </c>
    </row>
    <row r="378" spans="1:13">
      <c r="A378" s="46">
        <v>44910</v>
      </c>
      <c r="B378" s="7">
        <f t="shared" si="5"/>
        <v>377</v>
      </c>
      <c r="C378" s="11" t="s">
        <v>1378</v>
      </c>
      <c r="D378" s="8" t="s">
        <v>48</v>
      </c>
      <c r="E378" s="8">
        <v>1</v>
      </c>
      <c r="F378" s="8">
        <v>1</v>
      </c>
      <c r="G378" s="8">
        <v>1</v>
      </c>
      <c r="H378" s="9" t="s">
        <v>6</v>
      </c>
      <c r="I378" s="9" t="s">
        <v>4</v>
      </c>
      <c r="J378" s="9" t="s">
        <v>66</v>
      </c>
      <c r="K378" s="9" t="s">
        <v>8</v>
      </c>
      <c r="L378" s="9">
        <v>1</v>
      </c>
    </row>
    <row r="379" spans="1:13">
      <c r="A379" s="46">
        <v>44910</v>
      </c>
      <c r="B379" s="7">
        <f t="shared" si="5"/>
        <v>378</v>
      </c>
      <c r="C379" s="11" t="s">
        <v>1379</v>
      </c>
      <c r="D379" s="8" t="s">
        <v>48</v>
      </c>
      <c r="E379" s="8">
        <v>1</v>
      </c>
      <c r="F379" s="8">
        <v>1</v>
      </c>
      <c r="G379" s="8">
        <v>1</v>
      </c>
      <c r="H379" s="9" t="s">
        <v>15</v>
      </c>
      <c r="I379" s="9" t="s">
        <v>4</v>
      </c>
      <c r="J379" s="9" t="s">
        <v>303</v>
      </c>
      <c r="K379" s="9" t="s">
        <v>27</v>
      </c>
      <c r="L379" s="9">
        <v>1</v>
      </c>
    </row>
    <row r="380" spans="1:13">
      <c r="A380" s="46">
        <v>44910</v>
      </c>
      <c r="B380" s="7">
        <f t="shared" si="5"/>
        <v>379</v>
      </c>
      <c r="C380" s="11" t="s">
        <v>1380</v>
      </c>
      <c r="D380" s="8" t="s">
        <v>950</v>
      </c>
      <c r="E380" s="8">
        <v>1</v>
      </c>
      <c r="F380" s="8">
        <v>1</v>
      </c>
      <c r="G380" s="8">
        <v>2</v>
      </c>
      <c r="H380" s="9" t="s">
        <v>6</v>
      </c>
      <c r="I380" s="9" t="s">
        <v>4</v>
      </c>
      <c r="J380" s="9" t="s">
        <v>49</v>
      </c>
      <c r="K380" s="9" t="s">
        <v>8</v>
      </c>
      <c r="L380" s="9">
        <v>1</v>
      </c>
    </row>
    <row r="381" spans="1:13">
      <c r="A381" s="46">
        <v>44910</v>
      </c>
      <c r="B381" s="7">
        <f t="shared" si="5"/>
        <v>380</v>
      </c>
      <c r="C381" s="11" t="s">
        <v>1381</v>
      </c>
      <c r="D381" s="8" t="s">
        <v>950</v>
      </c>
      <c r="E381" s="8">
        <v>1</v>
      </c>
      <c r="F381" s="8">
        <v>0</v>
      </c>
      <c r="G381" s="8">
        <v>1</v>
      </c>
      <c r="H381" s="9" t="s">
        <v>6</v>
      </c>
      <c r="I381" s="9" t="s">
        <v>7</v>
      </c>
      <c r="J381" s="9" t="s">
        <v>51</v>
      </c>
      <c r="K381" s="9" t="s">
        <v>20</v>
      </c>
      <c r="L381" s="9">
        <v>1</v>
      </c>
    </row>
    <row r="382" spans="1:13">
      <c r="A382" s="46">
        <v>44910</v>
      </c>
      <c r="B382" s="7">
        <f t="shared" si="5"/>
        <v>381</v>
      </c>
      <c r="C382" s="11" t="s">
        <v>1382</v>
      </c>
      <c r="D382" s="8" t="s">
        <v>950</v>
      </c>
      <c r="E382" s="8">
        <v>1</v>
      </c>
      <c r="F382" s="8">
        <v>1</v>
      </c>
      <c r="G382" s="8">
        <v>2</v>
      </c>
      <c r="H382" s="9" t="s">
        <v>6</v>
      </c>
      <c r="I382" s="9" t="s">
        <v>4</v>
      </c>
      <c r="J382" s="9" t="s">
        <v>49</v>
      </c>
      <c r="K382" s="9" t="s">
        <v>20</v>
      </c>
      <c r="L382" s="9">
        <v>1</v>
      </c>
    </row>
    <row r="383" spans="1:13">
      <c r="A383" s="46">
        <v>44910</v>
      </c>
      <c r="B383" s="7">
        <f t="shared" si="5"/>
        <v>382</v>
      </c>
      <c r="C383" s="11" t="s">
        <v>1383</v>
      </c>
      <c r="D383" s="8" t="s">
        <v>402</v>
      </c>
      <c r="E383" s="8">
        <v>1</v>
      </c>
      <c r="F383" s="8">
        <v>1</v>
      </c>
      <c r="G383" s="8">
        <v>1</v>
      </c>
      <c r="H383" s="9" t="s">
        <v>6</v>
      </c>
      <c r="I383" s="9" t="s">
        <v>4</v>
      </c>
      <c r="J383" s="9" t="s">
        <v>87</v>
      </c>
      <c r="K383" s="9" t="s">
        <v>20</v>
      </c>
      <c r="L383" s="9">
        <v>1</v>
      </c>
    </row>
    <row r="384" spans="1:13">
      <c r="A384" s="46">
        <v>44910</v>
      </c>
      <c r="B384" s="7">
        <f t="shared" si="5"/>
        <v>383</v>
      </c>
      <c r="C384" s="11" t="s">
        <v>1384</v>
      </c>
      <c r="D384" s="8" t="s">
        <v>402</v>
      </c>
      <c r="E384" s="8">
        <v>1</v>
      </c>
      <c r="F384" s="8">
        <v>1</v>
      </c>
      <c r="G384" s="8">
        <v>1</v>
      </c>
      <c r="H384" s="9" t="s">
        <v>6</v>
      </c>
      <c r="I384" s="9" t="s">
        <v>4</v>
      </c>
      <c r="J384" s="9" t="s">
        <v>83</v>
      </c>
      <c r="K384" s="9" t="s">
        <v>8</v>
      </c>
      <c r="L384" s="9">
        <v>1</v>
      </c>
    </row>
    <row r="385" spans="1:13">
      <c r="A385" s="46">
        <v>44910</v>
      </c>
      <c r="B385" s="7">
        <f t="shared" si="5"/>
        <v>384</v>
      </c>
      <c r="C385" s="11" t="s">
        <v>1385</v>
      </c>
      <c r="D385" s="8" t="s">
        <v>402</v>
      </c>
      <c r="E385" s="8">
        <v>1</v>
      </c>
      <c r="F385" s="8">
        <v>1</v>
      </c>
      <c r="G385" s="8">
        <v>0</v>
      </c>
      <c r="H385" s="9" t="s">
        <v>15</v>
      </c>
      <c r="I385" s="9" t="s">
        <v>4</v>
      </c>
      <c r="J385" s="9" t="s">
        <v>303</v>
      </c>
      <c r="K385" s="9" t="s">
        <v>27</v>
      </c>
      <c r="M385" s="10">
        <v>1</v>
      </c>
    </row>
    <row r="386" spans="1:13">
      <c r="A386" s="46">
        <v>44910</v>
      </c>
      <c r="B386" s="7">
        <f t="shared" si="5"/>
        <v>385</v>
      </c>
      <c r="C386" s="11" t="s">
        <v>291</v>
      </c>
      <c r="D386" s="8" t="s">
        <v>402</v>
      </c>
      <c r="E386" s="8">
        <v>1</v>
      </c>
      <c r="F386" s="8">
        <v>1</v>
      </c>
      <c r="G386" s="8">
        <v>1</v>
      </c>
      <c r="H386" s="9" t="s">
        <v>13</v>
      </c>
      <c r="I386" s="9" t="s">
        <v>13</v>
      </c>
      <c r="J386" s="9" t="s">
        <v>49</v>
      </c>
      <c r="K386" s="9" t="s">
        <v>8</v>
      </c>
      <c r="M386" s="10">
        <v>1</v>
      </c>
    </row>
    <row r="387" spans="1:13">
      <c r="A387" s="46">
        <v>44910</v>
      </c>
      <c r="B387" s="7">
        <f t="shared" ref="B387:B450" si="6">SUM(B386+1)</f>
        <v>386</v>
      </c>
      <c r="C387" s="11" t="s">
        <v>1386</v>
      </c>
      <c r="D387" s="8" t="s">
        <v>53</v>
      </c>
      <c r="E387" s="8">
        <v>1</v>
      </c>
      <c r="F387" s="8">
        <v>0</v>
      </c>
      <c r="G387" s="8">
        <v>1</v>
      </c>
      <c r="H387" s="9" t="s">
        <v>15</v>
      </c>
      <c r="I387" s="9" t="s">
        <v>7</v>
      </c>
      <c r="J387" s="9" t="s">
        <v>49</v>
      </c>
      <c r="K387" s="9" t="s">
        <v>20</v>
      </c>
      <c r="L387" s="9">
        <v>1</v>
      </c>
    </row>
    <row r="388" spans="1:13">
      <c r="A388" s="46">
        <v>44910</v>
      </c>
      <c r="B388" s="7">
        <f t="shared" si="6"/>
        <v>387</v>
      </c>
      <c r="C388" s="11" t="s">
        <v>1387</v>
      </c>
      <c r="D388" s="8" t="s">
        <v>53</v>
      </c>
      <c r="E388" s="8">
        <v>1</v>
      </c>
      <c r="F388" s="8">
        <v>1</v>
      </c>
      <c r="G388" s="8">
        <v>0</v>
      </c>
      <c r="H388" s="9" t="s">
        <v>15</v>
      </c>
      <c r="I388" s="9" t="s">
        <v>4</v>
      </c>
      <c r="J388" s="9" t="s">
        <v>251</v>
      </c>
      <c r="K388" s="9" t="s">
        <v>25</v>
      </c>
      <c r="L388" s="9">
        <v>1</v>
      </c>
    </row>
    <row r="389" spans="1:13">
      <c r="A389" s="46">
        <v>44910</v>
      </c>
      <c r="B389" s="7">
        <f t="shared" si="6"/>
        <v>388</v>
      </c>
      <c r="C389" s="11" t="s">
        <v>1388</v>
      </c>
      <c r="D389" s="8" t="s">
        <v>53</v>
      </c>
      <c r="E389" s="8">
        <v>1</v>
      </c>
      <c r="F389" s="8">
        <v>1</v>
      </c>
      <c r="G389" s="8">
        <v>1</v>
      </c>
      <c r="H389" s="9" t="s">
        <v>6</v>
      </c>
      <c r="I389" s="9" t="s">
        <v>7</v>
      </c>
      <c r="J389" s="9" t="s">
        <v>51</v>
      </c>
      <c r="K389" s="9" t="s">
        <v>8</v>
      </c>
      <c r="L389" s="9">
        <v>1</v>
      </c>
    </row>
    <row r="390" spans="1:13">
      <c r="A390" s="46">
        <v>44910</v>
      </c>
      <c r="B390" s="7">
        <f t="shared" si="6"/>
        <v>389</v>
      </c>
      <c r="C390" s="11" t="s">
        <v>1389</v>
      </c>
      <c r="D390" s="8" t="s">
        <v>53</v>
      </c>
      <c r="E390" s="8">
        <v>1</v>
      </c>
      <c r="F390" s="8">
        <v>1</v>
      </c>
      <c r="G390" s="8">
        <v>2</v>
      </c>
      <c r="H390" s="9" t="s">
        <v>6</v>
      </c>
      <c r="I390" s="9" t="s">
        <v>7</v>
      </c>
      <c r="J390" s="9" t="s">
        <v>51</v>
      </c>
      <c r="K390" s="9" t="s">
        <v>8</v>
      </c>
      <c r="L390" s="9">
        <v>1</v>
      </c>
    </row>
    <row r="391" spans="1:13">
      <c r="A391" s="46">
        <v>44910</v>
      </c>
      <c r="B391" s="7">
        <f t="shared" si="6"/>
        <v>390</v>
      </c>
      <c r="C391" s="11" t="s">
        <v>1390</v>
      </c>
      <c r="D391" s="8" t="s">
        <v>53</v>
      </c>
      <c r="E391" s="8">
        <v>1</v>
      </c>
      <c r="F391" s="8">
        <v>1</v>
      </c>
      <c r="G391" s="8">
        <v>1</v>
      </c>
      <c r="H391" s="9" t="s">
        <v>21</v>
      </c>
      <c r="I391" s="9" t="s">
        <v>4</v>
      </c>
      <c r="J391" s="9" t="s">
        <v>303</v>
      </c>
      <c r="K391" s="9" t="s">
        <v>27</v>
      </c>
      <c r="L391" s="9">
        <v>1</v>
      </c>
    </row>
    <row r="392" spans="1:13">
      <c r="A392" s="46">
        <v>44910</v>
      </c>
      <c r="B392" s="7">
        <f t="shared" si="6"/>
        <v>391</v>
      </c>
      <c r="C392" s="11" t="s">
        <v>1391</v>
      </c>
      <c r="D392" s="8" t="s">
        <v>61</v>
      </c>
      <c r="E392" s="8">
        <v>1</v>
      </c>
      <c r="F392" s="8">
        <v>1</v>
      </c>
      <c r="G392" s="8">
        <v>1</v>
      </c>
      <c r="H392" s="9" t="s">
        <v>6</v>
      </c>
      <c r="I392" s="9" t="s">
        <v>4</v>
      </c>
      <c r="J392" s="9" t="s">
        <v>51</v>
      </c>
      <c r="K392" s="9" t="s">
        <v>20</v>
      </c>
      <c r="L392" s="9">
        <v>1</v>
      </c>
    </row>
    <row r="393" spans="1:13">
      <c r="A393" s="46">
        <v>44910</v>
      </c>
      <c r="B393" s="7">
        <f t="shared" si="6"/>
        <v>392</v>
      </c>
      <c r="C393" s="11" t="s">
        <v>1392</v>
      </c>
      <c r="D393" s="8" t="s">
        <v>61</v>
      </c>
      <c r="E393" s="8">
        <v>1</v>
      </c>
      <c r="F393" s="8">
        <v>1</v>
      </c>
      <c r="G393" s="8">
        <v>1</v>
      </c>
      <c r="H393" s="9" t="s">
        <v>3</v>
      </c>
      <c r="I393" s="9" t="s">
        <v>4</v>
      </c>
      <c r="J393" s="9" t="s">
        <v>66</v>
      </c>
      <c r="K393" s="9" t="s">
        <v>5</v>
      </c>
      <c r="M393" s="10">
        <v>1</v>
      </c>
    </row>
    <row r="394" spans="1:13">
      <c r="A394" s="46">
        <v>44910</v>
      </c>
      <c r="B394" s="7">
        <f t="shared" si="6"/>
        <v>393</v>
      </c>
      <c r="C394" s="11" t="s">
        <v>1393</v>
      </c>
      <c r="D394" s="8" t="s">
        <v>61</v>
      </c>
      <c r="E394" s="8">
        <v>1</v>
      </c>
      <c r="F394" s="8">
        <v>1</v>
      </c>
      <c r="G394" s="8">
        <v>1</v>
      </c>
      <c r="H394" s="9" t="s">
        <v>6</v>
      </c>
      <c r="I394" s="9" t="s">
        <v>7</v>
      </c>
      <c r="J394" s="9" t="s">
        <v>49</v>
      </c>
      <c r="K394" s="9" t="s">
        <v>8</v>
      </c>
      <c r="L394" s="9">
        <v>1</v>
      </c>
    </row>
    <row r="395" spans="1:13">
      <c r="A395" s="46">
        <v>44910</v>
      </c>
      <c r="B395" s="7">
        <f t="shared" si="6"/>
        <v>394</v>
      </c>
      <c r="C395" s="11" t="s">
        <v>1394</v>
      </c>
      <c r="D395" s="8" t="s">
        <v>61</v>
      </c>
      <c r="E395" s="8">
        <v>1</v>
      </c>
      <c r="F395" s="8">
        <v>1</v>
      </c>
      <c r="G395" s="8">
        <v>1</v>
      </c>
      <c r="H395" s="9" t="s">
        <v>6</v>
      </c>
      <c r="I395" s="9" t="s">
        <v>4</v>
      </c>
      <c r="J395" s="9" t="s">
        <v>49</v>
      </c>
      <c r="K395" s="9" t="s">
        <v>8</v>
      </c>
      <c r="L395" s="9">
        <v>1</v>
      </c>
    </row>
    <row r="396" spans="1:13">
      <c r="A396" s="46">
        <v>44910</v>
      </c>
      <c r="B396" s="7">
        <f t="shared" si="6"/>
        <v>395</v>
      </c>
      <c r="C396" s="11" t="s">
        <v>1395</v>
      </c>
      <c r="D396" s="8" t="s">
        <v>68</v>
      </c>
      <c r="E396" s="8">
        <v>1</v>
      </c>
      <c r="F396" s="8">
        <v>2</v>
      </c>
      <c r="G396" s="8">
        <v>0</v>
      </c>
      <c r="H396" s="9" t="s">
        <v>6</v>
      </c>
      <c r="I396" s="9" t="s">
        <v>4</v>
      </c>
      <c r="J396" s="9" t="s">
        <v>684</v>
      </c>
      <c r="K396" s="9" t="s">
        <v>8</v>
      </c>
      <c r="M396" s="10">
        <v>1</v>
      </c>
    </row>
    <row r="397" spans="1:13">
      <c r="A397" s="46">
        <v>44910</v>
      </c>
      <c r="B397" s="7">
        <f t="shared" si="6"/>
        <v>396</v>
      </c>
      <c r="C397" s="11" t="s">
        <v>1396</v>
      </c>
      <c r="D397" s="8" t="s">
        <v>68</v>
      </c>
      <c r="E397" s="8">
        <v>1</v>
      </c>
      <c r="F397" s="8">
        <v>1</v>
      </c>
      <c r="G397" s="8">
        <v>2</v>
      </c>
      <c r="H397" s="9" t="s">
        <v>6</v>
      </c>
      <c r="I397" s="9" t="s">
        <v>16</v>
      </c>
      <c r="J397" s="9" t="s">
        <v>49</v>
      </c>
      <c r="K397" s="9" t="s">
        <v>8</v>
      </c>
      <c r="L397" s="9">
        <v>1</v>
      </c>
    </row>
    <row r="398" spans="1:13">
      <c r="A398" s="46">
        <v>44910</v>
      </c>
      <c r="B398" s="7">
        <f t="shared" si="6"/>
        <v>397</v>
      </c>
      <c r="C398" s="11" t="s">
        <v>1397</v>
      </c>
      <c r="D398" s="8" t="s">
        <v>68</v>
      </c>
      <c r="E398" s="8">
        <v>1</v>
      </c>
      <c r="F398" s="8">
        <v>0</v>
      </c>
      <c r="G398" s="8">
        <v>0</v>
      </c>
      <c r="H398" s="9" t="s">
        <v>6</v>
      </c>
      <c r="I398" s="9" t="s">
        <v>7</v>
      </c>
      <c r="J398" s="9" t="s">
        <v>49</v>
      </c>
      <c r="K398" s="9" t="s">
        <v>508</v>
      </c>
      <c r="L398" s="9">
        <v>1</v>
      </c>
    </row>
    <row r="399" spans="1:13">
      <c r="A399" s="6">
        <v>44911</v>
      </c>
      <c r="B399" s="7">
        <f t="shared" si="6"/>
        <v>398</v>
      </c>
      <c r="C399" s="11" t="s">
        <v>1398</v>
      </c>
      <c r="D399" s="8" t="s">
        <v>950</v>
      </c>
      <c r="E399" s="8">
        <v>1</v>
      </c>
      <c r="F399" s="8">
        <v>0</v>
      </c>
      <c r="G399" s="8">
        <v>0</v>
      </c>
      <c r="H399" s="9" t="s">
        <v>6</v>
      </c>
      <c r="I399" s="9" t="s">
        <v>4</v>
      </c>
      <c r="J399" s="9" t="s">
        <v>51</v>
      </c>
      <c r="K399" s="9" t="s">
        <v>8</v>
      </c>
      <c r="M399" s="10">
        <v>1</v>
      </c>
    </row>
    <row r="400" spans="1:13">
      <c r="A400" s="46">
        <v>44911</v>
      </c>
      <c r="B400" s="7">
        <f t="shared" si="6"/>
        <v>399</v>
      </c>
      <c r="C400" s="11" t="s">
        <v>1399</v>
      </c>
      <c r="D400" s="8" t="s">
        <v>950</v>
      </c>
      <c r="E400" s="8">
        <v>1</v>
      </c>
      <c r="F400" s="8">
        <v>0</v>
      </c>
      <c r="G400" s="8">
        <v>0</v>
      </c>
      <c r="H400" s="9" t="s">
        <v>6</v>
      </c>
      <c r="I400" s="9" t="s">
        <v>4</v>
      </c>
      <c r="J400" s="9" t="s">
        <v>66</v>
      </c>
      <c r="K400" s="9" t="s">
        <v>8</v>
      </c>
      <c r="M400" s="10">
        <v>1</v>
      </c>
    </row>
    <row r="401" spans="1:12">
      <c r="A401" s="46">
        <v>44911</v>
      </c>
      <c r="B401" s="7">
        <f t="shared" si="6"/>
        <v>400</v>
      </c>
      <c r="C401" s="11" t="s">
        <v>1370</v>
      </c>
      <c r="D401" s="8" t="s">
        <v>1019</v>
      </c>
      <c r="E401" s="8">
        <v>1</v>
      </c>
      <c r="F401" s="8">
        <v>1</v>
      </c>
      <c r="G401" s="8">
        <v>1</v>
      </c>
      <c r="H401" s="9" t="s">
        <v>6</v>
      </c>
      <c r="I401" s="9" t="s">
        <v>4</v>
      </c>
      <c r="J401" s="9" t="s">
        <v>87</v>
      </c>
      <c r="K401" s="9" t="s">
        <v>8</v>
      </c>
      <c r="L401" s="9">
        <v>1</v>
      </c>
    </row>
    <row r="402" spans="1:12">
      <c r="A402" s="46">
        <v>44911</v>
      </c>
      <c r="B402" s="7">
        <f t="shared" si="6"/>
        <v>401</v>
      </c>
      <c r="C402" s="11" t="s">
        <v>1400</v>
      </c>
      <c r="D402" s="8" t="s">
        <v>55</v>
      </c>
      <c r="E402" s="8">
        <v>1</v>
      </c>
      <c r="F402" s="8">
        <v>0</v>
      </c>
      <c r="G402" s="8">
        <v>2</v>
      </c>
      <c r="H402" s="9" t="s">
        <v>15</v>
      </c>
      <c r="I402" s="9" t="s">
        <v>4</v>
      </c>
      <c r="J402" s="9" t="s">
        <v>256</v>
      </c>
      <c r="K402" s="9" t="s">
        <v>20</v>
      </c>
      <c r="L402" s="9">
        <v>1</v>
      </c>
    </row>
    <row r="403" spans="1:12">
      <c r="A403" s="46">
        <v>44911</v>
      </c>
      <c r="B403" s="7">
        <f t="shared" si="6"/>
        <v>402</v>
      </c>
      <c r="C403" s="11" t="s">
        <v>1401</v>
      </c>
      <c r="D403" s="8" t="s">
        <v>55</v>
      </c>
      <c r="E403" s="8">
        <v>1</v>
      </c>
      <c r="F403" s="8">
        <v>0</v>
      </c>
      <c r="G403" s="8">
        <v>1</v>
      </c>
      <c r="H403" s="9" t="s">
        <v>15</v>
      </c>
      <c r="I403" s="9" t="s">
        <v>4</v>
      </c>
      <c r="J403" s="9" t="s">
        <v>66</v>
      </c>
      <c r="K403" s="9" t="s">
        <v>20</v>
      </c>
      <c r="L403" s="9">
        <v>1</v>
      </c>
    </row>
    <row r="404" spans="1:12">
      <c r="A404" s="46">
        <v>44911</v>
      </c>
      <c r="B404" s="7">
        <f t="shared" si="6"/>
        <v>403</v>
      </c>
      <c r="C404" s="11" t="s">
        <v>1402</v>
      </c>
      <c r="D404" s="8" t="s">
        <v>55</v>
      </c>
      <c r="E404" s="8">
        <v>1</v>
      </c>
      <c r="F404" s="8">
        <v>0</v>
      </c>
      <c r="G404" s="8">
        <v>1</v>
      </c>
      <c r="H404" s="9" t="s">
        <v>15</v>
      </c>
      <c r="I404" s="9" t="s">
        <v>4</v>
      </c>
      <c r="J404" s="9" t="s">
        <v>71</v>
      </c>
      <c r="K404" s="9" t="s">
        <v>20</v>
      </c>
      <c r="L404" s="9">
        <v>1</v>
      </c>
    </row>
    <row r="405" spans="1:12">
      <c r="A405" s="46">
        <v>44911</v>
      </c>
      <c r="B405" s="7">
        <f t="shared" si="6"/>
        <v>404</v>
      </c>
      <c r="C405" s="11" t="s">
        <v>1403</v>
      </c>
      <c r="D405" s="8" t="s">
        <v>48</v>
      </c>
      <c r="E405" s="8">
        <v>1</v>
      </c>
      <c r="F405" s="8">
        <v>4</v>
      </c>
      <c r="G405" s="8">
        <v>0</v>
      </c>
      <c r="H405" s="9" t="s">
        <v>15</v>
      </c>
      <c r="I405" s="9" t="s">
        <v>4</v>
      </c>
      <c r="J405" s="9" t="s">
        <v>71</v>
      </c>
      <c r="K405" s="9" t="s">
        <v>27</v>
      </c>
      <c r="L405" s="9">
        <v>1</v>
      </c>
    </row>
    <row r="406" spans="1:12">
      <c r="A406" s="46">
        <v>44911</v>
      </c>
      <c r="B406" s="7">
        <f t="shared" si="6"/>
        <v>405</v>
      </c>
      <c r="C406" s="11" t="s">
        <v>1404</v>
      </c>
      <c r="D406" s="8" t="s">
        <v>48</v>
      </c>
      <c r="E406" s="8">
        <v>1</v>
      </c>
      <c r="F406" s="8">
        <v>0</v>
      </c>
      <c r="G406" s="8">
        <v>1</v>
      </c>
      <c r="H406" s="9" t="s">
        <v>15</v>
      </c>
      <c r="I406" s="9" t="s">
        <v>4</v>
      </c>
      <c r="J406" s="9" t="s">
        <v>66</v>
      </c>
      <c r="K406" s="9" t="s">
        <v>20</v>
      </c>
      <c r="L406" s="9">
        <v>1</v>
      </c>
    </row>
    <row r="407" spans="1:12">
      <c r="A407" s="46">
        <v>44911</v>
      </c>
      <c r="B407" s="7">
        <f t="shared" si="6"/>
        <v>406</v>
      </c>
      <c r="C407" s="11" t="s">
        <v>1405</v>
      </c>
      <c r="D407" s="8" t="s">
        <v>48</v>
      </c>
      <c r="E407" s="8">
        <v>1</v>
      </c>
      <c r="F407" s="8">
        <v>0</v>
      </c>
      <c r="G407" s="8">
        <v>1</v>
      </c>
      <c r="H407" s="9" t="s">
        <v>15</v>
      </c>
      <c r="I407" s="9" t="s">
        <v>4</v>
      </c>
      <c r="J407" s="9" t="s">
        <v>66</v>
      </c>
      <c r="K407" s="9" t="s">
        <v>20</v>
      </c>
      <c r="L407" s="9">
        <v>1</v>
      </c>
    </row>
    <row r="408" spans="1:12">
      <c r="A408" s="46">
        <v>44911</v>
      </c>
      <c r="B408" s="7">
        <f t="shared" si="6"/>
        <v>407</v>
      </c>
      <c r="C408" s="11" t="s">
        <v>1406</v>
      </c>
      <c r="D408" s="8" t="s">
        <v>53</v>
      </c>
      <c r="E408" s="8">
        <v>1</v>
      </c>
      <c r="F408" s="8">
        <v>0</v>
      </c>
      <c r="G408" s="8">
        <v>1</v>
      </c>
      <c r="H408" s="9" t="s">
        <v>15</v>
      </c>
      <c r="I408" s="9" t="s">
        <v>4</v>
      </c>
      <c r="J408" s="9" t="s">
        <v>71</v>
      </c>
      <c r="K408" s="9" t="s">
        <v>20</v>
      </c>
      <c r="L408" s="9">
        <v>1</v>
      </c>
    </row>
    <row r="409" spans="1:12">
      <c r="A409" s="46">
        <v>44911</v>
      </c>
      <c r="B409" s="7">
        <f t="shared" si="6"/>
        <v>408</v>
      </c>
      <c r="C409" s="11" t="s">
        <v>1407</v>
      </c>
      <c r="D409" s="8" t="s">
        <v>53</v>
      </c>
      <c r="E409" s="8">
        <v>1</v>
      </c>
      <c r="F409" s="8">
        <v>0</v>
      </c>
      <c r="G409" s="8">
        <v>1</v>
      </c>
      <c r="H409" s="9" t="s">
        <v>15</v>
      </c>
      <c r="I409" s="9" t="s">
        <v>4</v>
      </c>
      <c r="J409" s="9" t="s">
        <v>71</v>
      </c>
      <c r="K409" s="9" t="s">
        <v>20</v>
      </c>
      <c r="L409" s="9">
        <v>1</v>
      </c>
    </row>
    <row r="410" spans="1:12">
      <c r="A410" s="46">
        <v>44911</v>
      </c>
      <c r="B410" s="7">
        <f t="shared" si="6"/>
        <v>409</v>
      </c>
      <c r="C410" s="11" t="s">
        <v>1408</v>
      </c>
      <c r="D410" s="8" t="s">
        <v>53</v>
      </c>
      <c r="E410" s="8">
        <v>1</v>
      </c>
      <c r="F410" s="8">
        <v>19</v>
      </c>
      <c r="G410" s="8">
        <v>0</v>
      </c>
      <c r="H410" s="9" t="s">
        <v>15</v>
      </c>
      <c r="I410" s="9" t="s">
        <v>4</v>
      </c>
      <c r="J410" s="9" t="s">
        <v>71</v>
      </c>
      <c r="K410" s="9" t="s">
        <v>29</v>
      </c>
      <c r="L410" s="9">
        <v>1</v>
      </c>
    </row>
    <row r="411" spans="1:12">
      <c r="A411" s="46">
        <v>44911</v>
      </c>
      <c r="B411" s="7">
        <f t="shared" si="6"/>
        <v>410</v>
      </c>
      <c r="C411" s="11" t="s">
        <v>1409</v>
      </c>
      <c r="D411" s="8" t="s">
        <v>53</v>
      </c>
      <c r="E411" s="8">
        <v>1</v>
      </c>
      <c r="F411" s="8">
        <v>17</v>
      </c>
      <c r="G411" s="8">
        <v>1</v>
      </c>
      <c r="H411" s="9" t="s">
        <v>15</v>
      </c>
      <c r="I411" s="9" t="s">
        <v>4</v>
      </c>
      <c r="J411" s="9" t="s">
        <v>71</v>
      </c>
      <c r="K411" s="9" t="s">
        <v>14</v>
      </c>
      <c r="L411" s="9">
        <v>1</v>
      </c>
    </row>
    <row r="412" spans="1:12">
      <c r="A412" s="46">
        <v>44911</v>
      </c>
      <c r="B412" s="7">
        <f t="shared" si="6"/>
        <v>411</v>
      </c>
      <c r="C412" s="11" t="s">
        <v>1410</v>
      </c>
      <c r="D412" s="8" t="s">
        <v>159</v>
      </c>
      <c r="E412" s="8">
        <v>1</v>
      </c>
      <c r="F412" s="8">
        <v>1</v>
      </c>
      <c r="G412" s="8">
        <v>1</v>
      </c>
      <c r="H412" s="9" t="s">
        <v>15</v>
      </c>
      <c r="I412" s="9" t="s">
        <v>4</v>
      </c>
      <c r="J412" s="9" t="s">
        <v>66</v>
      </c>
      <c r="K412" s="9" t="s">
        <v>27</v>
      </c>
      <c r="L412" s="9">
        <v>1</v>
      </c>
    </row>
    <row r="413" spans="1:12">
      <c r="A413" s="46">
        <v>44911</v>
      </c>
      <c r="B413" s="7">
        <f t="shared" si="6"/>
        <v>412</v>
      </c>
      <c r="C413" s="11" t="s">
        <v>1411</v>
      </c>
      <c r="D413" s="8" t="s">
        <v>159</v>
      </c>
      <c r="E413" s="8">
        <v>1</v>
      </c>
      <c r="F413" s="8">
        <v>2</v>
      </c>
      <c r="G413" s="8">
        <v>0</v>
      </c>
      <c r="H413" s="9" t="s">
        <v>15</v>
      </c>
      <c r="I413" s="9" t="s">
        <v>4</v>
      </c>
      <c r="J413" s="9" t="s">
        <v>1412</v>
      </c>
      <c r="K413" s="9" t="s">
        <v>27</v>
      </c>
    </row>
    <row r="414" spans="1:12">
      <c r="A414" s="46">
        <v>44911</v>
      </c>
      <c r="B414" s="7">
        <f t="shared" si="6"/>
        <v>413</v>
      </c>
      <c r="C414" s="11" t="s">
        <v>1413</v>
      </c>
      <c r="D414" s="8" t="s">
        <v>159</v>
      </c>
      <c r="E414" s="8">
        <v>1</v>
      </c>
      <c r="F414" s="8">
        <v>1</v>
      </c>
      <c r="G414" s="8">
        <v>0</v>
      </c>
      <c r="H414" s="9" t="s">
        <v>21</v>
      </c>
      <c r="I414" s="9" t="s">
        <v>4</v>
      </c>
      <c r="J414" s="9" t="s">
        <v>303</v>
      </c>
      <c r="K414" s="9" t="s">
        <v>14</v>
      </c>
      <c r="L414" s="9">
        <v>1</v>
      </c>
    </row>
    <row r="415" spans="1:12">
      <c r="A415" s="46">
        <v>44911</v>
      </c>
      <c r="B415" s="7">
        <f t="shared" si="6"/>
        <v>414</v>
      </c>
      <c r="C415" s="11" t="s">
        <v>1414</v>
      </c>
      <c r="D415" s="8" t="s">
        <v>402</v>
      </c>
      <c r="E415" s="8">
        <v>1</v>
      </c>
      <c r="F415" s="8">
        <v>0</v>
      </c>
      <c r="G415" s="8">
        <v>1</v>
      </c>
      <c r="H415" s="9" t="s">
        <v>15</v>
      </c>
      <c r="I415" s="9" t="s">
        <v>4</v>
      </c>
      <c r="J415" s="9" t="s">
        <v>71</v>
      </c>
      <c r="K415" s="9" t="s">
        <v>14</v>
      </c>
      <c r="L415" s="9">
        <v>1</v>
      </c>
    </row>
    <row r="416" spans="1:12">
      <c r="A416" s="46">
        <v>44911</v>
      </c>
      <c r="B416" s="7">
        <f t="shared" si="6"/>
        <v>415</v>
      </c>
      <c r="C416" s="11" t="s">
        <v>1415</v>
      </c>
      <c r="D416" s="8" t="s">
        <v>402</v>
      </c>
      <c r="E416" s="8">
        <v>1</v>
      </c>
      <c r="F416" s="8">
        <v>0</v>
      </c>
      <c r="G416" s="8">
        <v>2</v>
      </c>
      <c r="H416" s="9" t="s">
        <v>15</v>
      </c>
      <c r="I416" s="9" t="s">
        <v>4</v>
      </c>
      <c r="J416" s="9" t="s">
        <v>256</v>
      </c>
      <c r="K416" s="9" t="s">
        <v>25</v>
      </c>
      <c r="L416" s="9">
        <v>1</v>
      </c>
    </row>
    <row r="417" spans="1:13">
      <c r="A417" s="46">
        <v>44911</v>
      </c>
      <c r="B417" s="7">
        <f t="shared" si="6"/>
        <v>416</v>
      </c>
      <c r="C417" s="11" t="s">
        <v>1416</v>
      </c>
      <c r="D417" s="8" t="s">
        <v>402</v>
      </c>
      <c r="E417" s="8">
        <v>1</v>
      </c>
      <c r="F417" s="8">
        <v>0</v>
      </c>
      <c r="G417" s="8">
        <v>2</v>
      </c>
      <c r="H417" s="9" t="s">
        <v>15</v>
      </c>
      <c r="I417" s="9" t="s">
        <v>4</v>
      </c>
      <c r="J417" s="9" t="s">
        <v>1417</v>
      </c>
      <c r="K417" s="9" t="s">
        <v>14</v>
      </c>
      <c r="L417" s="9">
        <v>1</v>
      </c>
    </row>
    <row r="418" spans="1:13">
      <c r="A418" s="46">
        <v>44911</v>
      </c>
      <c r="B418" s="7">
        <f t="shared" si="6"/>
        <v>417</v>
      </c>
      <c r="C418" s="11" t="s">
        <v>1418</v>
      </c>
      <c r="D418" s="8" t="s">
        <v>61</v>
      </c>
      <c r="E418" s="8">
        <v>1</v>
      </c>
      <c r="F418" s="8">
        <v>1</v>
      </c>
      <c r="G418" s="8">
        <v>1</v>
      </c>
      <c r="H418" s="9" t="s">
        <v>6</v>
      </c>
      <c r="I418" s="9" t="s">
        <v>7</v>
      </c>
      <c r="J418" s="9" t="s">
        <v>51</v>
      </c>
      <c r="K418" s="9" t="s">
        <v>8</v>
      </c>
      <c r="M418" s="10">
        <v>1</v>
      </c>
    </row>
    <row r="419" spans="1:13">
      <c r="A419" s="46">
        <v>44911</v>
      </c>
      <c r="B419" s="7">
        <f t="shared" si="6"/>
        <v>418</v>
      </c>
      <c r="C419" s="11" t="s">
        <v>1419</v>
      </c>
      <c r="D419" s="8" t="s">
        <v>68</v>
      </c>
      <c r="E419" s="8">
        <v>1</v>
      </c>
      <c r="F419" s="8">
        <v>1</v>
      </c>
      <c r="G419" s="8">
        <v>1</v>
      </c>
      <c r="H419" s="9" t="s">
        <v>6</v>
      </c>
      <c r="I419" s="9" t="s">
        <v>4</v>
      </c>
      <c r="J419" s="9" t="s">
        <v>87</v>
      </c>
      <c r="K419" s="9" t="s">
        <v>8</v>
      </c>
      <c r="L419" s="9">
        <v>1</v>
      </c>
    </row>
    <row r="420" spans="1:13">
      <c r="A420" s="46">
        <v>44911</v>
      </c>
      <c r="B420" s="7">
        <f t="shared" si="6"/>
        <v>419</v>
      </c>
      <c r="C420" s="11" t="s">
        <v>1420</v>
      </c>
      <c r="D420" s="8" t="s">
        <v>68</v>
      </c>
      <c r="E420" s="8">
        <v>1</v>
      </c>
      <c r="F420" s="8">
        <v>1</v>
      </c>
      <c r="G420" s="8">
        <v>1</v>
      </c>
      <c r="H420" s="9" t="s">
        <v>6</v>
      </c>
      <c r="I420" s="9" t="s">
        <v>4</v>
      </c>
      <c r="J420" s="9" t="s">
        <v>49</v>
      </c>
      <c r="K420" s="9" t="s">
        <v>8</v>
      </c>
      <c r="L420" s="9">
        <v>1</v>
      </c>
    </row>
    <row r="421" spans="1:13">
      <c r="A421" s="46">
        <v>44911</v>
      </c>
      <c r="B421" s="7">
        <f t="shared" si="6"/>
        <v>420</v>
      </c>
      <c r="C421" s="11" t="s">
        <v>1421</v>
      </c>
      <c r="D421" s="8" t="s">
        <v>68</v>
      </c>
      <c r="E421" s="8">
        <v>1</v>
      </c>
      <c r="F421" s="8">
        <v>1</v>
      </c>
      <c r="G421" s="8">
        <v>0</v>
      </c>
      <c r="H421" s="9" t="s">
        <v>1070</v>
      </c>
      <c r="I421" s="9" t="s">
        <v>1071</v>
      </c>
      <c r="J421" s="9" t="s">
        <v>785</v>
      </c>
      <c r="K421" s="9" t="s">
        <v>20</v>
      </c>
      <c r="M421" s="10">
        <v>1</v>
      </c>
    </row>
    <row r="422" spans="1:13">
      <c r="A422" s="46">
        <v>44911</v>
      </c>
      <c r="B422" s="7">
        <f t="shared" si="6"/>
        <v>421</v>
      </c>
      <c r="C422" s="11" t="s">
        <v>1422</v>
      </c>
      <c r="D422" s="8" t="s">
        <v>68</v>
      </c>
      <c r="E422" s="8">
        <v>1</v>
      </c>
      <c r="F422" s="8">
        <v>1</v>
      </c>
      <c r="G422" s="8">
        <v>0</v>
      </c>
      <c r="H422" s="9" t="s">
        <v>6</v>
      </c>
      <c r="I422" s="9" t="s">
        <v>4</v>
      </c>
      <c r="J422" s="9" t="s">
        <v>49</v>
      </c>
      <c r="K422" s="9" t="s">
        <v>20</v>
      </c>
      <c r="M422" s="10">
        <v>1</v>
      </c>
    </row>
    <row r="423" spans="1:13">
      <c r="A423" s="46">
        <v>44911</v>
      </c>
      <c r="B423" s="7">
        <f t="shared" si="6"/>
        <v>422</v>
      </c>
      <c r="C423" s="11" t="s">
        <v>1423</v>
      </c>
      <c r="D423" s="8" t="s">
        <v>68</v>
      </c>
      <c r="E423" s="8">
        <v>1</v>
      </c>
      <c r="F423" s="8">
        <v>1</v>
      </c>
      <c r="G423" s="8">
        <v>0</v>
      </c>
      <c r="H423" s="9" t="s">
        <v>6</v>
      </c>
      <c r="I423" s="9" t="s">
        <v>4</v>
      </c>
      <c r="J423" s="9" t="s">
        <v>87</v>
      </c>
      <c r="K423" s="9" t="s">
        <v>20</v>
      </c>
      <c r="M423" s="10">
        <v>1</v>
      </c>
    </row>
    <row r="424" spans="1:13">
      <c r="A424" s="46">
        <v>44911</v>
      </c>
      <c r="B424" s="7">
        <f t="shared" si="6"/>
        <v>423</v>
      </c>
      <c r="C424" s="11" t="s">
        <v>1424</v>
      </c>
      <c r="D424" s="8" t="s">
        <v>68</v>
      </c>
      <c r="E424" s="8">
        <v>1</v>
      </c>
      <c r="F424" s="8">
        <v>1</v>
      </c>
      <c r="G424" s="8">
        <v>0</v>
      </c>
      <c r="H424" s="9" t="s">
        <v>6</v>
      </c>
      <c r="I424" s="9" t="s">
        <v>4</v>
      </c>
      <c r="J424" s="9" t="s">
        <v>83</v>
      </c>
      <c r="K424" s="9" t="s">
        <v>20</v>
      </c>
      <c r="M424" s="10">
        <v>1</v>
      </c>
    </row>
    <row r="425" spans="1:13">
      <c r="A425" s="46">
        <v>44911</v>
      </c>
      <c r="B425" s="7">
        <f t="shared" si="6"/>
        <v>424</v>
      </c>
      <c r="C425" s="11" t="s">
        <v>1104</v>
      </c>
      <c r="D425" s="8" t="s">
        <v>68</v>
      </c>
      <c r="E425" s="8">
        <v>1</v>
      </c>
      <c r="F425" s="8">
        <v>1</v>
      </c>
      <c r="G425" s="8">
        <v>1</v>
      </c>
      <c r="H425" s="9" t="s">
        <v>6</v>
      </c>
      <c r="I425" s="9" t="s">
        <v>4</v>
      </c>
      <c r="J425" s="9" t="s">
        <v>66</v>
      </c>
      <c r="K425" s="9" t="s">
        <v>20</v>
      </c>
      <c r="L425" s="9">
        <v>1</v>
      </c>
    </row>
    <row r="426" spans="1:13">
      <c r="A426" s="46">
        <v>44911</v>
      </c>
      <c r="B426" s="7">
        <f t="shared" si="6"/>
        <v>425</v>
      </c>
      <c r="C426" s="11" t="s">
        <v>1425</v>
      </c>
      <c r="D426" s="8" t="s">
        <v>68</v>
      </c>
      <c r="E426" s="8">
        <v>1</v>
      </c>
      <c r="F426" s="8">
        <v>1</v>
      </c>
      <c r="G426" s="8">
        <v>0</v>
      </c>
      <c r="H426" s="9" t="s">
        <v>6</v>
      </c>
      <c r="I426" s="9" t="s">
        <v>7</v>
      </c>
      <c r="J426" s="9" t="s">
        <v>51</v>
      </c>
      <c r="K426" s="9" t="s">
        <v>20</v>
      </c>
      <c r="M426" s="10">
        <v>1</v>
      </c>
    </row>
    <row r="427" spans="1:13">
      <c r="A427" s="46">
        <v>44911</v>
      </c>
      <c r="B427" s="7">
        <f t="shared" si="6"/>
        <v>426</v>
      </c>
      <c r="C427" s="11" t="s">
        <v>1426</v>
      </c>
      <c r="D427" s="8" t="s">
        <v>68</v>
      </c>
      <c r="E427" s="8">
        <v>1</v>
      </c>
      <c r="F427" s="8">
        <v>1</v>
      </c>
      <c r="G427" s="8">
        <v>0</v>
      </c>
      <c r="H427" s="9" t="s">
        <v>6</v>
      </c>
      <c r="I427" s="9" t="s">
        <v>7</v>
      </c>
      <c r="J427" s="9" t="s">
        <v>49</v>
      </c>
      <c r="K427" s="9" t="s">
        <v>20</v>
      </c>
      <c r="M427" s="10">
        <v>1</v>
      </c>
    </row>
    <row r="428" spans="1:13">
      <c r="A428" s="46">
        <v>44911</v>
      </c>
      <c r="B428" s="7">
        <f t="shared" si="6"/>
        <v>427</v>
      </c>
      <c r="C428" s="11" t="s">
        <v>1427</v>
      </c>
      <c r="D428" s="8" t="s">
        <v>68</v>
      </c>
      <c r="E428" s="8">
        <v>1</v>
      </c>
      <c r="F428" s="8">
        <v>1</v>
      </c>
      <c r="G428" s="8">
        <v>0</v>
      </c>
      <c r="H428" s="9" t="s">
        <v>6</v>
      </c>
      <c r="I428" s="9" t="s">
        <v>16</v>
      </c>
      <c r="J428" s="9" t="s">
        <v>49</v>
      </c>
      <c r="K428" s="9" t="s">
        <v>20</v>
      </c>
      <c r="M428" s="10">
        <v>1</v>
      </c>
    </row>
    <row r="429" spans="1:13">
      <c r="A429" s="46">
        <v>44911</v>
      </c>
      <c r="B429" s="7">
        <f t="shared" si="6"/>
        <v>428</v>
      </c>
      <c r="C429" s="11" t="s">
        <v>1428</v>
      </c>
      <c r="D429" s="8" t="s">
        <v>68</v>
      </c>
      <c r="E429" s="8">
        <v>1</v>
      </c>
      <c r="F429" s="8">
        <v>0</v>
      </c>
      <c r="G429" s="8">
        <v>1</v>
      </c>
      <c r="H429" s="9" t="s">
        <v>6</v>
      </c>
      <c r="I429" s="9" t="s">
        <v>7</v>
      </c>
      <c r="J429" s="9" t="s">
        <v>49</v>
      </c>
      <c r="K429" s="9" t="s">
        <v>5</v>
      </c>
      <c r="L429" s="9">
        <v>1</v>
      </c>
    </row>
    <row r="430" spans="1:13">
      <c r="A430" s="46">
        <v>44911</v>
      </c>
      <c r="B430" s="7">
        <f t="shared" si="6"/>
        <v>429</v>
      </c>
      <c r="C430" s="11" t="s">
        <v>1429</v>
      </c>
      <c r="D430" s="8" t="s">
        <v>68</v>
      </c>
      <c r="E430" s="8">
        <v>1</v>
      </c>
      <c r="F430" s="8">
        <v>0</v>
      </c>
      <c r="G430" s="8">
        <v>1</v>
      </c>
      <c r="H430" s="9" t="s">
        <v>6</v>
      </c>
      <c r="I430" s="9" t="s">
        <v>7</v>
      </c>
      <c r="J430" s="9" t="s">
        <v>51</v>
      </c>
      <c r="K430" s="9" t="s">
        <v>5</v>
      </c>
      <c r="L430" s="9">
        <v>1</v>
      </c>
    </row>
    <row r="431" spans="1:13">
      <c r="A431" s="46">
        <v>44911</v>
      </c>
      <c r="B431" s="7">
        <f t="shared" si="6"/>
        <v>430</v>
      </c>
      <c r="C431" s="11" t="s">
        <v>1430</v>
      </c>
      <c r="D431" s="8" t="s">
        <v>68</v>
      </c>
      <c r="E431" s="8">
        <v>1</v>
      </c>
      <c r="F431" s="8">
        <v>0</v>
      </c>
      <c r="G431" s="8">
        <v>1</v>
      </c>
      <c r="H431" s="9" t="s">
        <v>6</v>
      </c>
      <c r="I431" s="9" t="s">
        <v>4</v>
      </c>
      <c r="J431" s="9" t="s">
        <v>49</v>
      </c>
      <c r="K431" s="9" t="s">
        <v>5</v>
      </c>
      <c r="L431" s="9">
        <v>1</v>
      </c>
    </row>
    <row r="432" spans="1:13">
      <c r="A432" s="46">
        <v>44911</v>
      </c>
      <c r="B432" s="7">
        <f t="shared" si="6"/>
        <v>431</v>
      </c>
      <c r="C432" s="11" t="s">
        <v>1431</v>
      </c>
      <c r="D432" s="8" t="s">
        <v>68</v>
      </c>
      <c r="E432" s="8">
        <v>1</v>
      </c>
      <c r="F432" s="8">
        <v>0</v>
      </c>
      <c r="G432" s="8">
        <v>1</v>
      </c>
      <c r="H432" s="9" t="s">
        <v>6</v>
      </c>
      <c r="I432" s="9" t="s">
        <v>4</v>
      </c>
      <c r="J432" s="9" t="s">
        <v>87</v>
      </c>
      <c r="K432" s="9" t="s">
        <v>5</v>
      </c>
      <c r="L432" s="9">
        <v>1</v>
      </c>
    </row>
    <row r="433" spans="1:13">
      <c r="A433" s="46">
        <v>44911</v>
      </c>
      <c r="B433" s="7">
        <f t="shared" si="6"/>
        <v>432</v>
      </c>
      <c r="C433" s="11" t="s">
        <v>1432</v>
      </c>
      <c r="D433" s="8" t="s">
        <v>68</v>
      </c>
      <c r="E433" s="8">
        <v>1</v>
      </c>
      <c r="F433" s="8">
        <v>0</v>
      </c>
      <c r="G433" s="8">
        <v>1</v>
      </c>
      <c r="H433" s="9" t="s">
        <v>6</v>
      </c>
      <c r="I433" s="9" t="s">
        <v>4</v>
      </c>
      <c r="J433" s="9" t="s">
        <v>51</v>
      </c>
      <c r="K433" s="9" t="s">
        <v>5</v>
      </c>
      <c r="L433" s="9">
        <v>1</v>
      </c>
    </row>
    <row r="434" spans="1:13">
      <c r="A434" s="46">
        <v>44911</v>
      </c>
      <c r="B434" s="7">
        <f t="shared" si="6"/>
        <v>433</v>
      </c>
      <c r="C434" s="11" t="s">
        <v>1433</v>
      </c>
      <c r="D434" s="8" t="s">
        <v>68</v>
      </c>
      <c r="E434" s="8">
        <v>1</v>
      </c>
      <c r="F434" s="8">
        <v>2</v>
      </c>
      <c r="G434" s="8">
        <v>1</v>
      </c>
      <c r="H434" s="9" t="s">
        <v>6</v>
      </c>
      <c r="I434" s="9" t="s">
        <v>4</v>
      </c>
      <c r="J434" s="9" t="s">
        <v>684</v>
      </c>
      <c r="K434" s="9" t="s">
        <v>8</v>
      </c>
      <c r="M434" s="10">
        <v>1</v>
      </c>
    </row>
    <row r="435" spans="1:13">
      <c r="A435" s="46">
        <v>44914</v>
      </c>
      <c r="B435" s="7">
        <f t="shared" si="6"/>
        <v>434</v>
      </c>
      <c r="C435" s="80" t="s">
        <v>1434</v>
      </c>
      <c r="D435" s="8" t="s">
        <v>950</v>
      </c>
      <c r="E435" s="8">
        <v>1</v>
      </c>
      <c r="F435" s="8">
        <v>0</v>
      </c>
      <c r="G435" s="8">
        <v>0</v>
      </c>
      <c r="H435" s="9" t="s">
        <v>6</v>
      </c>
      <c r="I435" s="9" t="s">
        <v>4</v>
      </c>
      <c r="J435" s="9" t="s">
        <v>49</v>
      </c>
      <c r="K435" s="9" t="s">
        <v>5</v>
      </c>
      <c r="M435" s="10">
        <v>1</v>
      </c>
    </row>
    <row r="436" spans="1:13">
      <c r="A436" s="46">
        <v>44914</v>
      </c>
      <c r="B436" s="7">
        <f t="shared" si="6"/>
        <v>435</v>
      </c>
      <c r="C436" s="11" t="s">
        <v>1435</v>
      </c>
      <c r="D436" s="8" t="s">
        <v>950</v>
      </c>
      <c r="E436" s="8">
        <v>1</v>
      </c>
      <c r="F436" s="8">
        <v>0</v>
      </c>
      <c r="G436" s="8">
        <v>0</v>
      </c>
      <c r="H436" s="9" t="s">
        <v>6</v>
      </c>
      <c r="I436" s="9" t="s">
        <v>4</v>
      </c>
      <c r="J436" s="9" t="s">
        <v>66</v>
      </c>
      <c r="K436" s="9" t="s">
        <v>5</v>
      </c>
      <c r="M436" s="10">
        <v>1</v>
      </c>
    </row>
    <row r="437" spans="1:13">
      <c r="A437" s="46">
        <v>44914</v>
      </c>
      <c r="B437" s="7">
        <f t="shared" si="6"/>
        <v>436</v>
      </c>
      <c r="C437" s="11" t="s">
        <v>1436</v>
      </c>
      <c r="D437" s="8" t="s">
        <v>1019</v>
      </c>
      <c r="E437" s="8">
        <v>1</v>
      </c>
      <c r="F437" s="8">
        <v>1</v>
      </c>
      <c r="G437" s="8">
        <v>3</v>
      </c>
      <c r="H437" s="9" t="s">
        <v>6</v>
      </c>
      <c r="I437" s="9" t="s">
        <v>16</v>
      </c>
      <c r="J437" s="9" t="s">
        <v>49</v>
      </c>
      <c r="K437" s="9" t="s">
        <v>8</v>
      </c>
      <c r="L437" s="9">
        <v>1</v>
      </c>
    </row>
    <row r="438" spans="1:13">
      <c r="A438" s="46">
        <v>44914</v>
      </c>
      <c r="B438" s="7">
        <f t="shared" si="6"/>
        <v>437</v>
      </c>
      <c r="C438" s="11" t="s">
        <v>1437</v>
      </c>
      <c r="D438" s="8" t="s">
        <v>1019</v>
      </c>
      <c r="E438" s="8">
        <v>1</v>
      </c>
      <c r="F438" s="8">
        <v>0</v>
      </c>
      <c r="G438" s="8">
        <v>0</v>
      </c>
      <c r="H438" s="9" t="s">
        <v>3</v>
      </c>
      <c r="I438" s="9" t="s">
        <v>4</v>
      </c>
      <c r="J438" s="9" t="s">
        <v>51</v>
      </c>
      <c r="K438" s="9" t="s">
        <v>5</v>
      </c>
      <c r="L438" s="9">
        <v>1</v>
      </c>
    </row>
    <row r="439" spans="1:13">
      <c r="A439" s="46">
        <v>44914</v>
      </c>
      <c r="B439" s="7">
        <f t="shared" si="6"/>
        <v>438</v>
      </c>
      <c r="C439" s="11" t="s">
        <v>1438</v>
      </c>
      <c r="D439" s="8" t="s">
        <v>1019</v>
      </c>
      <c r="E439" s="8">
        <v>1</v>
      </c>
      <c r="F439" s="8">
        <v>0</v>
      </c>
      <c r="G439" s="8">
        <v>0</v>
      </c>
      <c r="H439" s="9" t="s">
        <v>3</v>
      </c>
      <c r="I439" s="9" t="s">
        <v>7</v>
      </c>
      <c r="J439" s="9" t="s">
        <v>51</v>
      </c>
      <c r="K439" s="9" t="s">
        <v>5</v>
      </c>
      <c r="L439" s="9">
        <v>1</v>
      </c>
    </row>
    <row r="440" spans="1:13">
      <c r="A440" s="46">
        <v>44914</v>
      </c>
      <c r="B440" s="7">
        <f t="shared" si="6"/>
        <v>439</v>
      </c>
      <c r="C440" s="11" t="s">
        <v>1439</v>
      </c>
      <c r="D440" s="8" t="s">
        <v>55</v>
      </c>
      <c r="E440" s="8">
        <v>1</v>
      </c>
      <c r="F440" s="8">
        <v>19</v>
      </c>
      <c r="G440" s="8">
        <v>0</v>
      </c>
      <c r="H440" s="9" t="s">
        <v>15</v>
      </c>
      <c r="I440" s="9" t="s">
        <v>4</v>
      </c>
      <c r="J440" s="9" t="s">
        <v>71</v>
      </c>
      <c r="K440" s="9" t="s">
        <v>29</v>
      </c>
      <c r="M440" s="10">
        <v>1</v>
      </c>
    </row>
    <row r="441" spans="1:13">
      <c r="A441" s="46">
        <v>44914</v>
      </c>
      <c r="B441" s="7">
        <f t="shared" si="6"/>
        <v>440</v>
      </c>
      <c r="C441" s="11" t="s">
        <v>1440</v>
      </c>
      <c r="D441" s="8" t="s">
        <v>55</v>
      </c>
      <c r="E441" s="8">
        <v>1</v>
      </c>
      <c r="F441" s="8">
        <v>19</v>
      </c>
      <c r="G441" s="8">
        <v>0</v>
      </c>
      <c r="H441" s="9" t="s">
        <v>15</v>
      </c>
      <c r="I441" s="9" t="s">
        <v>4</v>
      </c>
      <c r="J441" s="9" t="s">
        <v>71</v>
      </c>
      <c r="K441" s="9" t="s">
        <v>29</v>
      </c>
      <c r="M441" s="10">
        <v>1</v>
      </c>
    </row>
    <row r="442" spans="1:13">
      <c r="A442" s="46">
        <v>44914</v>
      </c>
      <c r="B442" s="7">
        <f t="shared" si="6"/>
        <v>441</v>
      </c>
      <c r="C442" s="11" t="s">
        <v>1441</v>
      </c>
      <c r="D442" s="8" t="s">
        <v>55</v>
      </c>
      <c r="E442" s="8">
        <v>1</v>
      </c>
      <c r="F442" s="8">
        <v>19</v>
      </c>
      <c r="G442" s="8">
        <v>0</v>
      </c>
      <c r="H442" s="9" t="s">
        <v>15</v>
      </c>
      <c r="I442" s="9" t="s">
        <v>4</v>
      </c>
      <c r="J442" s="9" t="s">
        <v>71</v>
      </c>
      <c r="K442" s="9" t="s">
        <v>29</v>
      </c>
      <c r="M442" s="10">
        <v>1</v>
      </c>
    </row>
    <row r="443" spans="1:13">
      <c r="A443" s="46">
        <v>44914</v>
      </c>
      <c r="B443" s="7">
        <f t="shared" si="6"/>
        <v>442</v>
      </c>
      <c r="C443" s="11" t="s">
        <v>1442</v>
      </c>
      <c r="D443" s="8" t="s">
        <v>402</v>
      </c>
      <c r="E443" s="8">
        <v>1</v>
      </c>
      <c r="F443" s="8">
        <v>4</v>
      </c>
      <c r="G443" s="8">
        <v>0</v>
      </c>
      <c r="H443" s="9" t="s">
        <v>6</v>
      </c>
      <c r="I443" s="9" t="s">
        <v>4</v>
      </c>
      <c r="J443" s="9" t="s">
        <v>1443</v>
      </c>
      <c r="K443" s="9" t="s">
        <v>17</v>
      </c>
      <c r="L443" s="9">
        <v>1</v>
      </c>
    </row>
    <row r="444" spans="1:13">
      <c r="A444" s="46">
        <v>44914</v>
      </c>
      <c r="B444" s="7">
        <f t="shared" si="6"/>
        <v>443</v>
      </c>
      <c r="C444" s="11" t="s">
        <v>1444</v>
      </c>
      <c r="D444" s="8" t="s">
        <v>1081</v>
      </c>
      <c r="E444" s="8">
        <v>1</v>
      </c>
      <c r="F444" s="8">
        <v>0</v>
      </c>
      <c r="G444" s="8">
        <v>0</v>
      </c>
      <c r="H444" s="9" t="s">
        <v>6</v>
      </c>
      <c r="I444" s="9" t="s">
        <v>4</v>
      </c>
      <c r="J444" s="9" t="s">
        <v>87</v>
      </c>
      <c r="K444" s="9" t="s">
        <v>5</v>
      </c>
    </row>
    <row r="445" spans="1:13">
      <c r="A445" s="46">
        <v>44914</v>
      </c>
      <c r="B445" s="7">
        <f t="shared" si="6"/>
        <v>444</v>
      </c>
      <c r="C445" s="11" t="s">
        <v>1445</v>
      </c>
      <c r="D445" s="8" t="s">
        <v>48</v>
      </c>
      <c r="E445" s="8">
        <v>1</v>
      </c>
      <c r="F445" s="8">
        <v>1</v>
      </c>
      <c r="G445" s="8">
        <v>1</v>
      </c>
      <c r="H445" s="9" t="s">
        <v>15</v>
      </c>
      <c r="I445" s="9" t="s">
        <v>4</v>
      </c>
      <c r="J445" s="9" t="s">
        <v>251</v>
      </c>
      <c r="K445" s="9" t="s">
        <v>27</v>
      </c>
      <c r="M445" s="10">
        <v>1</v>
      </c>
    </row>
    <row r="446" spans="1:13">
      <c r="A446" s="46">
        <v>44914</v>
      </c>
      <c r="B446" s="7">
        <f t="shared" si="6"/>
        <v>445</v>
      </c>
      <c r="C446" s="11" t="s">
        <v>1446</v>
      </c>
      <c r="D446" s="8" t="s">
        <v>1005</v>
      </c>
      <c r="E446" s="8">
        <v>1</v>
      </c>
      <c r="F446" s="8">
        <v>1</v>
      </c>
      <c r="G446" s="8">
        <v>1</v>
      </c>
      <c r="H446" s="9" t="s">
        <v>6</v>
      </c>
      <c r="I446" s="9" t="s">
        <v>4</v>
      </c>
      <c r="J446" s="9" t="s">
        <v>87</v>
      </c>
      <c r="K446" s="9" t="s">
        <v>8</v>
      </c>
      <c r="L446" s="9">
        <v>1</v>
      </c>
    </row>
    <row r="447" spans="1:13">
      <c r="A447" s="46">
        <v>44914</v>
      </c>
      <c r="B447" s="7">
        <f t="shared" si="6"/>
        <v>446</v>
      </c>
      <c r="C447" s="11" t="s">
        <v>1447</v>
      </c>
      <c r="D447" s="8" t="s">
        <v>1005</v>
      </c>
      <c r="E447" s="8">
        <v>1</v>
      </c>
      <c r="F447" s="8">
        <v>1</v>
      </c>
      <c r="G447" s="8">
        <v>1</v>
      </c>
      <c r="H447" s="9" t="s">
        <v>6</v>
      </c>
      <c r="I447" s="9" t="s">
        <v>4</v>
      </c>
      <c r="J447" s="9" t="s">
        <v>378</v>
      </c>
      <c r="K447" s="9" t="s">
        <v>5</v>
      </c>
      <c r="M447" s="10">
        <v>1</v>
      </c>
    </row>
    <row r="448" spans="1:13">
      <c r="A448" s="46">
        <v>44914</v>
      </c>
      <c r="B448" s="7">
        <f t="shared" si="6"/>
        <v>447</v>
      </c>
      <c r="C448" s="11" t="s">
        <v>1448</v>
      </c>
      <c r="D448" s="8" t="s">
        <v>1005</v>
      </c>
      <c r="E448" s="8">
        <v>1</v>
      </c>
      <c r="F448" s="8">
        <v>1</v>
      </c>
      <c r="G448" s="8">
        <v>1</v>
      </c>
      <c r="H448" s="9" t="s">
        <v>3</v>
      </c>
      <c r="I448" s="9" t="s">
        <v>24</v>
      </c>
      <c r="J448" s="9" t="s">
        <v>49</v>
      </c>
      <c r="K448" s="9" t="s">
        <v>5</v>
      </c>
      <c r="M448" s="10">
        <v>1</v>
      </c>
    </row>
    <row r="449" spans="1:13">
      <c r="A449" s="46">
        <v>44914</v>
      </c>
      <c r="B449" s="7">
        <f t="shared" si="6"/>
        <v>448</v>
      </c>
      <c r="C449" s="130" t="s">
        <v>1449</v>
      </c>
      <c r="D449" s="8" t="s">
        <v>53</v>
      </c>
      <c r="E449" s="8">
        <v>1</v>
      </c>
      <c r="F449" s="8">
        <v>1</v>
      </c>
      <c r="G449" s="8">
        <v>0</v>
      </c>
      <c r="H449" s="9" t="s">
        <v>15</v>
      </c>
      <c r="I449" s="9" t="s">
        <v>4</v>
      </c>
      <c r="J449" s="9" t="s">
        <v>251</v>
      </c>
      <c r="K449" s="9" t="s">
        <v>27</v>
      </c>
      <c r="L449" s="9">
        <v>1</v>
      </c>
    </row>
    <row r="450" spans="1:13">
      <c r="A450" s="46">
        <v>44914</v>
      </c>
      <c r="B450" s="7">
        <f t="shared" si="6"/>
        <v>449</v>
      </c>
      <c r="C450" s="130" t="s">
        <v>1450</v>
      </c>
      <c r="D450" s="8" t="s">
        <v>53</v>
      </c>
      <c r="E450" s="8">
        <v>1</v>
      </c>
      <c r="F450" s="8">
        <v>3</v>
      </c>
      <c r="G450" s="8">
        <v>0</v>
      </c>
      <c r="H450" s="9" t="s">
        <v>15</v>
      </c>
      <c r="I450" s="9" t="s">
        <v>4</v>
      </c>
      <c r="J450" s="9" t="s">
        <v>1451</v>
      </c>
      <c r="K450" s="9" t="s">
        <v>1452</v>
      </c>
      <c r="L450" s="9">
        <v>1</v>
      </c>
    </row>
    <row r="451" spans="1:13">
      <c r="A451" s="46">
        <v>44914</v>
      </c>
      <c r="B451" s="7">
        <f t="shared" ref="B451:B514" si="7">SUM(B450+1)</f>
        <v>450</v>
      </c>
      <c r="C451" s="130" t="s">
        <v>1453</v>
      </c>
      <c r="D451" s="8" t="s">
        <v>68</v>
      </c>
      <c r="E451" s="8">
        <v>1</v>
      </c>
      <c r="F451" s="8">
        <v>0</v>
      </c>
      <c r="G451" s="8">
        <v>0</v>
      </c>
      <c r="H451" s="9" t="s">
        <v>6</v>
      </c>
      <c r="I451" s="9" t="s">
        <v>7</v>
      </c>
      <c r="J451" s="9" t="s">
        <v>49</v>
      </c>
      <c r="K451" s="9" t="s">
        <v>11</v>
      </c>
      <c r="L451" s="9">
        <v>1</v>
      </c>
    </row>
    <row r="452" spans="1:13">
      <c r="A452" s="46">
        <v>44914</v>
      </c>
      <c r="B452" s="7">
        <f t="shared" si="7"/>
        <v>451</v>
      </c>
      <c r="C452" s="130" t="s">
        <v>1454</v>
      </c>
      <c r="D452" s="8" t="s">
        <v>68</v>
      </c>
      <c r="E452" s="8">
        <v>1</v>
      </c>
      <c r="F452" s="8">
        <v>0</v>
      </c>
      <c r="G452" s="8">
        <v>0</v>
      </c>
      <c r="H452" s="9" t="s">
        <v>6</v>
      </c>
      <c r="I452" s="9" t="s">
        <v>4</v>
      </c>
      <c r="J452" s="9" t="s">
        <v>49</v>
      </c>
      <c r="K452" s="9" t="s">
        <v>11</v>
      </c>
      <c r="L452" s="9">
        <v>1</v>
      </c>
    </row>
    <row r="453" spans="1:13">
      <c r="A453" s="46">
        <v>44914</v>
      </c>
      <c r="B453" s="7">
        <f t="shared" si="7"/>
        <v>452</v>
      </c>
      <c r="C453" s="130" t="s">
        <v>1455</v>
      </c>
      <c r="D453" s="8" t="s">
        <v>68</v>
      </c>
      <c r="E453" s="8">
        <v>1</v>
      </c>
      <c r="F453" s="8">
        <v>0</v>
      </c>
      <c r="G453" s="8">
        <v>0</v>
      </c>
      <c r="H453" s="9" t="s">
        <v>6</v>
      </c>
      <c r="I453" s="9" t="s">
        <v>16</v>
      </c>
      <c r="J453" s="9" t="s">
        <v>49</v>
      </c>
      <c r="K453" s="9" t="s">
        <v>11</v>
      </c>
      <c r="L453" s="9">
        <v>1</v>
      </c>
    </row>
    <row r="454" spans="1:13">
      <c r="A454" s="46">
        <v>44914</v>
      </c>
      <c r="B454" s="7">
        <f t="shared" si="7"/>
        <v>453</v>
      </c>
      <c r="C454" s="11" t="s">
        <v>339</v>
      </c>
      <c r="D454" s="8" t="s">
        <v>68</v>
      </c>
      <c r="E454" s="8">
        <v>1</v>
      </c>
      <c r="F454" s="8">
        <v>0</v>
      </c>
      <c r="G454" s="8">
        <v>0</v>
      </c>
      <c r="H454" s="9" t="s">
        <v>6</v>
      </c>
      <c r="I454" s="9" t="s">
        <v>4</v>
      </c>
      <c r="J454" s="9" t="s">
        <v>51</v>
      </c>
      <c r="K454" s="9" t="s">
        <v>5</v>
      </c>
      <c r="M454" s="10">
        <v>1</v>
      </c>
    </row>
    <row r="455" spans="1:13">
      <c r="A455" s="46">
        <v>44914</v>
      </c>
      <c r="B455" s="7">
        <f t="shared" si="7"/>
        <v>454</v>
      </c>
      <c r="C455" s="11" t="s">
        <v>1112</v>
      </c>
      <c r="D455" s="8" t="s">
        <v>68</v>
      </c>
      <c r="E455" s="8">
        <v>1</v>
      </c>
      <c r="F455" s="8">
        <v>0</v>
      </c>
      <c r="G455" s="8">
        <v>1</v>
      </c>
      <c r="H455" s="9" t="s">
        <v>6</v>
      </c>
      <c r="I455" s="9" t="s">
        <v>4</v>
      </c>
      <c r="J455" s="9" t="s">
        <v>66</v>
      </c>
      <c r="K455" s="9" t="s">
        <v>20</v>
      </c>
      <c r="L455" s="9">
        <v>1</v>
      </c>
    </row>
    <row r="456" spans="1:13">
      <c r="A456" s="46">
        <v>44914</v>
      </c>
      <c r="B456" s="7">
        <f t="shared" si="7"/>
        <v>455</v>
      </c>
      <c r="C456" s="11" t="s">
        <v>1082</v>
      </c>
      <c r="D456" s="8" t="s">
        <v>68</v>
      </c>
      <c r="E456" s="8">
        <v>1</v>
      </c>
      <c r="F456" s="8">
        <v>0</v>
      </c>
      <c r="G456" s="8">
        <v>1</v>
      </c>
      <c r="H456" s="9" t="s">
        <v>6</v>
      </c>
      <c r="I456" s="9" t="s">
        <v>7</v>
      </c>
      <c r="J456" s="9" t="s">
        <v>51</v>
      </c>
      <c r="K456" s="9" t="s">
        <v>20</v>
      </c>
      <c r="L456" s="9">
        <v>1</v>
      </c>
    </row>
    <row r="457" spans="1:13">
      <c r="A457" s="46">
        <v>44914</v>
      </c>
      <c r="B457" s="7">
        <f t="shared" si="7"/>
        <v>456</v>
      </c>
      <c r="C457" s="11" t="s">
        <v>1456</v>
      </c>
      <c r="D457" s="8" t="s">
        <v>68</v>
      </c>
      <c r="E457" s="8">
        <v>1</v>
      </c>
      <c r="F457" s="8">
        <v>0</v>
      </c>
      <c r="G457" s="8">
        <v>1</v>
      </c>
      <c r="H457" s="9" t="s">
        <v>6</v>
      </c>
      <c r="I457" s="9" t="s">
        <v>4</v>
      </c>
      <c r="J457" s="9" t="s">
        <v>66</v>
      </c>
      <c r="K457" s="9" t="s">
        <v>20</v>
      </c>
      <c r="L457" s="9">
        <v>1</v>
      </c>
    </row>
    <row r="458" spans="1:13">
      <c r="A458" s="46">
        <v>44915</v>
      </c>
      <c r="B458" s="7">
        <f t="shared" si="7"/>
        <v>457</v>
      </c>
      <c r="C458" s="11" t="s">
        <v>1457</v>
      </c>
      <c r="D458" s="8" t="s">
        <v>950</v>
      </c>
      <c r="E458" s="8">
        <v>1</v>
      </c>
      <c r="F458" s="8">
        <v>1</v>
      </c>
      <c r="G458" s="8">
        <v>1</v>
      </c>
      <c r="H458" s="9" t="s">
        <v>6</v>
      </c>
      <c r="I458" s="9" t="s">
        <v>4</v>
      </c>
      <c r="J458" s="9" t="s">
        <v>49</v>
      </c>
      <c r="K458" s="9" t="s">
        <v>8</v>
      </c>
      <c r="L458" s="9">
        <v>1</v>
      </c>
    </row>
    <row r="459" spans="1:13">
      <c r="A459" s="46">
        <v>44915</v>
      </c>
      <c r="B459" s="7">
        <f t="shared" si="7"/>
        <v>458</v>
      </c>
      <c r="C459" s="11" t="s">
        <v>1458</v>
      </c>
      <c r="D459" s="8" t="s">
        <v>1005</v>
      </c>
      <c r="E459" s="8">
        <v>1</v>
      </c>
      <c r="F459" s="8">
        <v>1</v>
      </c>
      <c r="G459" s="8">
        <v>1</v>
      </c>
      <c r="H459" s="9" t="s">
        <v>3</v>
      </c>
      <c r="I459" s="9" t="s">
        <v>7</v>
      </c>
      <c r="J459" s="9" t="s">
        <v>51</v>
      </c>
      <c r="K459" s="9" t="s">
        <v>5</v>
      </c>
      <c r="M459" s="10">
        <v>1</v>
      </c>
    </row>
    <row r="460" spans="1:13">
      <c r="A460" s="46">
        <v>44915</v>
      </c>
      <c r="B460" s="7">
        <f t="shared" si="7"/>
        <v>459</v>
      </c>
      <c r="C460" s="11" t="s">
        <v>1459</v>
      </c>
      <c r="D460" s="8" t="s">
        <v>1005</v>
      </c>
      <c r="E460" s="8">
        <v>1</v>
      </c>
      <c r="F460" s="8">
        <v>1</v>
      </c>
      <c r="G460" s="8">
        <v>1</v>
      </c>
      <c r="H460" s="9" t="s">
        <v>6</v>
      </c>
      <c r="I460" s="9" t="s">
        <v>4</v>
      </c>
      <c r="J460" s="9" t="s">
        <v>87</v>
      </c>
      <c r="K460" s="9" t="s">
        <v>8</v>
      </c>
      <c r="L460" s="9">
        <v>1</v>
      </c>
    </row>
    <row r="461" spans="1:13">
      <c r="A461" s="46">
        <v>44915</v>
      </c>
      <c r="B461" s="7">
        <f t="shared" si="7"/>
        <v>460</v>
      </c>
      <c r="C461" s="11" t="s">
        <v>1460</v>
      </c>
      <c r="D461" s="8" t="s">
        <v>1019</v>
      </c>
      <c r="E461" s="8">
        <v>1</v>
      </c>
      <c r="F461" s="8">
        <v>1</v>
      </c>
      <c r="G461" s="8">
        <v>1</v>
      </c>
      <c r="H461" s="9" t="s">
        <v>6</v>
      </c>
      <c r="I461" s="9" t="s">
        <v>7</v>
      </c>
      <c r="J461" s="9" t="s">
        <v>378</v>
      </c>
      <c r="K461" s="9" t="s">
        <v>8</v>
      </c>
      <c r="L461" s="9">
        <v>1</v>
      </c>
    </row>
    <row r="462" spans="1:13">
      <c r="A462" s="46">
        <v>44915</v>
      </c>
      <c r="B462" s="7">
        <f t="shared" si="7"/>
        <v>461</v>
      </c>
      <c r="C462" s="11" t="s">
        <v>1461</v>
      </c>
      <c r="D462" s="8" t="s">
        <v>1019</v>
      </c>
      <c r="E462" s="8">
        <v>1</v>
      </c>
      <c r="F462" s="8">
        <v>1</v>
      </c>
      <c r="G462" s="8">
        <v>1</v>
      </c>
      <c r="H462" s="9" t="s">
        <v>3</v>
      </c>
      <c r="I462" s="9" t="s">
        <v>7</v>
      </c>
      <c r="J462" s="9" t="s">
        <v>49</v>
      </c>
      <c r="K462" s="9" t="s">
        <v>5</v>
      </c>
      <c r="L462" s="9">
        <v>1</v>
      </c>
    </row>
    <row r="463" spans="1:13">
      <c r="A463" s="46">
        <v>44915</v>
      </c>
      <c r="B463" s="7">
        <f t="shared" si="7"/>
        <v>462</v>
      </c>
      <c r="C463" s="11" t="s">
        <v>1462</v>
      </c>
      <c r="D463" s="8" t="s">
        <v>402</v>
      </c>
      <c r="E463" s="8">
        <v>1</v>
      </c>
      <c r="F463" s="8">
        <v>1</v>
      </c>
      <c r="G463" s="8">
        <v>1</v>
      </c>
      <c r="H463" s="9" t="s">
        <v>15</v>
      </c>
      <c r="I463" s="9" t="s">
        <v>4</v>
      </c>
      <c r="J463" s="9" t="s">
        <v>66</v>
      </c>
      <c r="K463" s="9" t="s">
        <v>14</v>
      </c>
      <c r="L463" s="9">
        <v>1</v>
      </c>
    </row>
    <row r="464" spans="1:13">
      <c r="A464" s="46">
        <v>44915</v>
      </c>
      <c r="B464" s="7">
        <f t="shared" si="7"/>
        <v>463</v>
      </c>
      <c r="C464" s="11" t="s">
        <v>1463</v>
      </c>
      <c r="D464" s="8" t="s">
        <v>402</v>
      </c>
      <c r="E464" s="8">
        <v>1</v>
      </c>
      <c r="F464" s="8">
        <v>1</v>
      </c>
      <c r="G464" s="8">
        <v>0</v>
      </c>
      <c r="H464" s="9" t="s">
        <v>13</v>
      </c>
      <c r="I464" s="9" t="s">
        <v>13</v>
      </c>
      <c r="J464" s="9" t="s">
        <v>49</v>
      </c>
      <c r="K464" s="9" t="s">
        <v>17</v>
      </c>
    </row>
    <row r="465" spans="1:13">
      <c r="A465" s="46">
        <v>44915</v>
      </c>
      <c r="B465" s="7">
        <f t="shared" si="7"/>
        <v>464</v>
      </c>
      <c r="C465" s="11" t="s">
        <v>1464</v>
      </c>
      <c r="D465" s="8" t="s">
        <v>1081</v>
      </c>
      <c r="E465" s="8">
        <v>1</v>
      </c>
      <c r="F465" s="8">
        <v>1</v>
      </c>
      <c r="G465" s="8">
        <v>1</v>
      </c>
      <c r="H465" s="9" t="s">
        <v>6</v>
      </c>
      <c r="I465" s="9" t="s">
        <v>16</v>
      </c>
      <c r="J465" s="9" t="s">
        <v>49</v>
      </c>
      <c r="K465" s="9" t="s">
        <v>20</v>
      </c>
    </row>
    <row r="466" spans="1:13">
      <c r="A466" s="46">
        <v>44915</v>
      </c>
      <c r="B466" s="7">
        <f t="shared" si="7"/>
        <v>465</v>
      </c>
      <c r="C466" s="11" t="s">
        <v>1465</v>
      </c>
      <c r="D466" s="8" t="s">
        <v>1026</v>
      </c>
      <c r="E466" s="8">
        <v>1</v>
      </c>
      <c r="F466" s="8">
        <v>1</v>
      </c>
      <c r="G466" s="8">
        <v>1</v>
      </c>
      <c r="H466" s="9" t="s">
        <v>6</v>
      </c>
      <c r="I466" s="9" t="s">
        <v>7</v>
      </c>
      <c r="J466" s="9" t="s">
        <v>49</v>
      </c>
      <c r="K466" s="9" t="s">
        <v>20</v>
      </c>
      <c r="L466" s="9">
        <v>1</v>
      </c>
    </row>
    <row r="467" spans="1:13">
      <c r="A467" s="46">
        <v>44915</v>
      </c>
      <c r="B467" s="7">
        <f t="shared" si="7"/>
        <v>466</v>
      </c>
      <c r="C467" s="130" t="s">
        <v>1466</v>
      </c>
      <c r="D467" s="8" t="s">
        <v>53</v>
      </c>
      <c r="E467" s="8">
        <v>1</v>
      </c>
      <c r="F467" s="8">
        <v>1</v>
      </c>
      <c r="G467" s="8">
        <v>0</v>
      </c>
      <c r="H467" s="9" t="s">
        <v>21</v>
      </c>
      <c r="I467" s="9" t="s">
        <v>4</v>
      </c>
      <c r="J467" s="9" t="s">
        <v>251</v>
      </c>
      <c r="K467" s="9" t="s">
        <v>14</v>
      </c>
      <c r="L467" s="9">
        <v>1</v>
      </c>
    </row>
    <row r="468" spans="1:13">
      <c r="A468" s="46">
        <v>44915</v>
      </c>
      <c r="B468" s="7">
        <f t="shared" si="7"/>
        <v>467</v>
      </c>
      <c r="C468" s="11" t="s">
        <v>1467</v>
      </c>
      <c r="D468" s="8" t="s">
        <v>53</v>
      </c>
      <c r="E468" s="8">
        <v>1</v>
      </c>
      <c r="F468" s="8">
        <v>1</v>
      </c>
      <c r="G468" s="8">
        <v>0</v>
      </c>
      <c r="H468" s="9" t="s">
        <v>15</v>
      </c>
      <c r="I468" s="9" t="s">
        <v>4</v>
      </c>
      <c r="J468" s="9" t="s">
        <v>251</v>
      </c>
      <c r="K468" s="9" t="s">
        <v>27</v>
      </c>
      <c r="L468" s="9">
        <v>1</v>
      </c>
    </row>
    <row r="469" spans="1:13">
      <c r="A469" s="46">
        <v>44915</v>
      </c>
      <c r="B469" s="7">
        <f t="shared" si="7"/>
        <v>468</v>
      </c>
      <c r="C469" s="11" t="s">
        <v>1468</v>
      </c>
      <c r="D469" s="8" t="s">
        <v>48</v>
      </c>
      <c r="E469" s="8">
        <v>1</v>
      </c>
      <c r="F469" s="8">
        <v>0</v>
      </c>
      <c r="G469" s="8">
        <v>1</v>
      </c>
      <c r="H469" s="9" t="s">
        <v>15</v>
      </c>
      <c r="I469" s="9" t="s">
        <v>4</v>
      </c>
      <c r="J469" s="9" t="s">
        <v>1469</v>
      </c>
      <c r="K469" s="9" t="s">
        <v>20</v>
      </c>
      <c r="L469" s="9">
        <v>1</v>
      </c>
    </row>
    <row r="470" spans="1:13">
      <c r="A470" s="46">
        <v>44915</v>
      </c>
      <c r="B470" s="7">
        <f t="shared" si="7"/>
        <v>469</v>
      </c>
      <c r="C470" s="11" t="s">
        <v>1470</v>
      </c>
      <c r="D470" s="8" t="s">
        <v>48</v>
      </c>
      <c r="E470" s="8">
        <v>1</v>
      </c>
      <c r="F470" s="8">
        <v>0</v>
      </c>
      <c r="G470" s="8">
        <v>1</v>
      </c>
      <c r="H470" s="9" t="s">
        <v>15</v>
      </c>
      <c r="I470" s="9" t="s">
        <v>4</v>
      </c>
      <c r="J470" s="9" t="s">
        <v>1469</v>
      </c>
      <c r="K470" s="9" t="s">
        <v>20</v>
      </c>
      <c r="L470" s="9">
        <v>1</v>
      </c>
    </row>
    <row r="471" spans="1:13">
      <c r="A471" s="46">
        <v>44915</v>
      </c>
      <c r="B471" s="7">
        <f t="shared" si="7"/>
        <v>470</v>
      </c>
      <c r="C471" s="11" t="s">
        <v>1471</v>
      </c>
      <c r="D471" s="8" t="s">
        <v>48</v>
      </c>
      <c r="E471" s="8">
        <v>1</v>
      </c>
      <c r="F471" s="8">
        <v>0</v>
      </c>
      <c r="G471" s="8">
        <v>1</v>
      </c>
      <c r="H471" s="9" t="s">
        <v>15</v>
      </c>
      <c r="I471" s="9" t="s">
        <v>4</v>
      </c>
      <c r="J471" s="9" t="s">
        <v>1469</v>
      </c>
      <c r="K471" s="9" t="s">
        <v>20</v>
      </c>
      <c r="L471" s="9">
        <v>1</v>
      </c>
    </row>
    <row r="472" spans="1:13">
      <c r="A472" s="46">
        <v>44915</v>
      </c>
      <c r="B472" s="7">
        <f t="shared" si="7"/>
        <v>471</v>
      </c>
      <c r="C472" s="11" t="s">
        <v>1472</v>
      </c>
      <c r="D472" s="8" t="s">
        <v>48</v>
      </c>
      <c r="E472" s="8">
        <v>1</v>
      </c>
      <c r="F472" s="8">
        <v>0</v>
      </c>
      <c r="G472" s="8">
        <v>1</v>
      </c>
      <c r="H472" s="9" t="s">
        <v>15</v>
      </c>
      <c r="I472" s="9" t="s">
        <v>4</v>
      </c>
      <c r="J472" s="9" t="s">
        <v>66</v>
      </c>
      <c r="K472" s="9" t="s">
        <v>20</v>
      </c>
      <c r="M472" s="10">
        <v>1</v>
      </c>
    </row>
    <row r="473" spans="1:13">
      <c r="A473" s="46">
        <v>44915</v>
      </c>
      <c r="B473" s="7">
        <f t="shared" si="7"/>
        <v>472</v>
      </c>
      <c r="C473" s="11" t="s">
        <v>1404</v>
      </c>
      <c r="D473" s="8" t="s">
        <v>48</v>
      </c>
      <c r="E473" s="8">
        <v>1</v>
      </c>
      <c r="F473" s="8">
        <v>0</v>
      </c>
      <c r="G473" s="8">
        <v>1</v>
      </c>
      <c r="H473" s="9" t="s">
        <v>15</v>
      </c>
      <c r="I473" s="9" t="s">
        <v>4</v>
      </c>
      <c r="J473" s="9" t="s">
        <v>66</v>
      </c>
      <c r="K473" s="9" t="s">
        <v>20</v>
      </c>
      <c r="M473" s="10">
        <v>1</v>
      </c>
    </row>
    <row r="474" spans="1:13">
      <c r="A474" s="46">
        <v>44915</v>
      </c>
      <c r="B474" s="7">
        <f t="shared" si="7"/>
        <v>473</v>
      </c>
      <c r="C474" s="11" t="s">
        <v>1473</v>
      </c>
      <c r="D474" s="8" t="s">
        <v>55</v>
      </c>
      <c r="E474" s="8">
        <v>1</v>
      </c>
      <c r="F474" s="8">
        <v>0</v>
      </c>
      <c r="G474" s="8">
        <v>2</v>
      </c>
      <c r="H474" s="9" t="s">
        <v>15</v>
      </c>
      <c r="I474" s="9" t="s">
        <v>4</v>
      </c>
      <c r="J474" s="9" t="s">
        <v>66</v>
      </c>
      <c r="K474" s="9" t="s">
        <v>20</v>
      </c>
      <c r="L474" s="9">
        <v>1</v>
      </c>
    </row>
    <row r="475" spans="1:13">
      <c r="A475" s="46">
        <v>44915</v>
      </c>
      <c r="B475" s="7">
        <f t="shared" si="7"/>
        <v>474</v>
      </c>
      <c r="C475" s="11" t="s">
        <v>1474</v>
      </c>
      <c r="D475" s="8" t="s">
        <v>55</v>
      </c>
      <c r="E475" s="8">
        <v>1</v>
      </c>
      <c r="F475" s="8">
        <v>0</v>
      </c>
      <c r="G475" s="8">
        <v>2</v>
      </c>
      <c r="H475" s="9" t="s">
        <v>15</v>
      </c>
      <c r="I475" s="9" t="s">
        <v>4</v>
      </c>
      <c r="J475" s="9" t="s">
        <v>66</v>
      </c>
      <c r="K475" s="9" t="s">
        <v>20</v>
      </c>
      <c r="L475" s="9">
        <v>1</v>
      </c>
    </row>
    <row r="476" spans="1:13">
      <c r="A476" s="46">
        <v>44915</v>
      </c>
      <c r="B476" s="7">
        <f t="shared" si="7"/>
        <v>475</v>
      </c>
      <c r="C476" s="11" t="s">
        <v>1475</v>
      </c>
      <c r="D476" s="8" t="s">
        <v>55</v>
      </c>
      <c r="E476" s="8">
        <v>1</v>
      </c>
      <c r="F476" s="8">
        <v>0</v>
      </c>
      <c r="G476" s="8">
        <v>2</v>
      </c>
      <c r="H476" s="9" t="s">
        <v>15</v>
      </c>
      <c r="I476" s="9" t="s">
        <v>4</v>
      </c>
      <c r="J476" s="9" t="s">
        <v>66</v>
      </c>
      <c r="K476" s="9" t="s">
        <v>20</v>
      </c>
      <c r="L476" s="9">
        <v>1</v>
      </c>
    </row>
    <row r="477" spans="1:13">
      <c r="A477" s="46">
        <v>44915</v>
      </c>
      <c r="B477" s="7">
        <f t="shared" si="7"/>
        <v>476</v>
      </c>
      <c r="C477" s="11" t="s">
        <v>1476</v>
      </c>
      <c r="D477" s="8" t="s">
        <v>55</v>
      </c>
      <c r="E477" s="8">
        <v>1</v>
      </c>
      <c r="F477" s="8">
        <v>0</v>
      </c>
      <c r="G477" s="8">
        <v>1</v>
      </c>
      <c r="H477" s="9" t="s">
        <v>15</v>
      </c>
      <c r="I477" s="9" t="s">
        <v>4</v>
      </c>
      <c r="J477" s="9" t="s">
        <v>66</v>
      </c>
      <c r="K477" s="9" t="s">
        <v>20</v>
      </c>
      <c r="L477" s="9">
        <v>1</v>
      </c>
    </row>
    <row r="478" spans="1:13">
      <c r="A478" s="46">
        <v>44915</v>
      </c>
      <c r="B478" s="7">
        <f t="shared" si="7"/>
        <v>477</v>
      </c>
      <c r="C478" s="11" t="s">
        <v>1477</v>
      </c>
      <c r="D478" s="8" t="s">
        <v>55</v>
      </c>
      <c r="E478" s="8">
        <v>1</v>
      </c>
      <c r="F478" s="8">
        <v>2</v>
      </c>
      <c r="G478" s="8">
        <v>0</v>
      </c>
      <c r="H478" s="9" t="s">
        <v>18</v>
      </c>
      <c r="I478" s="9" t="s">
        <v>7</v>
      </c>
      <c r="J478" s="9" t="s">
        <v>785</v>
      </c>
      <c r="K478" s="9" t="s">
        <v>17</v>
      </c>
      <c r="L478" s="9">
        <v>1</v>
      </c>
    </row>
    <row r="479" spans="1:13">
      <c r="A479" s="46">
        <v>44915</v>
      </c>
      <c r="B479" s="7">
        <f t="shared" si="7"/>
        <v>478</v>
      </c>
      <c r="C479" s="11" t="s">
        <v>1478</v>
      </c>
      <c r="D479" s="8" t="s">
        <v>61</v>
      </c>
      <c r="E479" s="8">
        <v>1</v>
      </c>
      <c r="F479" s="8">
        <v>1</v>
      </c>
      <c r="G479" s="8">
        <v>1</v>
      </c>
      <c r="H479" s="9" t="s">
        <v>6</v>
      </c>
      <c r="I479" s="9" t="s">
        <v>7</v>
      </c>
      <c r="J479" s="9" t="s">
        <v>51</v>
      </c>
      <c r="K479" s="9" t="s">
        <v>8</v>
      </c>
      <c r="L479" s="9">
        <v>1</v>
      </c>
    </row>
    <row r="480" spans="1:13">
      <c r="A480" s="46">
        <v>44915</v>
      </c>
      <c r="B480" s="7">
        <f t="shared" si="7"/>
        <v>479</v>
      </c>
      <c r="C480" s="11" t="s">
        <v>1479</v>
      </c>
      <c r="D480" s="8" t="s">
        <v>68</v>
      </c>
      <c r="E480" s="8">
        <v>1</v>
      </c>
      <c r="F480" s="8">
        <v>1</v>
      </c>
      <c r="G480" s="8">
        <v>1</v>
      </c>
      <c r="H480" s="9" t="s">
        <v>6</v>
      </c>
      <c r="I480" s="9" t="s">
        <v>7</v>
      </c>
      <c r="J480" s="9" t="s">
        <v>49</v>
      </c>
      <c r="K480" s="9" t="s">
        <v>8</v>
      </c>
      <c r="L480" s="9">
        <v>1</v>
      </c>
    </row>
    <row r="481" spans="1:13">
      <c r="A481" s="46">
        <v>44915</v>
      </c>
      <c r="B481" s="7">
        <f t="shared" si="7"/>
        <v>480</v>
      </c>
      <c r="C481" s="11" t="s">
        <v>1480</v>
      </c>
      <c r="D481" s="8" t="s">
        <v>68</v>
      </c>
      <c r="E481" s="8">
        <v>1</v>
      </c>
      <c r="F481" s="8">
        <v>1</v>
      </c>
      <c r="G481" s="8">
        <v>1</v>
      </c>
      <c r="H481" s="9" t="s">
        <v>6</v>
      </c>
      <c r="I481" s="9" t="s">
        <v>4</v>
      </c>
      <c r="J481" s="9" t="s">
        <v>684</v>
      </c>
      <c r="K481" s="9" t="s">
        <v>8</v>
      </c>
      <c r="M481" s="10">
        <v>1</v>
      </c>
    </row>
    <row r="482" spans="1:13">
      <c r="A482" s="46">
        <v>44915</v>
      </c>
      <c r="B482" s="7">
        <f t="shared" si="7"/>
        <v>481</v>
      </c>
      <c r="C482" s="11" t="s">
        <v>1481</v>
      </c>
      <c r="D482" s="8" t="s">
        <v>68</v>
      </c>
      <c r="E482" s="8">
        <v>1</v>
      </c>
      <c r="F482" s="8">
        <v>1</v>
      </c>
      <c r="G482" s="8">
        <v>1</v>
      </c>
      <c r="H482" s="9" t="s">
        <v>6</v>
      </c>
      <c r="I482" s="9" t="s">
        <v>7</v>
      </c>
      <c r="J482" s="9" t="s">
        <v>51</v>
      </c>
      <c r="K482" s="9" t="s">
        <v>20</v>
      </c>
      <c r="M482" s="10">
        <v>1</v>
      </c>
    </row>
    <row r="483" spans="1:13">
      <c r="A483" s="46">
        <v>44915</v>
      </c>
      <c r="B483" s="7">
        <f t="shared" si="7"/>
        <v>482</v>
      </c>
      <c r="C483" s="11" t="s">
        <v>1482</v>
      </c>
      <c r="D483" s="8" t="s">
        <v>159</v>
      </c>
      <c r="E483" s="8">
        <v>1</v>
      </c>
      <c r="F483" s="8">
        <v>5</v>
      </c>
      <c r="G483" s="8">
        <v>0</v>
      </c>
      <c r="H483" s="9" t="s">
        <v>15</v>
      </c>
      <c r="I483" s="9" t="s">
        <v>4</v>
      </c>
      <c r="J483" s="9" t="s">
        <v>1483</v>
      </c>
      <c r="K483" s="9" t="s">
        <v>11</v>
      </c>
      <c r="M483" s="10">
        <v>1</v>
      </c>
    </row>
    <row r="484" spans="1:13">
      <c r="A484" s="46">
        <v>44915</v>
      </c>
      <c r="B484" s="7">
        <f t="shared" si="7"/>
        <v>483</v>
      </c>
      <c r="C484" s="11" t="s">
        <v>1411</v>
      </c>
      <c r="D484" s="8" t="s">
        <v>159</v>
      </c>
      <c r="E484" s="8">
        <v>1</v>
      </c>
      <c r="F484" s="8">
        <v>0</v>
      </c>
      <c r="G484" s="8">
        <v>2</v>
      </c>
      <c r="H484" s="9" t="s">
        <v>15</v>
      </c>
      <c r="I484" s="9" t="s">
        <v>4</v>
      </c>
      <c r="J484" s="9" t="s">
        <v>1412</v>
      </c>
      <c r="K484" s="9" t="s">
        <v>27</v>
      </c>
      <c r="M484" s="10">
        <v>1</v>
      </c>
    </row>
    <row r="485" spans="1:13">
      <c r="A485" s="6">
        <v>44916</v>
      </c>
      <c r="B485" s="7">
        <f t="shared" si="7"/>
        <v>484</v>
      </c>
      <c r="C485" s="11" t="s">
        <v>1484</v>
      </c>
      <c r="D485" s="8" t="s">
        <v>950</v>
      </c>
      <c r="E485" s="8">
        <v>1</v>
      </c>
      <c r="F485" s="8">
        <v>0</v>
      </c>
      <c r="G485" s="8">
        <v>0</v>
      </c>
      <c r="H485" s="9" t="s">
        <v>1485</v>
      </c>
      <c r="I485" s="9" t="s">
        <v>1486</v>
      </c>
      <c r="J485" s="9" t="s">
        <v>1487</v>
      </c>
      <c r="K485" s="9" t="s">
        <v>20</v>
      </c>
      <c r="M485" s="10">
        <v>1</v>
      </c>
    </row>
    <row r="486" spans="1:13">
      <c r="A486" s="6">
        <v>44916</v>
      </c>
      <c r="B486" s="7">
        <f t="shared" si="7"/>
        <v>485</v>
      </c>
      <c r="C486" s="11" t="s">
        <v>1488</v>
      </c>
      <c r="D486" s="8" t="s">
        <v>950</v>
      </c>
      <c r="E486" s="8">
        <v>1</v>
      </c>
      <c r="F486" s="8">
        <v>1</v>
      </c>
      <c r="G486" s="8">
        <v>3</v>
      </c>
      <c r="H486" s="9" t="s">
        <v>6</v>
      </c>
      <c r="I486" s="9" t="s">
        <v>4</v>
      </c>
      <c r="J486" s="9" t="s">
        <v>49</v>
      </c>
      <c r="K486" s="9" t="s">
        <v>20</v>
      </c>
      <c r="L486" s="9">
        <v>1</v>
      </c>
    </row>
    <row r="487" spans="1:13">
      <c r="A487" s="6">
        <v>44916</v>
      </c>
      <c r="B487" s="7">
        <f t="shared" si="7"/>
        <v>486</v>
      </c>
      <c r="C487" s="11" t="s">
        <v>1489</v>
      </c>
      <c r="D487" s="8" t="s">
        <v>950</v>
      </c>
      <c r="E487" s="8">
        <v>1</v>
      </c>
      <c r="F487" s="8">
        <v>1</v>
      </c>
      <c r="G487" s="8">
        <v>1</v>
      </c>
      <c r="H487" s="9" t="s">
        <v>3</v>
      </c>
      <c r="I487" s="9" t="s">
        <v>4</v>
      </c>
      <c r="J487" s="9" t="s">
        <v>87</v>
      </c>
      <c r="K487" s="9" t="s">
        <v>5</v>
      </c>
      <c r="L487" s="9">
        <v>1</v>
      </c>
    </row>
    <row r="488" spans="1:13">
      <c r="A488" s="6">
        <v>44916</v>
      </c>
      <c r="B488" s="7">
        <f t="shared" si="7"/>
        <v>487</v>
      </c>
      <c r="C488" s="11" t="s">
        <v>1490</v>
      </c>
      <c r="D488" s="8" t="s">
        <v>53</v>
      </c>
      <c r="E488" s="8">
        <v>1</v>
      </c>
      <c r="F488" s="8">
        <v>1</v>
      </c>
      <c r="G488" s="8">
        <v>0</v>
      </c>
      <c r="H488" s="9" t="s">
        <v>21</v>
      </c>
      <c r="I488" s="9" t="s">
        <v>4</v>
      </c>
      <c r="J488" s="9" t="s">
        <v>251</v>
      </c>
      <c r="K488" s="9" t="s">
        <v>14</v>
      </c>
      <c r="L488" s="9">
        <v>1</v>
      </c>
    </row>
    <row r="489" spans="1:13">
      <c r="A489" s="6">
        <v>44916</v>
      </c>
      <c r="B489" s="7">
        <f t="shared" si="7"/>
        <v>488</v>
      </c>
      <c r="C489" s="11" t="s">
        <v>1491</v>
      </c>
      <c r="D489" s="8" t="s">
        <v>53</v>
      </c>
      <c r="E489" s="8">
        <v>1</v>
      </c>
      <c r="F489" s="8">
        <v>1</v>
      </c>
      <c r="G489" s="8">
        <v>1</v>
      </c>
      <c r="H489" s="9" t="s">
        <v>21</v>
      </c>
      <c r="I489" s="9" t="s">
        <v>4</v>
      </c>
      <c r="J489" s="9" t="s">
        <v>251</v>
      </c>
      <c r="K489" s="9" t="s">
        <v>27</v>
      </c>
      <c r="L489" s="9">
        <v>1</v>
      </c>
    </row>
    <row r="490" spans="1:13">
      <c r="A490" s="6">
        <v>44916</v>
      </c>
      <c r="B490" s="7">
        <f t="shared" si="7"/>
        <v>489</v>
      </c>
      <c r="C490" s="11" t="s">
        <v>1492</v>
      </c>
      <c r="D490" s="8" t="s">
        <v>53</v>
      </c>
      <c r="E490" s="8">
        <v>1</v>
      </c>
      <c r="F490" s="8">
        <v>1</v>
      </c>
      <c r="G490" s="8">
        <v>0</v>
      </c>
      <c r="H490" s="9" t="s">
        <v>21</v>
      </c>
      <c r="I490" s="9" t="s">
        <v>4</v>
      </c>
      <c r="J490" s="9" t="s">
        <v>251</v>
      </c>
      <c r="K490" s="9" t="s">
        <v>27</v>
      </c>
      <c r="M490" s="10">
        <v>1</v>
      </c>
    </row>
    <row r="491" spans="1:13">
      <c r="A491" s="6">
        <v>44916</v>
      </c>
      <c r="B491" s="7">
        <f t="shared" si="7"/>
        <v>490</v>
      </c>
      <c r="C491" s="11" t="s">
        <v>1493</v>
      </c>
      <c r="D491" s="8" t="s">
        <v>1026</v>
      </c>
      <c r="E491" s="8">
        <v>1</v>
      </c>
      <c r="F491" s="8">
        <v>1</v>
      </c>
      <c r="G491" s="8">
        <v>3</v>
      </c>
      <c r="H491" s="9" t="s">
        <v>6</v>
      </c>
      <c r="I491" s="9" t="s">
        <v>4</v>
      </c>
      <c r="J491" s="9" t="s">
        <v>83</v>
      </c>
      <c r="K491" s="9" t="s">
        <v>20</v>
      </c>
      <c r="L491" s="9">
        <v>1</v>
      </c>
    </row>
    <row r="492" spans="1:13">
      <c r="A492" s="6">
        <v>44916</v>
      </c>
      <c r="B492" s="7">
        <f t="shared" si="7"/>
        <v>491</v>
      </c>
      <c r="C492" s="11" t="s">
        <v>1494</v>
      </c>
      <c r="D492" s="8" t="s">
        <v>1026</v>
      </c>
      <c r="E492" s="8">
        <v>1</v>
      </c>
      <c r="F492" s="8">
        <v>1</v>
      </c>
      <c r="G492" s="8">
        <v>1</v>
      </c>
      <c r="H492" s="9" t="s">
        <v>6</v>
      </c>
      <c r="I492" s="9" t="s">
        <v>4</v>
      </c>
      <c r="J492" s="9" t="s">
        <v>51</v>
      </c>
      <c r="K492" s="9" t="s">
        <v>5</v>
      </c>
      <c r="L492" s="9">
        <v>1</v>
      </c>
    </row>
    <row r="493" spans="1:13">
      <c r="A493" s="6">
        <v>44916</v>
      </c>
      <c r="B493" s="7">
        <f t="shared" si="7"/>
        <v>492</v>
      </c>
      <c r="C493" s="11" t="s">
        <v>1495</v>
      </c>
      <c r="D493" s="8" t="s">
        <v>402</v>
      </c>
      <c r="E493" s="8">
        <v>1</v>
      </c>
      <c r="F493" s="8">
        <v>1</v>
      </c>
      <c r="G493" s="8">
        <v>0</v>
      </c>
      <c r="H493" s="9" t="s">
        <v>21</v>
      </c>
      <c r="I493" s="9" t="s">
        <v>4</v>
      </c>
      <c r="J493" s="9" t="s">
        <v>251</v>
      </c>
      <c r="K493" s="9" t="s">
        <v>27</v>
      </c>
      <c r="M493" s="10">
        <v>1</v>
      </c>
    </row>
    <row r="494" spans="1:13">
      <c r="A494" s="6">
        <v>44916</v>
      </c>
      <c r="B494" s="7">
        <f t="shared" si="7"/>
        <v>493</v>
      </c>
      <c r="C494" s="11" t="s">
        <v>1496</v>
      </c>
      <c r="D494" s="8" t="s">
        <v>402</v>
      </c>
      <c r="E494" s="8">
        <v>1</v>
      </c>
      <c r="F494" s="8">
        <v>1</v>
      </c>
      <c r="G494" s="8">
        <v>1</v>
      </c>
      <c r="H494" s="9" t="s">
        <v>21</v>
      </c>
      <c r="I494" s="9" t="s">
        <v>4</v>
      </c>
      <c r="J494" s="9" t="s">
        <v>251</v>
      </c>
      <c r="K494" s="9" t="s">
        <v>27</v>
      </c>
      <c r="M494" s="10">
        <v>1</v>
      </c>
    </row>
    <row r="495" spans="1:13">
      <c r="A495" s="6">
        <v>44916</v>
      </c>
      <c r="B495" s="7">
        <f t="shared" si="7"/>
        <v>494</v>
      </c>
      <c r="C495" s="11" t="s">
        <v>1497</v>
      </c>
      <c r="D495" s="8" t="s">
        <v>402</v>
      </c>
      <c r="E495" s="8">
        <v>1</v>
      </c>
      <c r="F495" s="8">
        <v>1</v>
      </c>
      <c r="G495" s="8">
        <v>0</v>
      </c>
      <c r="H495" s="9" t="s">
        <v>21</v>
      </c>
      <c r="I495" s="9" t="s">
        <v>4</v>
      </c>
      <c r="J495" s="9" t="s">
        <v>251</v>
      </c>
      <c r="K495" s="9" t="s">
        <v>27</v>
      </c>
      <c r="M495" s="10">
        <v>1</v>
      </c>
    </row>
    <row r="496" spans="1:13">
      <c r="A496" s="6">
        <v>44916</v>
      </c>
      <c r="B496" s="7">
        <f t="shared" si="7"/>
        <v>495</v>
      </c>
      <c r="C496" s="11" t="s">
        <v>1498</v>
      </c>
      <c r="D496" s="8" t="s">
        <v>1005</v>
      </c>
      <c r="E496" s="8">
        <v>1</v>
      </c>
      <c r="F496" s="8">
        <v>1</v>
      </c>
      <c r="G496" s="8">
        <v>1</v>
      </c>
      <c r="H496" s="9" t="s">
        <v>6</v>
      </c>
      <c r="I496" s="9" t="s">
        <v>4</v>
      </c>
      <c r="J496" s="9" t="s">
        <v>87</v>
      </c>
      <c r="K496" s="9" t="s">
        <v>20</v>
      </c>
      <c r="M496" s="10">
        <v>1</v>
      </c>
    </row>
    <row r="497" spans="1:13">
      <c r="A497" s="6">
        <v>44916</v>
      </c>
      <c r="B497" s="7">
        <f t="shared" si="7"/>
        <v>496</v>
      </c>
      <c r="C497" s="11" t="s">
        <v>1499</v>
      </c>
      <c r="D497" s="8" t="s">
        <v>1005</v>
      </c>
      <c r="E497" s="8">
        <v>1</v>
      </c>
      <c r="F497" s="8">
        <v>1</v>
      </c>
      <c r="G497" s="8">
        <v>1</v>
      </c>
      <c r="H497" s="9" t="s">
        <v>3</v>
      </c>
      <c r="I497" s="9" t="s">
        <v>4</v>
      </c>
      <c r="J497" s="9" t="s">
        <v>87</v>
      </c>
      <c r="K497" s="9" t="s">
        <v>5</v>
      </c>
      <c r="L497" s="9">
        <v>1</v>
      </c>
    </row>
    <row r="498" spans="1:13">
      <c r="A498" s="6">
        <v>44916</v>
      </c>
      <c r="B498" s="7">
        <f t="shared" si="7"/>
        <v>497</v>
      </c>
      <c r="C498" s="11" t="s">
        <v>1500</v>
      </c>
      <c r="D498" s="8" t="s">
        <v>61</v>
      </c>
      <c r="E498" s="8">
        <v>1</v>
      </c>
      <c r="F498" s="8">
        <v>1</v>
      </c>
      <c r="G498" s="8">
        <v>1</v>
      </c>
      <c r="H498" s="9" t="s">
        <v>6</v>
      </c>
      <c r="I498" s="9" t="s">
        <v>4</v>
      </c>
      <c r="J498" s="9" t="s">
        <v>83</v>
      </c>
      <c r="K498" s="9" t="s">
        <v>20</v>
      </c>
      <c r="M498" s="10">
        <v>1</v>
      </c>
    </row>
    <row r="499" spans="1:13">
      <c r="A499" s="6">
        <v>44916</v>
      </c>
      <c r="B499" s="7">
        <f t="shared" si="7"/>
        <v>498</v>
      </c>
      <c r="C499" s="11" t="s">
        <v>1501</v>
      </c>
      <c r="D499" s="8" t="s">
        <v>61</v>
      </c>
      <c r="E499" s="8">
        <v>1</v>
      </c>
      <c r="F499" s="8">
        <v>1</v>
      </c>
      <c r="G499" s="8">
        <v>1</v>
      </c>
      <c r="H499" s="9" t="s">
        <v>3</v>
      </c>
      <c r="I499" s="9" t="s">
        <v>4</v>
      </c>
      <c r="J499" s="9" t="s">
        <v>51</v>
      </c>
      <c r="K499" s="9" t="s">
        <v>5</v>
      </c>
      <c r="L499" s="9">
        <v>1</v>
      </c>
    </row>
    <row r="500" spans="1:13">
      <c r="A500" s="6">
        <v>44916</v>
      </c>
      <c r="B500" s="7">
        <f t="shared" si="7"/>
        <v>499</v>
      </c>
      <c r="C500" s="11" t="s">
        <v>1502</v>
      </c>
      <c r="D500" s="8" t="s">
        <v>55</v>
      </c>
      <c r="E500" s="8">
        <v>1</v>
      </c>
      <c r="F500" s="8">
        <v>1</v>
      </c>
      <c r="G500" s="8">
        <v>0</v>
      </c>
      <c r="H500" s="9" t="s">
        <v>21</v>
      </c>
      <c r="I500" s="9" t="s">
        <v>4</v>
      </c>
      <c r="J500" s="9" t="s">
        <v>66</v>
      </c>
      <c r="K500" s="9" t="s">
        <v>17</v>
      </c>
      <c r="L500" s="9">
        <v>1</v>
      </c>
    </row>
    <row r="501" spans="1:13">
      <c r="A501" s="6">
        <v>44916</v>
      </c>
      <c r="B501" s="7">
        <f t="shared" si="7"/>
        <v>500</v>
      </c>
      <c r="C501" s="11" t="s">
        <v>1503</v>
      </c>
      <c r="D501" s="8" t="s">
        <v>55</v>
      </c>
      <c r="E501" s="8">
        <v>1</v>
      </c>
      <c r="F501" s="8">
        <v>1</v>
      </c>
      <c r="G501" s="8">
        <v>0</v>
      </c>
      <c r="H501" s="9" t="s">
        <v>18</v>
      </c>
      <c r="I501" s="9" t="s">
        <v>4</v>
      </c>
      <c r="J501" s="9" t="s">
        <v>49</v>
      </c>
      <c r="K501" s="9" t="s">
        <v>8</v>
      </c>
      <c r="L501" s="9">
        <v>1</v>
      </c>
    </row>
    <row r="502" spans="1:13">
      <c r="A502" s="6">
        <v>44916</v>
      </c>
      <c r="B502" s="7">
        <f t="shared" si="7"/>
        <v>501</v>
      </c>
      <c r="C502" s="11" t="s">
        <v>1504</v>
      </c>
      <c r="D502" s="8" t="s">
        <v>55</v>
      </c>
      <c r="E502" s="8">
        <v>1</v>
      </c>
      <c r="F502" s="8">
        <v>1</v>
      </c>
      <c r="G502" s="8">
        <v>0</v>
      </c>
      <c r="H502" s="9" t="s">
        <v>21</v>
      </c>
      <c r="I502" s="9" t="s">
        <v>4</v>
      </c>
      <c r="J502" s="9" t="s">
        <v>251</v>
      </c>
      <c r="K502" s="9" t="s">
        <v>27</v>
      </c>
      <c r="M502" s="10">
        <v>1</v>
      </c>
    </row>
    <row r="503" spans="1:13">
      <c r="A503" s="6">
        <v>44916</v>
      </c>
      <c r="B503" s="7">
        <f t="shared" si="7"/>
        <v>502</v>
      </c>
      <c r="C503" s="131" t="s">
        <v>1505</v>
      </c>
      <c r="D503" s="8" t="s">
        <v>1019</v>
      </c>
      <c r="E503" s="8">
        <v>1</v>
      </c>
      <c r="F503" s="8">
        <v>1</v>
      </c>
      <c r="G503" s="8">
        <v>1</v>
      </c>
      <c r="H503" s="9" t="s">
        <v>6</v>
      </c>
      <c r="I503" s="9" t="s">
        <v>4</v>
      </c>
      <c r="J503" s="9" t="s">
        <v>51</v>
      </c>
      <c r="K503" s="9" t="s">
        <v>20</v>
      </c>
      <c r="L503" s="9">
        <v>1</v>
      </c>
    </row>
    <row r="504" spans="1:13">
      <c r="A504" s="6">
        <v>44916</v>
      </c>
      <c r="B504" s="7">
        <f t="shared" si="7"/>
        <v>503</v>
      </c>
      <c r="C504" s="131" t="s">
        <v>1506</v>
      </c>
      <c r="D504" s="8" t="s">
        <v>1019</v>
      </c>
      <c r="E504" s="8">
        <v>1</v>
      </c>
      <c r="F504" s="8">
        <v>1</v>
      </c>
      <c r="G504" s="8">
        <v>1</v>
      </c>
      <c r="H504" s="9" t="s">
        <v>3</v>
      </c>
      <c r="I504" s="9" t="s">
        <v>4</v>
      </c>
      <c r="J504" s="9" t="s">
        <v>49</v>
      </c>
      <c r="K504" s="9" t="s">
        <v>5</v>
      </c>
      <c r="L504" s="9">
        <v>1</v>
      </c>
    </row>
    <row r="505" spans="1:13">
      <c r="A505" s="6">
        <v>44916</v>
      </c>
      <c r="B505" s="7">
        <f t="shared" si="7"/>
        <v>504</v>
      </c>
      <c r="C505" s="11" t="s">
        <v>1507</v>
      </c>
      <c r="D505" s="8" t="s">
        <v>159</v>
      </c>
      <c r="E505" s="8">
        <v>1</v>
      </c>
      <c r="F505" s="8">
        <v>1</v>
      </c>
      <c r="G505" s="8">
        <v>0</v>
      </c>
      <c r="H505" s="9" t="s">
        <v>15</v>
      </c>
      <c r="I505" s="9" t="s">
        <v>4</v>
      </c>
      <c r="J505" s="9" t="s">
        <v>251</v>
      </c>
      <c r="K505" s="9" t="s">
        <v>14</v>
      </c>
      <c r="L505" s="9">
        <v>1</v>
      </c>
    </row>
    <row r="506" spans="1:13">
      <c r="A506" s="6">
        <v>44916</v>
      </c>
      <c r="B506" s="7">
        <f t="shared" si="7"/>
        <v>505</v>
      </c>
      <c r="C506" s="11" t="s">
        <v>1508</v>
      </c>
      <c r="D506" s="8" t="s">
        <v>48</v>
      </c>
      <c r="E506" s="8">
        <v>1</v>
      </c>
      <c r="F506" s="8">
        <v>1</v>
      </c>
      <c r="G506" s="8">
        <v>1</v>
      </c>
      <c r="H506" s="9" t="s">
        <v>21</v>
      </c>
      <c r="I506" s="9" t="s">
        <v>4</v>
      </c>
      <c r="J506" s="9" t="s">
        <v>251</v>
      </c>
      <c r="K506" s="9" t="s">
        <v>27</v>
      </c>
      <c r="M506" s="10">
        <v>1</v>
      </c>
    </row>
    <row r="507" spans="1:13">
      <c r="A507" s="6">
        <v>44916</v>
      </c>
      <c r="B507" s="7">
        <f t="shared" si="7"/>
        <v>506</v>
      </c>
      <c r="C507" s="11" t="s">
        <v>1509</v>
      </c>
      <c r="D507" s="8" t="s">
        <v>48</v>
      </c>
      <c r="E507" s="8">
        <v>1</v>
      </c>
      <c r="F507" s="8">
        <v>1</v>
      </c>
      <c r="G507" s="8">
        <v>0</v>
      </c>
      <c r="H507" s="9" t="s">
        <v>21</v>
      </c>
      <c r="I507" s="9" t="s">
        <v>4</v>
      </c>
      <c r="J507" s="9" t="s">
        <v>251</v>
      </c>
      <c r="K507" s="9" t="s">
        <v>17</v>
      </c>
      <c r="L507" s="9">
        <v>1</v>
      </c>
    </row>
    <row r="508" spans="1:13">
      <c r="A508" s="6">
        <v>44916</v>
      </c>
      <c r="B508" s="7">
        <f t="shared" si="7"/>
        <v>507</v>
      </c>
      <c r="C508" s="11" t="s">
        <v>1309</v>
      </c>
      <c r="D508" s="8" t="s">
        <v>48</v>
      </c>
      <c r="E508" s="8">
        <v>1</v>
      </c>
      <c r="F508" s="8">
        <v>0</v>
      </c>
      <c r="G508" s="8">
        <v>2</v>
      </c>
      <c r="H508" s="9" t="s">
        <v>15</v>
      </c>
      <c r="I508" s="9" t="s">
        <v>4</v>
      </c>
      <c r="J508" s="9" t="s">
        <v>1469</v>
      </c>
      <c r="K508" s="9" t="s">
        <v>20</v>
      </c>
      <c r="M508" s="10">
        <v>1</v>
      </c>
    </row>
    <row r="509" spans="1:13">
      <c r="A509" s="6">
        <v>44916</v>
      </c>
      <c r="B509" s="7">
        <f t="shared" si="7"/>
        <v>508</v>
      </c>
      <c r="C509" s="11" t="s">
        <v>1375</v>
      </c>
      <c r="D509" s="8" t="s">
        <v>48</v>
      </c>
      <c r="E509" s="8">
        <v>1</v>
      </c>
      <c r="F509" s="8">
        <v>0</v>
      </c>
      <c r="G509" s="8">
        <v>2</v>
      </c>
      <c r="H509" s="9" t="s">
        <v>15</v>
      </c>
      <c r="I509" s="9" t="s">
        <v>4</v>
      </c>
      <c r="J509" s="9" t="s">
        <v>1469</v>
      </c>
      <c r="K509" s="9" t="s">
        <v>20</v>
      </c>
      <c r="M509" s="10">
        <v>1</v>
      </c>
    </row>
    <row r="510" spans="1:13">
      <c r="A510" s="6">
        <v>44916</v>
      </c>
      <c r="B510" s="7">
        <f t="shared" si="7"/>
        <v>509</v>
      </c>
      <c r="C510" s="11" t="s">
        <v>1510</v>
      </c>
      <c r="D510" s="8" t="s">
        <v>1081</v>
      </c>
      <c r="E510" s="8">
        <v>1</v>
      </c>
      <c r="F510" s="8">
        <v>1</v>
      </c>
      <c r="G510" s="8">
        <v>3</v>
      </c>
      <c r="H510" s="9" t="s">
        <v>6</v>
      </c>
      <c r="I510" s="9" t="s">
        <v>4</v>
      </c>
      <c r="J510" s="9" t="s">
        <v>66</v>
      </c>
      <c r="K510" s="9" t="s">
        <v>20</v>
      </c>
    </row>
    <row r="511" spans="1:13">
      <c r="A511" s="6">
        <v>44916</v>
      </c>
      <c r="B511" s="7">
        <f t="shared" si="7"/>
        <v>510</v>
      </c>
      <c r="C511" s="11" t="s">
        <v>1511</v>
      </c>
      <c r="D511" s="8" t="s">
        <v>1081</v>
      </c>
      <c r="E511" s="8">
        <v>1</v>
      </c>
      <c r="F511" s="8">
        <v>1</v>
      </c>
      <c r="G511" s="8">
        <v>1</v>
      </c>
      <c r="H511" s="9" t="s">
        <v>6</v>
      </c>
      <c r="I511" s="9" t="s">
        <v>4</v>
      </c>
      <c r="J511" s="9" t="s">
        <v>51</v>
      </c>
      <c r="K511" s="9" t="s">
        <v>5</v>
      </c>
    </row>
    <row r="512" spans="1:13">
      <c r="A512" s="6">
        <v>44916</v>
      </c>
      <c r="B512" s="7">
        <f t="shared" si="7"/>
        <v>511</v>
      </c>
      <c r="C512" s="11" t="s">
        <v>1512</v>
      </c>
      <c r="D512" s="8" t="s">
        <v>68</v>
      </c>
      <c r="E512" s="8">
        <v>1</v>
      </c>
      <c r="F512" s="8">
        <v>0</v>
      </c>
      <c r="G512" s="8">
        <v>0</v>
      </c>
      <c r="H512" s="9" t="s">
        <v>6</v>
      </c>
      <c r="I512" s="9" t="s">
        <v>4</v>
      </c>
      <c r="J512" s="9" t="s">
        <v>87</v>
      </c>
      <c r="K512" s="9" t="s">
        <v>11</v>
      </c>
      <c r="L512" s="9">
        <v>1</v>
      </c>
    </row>
    <row r="513" spans="1:13">
      <c r="A513" s="6">
        <v>44916</v>
      </c>
      <c r="B513" s="7">
        <f t="shared" si="7"/>
        <v>512</v>
      </c>
      <c r="C513" s="11" t="s">
        <v>1513</v>
      </c>
      <c r="D513" s="8" t="s">
        <v>68</v>
      </c>
      <c r="E513" s="8">
        <v>1</v>
      </c>
      <c r="F513" s="8">
        <v>0</v>
      </c>
      <c r="G513" s="8">
        <v>0</v>
      </c>
      <c r="H513" s="9" t="s">
        <v>1070</v>
      </c>
      <c r="I513" s="9" t="s">
        <v>1514</v>
      </c>
      <c r="J513" s="9" t="s">
        <v>51</v>
      </c>
      <c r="K513" s="9" t="s">
        <v>11</v>
      </c>
      <c r="L513" s="9">
        <v>1</v>
      </c>
    </row>
    <row r="514" spans="1:13">
      <c r="A514" s="6">
        <v>44916</v>
      </c>
      <c r="B514" s="7">
        <f t="shared" si="7"/>
        <v>513</v>
      </c>
      <c r="C514" s="11" t="s">
        <v>1515</v>
      </c>
      <c r="D514" s="8" t="s">
        <v>68</v>
      </c>
      <c r="E514" s="8">
        <v>1</v>
      </c>
      <c r="F514" s="8">
        <v>1</v>
      </c>
      <c r="G514" s="8">
        <v>2</v>
      </c>
      <c r="H514" s="9" t="s">
        <v>6</v>
      </c>
      <c r="I514" s="9" t="s">
        <v>4</v>
      </c>
      <c r="J514" s="9" t="s">
        <v>87</v>
      </c>
      <c r="K514" s="9" t="s">
        <v>20</v>
      </c>
      <c r="L514" s="9">
        <v>1</v>
      </c>
    </row>
    <row r="515" spans="1:13">
      <c r="A515" s="6">
        <v>44916</v>
      </c>
      <c r="B515" s="7">
        <f t="shared" ref="B515:B578" si="8">SUM(B514+1)</f>
        <v>514</v>
      </c>
      <c r="C515" s="11" t="s">
        <v>1516</v>
      </c>
      <c r="D515" s="8" t="s">
        <v>68</v>
      </c>
      <c r="E515" s="8">
        <v>1</v>
      </c>
      <c r="F515" s="8">
        <v>1</v>
      </c>
      <c r="G515" s="8">
        <v>0</v>
      </c>
      <c r="H515" s="9" t="s">
        <v>6</v>
      </c>
      <c r="I515" s="9" t="s">
        <v>4</v>
      </c>
      <c r="J515" s="9" t="s">
        <v>49</v>
      </c>
      <c r="K515" s="9" t="s">
        <v>11</v>
      </c>
      <c r="L515" s="9">
        <v>1</v>
      </c>
    </row>
    <row r="516" spans="1:13">
      <c r="A516" s="6">
        <v>44916</v>
      </c>
      <c r="B516" s="7">
        <f t="shared" si="8"/>
        <v>515</v>
      </c>
      <c r="C516" s="132" t="s">
        <v>1517</v>
      </c>
      <c r="D516" s="8" t="s">
        <v>68</v>
      </c>
      <c r="E516" s="8">
        <v>1</v>
      </c>
      <c r="F516" s="8">
        <v>1</v>
      </c>
      <c r="G516" s="8">
        <v>0</v>
      </c>
      <c r="H516" s="9" t="s">
        <v>6</v>
      </c>
      <c r="I516" s="9" t="s">
        <v>7</v>
      </c>
      <c r="J516" s="9" t="s">
        <v>49</v>
      </c>
      <c r="K516" s="9" t="s">
        <v>11</v>
      </c>
      <c r="L516" s="9">
        <v>1</v>
      </c>
    </row>
    <row r="517" spans="1:13">
      <c r="A517" s="6">
        <v>44916</v>
      </c>
      <c r="B517" s="7">
        <f t="shared" si="8"/>
        <v>516</v>
      </c>
      <c r="C517" s="11" t="s">
        <v>1518</v>
      </c>
      <c r="D517" s="8" t="s">
        <v>68</v>
      </c>
      <c r="E517" s="8">
        <v>1</v>
      </c>
      <c r="F517" s="8">
        <v>1</v>
      </c>
      <c r="G517" s="8">
        <v>2</v>
      </c>
      <c r="H517" s="9" t="s">
        <v>6</v>
      </c>
      <c r="I517" s="9" t="s">
        <v>7</v>
      </c>
      <c r="J517" s="9" t="s">
        <v>51</v>
      </c>
      <c r="K517" s="9" t="s">
        <v>20</v>
      </c>
      <c r="L517" s="9">
        <v>1</v>
      </c>
    </row>
    <row r="518" spans="1:13">
      <c r="A518" s="6">
        <v>44917</v>
      </c>
      <c r="B518" s="7">
        <f t="shared" si="8"/>
        <v>517</v>
      </c>
      <c r="C518" s="11" t="s">
        <v>1519</v>
      </c>
      <c r="D518" s="8" t="s">
        <v>950</v>
      </c>
      <c r="E518" s="8">
        <v>1</v>
      </c>
      <c r="F518" s="8">
        <v>0</v>
      </c>
      <c r="G518" s="8">
        <v>2</v>
      </c>
      <c r="H518" s="9" t="s">
        <v>6</v>
      </c>
      <c r="I518" s="9" t="s">
        <v>4</v>
      </c>
      <c r="J518" s="9" t="s">
        <v>49</v>
      </c>
      <c r="K518" s="9" t="s">
        <v>20</v>
      </c>
      <c r="L518" s="9">
        <v>1</v>
      </c>
    </row>
    <row r="519" spans="1:13">
      <c r="A519" s="6">
        <v>44917</v>
      </c>
      <c r="B519" s="7">
        <f t="shared" si="8"/>
        <v>518</v>
      </c>
      <c r="C519" s="11" t="s">
        <v>1520</v>
      </c>
      <c r="D519" s="8" t="s">
        <v>950</v>
      </c>
      <c r="E519" s="8">
        <v>1</v>
      </c>
      <c r="F519" s="8">
        <v>0</v>
      </c>
      <c r="G519" s="8">
        <v>0</v>
      </c>
      <c r="H519" s="9" t="s">
        <v>6</v>
      </c>
      <c r="I519" s="9" t="s">
        <v>4</v>
      </c>
      <c r="J519" s="9" t="s">
        <v>66</v>
      </c>
      <c r="K519" s="9" t="s">
        <v>20</v>
      </c>
      <c r="M519" s="10">
        <v>1</v>
      </c>
    </row>
    <row r="520" spans="1:13">
      <c r="A520" s="6">
        <v>44917</v>
      </c>
      <c r="B520" s="7">
        <f t="shared" si="8"/>
        <v>519</v>
      </c>
      <c r="C520" s="11" t="s">
        <v>1521</v>
      </c>
      <c r="D520" s="8" t="s">
        <v>950</v>
      </c>
      <c r="E520" s="8">
        <v>1</v>
      </c>
      <c r="F520" s="8">
        <v>0</v>
      </c>
      <c r="G520" s="8">
        <v>2</v>
      </c>
      <c r="H520" s="9" t="s">
        <v>6</v>
      </c>
      <c r="I520" s="9" t="s">
        <v>4</v>
      </c>
      <c r="J520" s="9" t="s">
        <v>49</v>
      </c>
      <c r="K520" s="9" t="s">
        <v>20</v>
      </c>
      <c r="L520" s="9">
        <v>1</v>
      </c>
    </row>
    <row r="521" spans="1:13">
      <c r="A521" s="6">
        <v>44917</v>
      </c>
      <c r="B521" s="7">
        <f t="shared" si="8"/>
        <v>520</v>
      </c>
      <c r="C521" s="11" t="s">
        <v>1521</v>
      </c>
      <c r="D521" s="8" t="s">
        <v>950</v>
      </c>
      <c r="E521" s="8">
        <v>1</v>
      </c>
      <c r="F521" s="8">
        <v>0</v>
      </c>
      <c r="G521" s="8">
        <v>2</v>
      </c>
      <c r="H521" s="9" t="s">
        <v>6</v>
      </c>
      <c r="I521" s="9" t="s">
        <v>4</v>
      </c>
      <c r="J521" s="9" t="s">
        <v>87</v>
      </c>
      <c r="K521" s="9" t="s">
        <v>20</v>
      </c>
      <c r="L521" s="9">
        <v>1</v>
      </c>
    </row>
    <row r="522" spans="1:13">
      <c r="A522" s="6">
        <v>44917</v>
      </c>
      <c r="B522" s="7">
        <f t="shared" si="8"/>
        <v>521</v>
      </c>
      <c r="C522" s="11" t="s">
        <v>1521</v>
      </c>
      <c r="D522" s="8" t="s">
        <v>950</v>
      </c>
      <c r="E522" s="8">
        <v>1</v>
      </c>
      <c r="F522" s="8">
        <v>0</v>
      </c>
      <c r="G522" s="8">
        <v>2</v>
      </c>
      <c r="H522" s="9" t="s">
        <v>6</v>
      </c>
      <c r="I522" s="9" t="s">
        <v>4</v>
      </c>
      <c r="J522" s="9" t="s">
        <v>51</v>
      </c>
      <c r="K522" s="9" t="s">
        <v>20</v>
      </c>
      <c r="L522" s="9">
        <v>1</v>
      </c>
    </row>
    <row r="523" spans="1:13">
      <c r="A523" s="6">
        <v>44917</v>
      </c>
      <c r="B523" s="7">
        <f t="shared" si="8"/>
        <v>522</v>
      </c>
      <c r="C523" s="11" t="s">
        <v>1521</v>
      </c>
      <c r="D523" s="8" t="s">
        <v>950</v>
      </c>
      <c r="E523" s="8">
        <v>1</v>
      </c>
      <c r="F523" s="8">
        <v>0</v>
      </c>
      <c r="G523" s="8">
        <v>2</v>
      </c>
      <c r="H523" s="9" t="s">
        <v>6</v>
      </c>
      <c r="I523" s="9" t="s">
        <v>4</v>
      </c>
      <c r="J523" s="9" t="s">
        <v>83</v>
      </c>
      <c r="K523" s="9" t="s">
        <v>20</v>
      </c>
      <c r="L523" s="9">
        <v>1</v>
      </c>
    </row>
    <row r="524" spans="1:13">
      <c r="A524" s="6">
        <v>44917</v>
      </c>
      <c r="B524" s="7">
        <f t="shared" si="8"/>
        <v>523</v>
      </c>
      <c r="C524" s="11" t="s">
        <v>1522</v>
      </c>
      <c r="D524" s="8" t="s">
        <v>950</v>
      </c>
      <c r="E524" s="8">
        <v>1</v>
      </c>
      <c r="F524" s="8">
        <v>1</v>
      </c>
      <c r="G524" s="8">
        <v>1</v>
      </c>
      <c r="H524" s="9" t="s">
        <v>6</v>
      </c>
      <c r="I524" s="9" t="s">
        <v>4</v>
      </c>
      <c r="J524" s="9" t="s">
        <v>49</v>
      </c>
      <c r="K524" s="9" t="s">
        <v>8</v>
      </c>
      <c r="L524" s="9">
        <v>1</v>
      </c>
    </row>
    <row r="525" spans="1:13">
      <c r="A525" s="6">
        <v>44917</v>
      </c>
      <c r="B525" s="7">
        <f t="shared" si="8"/>
        <v>524</v>
      </c>
      <c r="C525" s="11" t="s">
        <v>1523</v>
      </c>
      <c r="D525" s="8" t="s">
        <v>950</v>
      </c>
      <c r="E525" s="8">
        <v>1</v>
      </c>
      <c r="F525" s="8">
        <v>0</v>
      </c>
      <c r="G525" s="8">
        <v>0</v>
      </c>
      <c r="H525" s="9" t="s">
        <v>6</v>
      </c>
      <c r="I525" s="9" t="s">
        <v>4</v>
      </c>
      <c r="J525" s="9" t="s">
        <v>49</v>
      </c>
      <c r="K525" s="9" t="s">
        <v>8</v>
      </c>
      <c r="M525" s="10">
        <v>1</v>
      </c>
    </row>
    <row r="526" spans="1:13">
      <c r="A526" s="6">
        <v>44917</v>
      </c>
      <c r="B526" s="7">
        <f t="shared" si="8"/>
        <v>525</v>
      </c>
      <c r="C526" s="11" t="s">
        <v>1524</v>
      </c>
      <c r="D526" s="8" t="s">
        <v>950</v>
      </c>
      <c r="E526" s="8">
        <v>1</v>
      </c>
      <c r="F526" s="8">
        <v>1</v>
      </c>
      <c r="G526" s="8">
        <v>1</v>
      </c>
      <c r="H526" s="9" t="s">
        <v>6</v>
      </c>
      <c r="I526" s="9" t="s">
        <v>16</v>
      </c>
      <c r="J526" s="9" t="s">
        <v>49</v>
      </c>
      <c r="K526" s="9" t="s">
        <v>8</v>
      </c>
      <c r="L526" s="9">
        <v>1</v>
      </c>
    </row>
    <row r="527" spans="1:13">
      <c r="A527" s="6">
        <v>44917</v>
      </c>
      <c r="B527" s="7">
        <f t="shared" si="8"/>
        <v>526</v>
      </c>
      <c r="C527" s="11" t="s">
        <v>1525</v>
      </c>
      <c r="D527" s="8" t="s">
        <v>1026</v>
      </c>
      <c r="E527" s="8">
        <v>1</v>
      </c>
      <c r="F527" s="8">
        <v>1</v>
      </c>
      <c r="G527" s="8">
        <v>1</v>
      </c>
      <c r="H527" s="9" t="s">
        <v>6</v>
      </c>
      <c r="I527" s="9" t="s">
        <v>7</v>
      </c>
      <c r="J527" s="9" t="s">
        <v>51</v>
      </c>
      <c r="K527" s="9" t="s">
        <v>5</v>
      </c>
      <c r="L527" s="9">
        <v>1</v>
      </c>
    </row>
    <row r="528" spans="1:13">
      <c r="A528" s="6">
        <v>44917</v>
      </c>
      <c r="B528" s="7">
        <f t="shared" si="8"/>
        <v>527</v>
      </c>
      <c r="C528" s="11" t="s">
        <v>1526</v>
      </c>
      <c r="D528" s="8" t="s">
        <v>1026</v>
      </c>
      <c r="E528" s="8">
        <v>1</v>
      </c>
      <c r="F528" s="8">
        <v>1</v>
      </c>
      <c r="G528" s="8">
        <v>1</v>
      </c>
      <c r="H528" s="9" t="s">
        <v>6</v>
      </c>
      <c r="I528" s="9" t="s">
        <v>4</v>
      </c>
      <c r="J528" s="9" t="s">
        <v>51</v>
      </c>
      <c r="K528" s="9" t="s">
        <v>8</v>
      </c>
      <c r="M528" s="10">
        <v>1</v>
      </c>
    </row>
    <row r="529" spans="1:13">
      <c r="A529" s="6">
        <v>44917</v>
      </c>
      <c r="B529" s="7">
        <f t="shared" si="8"/>
        <v>528</v>
      </c>
      <c r="C529" s="11" t="s">
        <v>1527</v>
      </c>
      <c r="D529" s="8" t="s">
        <v>1026</v>
      </c>
      <c r="E529" s="8">
        <v>1</v>
      </c>
      <c r="F529" s="8">
        <v>1</v>
      </c>
      <c r="G529" s="8">
        <v>1</v>
      </c>
      <c r="H529" s="9" t="s">
        <v>6</v>
      </c>
      <c r="I529" s="9" t="s">
        <v>4</v>
      </c>
      <c r="J529" s="9" t="s">
        <v>83</v>
      </c>
      <c r="K529" s="9" t="s">
        <v>8</v>
      </c>
      <c r="L529" s="9">
        <v>1</v>
      </c>
    </row>
    <row r="530" spans="1:13">
      <c r="A530" s="6">
        <v>44917</v>
      </c>
      <c r="B530" s="7">
        <f t="shared" si="8"/>
        <v>529</v>
      </c>
      <c r="C530" s="11" t="s">
        <v>1528</v>
      </c>
      <c r="D530" s="8" t="s">
        <v>1026</v>
      </c>
      <c r="E530" s="8">
        <v>1</v>
      </c>
      <c r="F530" s="8">
        <v>0</v>
      </c>
      <c r="G530" s="8">
        <v>1</v>
      </c>
      <c r="H530" s="9" t="s">
        <v>6</v>
      </c>
      <c r="I530" s="9" t="s">
        <v>4</v>
      </c>
      <c r="J530" s="9" t="s">
        <v>66</v>
      </c>
      <c r="K530" s="9" t="s">
        <v>20</v>
      </c>
      <c r="L530" s="9">
        <v>1</v>
      </c>
    </row>
    <row r="531" spans="1:13">
      <c r="A531" s="6">
        <v>44917</v>
      </c>
      <c r="B531" s="7">
        <f t="shared" si="8"/>
        <v>530</v>
      </c>
      <c r="C531" s="11" t="s">
        <v>1529</v>
      </c>
      <c r="D531" s="8" t="s">
        <v>1026</v>
      </c>
      <c r="E531" s="8">
        <v>1</v>
      </c>
      <c r="F531" s="8">
        <v>0</v>
      </c>
      <c r="G531" s="8">
        <v>1</v>
      </c>
      <c r="H531" s="9" t="s">
        <v>6</v>
      </c>
      <c r="I531" s="9" t="s">
        <v>4</v>
      </c>
      <c r="J531" s="9" t="s">
        <v>66</v>
      </c>
      <c r="K531" s="9" t="s">
        <v>20</v>
      </c>
      <c r="L531" s="9">
        <v>1</v>
      </c>
    </row>
    <row r="532" spans="1:13">
      <c r="A532" s="6">
        <v>44917</v>
      </c>
      <c r="B532" s="7">
        <f t="shared" si="8"/>
        <v>531</v>
      </c>
      <c r="C532" s="11" t="s">
        <v>1530</v>
      </c>
      <c r="D532" s="8" t="s">
        <v>1026</v>
      </c>
      <c r="E532" s="8">
        <v>1</v>
      </c>
      <c r="F532" s="8">
        <v>1</v>
      </c>
      <c r="G532" s="8">
        <v>1</v>
      </c>
      <c r="H532" s="9" t="s">
        <v>6</v>
      </c>
      <c r="I532" s="9" t="s">
        <v>4</v>
      </c>
      <c r="J532" s="9" t="s">
        <v>51</v>
      </c>
      <c r="K532" s="9" t="s">
        <v>8</v>
      </c>
      <c r="L532" s="9">
        <v>1</v>
      </c>
    </row>
    <row r="533" spans="1:13">
      <c r="A533" s="6">
        <v>44917</v>
      </c>
      <c r="B533" s="7">
        <f t="shared" si="8"/>
        <v>532</v>
      </c>
      <c r="C533" s="11" t="s">
        <v>1531</v>
      </c>
      <c r="D533" s="8" t="s">
        <v>1005</v>
      </c>
      <c r="E533" s="8">
        <v>1</v>
      </c>
      <c r="F533" s="8">
        <v>0</v>
      </c>
      <c r="G533" s="8">
        <v>1</v>
      </c>
      <c r="H533" s="9" t="s">
        <v>6</v>
      </c>
      <c r="I533" s="9" t="s">
        <v>4</v>
      </c>
      <c r="J533" s="9" t="s">
        <v>51</v>
      </c>
      <c r="K533" s="9" t="s">
        <v>20</v>
      </c>
      <c r="L533" s="9">
        <v>1</v>
      </c>
    </row>
    <row r="534" spans="1:13">
      <c r="A534" s="6">
        <v>44917</v>
      </c>
      <c r="B534" s="7">
        <f t="shared" si="8"/>
        <v>533</v>
      </c>
      <c r="C534" s="11" t="s">
        <v>1532</v>
      </c>
      <c r="D534" s="8" t="s">
        <v>1005</v>
      </c>
      <c r="E534" s="8">
        <v>1</v>
      </c>
      <c r="F534" s="8">
        <v>0</v>
      </c>
      <c r="G534" s="8">
        <v>1</v>
      </c>
      <c r="H534" s="9" t="s">
        <v>6</v>
      </c>
      <c r="I534" s="9" t="s">
        <v>16</v>
      </c>
      <c r="J534" s="9" t="s">
        <v>49</v>
      </c>
      <c r="K534" s="9" t="s">
        <v>20</v>
      </c>
      <c r="L534" s="9">
        <v>1</v>
      </c>
    </row>
    <row r="535" spans="1:13">
      <c r="A535" s="6">
        <v>44917</v>
      </c>
      <c r="B535" s="7">
        <f t="shared" si="8"/>
        <v>534</v>
      </c>
      <c r="C535" s="11" t="s">
        <v>1533</v>
      </c>
      <c r="D535" s="8" t="s">
        <v>1005</v>
      </c>
      <c r="E535" s="8">
        <v>1</v>
      </c>
      <c r="F535" s="8">
        <v>1</v>
      </c>
      <c r="G535" s="8">
        <v>3</v>
      </c>
      <c r="H535" s="9" t="s">
        <v>6</v>
      </c>
      <c r="I535" s="9" t="s">
        <v>16</v>
      </c>
      <c r="J535" s="9" t="s">
        <v>49</v>
      </c>
      <c r="K535" s="9" t="s">
        <v>8</v>
      </c>
      <c r="L535" s="9">
        <v>1</v>
      </c>
    </row>
    <row r="536" spans="1:13">
      <c r="A536" s="6">
        <v>44917</v>
      </c>
      <c r="B536" s="7">
        <f t="shared" si="8"/>
        <v>535</v>
      </c>
      <c r="C536" s="11" t="s">
        <v>1534</v>
      </c>
      <c r="D536" s="8" t="s">
        <v>1005</v>
      </c>
      <c r="E536" s="8">
        <v>1</v>
      </c>
      <c r="F536" s="8">
        <v>0</v>
      </c>
      <c r="G536" s="8">
        <v>2</v>
      </c>
      <c r="H536" s="9" t="s">
        <v>6</v>
      </c>
      <c r="I536" s="9" t="s">
        <v>4</v>
      </c>
      <c r="J536" s="9" t="s">
        <v>66</v>
      </c>
      <c r="K536" s="9" t="s">
        <v>20</v>
      </c>
      <c r="L536" s="9">
        <v>1</v>
      </c>
    </row>
    <row r="537" spans="1:13">
      <c r="A537" s="6">
        <v>44917</v>
      </c>
      <c r="B537" s="7">
        <f t="shared" si="8"/>
        <v>536</v>
      </c>
      <c r="C537" s="11" t="s">
        <v>1535</v>
      </c>
      <c r="D537" s="8" t="s">
        <v>53</v>
      </c>
      <c r="E537" s="8">
        <v>1</v>
      </c>
      <c r="F537" s="8">
        <v>1</v>
      </c>
      <c r="G537" s="8">
        <v>0</v>
      </c>
      <c r="H537" s="9" t="s">
        <v>15</v>
      </c>
      <c r="I537" s="9" t="s">
        <v>4</v>
      </c>
      <c r="J537" s="9" t="s">
        <v>251</v>
      </c>
      <c r="K537" s="9" t="s">
        <v>14</v>
      </c>
      <c r="L537" s="9">
        <v>1</v>
      </c>
    </row>
    <row r="538" spans="1:13">
      <c r="A538" s="6">
        <v>44917</v>
      </c>
      <c r="B538" s="7">
        <f t="shared" si="8"/>
        <v>537</v>
      </c>
      <c r="C538" s="130" t="s">
        <v>1536</v>
      </c>
      <c r="D538" s="8" t="s">
        <v>53</v>
      </c>
      <c r="E538" s="8">
        <v>1</v>
      </c>
      <c r="F538" s="8">
        <v>19</v>
      </c>
      <c r="G538" s="8">
        <v>0</v>
      </c>
      <c r="H538" s="9" t="s">
        <v>15</v>
      </c>
      <c r="I538" s="9" t="s">
        <v>4</v>
      </c>
      <c r="J538" s="9" t="s">
        <v>1469</v>
      </c>
      <c r="K538" s="9" t="s">
        <v>29</v>
      </c>
      <c r="M538" s="10">
        <v>1</v>
      </c>
    </row>
    <row r="539" spans="1:13">
      <c r="A539" s="6">
        <v>44917</v>
      </c>
      <c r="B539" s="7">
        <f t="shared" si="8"/>
        <v>538</v>
      </c>
      <c r="C539" s="130" t="s">
        <v>1537</v>
      </c>
      <c r="D539" s="8" t="s">
        <v>53</v>
      </c>
      <c r="E539" s="8">
        <v>1</v>
      </c>
      <c r="F539" s="8">
        <v>18</v>
      </c>
      <c r="G539" s="8">
        <v>0</v>
      </c>
      <c r="H539" s="9" t="s">
        <v>15</v>
      </c>
      <c r="I539" s="9" t="s">
        <v>4</v>
      </c>
      <c r="J539" s="9" t="s">
        <v>1469</v>
      </c>
      <c r="K539" s="9" t="s">
        <v>29</v>
      </c>
      <c r="M539" s="10">
        <v>1</v>
      </c>
    </row>
    <row r="540" spans="1:13">
      <c r="A540" s="6">
        <v>44917</v>
      </c>
      <c r="B540" s="7">
        <f t="shared" si="8"/>
        <v>539</v>
      </c>
      <c r="C540" s="130" t="s">
        <v>1538</v>
      </c>
      <c r="D540" s="8" t="s">
        <v>53</v>
      </c>
      <c r="E540" s="8">
        <v>1</v>
      </c>
      <c r="F540" s="8">
        <v>5</v>
      </c>
      <c r="G540" s="8">
        <v>0</v>
      </c>
      <c r="H540" s="9" t="s">
        <v>1539</v>
      </c>
      <c r="I540" s="9" t="s">
        <v>1540</v>
      </c>
      <c r="J540" s="9" t="s">
        <v>1541</v>
      </c>
      <c r="K540" s="9" t="s">
        <v>25</v>
      </c>
      <c r="M540" s="10">
        <v>1</v>
      </c>
    </row>
    <row r="541" spans="1:13">
      <c r="A541" s="6">
        <v>44917</v>
      </c>
      <c r="B541" s="7">
        <f t="shared" si="8"/>
        <v>540</v>
      </c>
      <c r="C541" s="130" t="s">
        <v>293</v>
      </c>
      <c r="D541" s="8" t="s">
        <v>53</v>
      </c>
      <c r="E541" s="8">
        <v>1</v>
      </c>
      <c r="F541" s="8">
        <v>1</v>
      </c>
      <c r="G541" s="8">
        <v>1</v>
      </c>
      <c r="H541" s="9" t="s">
        <v>13</v>
      </c>
      <c r="I541" s="9" t="s">
        <v>13</v>
      </c>
      <c r="J541" s="9" t="s">
        <v>49</v>
      </c>
      <c r="K541" s="9" t="s">
        <v>8</v>
      </c>
      <c r="M541" s="10">
        <v>1</v>
      </c>
    </row>
    <row r="542" spans="1:13">
      <c r="A542" s="6">
        <v>44917</v>
      </c>
      <c r="B542" s="7">
        <f t="shared" si="8"/>
        <v>541</v>
      </c>
      <c r="C542" s="130" t="s">
        <v>1542</v>
      </c>
      <c r="D542" s="8" t="s">
        <v>53</v>
      </c>
      <c r="E542" s="8">
        <v>1</v>
      </c>
      <c r="F542" s="8">
        <v>1</v>
      </c>
      <c r="G542" s="8">
        <v>0</v>
      </c>
      <c r="H542" s="9" t="s">
        <v>26</v>
      </c>
      <c r="I542" s="9" t="s">
        <v>13</v>
      </c>
      <c r="J542" s="9" t="s">
        <v>49</v>
      </c>
      <c r="K542" s="9" t="s">
        <v>17</v>
      </c>
      <c r="M542" s="10">
        <v>1</v>
      </c>
    </row>
    <row r="543" spans="1:13">
      <c r="A543" s="6">
        <v>44917</v>
      </c>
      <c r="B543" s="7">
        <f t="shared" si="8"/>
        <v>542</v>
      </c>
      <c r="C543" s="11" t="s">
        <v>1543</v>
      </c>
      <c r="D543" s="8" t="s">
        <v>53</v>
      </c>
      <c r="E543" s="8">
        <v>1</v>
      </c>
      <c r="F543" s="8">
        <v>1</v>
      </c>
      <c r="G543" s="8">
        <v>0</v>
      </c>
      <c r="H543" s="9" t="s">
        <v>18</v>
      </c>
      <c r="I543" s="9" t="s">
        <v>4</v>
      </c>
      <c r="J543" s="9" t="s">
        <v>87</v>
      </c>
      <c r="K543" s="9" t="s">
        <v>8</v>
      </c>
      <c r="L543" s="9">
        <v>1</v>
      </c>
    </row>
    <row r="544" spans="1:13">
      <c r="A544" s="6">
        <v>44917</v>
      </c>
      <c r="B544" s="7">
        <f t="shared" si="8"/>
        <v>543</v>
      </c>
      <c r="C544" s="11" t="s">
        <v>1544</v>
      </c>
      <c r="D544" s="8" t="s">
        <v>48</v>
      </c>
      <c r="E544" s="8">
        <v>1</v>
      </c>
      <c r="F544" s="8">
        <v>1</v>
      </c>
      <c r="G544" s="8">
        <v>3</v>
      </c>
      <c r="H544" s="9" t="s">
        <v>9</v>
      </c>
      <c r="I544" s="9" t="s">
        <v>16</v>
      </c>
      <c r="J544" s="9" t="s">
        <v>49</v>
      </c>
      <c r="K544" s="9" t="s">
        <v>27</v>
      </c>
      <c r="M544" s="10">
        <v>1</v>
      </c>
    </row>
    <row r="545" spans="1:13">
      <c r="A545" s="6">
        <v>44917</v>
      </c>
      <c r="B545" s="7">
        <f t="shared" si="8"/>
        <v>544</v>
      </c>
      <c r="C545" s="11" t="s">
        <v>1545</v>
      </c>
      <c r="D545" s="8" t="s">
        <v>48</v>
      </c>
      <c r="E545" s="8">
        <v>1</v>
      </c>
      <c r="F545" s="8">
        <v>0</v>
      </c>
      <c r="G545" s="8">
        <v>1</v>
      </c>
      <c r="H545" s="9" t="s">
        <v>15</v>
      </c>
      <c r="I545" s="9" t="s">
        <v>4</v>
      </c>
      <c r="J545" s="9" t="s">
        <v>1469</v>
      </c>
      <c r="K545" s="9" t="s">
        <v>14</v>
      </c>
      <c r="L545" s="9">
        <v>1</v>
      </c>
    </row>
    <row r="546" spans="1:13">
      <c r="A546" s="6">
        <v>44917</v>
      </c>
      <c r="B546" s="7">
        <f t="shared" si="8"/>
        <v>545</v>
      </c>
      <c r="C546" s="11" t="s">
        <v>1546</v>
      </c>
      <c r="D546" s="8" t="s">
        <v>48</v>
      </c>
      <c r="E546" s="8">
        <v>1</v>
      </c>
      <c r="F546" s="8">
        <v>1</v>
      </c>
      <c r="G546" s="8">
        <v>1</v>
      </c>
      <c r="H546" s="9" t="s">
        <v>21</v>
      </c>
      <c r="I546" s="9" t="s">
        <v>4</v>
      </c>
      <c r="J546" s="9" t="s">
        <v>251</v>
      </c>
      <c r="K546" s="9" t="s">
        <v>17</v>
      </c>
      <c r="L546" s="9">
        <v>1</v>
      </c>
    </row>
    <row r="547" spans="1:13">
      <c r="A547" s="6">
        <v>44917</v>
      </c>
      <c r="B547" s="7">
        <f t="shared" si="8"/>
        <v>546</v>
      </c>
      <c r="C547" s="11" t="s">
        <v>1547</v>
      </c>
      <c r="D547" s="8" t="s">
        <v>48</v>
      </c>
      <c r="E547" s="8">
        <v>1</v>
      </c>
      <c r="F547" s="8">
        <v>1</v>
      </c>
      <c r="G547" s="8">
        <v>0</v>
      </c>
      <c r="H547" s="9" t="s">
        <v>21</v>
      </c>
      <c r="I547" s="9" t="s">
        <v>4</v>
      </c>
      <c r="J547" s="9" t="s">
        <v>251</v>
      </c>
      <c r="K547" s="9" t="s">
        <v>14</v>
      </c>
      <c r="L547" s="9">
        <v>1</v>
      </c>
    </row>
    <row r="548" spans="1:13">
      <c r="A548" s="6">
        <v>44917</v>
      </c>
      <c r="B548" s="7">
        <f t="shared" si="8"/>
        <v>547</v>
      </c>
      <c r="C548" s="11" t="s">
        <v>1548</v>
      </c>
      <c r="D548" s="8" t="s">
        <v>402</v>
      </c>
      <c r="E548" s="8">
        <v>1</v>
      </c>
      <c r="F548" s="8">
        <v>1</v>
      </c>
      <c r="G548" s="8">
        <v>0</v>
      </c>
      <c r="H548" s="9" t="s">
        <v>21</v>
      </c>
      <c r="I548" s="9" t="s">
        <v>4</v>
      </c>
      <c r="J548" s="9" t="s">
        <v>251</v>
      </c>
      <c r="K548" s="9" t="s">
        <v>27</v>
      </c>
      <c r="M548" s="10">
        <v>1</v>
      </c>
    </row>
    <row r="549" spans="1:13">
      <c r="A549" s="6">
        <v>44917</v>
      </c>
      <c r="B549" s="7">
        <f t="shared" si="8"/>
        <v>548</v>
      </c>
      <c r="C549" s="11" t="s">
        <v>1549</v>
      </c>
      <c r="D549" s="8" t="s">
        <v>402</v>
      </c>
      <c r="E549" s="8">
        <v>1</v>
      </c>
      <c r="F549" s="8">
        <v>1</v>
      </c>
      <c r="G549" s="8">
        <v>0</v>
      </c>
      <c r="H549" s="9" t="s">
        <v>21</v>
      </c>
      <c r="I549" s="9" t="s">
        <v>4</v>
      </c>
      <c r="J549" s="9" t="s">
        <v>251</v>
      </c>
      <c r="K549" s="9" t="s">
        <v>14</v>
      </c>
      <c r="L549" s="9">
        <v>1</v>
      </c>
    </row>
    <row r="550" spans="1:13">
      <c r="A550" s="6">
        <v>44917</v>
      </c>
      <c r="B550" s="7">
        <f t="shared" si="8"/>
        <v>549</v>
      </c>
      <c r="C550" s="11" t="s">
        <v>1550</v>
      </c>
      <c r="D550" s="8" t="s">
        <v>402</v>
      </c>
      <c r="E550" s="8">
        <v>1</v>
      </c>
      <c r="F550" s="8">
        <v>1</v>
      </c>
      <c r="G550" s="8">
        <v>0</v>
      </c>
      <c r="H550" s="9" t="s">
        <v>21</v>
      </c>
      <c r="I550" s="9" t="s">
        <v>4</v>
      </c>
      <c r="J550" s="9" t="s">
        <v>251</v>
      </c>
      <c r="K550" s="9" t="s">
        <v>14</v>
      </c>
      <c r="L550" s="9">
        <v>1</v>
      </c>
    </row>
    <row r="551" spans="1:13">
      <c r="A551" s="6">
        <v>44917</v>
      </c>
      <c r="B551" s="7">
        <f t="shared" si="8"/>
        <v>550</v>
      </c>
      <c r="C551" s="11" t="s">
        <v>1551</v>
      </c>
      <c r="D551" s="8" t="s">
        <v>402</v>
      </c>
      <c r="E551" s="8">
        <v>1</v>
      </c>
      <c r="F551" s="8">
        <v>1</v>
      </c>
      <c r="G551" s="8">
        <v>0</v>
      </c>
      <c r="H551" s="9" t="s">
        <v>18</v>
      </c>
      <c r="I551" s="9" t="s">
        <v>4</v>
      </c>
      <c r="J551" s="9" t="s">
        <v>49</v>
      </c>
      <c r="K551" s="9" t="s">
        <v>17</v>
      </c>
      <c r="L551" s="9">
        <v>1</v>
      </c>
    </row>
    <row r="552" spans="1:13">
      <c r="A552" s="6">
        <v>44917</v>
      </c>
      <c r="B552" s="7">
        <f t="shared" si="8"/>
        <v>551</v>
      </c>
      <c r="C552" s="11" t="s">
        <v>1552</v>
      </c>
      <c r="D552" s="8" t="s">
        <v>402</v>
      </c>
      <c r="E552" s="8">
        <v>1</v>
      </c>
      <c r="F552" s="8">
        <v>1</v>
      </c>
      <c r="G552" s="8">
        <v>0</v>
      </c>
      <c r="H552" s="9" t="s">
        <v>18</v>
      </c>
      <c r="I552" s="9" t="s">
        <v>4</v>
      </c>
      <c r="J552" s="9" t="s">
        <v>87</v>
      </c>
      <c r="K552" s="9" t="s">
        <v>17</v>
      </c>
      <c r="L552" s="9">
        <v>1</v>
      </c>
    </row>
    <row r="553" spans="1:13">
      <c r="A553" s="6">
        <v>44917</v>
      </c>
      <c r="B553" s="7">
        <f t="shared" si="8"/>
        <v>552</v>
      </c>
      <c r="C553" s="11" t="s">
        <v>1553</v>
      </c>
      <c r="D553" s="8" t="s">
        <v>402</v>
      </c>
      <c r="E553" s="8">
        <v>1</v>
      </c>
      <c r="F553" s="8">
        <v>1</v>
      </c>
      <c r="G553" s="8">
        <v>0</v>
      </c>
      <c r="H553" s="9" t="s">
        <v>18</v>
      </c>
      <c r="I553" s="9" t="s">
        <v>4</v>
      </c>
      <c r="J553" s="9" t="s">
        <v>51</v>
      </c>
      <c r="K553" s="9" t="s">
        <v>17</v>
      </c>
      <c r="L553" s="9">
        <v>1</v>
      </c>
    </row>
    <row r="554" spans="1:13">
      <c r="A554" s="6">
        <v>44917</v>
      </c>
      <c r="B554" s="7">
        <f t="shared" si="8"/>
        <v>553</v>
      </c>
      <c r="C554" s="11" t="s">
        <v>1554</v>
      </c>
      <c r="D554" s="8" t="s">
        <v>402</v>
      </c>
      <c r="E554" s="8">
        <v>1</v>
      </c>
      <c r="F554" s="8">
        <v>1</v>
      </c>
      <c r="G554" s="8">
        <v>0</v>
      </c>
      <c r="H554" s="9" t="s">
        <v>18</v>
      </c>
      <c r="I554" s="9" t="s">
        <v>4</v>
      </c>
      <c r="J554" s="9" t="s">
        <v>83</v>
      </c>
      <c r="K554" s="9" t="s">
        <v>17</v>
      </c>
      <c r="L554" s="9">
        <v>1</v>
      </c>
    </row>
    <row r="555" spans="1:13">
      <c r="A555" s="6">
        <v>44917</v>
      </c>
      <c r="B555" s="7">
        <f t="shared" si="8"/>
        <v>554</v>
      </c>
      <c r="C555" s="11" t="s">
        <v>1555</v>
      </c>
      <c r="D555" s="8" t="s">
        <v>1005</v>
      </c>
      <c r="E555" s="8">
        <v>1</v>
      </c>
      <c r="F555" s="8">
        <v>1</v>
      </c>
      <c r="G555" s="8">
        <v>1</v>
      </c>
      <c r="H555" s="9" t="s">
        <v>6</v>
      </c>
      <c r="I555" s="9" t="s">
        <v>4</v>
      </c>
      <c r="J555" s="9" t="s">
        <v>83</v>
      </c>
      <c r="K555" s="9" t="s">
        <v>8</v>
      </c>
      <c r="L555" s="9">
        <v>1</v>
      </c>
    </row>
    <row r="556" spans="1:13">
      <c r="A556" s="6">
        <v>44917</v>
      </c>
      <c r="B556" s="7">
        <f t="shared" si="8"/>
        <v>555</v>
      </c>
      <c r="C556" s="11" t="s">
        <v>1556</v>
      </c>
      <c r="D556" s="8" t="s">
        <v>1005</v>
      </c>
      <c r="E556" s="8">
        <v>1</v>
      </c>
      <c r="F556" s="8">
        <v>1</v>
      </c>
      <c r="G556" s="8">
        <v>1</v>
      </c>
      <c r="H556" s="9" t="s">
        <v>6</v>
      </c>
      <c r="I556" s="9" t="s">
        <v>7</v>
      </c>
      <c r="J556" s="9" t="s">
        <v>49</v>
      </c>
      <c r="K556" s="9" t="s">
        <v>8</v>
      </c>
      <c r="M556" s="10">
        <v>1</v>
      </c>
    </row>
    <row r="557" spans="1:13">
      <c r="A557" s="6">
        <v>44917</v>
      </c>
      <c r="B557" s="7">
        <f t="shared" si="8"/>
        <v>556</v>
      </c>
      <c r="C557" s="11" t="s">
        <v>1557</v>
      </c>
      <c r="D557" s="8" t="s">
        <v>1005</v>
      </c>
      <c r="E557" s="8">
        <v>1</v>
      </c>
      <c r="F557" s="8">
        <v>1</v>
      </c>
      <c r="G557" s="8">
        <v>1</v>
      </c>
      <c r="H557" s="9" t="s">
        <v>6</v>
      </c>
      <c r="I557" s="9" t="s">
        <v>4</v>
      </c>
      <c r="J557" s="9" t="s">
        <v>66</v>
      </c>
      <c r="K557" s="9" t="s">
        <v>5</v>
      </c>
      <c r="L557" s="9">
        <v>1</v>
      </c>
    </row>
    <row r="558" spans="1:13">
      <c r="A558" s="6">
        <v>44917</v>
      </c>
      <c r="B558" s="7">
        <f t="shared" si="8"/>
        <v>557</v>
      </c>
      <c r="C558" s="11" t="s">
        <v>1558</v>
      </c>
      <c r="D558" s="8" t="s">
        <v>1019</v>
      </c>
      <c r="E558" s="8">
        <v>1</v>
      </c>
      <c r="F558" s="8">
        <v>1</v>
      </c>
      <c r="G558" s="8">
        <v>1</v>
      </c>
      <c r="H558" s="9" t="s">
        <v>6</v>
      </c>
      <c r="I558" s="9" t="s">
        <v>7</v>
      </c>
      <c r="J558" s="9" t="s">
        <v>49</v>
      </c>
      <c r="K558" s="9" t="s">
        <v>5</v>
      </c>
      <c r="L558" s="9">
        <v>1</v>
      </c>
    </row>
    <row r="559" spans="1:13">
      <c r="A559" s="6">
        <v>44917</v>
      </c>
      <c r="B559" s="7">
        <f t="shared" si="8"/>
        <v>558</v>
      </c>
      <c r="C559" s="11" t="s">
        <v>1559</v>
      </c>
      <c r="D559" s="8" t="s">
        <v>1019</v>
      </c>
      <c r="E559" s="8">
        <v>1</v>
      </c>
      <c r="F559" s="8">
        <v>0</v>
      </c>
      <c r="G559" s="8">
        <v>2</v>
      </c>
      <c r="H559" s="9" t="s">
        <v>6</v>
      </c>
      <c r="I559" s="9" t="s">
        <v>7</v>
      </c>
      <c r="J559" s="9" t="s">
        <v>49</v>
      </c>
      <c r="K559" s="9" t="s">
        <v>20</v>
      </c>
      <c r="L559" s="9">
        <v>1</v>
      </c>
    </row>
    <row r="560" spans="1:13">
      <c r="A560" s="6">
        <v>44917</v>
      </c>
      <c r="B560" s="7">
        <f t="shared" si="8"/>
        <v>559</v>
      </c>
      <c r="C560" s="11" t="s">
        <v>1560</v>
      </c>
      <c r="D560" s="8" t="s">
        <v>1019</v>
      </c>
      <c r="E560" s="8">
        <v>1</v>
      </c>
      <c r="F560" s="8">
        <v>0</v>
      </c>
      <c r="G560" s="8">
        <v>2</v>
      </c>
      <c r="H560" s="9" t="s">
        <v>6</v>
      </c>
      <c r="I560" s="9" t="s">
        <v>7</v>
      </c>
      <c r="J560" s="9" t="s">
        <v>51</v>
      </c>
      <c r="K560" s="9" t="s">
        <v>20</v>
      </c>
      <c r="L560" s="9">
        <v>1</v>
      </c>
    </row>
    <row r="561" spans="1:13">
      <c r="A561" s="6">
        <v>44917</v>
      </c>
      <c r="B561" s="7">
        <f t="shared" si="8"/>
        <v>560</v>
      </c>
      <c r="C561" s="11" t="s">
        <v>1561</v>
      </c>
      <c r="D561" s="8" t="s">
        <v>1019</v>
      </c>
      <c r="E561" s="8">
        <v>1</v>
      </c>
      <c r="F561" s="8">
        <v>0</v>
      </c>
      <c r="G561" s="8">
        <v>2</v>
      </c>
      <c r="H561" s="9" t="s">
        <v>6</v>
      </c>
      <c r="I561" s="9" t="s">
        <v>4</v>
      </c>
      <c r="J561" s="9" t="s">
        <v>83</v>
      </c>
      <c r="K561" s="9" t="s">
        <v>20</v>
      </c>
      <c r="L561" s="9">
        <v>1</v>
      </c>
    </row>
    <row r="562" spans="1:13">
      <c r="A562" s="6">
        <v>44917</v>
      </c>
      <c r="B562" s="7">
        <f t="shared" si="8"/>
        <v>561</v>
      </c>
      <c r="C562" s="11" t="s">
        <v>1562</v>
      </c>
      <c r="D562" s="8" t="s">
        <v>1019</v>
      </c>
      <c r="E562" s="8">
        <v>1</v>
      </c>
      <c r="F562" s="8">
        <v>0</v>
      </c>
      <c r="G562" s="8">
        <v>2</v>
      </c>
      <c r="H562" s="9" t="s">
        <v>6</v>
      </c>
      <c r="I562" s="9" t="s">
        <v>16</v>
      </c>
      <c r="J562" s="9" t="s">
        <v>49</v>
      </c>
      <c r="K562" s="9" t="s">
        <v>20</v>
      </c>
      <c r="L562" s="9">
        <v>1</v>
      </c>
    </row>
    <row r="563" spans="1:13">
      <c r="A563" s="6">
        <v>44917</v>
      </c>
      <c r="B563" s="7">
        <f t="shared" si="8"/>
        <v>562</v>
      </c>
      <c r="C563" s="11" t="s">
        <v>1563</v>
      </c>
      <c r="D563" s="8" t="s">
        <v>1019</v>
      </c>
      <c r="E563" s="8">
        <v>1</v>
      </c>
      <c r="F563" s="8">
        <v>0</v>
      </c>
      <c r="G563" s="8">
        <v>2</v>
      </c>
      <c r="H563" s="9" t="s">
        <v>6</v>
      </c>
      <c r="I563" s="9" t="s">
        <v>4</v>
      </c>
      <c r="J563" s="9" t="s">
        <v>49</v>
      </c>
      <c r="K563" s="9" t="s">
        <v>20</v>
      </c>
      <c r="L563" s="9">
        <v>1</v>
      </c>
    </row>
    <row r="564" spans="1:13">
      <c r="A564" s="6">
        <v>44917</v>
      </c>
      <c r="B564" s="7">
        <f t="shared" si="8"/>
        <v>563</v>
      </c>
      <c r="C564" s="11" t="s">
        <v>1564</v>
      </c>
      <c r="D564" s="8" t="s">
        <v>1019</v>
      </c>
      <c r="E564" s="8">
        <v>1</v>
      </c>
      <c r="F564" s="8">
        <v>0</v>
      </c>
      <c r="G564" s="8">
        <v>2</v>
      </c>
      <c r="H564" s="9" t="s">
        <v>6</v>
      </c>
      <c r="I564" s="9" t="s">
        <v>4</v>
      </c>
      <c r="J564" s="9" t="s">
        <v>87</v>
      </c>
      <c r="K564" s="9" t="s">
        <v>20</v>
      </c>
      <c r="L564" s="9">
        <v>1</v>
      </c>
    </row>
    <row r="565" spans="1:13">
      <c r="A565" s="6">
        <v>44917</v>
      </c>
      <c r="B565" s="7">
        <f t="shared" si="8"/>
        <v>564</v>
      </c>
      <c r="C565" s="11" t="s">
        <v>1565</v>
      </c>
      <c r="D565" s="8" t="s">
        <v>1019</v>
      </c>
      <c r="E565" s="8">
        <v>1</v>
      </c>
      <c r="F565" s="8">
        <v>0</v>
      </c>
      <c r="G565" s="8">
        <v>2</v>
      </c>
      <c r="H565" s="9" t="s">
        <v>6</v>
      </c>
      <c r="I565" s="9" t="s">
        <v>4</v>
      </c>
      <c r="J565" s="9" t="s">
        <v>51</v>
      </c>
      <c r="K565" s="9" t="s">
        <v>20</v>
      </c>
      <c r="L565" s="9">
        <v>1</v>
      </c>
    </row>
    <row r="566" spans="1:13">
      <c r="A566" s="6">
        <v>44917</v>
      </c>
      <c r="B566" s="7">
        <f t="shared" si="8"/>
        <v>565</v>
      </c>
      <c r="C566" s="11" t="s">
        <v>1566</v>
      </c>
      <c r="D566" s="8" t="s">
        <v>1019</v>
      </c>
      <c r="E566" s="8">
        <v>1</v>
      </c>
      <c r="F566" s="8">
        <v>0</v>
      </c>
      <c r="G566" s="8">
        <v>2</v>
      </c>
      <c r="H566" s="9" t="s">
        <v>6</v>
      </c>
      <c r="I566" s="9" t="s">
        <v>4</v>
      </c>
      <c r="J566" s="9" t="s">
        <v>83</v>
      </c>
      <c r="K566" s="9" t="s">
        <v>20</v>
      </c>
      <c r="L566" s="9">
        <v>1</v>
      </c>
    </row>
    <row r="567" spans="1:13">
      <c r="A567" s="6">
        <v>44917</v>
      </c>
      <c r="B567" s="7">
        <f t="shared" si="8"/>
        <v>566</v>
      </c>
      <c r="C567" s="11" t="s">
        <v>1567</v>
      </c>
      <c r="D567" s="8" t="s">
        <v>1019</v>
      </c>
      <c r="E567" s="8">
        <v>1</v>
      </c>
      <c r="F567" s="8">
        <v>1</v>
      </c>
      <c r="G567" s="8">
        <v>1</v>
      </c>
      <c r="H567" s="9" t="s">
        <v>13</v>
      </c>
      <c r="I567" s="9" t="s">
        <v>13</v>
      </c>
      <c r="J567" s="9" t="s">
        <v>1568</v>
      </c>
      <c r="K567" s="9" t="s">
        <v>8</v>
      </c>
      <c r="M567" s="10">
        <v>1</v>
      </c>
    </row>
    <row r="568" spans="1:13">
      <c r="A568" s="6">
        <v>44917</v>
      </c>
      <c r="B568" s="7">
        <f t="shared" si="8"/>
        <v>567</v>
      </c>
      <c r="C568" s="11" t="s">
        <v>1569</v>
      </c>
      <c r="D568" s="8" t="s">
        <v>55</v>
      </c>
      <c r="E568" s="8">
        <v>1</v>
      </c>
      <c r="F568" s="8">
        <v>16</v>
      </c>
      <c r="G568" s="8">
        <v>1</v>
      </c>
      <c r="H568" s="9" t="s">
        <v>15</v>
      </c>
      <c r="I568" s="9" t="s">
        <v>4</v>
      </c>
      <c r="J568" s="9" t="s">
        <v>1469</v>
      </c>
      <c r="K568" s="9" t="s">
        <v>14</v>
      </c>
      <c r="L568" s="9">
        <v>1</v>
      </c>
    </row>
    <row r="569" spans="1:13">
      <c r="A569" s="6">
        <v>44917</v>
      </c>
      <c r="B569" s="7">
        <f t="shared" si="8"/>
        <v>568</v>
      </c>
      <c r="C569" s="11" t="s">
        <v>1570</v>
      </c>
      <c r="D569" s="8" t="s">
        <v>55</v>
      </c>
      <c r="E569" s="8">
        <v>1</v>
      </c>
      <c r="F569" s="8">
        <v>2</v>
      </c>
      <c r="G569" s="8">
        <v>0</v>
      </c>
      <c r="H569" s="9" t="s">
        <v>18</v>
      </c>
      <c r="I569" s="9" t="s">
        <v>4</v>
      </c>
      <c r="J569" s="9" t="s">
        <v>1443</v>
      </c>
      <c r="K569" s="9" t="s">
        <v>25</v>
      </c>
      <c r="L569" s="9">
        <v>1</v>
      </c>
    </row>
    <row r="570" spans="1:13">
      <c r="A570" s="6">
        <v>44917</v>
      </c>
      <c r="B570" s="7">
        <f t="shared" si="8"/>
        <v>569</v>
      </c>
      <c r="C570" s="11" t="s">
        <v>1571</v>
      </c>
      <c r="D570" s="8" t="s">
        <v>55</v>
      </c>
      <c r="E570" s="8">
        <v>1</v>
      </c>
      <c r="F570" s="8">
        <v>1</v>
      </c>
      <c r="G570" s="8">
        <v>2</v>
      </c>
      <c r="H570" s="9" t="s">
        <v>13</v>
      </c>
      <c r="I570" s="9" t="s">
        <v>13</v>
      </c>
      <c r="J570" s="9" t="s">
        <v>49</v>
      </c>
      <c r="K570" s="9" t="s">
        <v>8</v>
      </c>
      <c r="M570" s="10">
        <v>1</v>
      </c>
    </row>
    <row r="571" spans="1:13">
      <c r="A571" s="6">
        <v>44917</v>
      </c>
      <c r="B571" s="7">
        <f t="shared" si="8"/>
        <v>570</v>
      </c>
      <c r="C571" s="11" t="s">
        <v>1572</v>
      </c>
      <c r="D571" s="8" t="s">
        <v>55</v>
      </c>
      <c r="E571" s="8">
        <v>1</v>
      </c>
      <c r="F571" s="8">
        <v>1</v>
      </c>
      <c r="G571" s="8">
        <v>0</v>
      </c>
      <c r="H571" s="9" t="s">
        <v>26</v>
      </c>
      <c r="I571" s="9" t="s">
        <v>13</v>
      </c>
      <c r="J571" s="9" t="s">
        <v>49</v>
      </c>
      <c r="K571" s="9" t="s">
        <v>17</v>
      </c>
      <c r="M571" s="10">
        <v>1</v>
      </c>
    </row>
    <row r="572" spans="1:13">
      <c r="A572" s="6">
        <v>44917</v>
      </c>
      <c r="B572" s="7">
        <f t="shared" si="8"/>
        <v>571</v>
      </c>
      <c r="C572" s="11" t="s">
        <v>1573</v>
      </c>
      <c r="D572" s="8" t="s">
        <v>55</v>
      </c>
      <c r="E572" s="8">
        <v>1</v>
      </c>
      <c r="F572" s="8">
        <v>1</v>
      </c>
      <c r="G572" s="8">
        <v>1</v>
      </c>
      <c r="H572" s="9" t="s">
        <v>13</v>
      </c>
      <c r="I572" s="9" t="s">
        <v>13</v>
      </c>
      <c r="J572" s="9" t="s">
        <v>49</v>
      </c>
      <c r="K572" s="9" t="s">
        <v>8</v>
      </c>
      <c r="M572" s="10">
        <v>1</v>
      </c>
    </row>
    <row r="573" spans="1:13">
      <c r="A573" s="6">
        <v>44917</v>
      </c>
      <c r="B573" s="7">
        <f t="shared" si="8"/>
        <v>572</v>
      </c>
      <c r="C573" s="11" t="s">
        <v>1574</v>
      </c>
      <c r="D573" s="8" t="s">
        <v>61</v>
      </c>
      <c r="E573" s="8">
        <v>1</v>
      </c>
      <c r="F573" s="8">
        <v>0</v>
      </c>
      <c r="G573" s="8">
        <v>2</v>
      </c>
      <c r="H573" s="9" t="s">
        <v>6</v>
      </c>
      <c r="I573" s="9" t="s">
        <v>7</v>
      </c>
      <c r="J573" s="9" t="s">
        <v>51</v>
      </c>
      <c r="K573" s="9" t="s">
        <v>20</v>
      </c>
      <c r="L573" s="9">
        <v>1</v>
      </c>
    </row>
    <row r="574" spans="1:13">
      <c r="A574" s="6">
        <v>44917</v>
      </c>
      <c r="B574" s="7">
        <f t="shared" si="8"/>
        <v>573</v>
      </c>
      <c r="C574" s="11" t="s">
        <v>1575</v>
      </c>
      <c r="D574" s="8" t="s">
        <v>61</v>
      </c>
      <c r="E574" s="8">
        <v>1</v>
      </c>
      <c r="F574" s="8">
        <v>0</v>
      </c>
      <c r="G574" s="8">
        <v>2</v>
      </c>
      <c r="H574" s="9" t="s">
        <v>6</v>
      </c>
      <c r="I574" s="9" t="s">
        <v>4</v>
      </c>
      <c r="J574" s="9" t="s">
        <v>51</v>
      </c>
      <c r="K574" s="9" t="s">
        <v>20</v>
      </c>
      <c r="L574" s="9">
        <v>1</v>
      </c>
    </row>
    <row r="575" spans="1:13">
      <c r="A575" s="6">
        <v>44917</v>
      </c>
      <c r="B575" s="7">
        <f t="shared" si="8"/>
        <v>574</v>
      </c>
      <c r="C575" s="11" t="s">
        <v>1576</v>
      </c>
      <c r="D575" s="8" t="s">
        <v>61</v>
      </c>
      <c r="E575" s="8">
        <v>1</v>
      </c>
      <c r="F575" s="8">
        <v>0</v>
      </c>
      <c r="G575" s="8">
        <v>2</v>
      </c>
      <c r="H575" s="9" t="s">
        <v>6</v>
      </c>
      <c r="I575" s="9" t="s">
        <v>4</v>
      </c>
      <c r="J575" s="9" t="s">
        <v>87</v>
      </c>
      <c r="K575" s="9" t="s">
        <v>20</v>
      </c>
      <c r="L575" s="9">
        <v>1</v>
      </c>
    </row>
    <row r="576" spans="1:13">
      <c r="A576" s="6">
        <v>44917</v>
      </c>
      <c r="B576" s="7">
        <f t="shared" si="8"/>
        <v>575</v>
      </c>
      <c r="C576" s="11" t="s">
        <v>1577</v>
      </c>
      <c r="D576" s="8" t="s">
        <v>61</v>
      </c>
      <c r="E576" s="8">
        <v>1</v>
      </c>
      <c r="F576" s="8">
        <v>0</v>
      </c>
      <c r="G576" s="8">
        <v>2</v>
      </c>
      <c r="H576" s="9" t="s">
        <v>6</v>
      </c>
      <c r="I576" s="9" t="s">
        <v>7</v>
      </c>
      <c r="J576" s="9" t="s">
        <v>49</v>
      </c>
      <c r="K576" s="9" t="s">
        <v>20</v>
      </c>
      <c r="L576" s="9">
        <v>1</v>
      </c>
    </row>
    <row r="577" spans="1:13">
      <c r="A577" s="6">
        <v>44917</v>
      </c>
      <c r="B577" s="7">
        <f t="shared" si="8"/>
        <v>576</v>
      </c>
      <c r="C577" s="11" t="s">
        <v>1578</v>
      </c>
      <c r="D577" s="8" t="s">
        <v>61</v>
      </c>
      <c r="E577" s="8">
        <v>1</v>
      </c>
      <c r="F577" s="8">
        <v>1</v>
      </c>
      <c r="G577" s="8">
        <v>1</v>
      </c>
      <c r="H577" s="9" t="s">
        <v>3</v>
      </c>
      <c r="I577" s="9" t="s">
        <v>4</v>
      </c>
      <c r="J577" s="9" t="s">
        <v>49</v>
      </c>
      <c r="K577" s="9" t="s">
        <v>5</v>
      </c>
      <c r="L577" s="9">
        <v>1</v>
      </c>
    </row>
    <row r="578" spans="1:13">
      <c r="A578" s="6">
        <v>44917</v>
      </c>
      <c r="B578" s="7">
        <f t="shared" si="8"/>
        <v>577</v>
      </c>
      <c r="C578" s="11" t="s">
        <v>1579</v>
      </c>
      <c r="D578" s="8" t="s">
        <v>61</v>
      </c>
      <c r="E578" s="8">
        <v>1</v>
      </c>
      <c r="F578" s="8">
        <v>0</v>
      </c>
      <c r="G578" s="8">
        <v>2</v>
      </c>
      <c r="H578" s="9" t="s">
        <v>6</v>
      </c>
      <c r="I578" s="9" t="s">
        <v>4</v>
      </c>
      <c r="J578" s="9" t="s">
        <v>49</v>
      </c>
      <c r="K578" s="9" t="s">
        <v>20</v>
      </c>
      <c r="L578" s="9">
        <v>1</v>
      </c>
    </row>
    <row r="579" spans="1:13">
      <c r="A579" s="6">
        <v>44917</v>
      </c>
      <c r="B579" s="7">
        <f t="shared" ref="B579:B642" si="9">SUM(B578+1)</f>
        <v>578</v>
      </c>
      <c r="C579" s="11" t="s">
        <v>1580</v>
      </c>
      <c r="D579" s="8" t="s">
        <v>61</v>
      </c>
      <c r="E579" s="8">
        <v>1</v>
      </c>
      <c r="F579" s="8">
        <v>0</v>
      </c>
      <c r="G579" s="8">
        <v>2</v>
      </c>
      <c r="H579" s="9" t="s">
        <v>6</v>
      </c>
      <c r="I579" s="9" t="s">
        <v>4</v>
      </c>
      <c r="J579" s="9" t="s">
        <v>87</v>
      </c>
      <c r="K579" s="9" t="s">
        <v>20</v>
      </c>
      <c r="L579" s="9">
        <v>1</v>
      </c>
    </row>
    <row r="580" spans="1:13">
      <c r="A580" s="6">
        <v>44917</v>
      </c>
      <c r="B580" s="7">
        <f t="shared" si="9"/>
        <v>579</v>
      </c>
      <c r="C580" s="11" t="s">
        <v>1575</v>
      </c>
      <c r="D580" s="8" t="s">
        <v>61</v>
      </c>
      <c r="E580" s="8">
        <v>1</v>
      </c>
      <c r="F580" s="8">
        <v>0</v>
      </c>
      <c r="G580" s="8">
        <v>2</v>
      </c>
      <c r="H580" s="9" t="s">
        <v>6</v>
      </c>
      <c r="I580" s="9" t="s">
        <v>4</v>
      </c>
      <c r="J580" s="9" t="s">
        <v>51</v>
      </c>
      <c r="K580" s="9" t="s">
        <v>20</v>
      </c>
      <c r="L580" s="9">
        <v>1</v>
      </c>
    </row>
    <row r="581" spans="1:13">
      <c r="A581" s="6">
        <v>44917</v>
      </c>
      <c r="B581" s="7">
        <f t="shared" si="9"/>
        <v>580</v>
      </c>
      <c r="C581" s="11" t="s">
        <v>1581</v>
      </c>
      <c r="D581" s="8" t="s">
        <v>61</v>
      </c>
      <c r="E581" s="8">
        <v>1</v>
      </c>
      <c r="F581" s="8">
        <v>1</v>
      </c>
      <c r="G581" s="8">
        <v>1</v>
      </c>
      <c r="H581" s="9" t="s">
        <v>6</v>
      </c>
      <c r="I581" s="9" t="s">
        <v>4</v>
      </c>
      <c r="J581" s="9" t="s">
        <v>87</v>
      </c>
      <c r="K581" s="9" t="s">
        <v>8</v>
      </c>
      <c r="L581" s="9">
        <v>1</v>
      </c>
    </row>
    <row r="582" spans="1:13">
      <c r="A582" s="6">
        <v>44917</v>
      </c>
      <c r="B582" s="7">
        <f t="shared" si="9"/>
        <v>581</v>
      </c>
      <c r="C582" s="11" t="s">
        <v>1582</v>
      </c>
      <c r="D582" s="8" t="s">
        <v>61</v>
      </c>
      <c r="E582" s="8">
        <v>1</v>
      </c>
      <c r="F582" s="8">
        <v>1</v>
      </c>
      <c r="G582" s="8">
        <v>1</v>
      </c>
      <c r="H582" s="9" t="s">
        <v>6</v>
      </c>
      <c r="I582" s="9" t="s">
        <v>4</v>
      </c>
      <c r="J582" s="9" t="s">
        <v>51</v>
      </c>
      <c r="K582" s="9" t="s">
        <v>8</v>
      </c>
      <c r="M582" s="10">
        <v>1</v>
      </c>
    </row>
    <row r="583" spans="1:13">
      <c r="A583" s="6">
        <v>44917</v>
      </c>
      <c r="B583" s="7">
        <f t="shared" si="9"/>
        <v>582</v>
      </c>
      <c r="C583" s="11" t="s">
        <v>638</v>
      </c>
      <c r="D583" s="8" t="s">
        <v>159</v>
      </c>
      <c r="E583" s="8">
        <v>1</v>
      </c>
      <c r="F583" s="8">
        <v>34</v>
      </c>
      <c r="G583" s="8">
        <v>7</v>
      </c>
      <c r="H583" s="9" t="s">
        <v>21</v>
      </c>
      <c r="I583" s="9" t="s">
        <v>4</v>
      </c>
      <c r="J583" s="9" t="s">
        <v>1469</v>
      </c>
      <c r="K583" s="9" t="s">
        <v>14</v>
      </c>
    </row>
    <row r="584" spans="1:13">
      <c r="A584" s="6">
        <v>44917</v>
      </c>
      <c r="B584" s="7">
        <f t="shared" si="9"/>
        <v>583</v>
      </c>
      <c r="C584" s="11" t="s">
        <v>1583</v>
      </c>
      <c r="D584" s="8" t="s">
        <v>159</v>
      </c>
      <c r="E584" s="8">
        <v>1</v>
      </c>
      <c r="F584" s="8">
        <v>2</v>
      </c>
      <c r="G584" s="8">
        <v>7</v>
      </c>
      <c r="H584" s="9" t="s">
        <v>21</v>
      </c>
      <c r="I584" s="9" t="s">
        <v>4</v>
      </c>
      <c r="J584" s="9" t="s">
        <v>251</v>
      </c>
      <c r="K584" s="9" t="s">
        <v>14</v>
      </c>
    </row>
    <row r="585" spans="1:13">
      <c r="A585" s="6">
        <v>44917</v>
      </c>
      <c r="B585" s="7">
        <f t="shared" si="9"/>
        <v>584</v>
      </c>
      <c r="C585" s="11" t="s">
        <v>1584</v>
      </c>
      <c r="D585" s="8" t="s">
        <v>68</v>
      </c>
      <c r="E585" s="8">
        <v>1</v>
      </c>
      <c r="F585" s="8">
        <v>1</v>
      </c>
      <c r="G585" s="8">
        <v>2</v>
      </c>
      <c r="H585" s="9" t="s">
        <v>6</v>
      </c>
      <c r="I585" s="9" t="s">
        <v>4</v>
      </c>
      <c r="J585" s="9" t="s">
        <v>51</v>
      </c>
      <c r="K585" s="9" t="s">
        <v>20</v>
      </c>
      <c r="L585" s="9">
        <v>1</v>
      </c>
    </row>
    <row r="586" spans="1:13">
      <c r="A586" s="6">
        <v>44917</v>
      </c>
      <c r="B586" s="7">
        <f t="shared" si="9"/>
        <v>585</v>
      </c>
      <c r="C586" s="11" t="s">
        <v>1332</v>
      </c>
      <c r="D586" s="8" t="s">
        <v>68</v>
      </c>
      <c r="E586" s="8">
        <v>1</v>
      </c>
      <c r="F586" s="8">
        <v>0</v>
      </c>
      <c r="G586" s="8">
        <v>1</v>
      </c>
      <c r="H586" s="9" t="s">
        <v>6</v>
      </c>
      <c r="I586" s="9" t="s">
        <v>4</v>
      </c>
      <c r="J586" s="9" t="s">
        <v>51</v>
      </c>
      <c r="K586" s="9" t="s">
        <v>8</v>
      </c>
      <c r="M586" s="10">
        <v>1</v>
      </c>
    </row>
    <row r="587" spans="1:13">
      <c r="A587" s="6">
        <v>44917</v>
      </c>
      <c r="B587" s="7">
        <f t="shared" si="9"/>
        <v>586</v>
      </c>
      <c r="C587" s="11" t="s">
        <v>1396</v>
      </c>
      <c r="D587" s="8" t="s">
        <v>68</v>
      </c>
      <c r="E587" s="8">
        <v>1</v>
      </c>
      <c r="F587" s="8">
        <v>0</v>
      </c>
      <c r="G587" s="8">
        <v>1</v>
      </c>
      <c r="H587" s="9" t="s">
        <v>6</v>
      </c>
      <c r="I587" s="9" t="s">
        <v>16</v>
      </c>
      <c r="J587" s="9" t="s">
        <v>49</v>
      </c>
      <c r="K587" s="9" t="s">
        <v>8</v>
      </c>
      <c r="L587" s="9">
        <v>1</v>
      </c>
    </row>
    <row r="588" spans="1:13">
      <c r="A588" s="6">
        <v>44917</v>
      </c>
      <c r="B588" s="7">
        <f t="shared" si="9"/>
        <v>587</v>
      </c>
      <c r="C588" s="11" t="s">
        <v>1301</v>
      </c>
      <c r="D588" s="8" t="s">
        <v>68</v>
      </c>
      <c r="E588" s="8">
        <v>1</v>
      </c>
      <c r="F588" s="8">
        <v>1</v>
      </c>
      <c r="G588" s="8">
        <v>1</v>
      </c>
      <c r="H588" s="9" t="s">
        <v>6</v>
      </c>
      <c r="I588" s="9" t="s">
        <v>4</v>
      </c>
      <c r="J588" s="9" t="s">
        <v>51</v>
      </c>
      <c r="K588" s="9" t="s">
        <v>8</v>
      </c>
      <c r="M588" s="10">
        <v>1</v>
      </c>
    </row>
    <row r="589" spans="1:13">
      <c r="A589" s="6">
        <v>44917</v>
      </c>
      <c r="B589" s="7">
        <f t="shared" si="9"/>
        <v>588</v>
      </c>
      <c r="C589" s="11" t="s">
        <v>67</v>
      </c>
      <c r="D589" s="8" t="s">
        <v>68</v>
      </c>
      <c r="E589" s="8">
        <v>1</v>
      </c>
      <c r="F589" s="8">
        <v>1</v>
      </c>
      <c r="G589" s="8">
        <v>0</v>
      </c>
      <c r="H589" s="9" t="s">
        <v>26</v>
      </c>
      <c r="I589" s="9" t="s">
        <v>13</v>
      </c>
      <c r="J589" s="9" t="s">
        <v>49</v>
      </c>
      <c r="K589" s="9" t="s">
        <v>17</v>
      </c>
      <c r="M589" s="10">
        <v>1</v>
      </c>
    </row>
    <row r="590" spans="1:13">
      <c r="A590" s="6">
        <v>44917</v>
      </c>
      <c r="B590" s="7">
        <f t="shared" si="9"/>
        <v>589</v>
      </c>
      <c r="C590" s="11" t="s">
        <v>1396</v>
      </c>
      <c r="D590" s="8" t="s">
        <v>68</v>
      </c>
      <c r="E590" s="8">
        <v>1</v>
      </c>
      <c r="F590" s="8">
        <v>1</v>
      </c>
      <c r="G590" s="8">
        <v>1</v>
      </c>
      <c r="H590" s="9" t="s">
        <v>6</v>
      </c>
      <c r="I590" s="9" t="s">
        <v>16</v>
      </c>
      <c r="J590" s="9" t="s">
        <v>49</v>
      </c>
      <c r="K590" s="9" t="s">
        <v>8</v>
      </c>
      <c r="M590" s="10">
        <v>1</v>
      </c>
    </row>
    <row r="591" spans="1:13">
      <c r="A591" s="6">
        <v>44917</v>
      </c>
      <c r="B591" s="7">
        <f t="shared" si="9"/>
        <v>590</v>
      </c>
      <c r="C591" s="11" t="s">
        <v>1436</v>
      </c>
      <c r="D591" s="8" t="s">
        <v>68</v>
      </c>
      <c r="E591" s="8">
        <v>1</v>
      </c>
      <c r="F591" s="8">
        <v>1</v>
      </c>
      <c r="G591" s="8">
        <v>1</v>
      </c>
      <c r="H591" s="9" t="s">
        <v>6</v>
      </c>
      <c r="I591" s="9" t="s">
        <v>16</v>
      </c>
      <c r="J591" s="9" t="s">
        <v>49</v>
      </c>
      <c r="K591" s="9" t="s">
        <v>8</v>
      </c>
      <c r="M591" s="10">
        <v>1</v>
      </c>
    </row>
    <row r="592" spans="1:13">
      <c r="A592" s="6">
        <v>44917</v>
      </c>
      <c r="B592" s="7">
        <f t="shared" si="9"/>
        <v>591</v>
      </c>
      <c r="C592" s="11" t="s">
        <v>1585</v>
      </c>
      <c r="D592" s="8" t="s">
        <v>68</v>
      </c>
      <c r="E592" s="8">
        <v>1</v>
      </c>
      <c r="F592" s="8">
        <v>0</v>
      </c>
      <c r="G592" s="8">
        <v>0</v>
      </c>
      <c r="H592" s="9" t="s">
        <v>6</v>
      </c>
      <c r="I592" s="9" t="s">
        <v>4</v>
      </c>
      <c r="J592" s="9" t="s">
        <v>87</v>
      </c>
      <c r="K592" s="9" t="s">
        <v>11</v>
      </c>
      <c r="L592" s="9">
        <v>1</v>
      </c>
    </row>
    <row r="593" spans="1:13">
      <c r="A593" s="6">
        <v>44917</v>
      </c>
      <c r="B593" s="7">
        <f t="shared" si="9"/>
        <v>592</v>
      </c>
      <c r="C593" s="11" t="s">
        <v>1396</v>
      </c>
      <c r="D593" s="8" t="s">
        <v>68</v>
      </c>
      <c r="E593" s="8">
        <v>1</v>
      </c>
      <c r="F593" s="8">
        <v>1</v>
      </c>
      <c r="G593" s="8">
        <v>0</v>
      </c>
      <c r="H593" s="9" t="s">
        <v>6</v>
      </c>
      <c r="I593" s="9" t="s">
        <v>16</v>
      </c>
      <c r="J593" s="9" t="s">
        <v>1443</v>
      </c>
      <c r="K593" s="9" t="s">
        <v>8</v>
      </c>
      <c r="L593" s="9">
        <v>1</v>
      </c>
    </row>
    <row r="594" spans="1:13">
      <c r="A594" s="46">
        <v>44918</v>
      </c>
      <c r="B594" s="7">
        <f t="shared" si="9"/>
        <v>593</v>
      </c>
      <c r="C594" s="11" t="s">
        <v>1586</v>
      </c>
      <c r="D594" s="8" t="s">
        <v>950</v>
      </c>
      <c r="E594" s="8">
        <v>1</v>
      </c>
      <c r="F594" s="8">
        <v>1</v>
      </c>
      <c r="G594" s="8">
        <v>1</v>
      </c>
      <c r="H594" s="9" t="s">
        <v>6</v>
      </c>
      <c r="I594" s="9" t="s">
        <v>4</v>
      </c>
      <c r="J594" s="9" t="s">
        <v>66</v>
      </c>
      <c r="K594" s="9" t="s">
        <v>5</v>
      </c>
      <c r="L594" s="9">
        <v>1</v>
      </c>
    </row>
    <row r="595" spans="1:13">
      <c r="A595" s="46">
        <v>44918</v>
      </c>
      <c r="B595" s="7">
        <f t="shared" si="9"/>
        <v>594</v>
      </c>
      <c r="C595" s="11" t="s">
        <v>1587</v>
      </c>
      <c r="D595" s="8" t="s">
        <v>950</v>
      </c>
      <c r="E595" s="8">
        <v>1</v>
      </c>
      <c r="F595" s="8">
        <v>1</v>
      </c>
      <c r="G595" s="8">
        <v>3</v>
      </c>
      <c r="H595" s="9" t="s">
        <v>6</v>
      </c>
      <c r="I595" s="9" t="s">
        <v>16</v>
      </c>
      <c r="J595" s="9" t="s">
        <v>49</v>
      </c>
      <c r="K595" s="9" t="s">
        <v>8</v>
      </c>
      <c r="L595" s="9">
        <v>1</v>
      </c>
    </row>
    <row r="596" spans="1:13">
      <c r="A596" s="46">
        <v>44918</v>
      </c>
      <c r="B596" s="7">
        <f t="shared" si="9"/>
        <v>595</v>
      </c>
      <c r="C596" s="11" t="s">
        <v>1588</v>
      </c>
      <c r="D596" s="8" t="s">
        <v>950</v>
      </c>
      <c r="E596" s="8">
        <v>1</v>
      </c>
      <c r="F596" s="8">
        <v>0</v>
      </c>
      <c r="G596" s="8">
        <v>0</v>
      </c>
      <c r="H596" s="9" t="s">
        <v>18</v>
      </c>
      <c r="I596" s="9" t="s">
        <v>4</v>
      </c>
      <c r="J596" s="9" t="s">
        <v>49</v>
      </c>
      <c r="K596" s="9" t="s">
        <v>8</v>
      </c>
      <c r="L596" s="9">
        <v>1</v>
      </c>
    </row>
    <row r="597" spans="1:13">
      <c r="A597" s="46">
        <v>44918</v>
      </c>
      <c r="B597" s="7">
        <f t="shared" si="9"/>
        <v>596</v>
      </c>
      <c r="C597" s="11" t="s">
        <v>1589</v>
      </c>
      <c r="D597" s="8" t="s">
        <v>1026</v>
      </c>
      <c r="E597" s="8">
        <v>1</v>
      </c>
      <c r="F597" s="8">
        <v>1</v>
      </c>
      <c r="G597" s="8">
        <v>1</v>
      </c>
      <c r="H597" s="9" t="s">
        <v>6</v>
      </c>
      <c r="I597" s="9" t="s">
        <v>4</v>
      </c>
      <c r="J597" s="9" t="s">
        <v>51</v>
      </c>
      <c r="K597" s="9" t="s">
        <v>8</v>
      </c>
      <c r="L597" s="9">
        <v>1</v>
      </c>
    </row>
    <row r="598" spans="1:13">
      <c r="A598" s="46">
        <v>44918</v>
      </c>
      <c r="B598" s="7">
        <f t="shared" si="9"/>
        <v>597</v>
      </c>
      <c r="C598" s="11" t="s">
        <v>1590</v>
      </c>
      <c r="D598" s="8" t="s">
        <v>1026</v>
      </c>
      <c r="E598" s="8">
        <v>1</v>
      </c>
      <c r="F598" s="8">
        <v>1</v>
      </c>
      <c r="G598" s="8">
        <v>1</v>
      </c>
      <c r="H598" s="9" t="s">
        <v>6</v>
      </c>
      <c r="I598" s="9" t="s">
        <v>7</v>
      </c>
      <c r="J598" s="9" t="s">
        <v>51</v>
      </c>
      <c r="K598" s="9" t="s">
        <v>8</v>
      </c>
      <c r="L598" s="9">
        <v>1</v>
      </c>
    </row>
    <row r="599" spans="1:13">
      <c r="A599" s="46">
        <v>44918</v>
      </c>
      <c r="B599" s="7">
        <f t="shared" si="9"/>
        <v>598</v>
      </c>
      <c r="C599" s="11" t="s">
        <v>1525</v>
      </c>
      <c r="D599" s="8" t="s">
        <v>1026</v>
      </c>
      <c r="E599" s="8">
        <v>1</v>
      </c>
      <c r="F599" s="8">
        <v>1</v>
      </c>
      <c r="G599" s="8">
        <v>1</v>
      </c>
      <c r="H599" s="9" t="s">
        <v>6</v>
      </c>
      <c r="I599" s="9" t="s">
        <v>7</v>
      </c>
      <c r="J599" s="9" t="s">
        <v>51</v>
      </c>
      <c r="K599" s="9" t="s">
        <v>5</v>
      </c>
      <c r="M599" s="10">
        <v>1</v>
      </c>
    </row>
    <row r="600" spans="1:13">
      <c r="A600" s="46">
        <v>44918</v>
      </c>
      <c r="B600" s="7">
        <f t="shared" si="9"/>
        <v>599</v>
      </c>
      <c r="C600" s="11" t="s">
        <v>1591</v>
      </c>
      <c r="D600" s="8" t="s">
        <v>1026</v>
      </c>
      <c r="E600" s="8">
        <v>1</v>
      </c>
      <c r="F600" s="8">
        <v>1</v>
      </c>
      <c r="G600" s="8">
        <v>1</v>
      </c>
      <c r="H600" s="9" t="s">
        <v>6</v>
      </c>
      <c r="I600" s="9" t="s">
        <v>4</v>
      </c>
      <c r="J600" s="9" t="s">
        <v>66</v>
      </c>
      <c r="K600" s="9" t="s">
        <v>8</v>
      </c>
      <c r="L600" s="9">
        <v>1</v>
      </c>
    </row>
    <row r="601" spans="1:13">
      <c r="A601" s="46">
        <v>44918</v>
      </c>
      <c r="B601" s="7">
        <f t="shared" si="9"/>
        <v>600</v>
      </c>
      <c r="C601" s="11" t="s">
        <v>1592</v>
      </c>
      <c r="D601" s="8" t="s">
        <v>53</v>
      </c>
      <c r="E601" s="8">
        <v>1</v>
      </c>
      <c r="F601" s="8">
        <v>0</v>
      </c>
      <c r="G601" s="8">
        <v>2</v>
      </c>
      <c r="H601" s="9" t="s">
        <v>15</v>
      </c>
      <c r="I601" s="9" t="s">
        <v>4</v>
      </c>
      <c r="J601" s="9" t="s">
        <v>1593</v>
      </c>
      <c r="K601" s="9" t="s">
        <v>25</v>
      </c>
      <c r="L601" s="9">
        <v>1</v>
      </c>
    </row>
    <row r="602" spans="1:13">
      <c r="A602" s="46">
        <v>44918</v>
      </c>
      <c r="B602" s="7">
        <f t="shared" si="9"/>
        <v>601</v>
      </c>
      <c r="C602" s="11" t="s">
        <v>1594</v>
      </c>
      <c r="D602" s="8" t="s">
        <v>53</v>
      </c>
      <c r="E602" s="8">
        <v>1</v>
      </c>
      <c r="F602" s="8">
        <v>1</v>
      </c>
      <c r="G602" s="8">
        <v>1</v>
      </c>
      <c r="H602" s="9" t="s">
        <v>15</v>
      </c>
      <c r="I602" s="9" t="s">
        <v>4</v>
      </c>
      <c r="J602" s="9" t="s">
        <v>303</v>
      </c>
      <c r="K602" s="9" t="s">
        <v>27</v>
      </c>
      <c r="L602" s="9">
        <v>1</v>
      </c>
    </row>
    <row r="603" spans="1:13">
      <c r="A603" s="46">
        <v>44918</v>
      </c>
      <c r="B603" s="7">
        <f t="shared" si="9"/>
        <v>602</v>
      </c>
      <c r="C603" s="11" t="s">
        <v>1595</v>
      </c>
      <c r="D603" s="8" t="s">
        <v>53</v>
      </c>
      <c r="E603" s="8">
        <v>1</v>
      </c>
      <c r="F603" s="8">
        <v>17</v>
      </c>
      <c r="G603" s="8">
        <v>1</v>
      </c>
      <c r="H603" s="9" t="s">
        <v>15</v>
      </c>
      <c r="I603" s="9" t="s">
        <v>4</v>
      </c>
      <c r="J603" s="9" t="s">
        <v>1469</v>
      </c>
      <c r="K603" s="9" t="s">
        <v>14</v>
      </c>
      <c r="L603" s="9">
        <v>1</v>
      </c>
    </row>
    <row r="604" spans="1:13">
      <c r="A604" s="46">
        <v>44918</v>
      </c>
      <c r="B604" s="7">
        <f t="shared" si="9"/>
        <v>603</v>
      </c>
      <c r="C604" s="11" t="s">
        <v>1596</v>
      </c>
      <c r="D604" s="8" t="s">
        <v>53</v>
      </c>
      <c r="E604" s="8">
        <v>1</v>
      </c>
      <c r="F604" s="8">
        <v>17</v>
      </c>
      <c r="G604" s="8">
        <v>0</v>
      </c>
      <c r="H604" s="9" t="s">
        <v>15</v>
      </c>
      <c r="I604" s="9" t="s">
        <v>4</v>
      </c>
      <c r="J604" s="9" t="s">
        <v>1469</v>
      </c>
      <c r="K604" s="9" t="s">
        <v>14</v>
      </c>
      <c r="M604" s="10">
        <v>1</v>
      </c>
    </row>
    <row r="605" spans="1:13">
      <c r="A605" s="46">
        <v>44918</v>
      </c>
      <c r="B605" s="7">
        <f t="shared" si="9"/>
        <v>604</v>
      </c>
      <c r="C605" s="11" t="s">
        <v>1597</v>
      </c>
      <c r="D605" s="8" t="s">
        <v>55</v>
      </c>
      <c r="E605" s="8">
        <v>1</v>
      </c>
      <c r="F605" s="8">
        <v>17</v>
      </c>
      <c r="G605" s="8">
        <v>2</v>
      </c>
      <c r="H605" s="9" t="s">
        <v>15</v>
      </c>
      <c r="I605" s="9" t="s">
        <v>4</v>
      </c>
      <c r="J605" s="9" t="s">
        <v>1469</v>
      </c>
      <c r="K605" s="9" t="s">
        <v>14</v>
      </c>
      <c r="L605" s="9">
        <v>1</v>
      </c>
    </row>
    <row r="606" spans="1:13">
      <c r="A606" s="46">
        <v>44918</v>
      </c>
      <c r="B606" s="7">
        <f t="shared" si="9"/>
        <v>605</v>
      </c>
      <c r="C606" s="11" t="s">
        <v>1598</v>
      </c>
      <c r="D606" s="8" t="s">
        <v>55</v>
      </c>
      <c r="E606" s="8">
        <v>1</v>
      </c>
      <c r="F606" s="8">
        <v>1</v>
      </c>
      <c r="G606" s="8">
        <v>1</v>
      </c>
      <c r="H606" s="9" t="s">
        <v>21</v>
      </c>
      <c r="I606" s="9" t="s">
        <v>4</v>
      </c>
      <c r="J606" s="9" t="s">
        <v>251</v>
      </c>
      <c r="K606" s="9" t="s">
        <v>27</v>
      </c>
      <c r="L606" s="9">
        <v>1</v>
      </c>
    </row>
    <row r="607" spans="1:13">
      <c r="A607" s="46">
        <v>44918</v>
      </c>
      <c r="B607" s="7">
        <f t="shared" si="9"/>
        <v>606</v>
      </c>
      <c r="C607" s="11" t="s">
        <v>1599</v>
      </c>
      <c r="D607" s="8" t="s">
        <v>55</v>
      </c>
      <c r="E607" s="8">
        <v>1</v>
      </c>
      <c r="F607" s="8">
        <v>1</v>
      </c>
      <c r="G607" s="8">
        <v>1</v>
      </c>
      <c r="H607" s="9" t="s">
        <v>21</v>
      </c>
      <c r="I607" s="9" t="s">
        <v>4</v>
      </c>
      <c r="J607" s="9" t="s">
        <v>303</v>
      </c>
      <c r="K607" s="9" t="s">
        <v>27</v>
      </c>
      <c r="L607" s="9">
        <v>1</v>
      </c>
    </row>
    <row r="608" spans="1:13">
      <c r="A608" s="46">
        <v>44918</v>
      </c>
      <c r="B608" s="7">
        <f t="shared" si="9"/>
        <v>607</v>
      </c>
      <c r="C608" s="11" t="s">
        <v>1600</v>
      </c>
      <c r="D608" s="8" t="s">
        <v>1005</v>
      </c>
      <c r="E608" s="8">
        <v>1</v>
      </c>
      <c r="F608" s="8">
        <v>1</v>
      </c>
      <c r="G608" s="8">
        <v>1</v>
      </c>
      <c r="H608" s="9" t="s">
        <v>3</v>
      </c>
      <c r="I608" s="9" t="s">
        <v>4</v>
      </c>
      <c r="J608" s="9" t="s">
        <v>87</v>
      </c>
      <c r="K608" s="9" t="s">
        <v>5</v>
      </c>
      <c r="L608" s="9">
        <v>1</v>
      </c>
    </row>
    <row r="609" spans="1:13">
      <c r="A609" s="46">
        <v>44918</v>
      </c>
      <c r="B609" s="7">
        <f t="shared" si="9"/>
        <v>608</v>
      </c>
      <c r="C609" s="11" t="s">
        <v>1601</v>
      </c>
      <c r="D609" s="8" t="s">
        <v>1005</v>
      </c>
      <c r="E609" s="8">
        <v>1</v>
      </c>
      <c r="F609" s="8">
        <v>1</v>
      </c>
      <c r="G609" s="8">
        <v>1</v>
      </c>
      <c r="H609" s="9" t="s">
        <v>6</v>
      </c>
      <c r="I609" s="9" t="s">
        <v>4</v>
      </c>
      <c r="J609" s="9" t="s">
        <v>49</v>
      </c>
      <c r="K609" s="9" t="s">
        <v>8</v>
      </c>
      <c r="L609" s="9">
        <v>1</v>
      </c>
    </row>
    <row r="610" spans="1:13">
      <c r="A610" s="46">
        <v>44918</v>
      </c>
      <c r="B610" s="7">
        <f t="shared" si="9"/>
        <v>609</v>
      </c>
      <c r="C610" s="11" t="s">
        <v>1602</v>
      </c>
      <c r="D610" s="8" t="s">
        <v>1005</v>
      </c>
      <c r="E610" s="8">
        <v>1</v>
      </c>
      <c r="F610" s="8">
        <v>1</v>
      </c>
      <c r="G610" s="8">
        <v>1</v>
      </c>
      <c r="H610" s="9" t="s">
        <v>6</v>
      </c>
      <c r="I610" s="9" t="s">
        <v>4</v>
      </c>
      <c r="J610" s="9" t="s">
        <v>83</v>
      </c>
      <c r="K610" s="9" t="s">
        <v>8</v>
      </c>
      <c r="L610" s="9">
        <v>1</v>
      </c>
    </row>
    <row r="611" spans="1:13">
      <c r="A611" s="46">
        <v>44918</v>
      </c>
      <c r="B611" s="7">
        <f t="shared" si="9"/>
        <v>610</v>
      </c>
      <c r="C611" s="11" t="s">
        <v>1603</v>
      </c>
      <c r="D611" s="8" t="s">
        <v>1005</v>
      </c>
      <c r="E611" s="8">
        <v>1</v>
      </c>
      <c r="F611" s="8">
        <v>1</v>
      </c>
      <c r="G611" s="8">
        <v>1</v>
      </c>
      <c r="H611" s="9" t="s">
        <v>6</v>
      </c>
      <c r="I611" s="9" t="s">
        <v>4</v>
      </c>
      <c r="J611" s="9" t="s">
        <v>51</v>
      </c>
      <c r="K611" s="9" t="s">
        <v>8</v>
      </c>
      <c r="L611" s="9">
        <v>1</v>
      </c>
    </row>
    <row r="612" spans="1:13">
      <c r="A612" s="46">
        <v>44918</v>
      </c>
      <c r="B612" s="7">
        <f t="shared" si="9"/>
        <v>611</v>
      </c>
      <c r="C612" s="11" t="s">
        <v>1604</v>
      </c>
      <c r="D612" s="8" t="s">
        <v>1005</v>
      </c>
      <c r="E612" s="8">
        <v>1</v>
      </c>
      <c r="F612" s="8">
        <v>1</v>
      </c>
      <c r="G612" s="8">
        <v>1</v>
      </c>
      <c r="H612" s="9" t="s">
        <v>6</v>
      </c>
      <c r="I612" s="9" t="s">
        <v>4</v>
      </c>
      <c r="J612" s="9" t="s">
        <v>87</v>
      </c>
      <c r="K612" s="9" t="s">
        <v>8</v>
      </c>
      <c r="L612" s="9">
        <v>1</v>
      </c>
    </row>
    <row r="613" spans="1:13">
      <c r="A613" s="46">
        <v>44918</v>
      </c>
      <c r="B613" s="7">
        <f t="shared" si="9"/>
        <v>612</v>
      </c>
      <c r="C613" s="11" t="s">
        <v>1605</v>
      </c>
      <c r="D613" s="8" t="s">
        <v>1005</v>
      </c>
      <c r="E613" s="8">
        <v>1</v>
      </c>
      <c r="F613" s="8">
        <v>1</v>
      </c>
      <c r="G613" s="8">
        <v>1</v>
      </c>
      <c r="H613" s="9" t="s">
        <v>6</v>
      </c>
      <c r="I613" s="9" t="s">
        <v>4</v>
      </c>
      <c r="J613" s="9" t="s">
        <v>83</v>
      </c>
      <c r="K613" s="9" t="s">
        <v>8</v>
      </c>
    </row>
    <row r="614" spans="1:13">
      <c r="A614" s="46">
        <v>44918</v>
      </c>
      <c r="B614" s="7">
        <f t="shared" si="9"/>
        <v>613</v>
      </c>
      <c r="C614" s="11" t="s">
        <v>1606</v>
      </c>
      <c r="D614" s="8" t="s">
        <v>402</v>
      </c>
      <c r="E614" s="8">
        <v>1</v>
      </c>
      <c r="F614" s="8">
        <v>1</v>
      </c>
      <c r="G614" s="8">
        <v>1</v>
      </c>
      <c r="H614" s="9" t="s">
        <v>15</v>
      </c>
      <c r="I614" s="9" t="s">
        <v>4</v>
      </c>
      <c r="J614" s="9" t="s">
        <v>49</v>
      </c>
      <c r="K614" s="9" t="s">
        <v>14</v>
      </c>
      <c r="M614" s="10">
        <v>1</v>
      </c>
    </row>
    <row r="615" spans="1:13">
      <c r="A615" s="46">
        <v>44918</v>
      </c>
      <c r="B615" s="7">
        <f t="shared" si="9"/>
        <v>614</v>
      </c>
      <c r="C615" s="11" t="s">
        <v>1607</v>
      </c>
      <c r="D615" s="8" t="s">
        <v>402</v>
      </c>
      <c r="E615" s="8">
        <v>1</v>
      </c>
      <c r="F615" s="8">
        <v>1</v>
      </c>
      <c r="G615" s="8">
        <v>1</v>
      </c>
      <c r="H615" s="9" t="s">
        <v>15</v>
      </c>
      <c r="I615" s="9" t="s">
        <v>4</v>
      </c>
      <c r="J615" s="9" t="s">
        <v>251</v>
      </c>
      <c r="K615" s="9" t="s">
        <v>27</v>
      </c>
      <c r="M615" s="10">
        <v>1</v>
      </c>
    </row>
    <row r="616" spans="1:13">
      <c r="A616" s="46">
        <v>44918</v>
      </c>
      <c r="B616" s="7">
        <f t="shared" si="9"/>
        <v>615</v>
      </c>
      <c r="C616" s="11" t="s">
        <v>1608</v>
      </c>
      <c r="D616" s="8" t="s">
        <v>48</v>
      </c>
      <c r="E616" s="8">
        <v>1</v>
      </c>
      <c r="F616" s="8">
        <v>16</v>
      </c>
      <c r="G616" s="8">
        <v>1</v>
      </c>
      <c r="H616" s="9" t="s">
        <v>1609</v>
      </c>
      <c r="I616" s="9" t="s">
        <v>1610</v>
      </c>
      <c r="J616" s="9" t="s">
        <v>1469</v>
      </c>
      <c r="K616" s="9" t="s">
        <v>14</v>
      </c>
      <c r="L616" s="9">
        <v>1</v>
      </c>
    </row>
    <row r="617" spans="1:13">
      <c r="A617" s="46">
        <v>44918</v>
      </c>
      <c r="B617" s="7">
        <f t="shared" si="9"/>
        <v>616</v>
      </c>
      <c r="C617" s="11" t="s">
        <v>1611</v>
      </c>
      <c r="D617" s="8" t="s">
        <v>48</v>
      </c>
      <c r="E617" s="8">
        <v>1</v>
      </c>
      <c r="F617" s="8">
        <v>1</v>
      </c>
      <c r="G617" s="8">
        <v>1</v>
      </c>
      <c r="H617" s="9" t="s">
        <v>21</v>
      </c>
      <c r="I617" s="9" t="s">
        <v>1610</v>
      </c>
      <c r="J617" s="9" t="s">
        <v>251</v>
      </c>
      <c r="K617" s="9" t="s">
        <v>27</v>
      </c>
      <c r="L617" s="9">
        <v>1</v>
      </c>
    </row>
    <row r="618" spans="1:13">
      <c r="A618" s="46">
        <v>44918</v>
      </c>
      <c r="B618" s="7">
        <f t="shared" si="9"/>
        <v>617</v>
      </c>
      <c r="C618" s="11" t="s">
        <v>1612</v>
      </c>
      <c r="D618" s="8" t="s">
        <v>48</v>
      </c>
      <c r="E618" s="8">
        <v>1</v>
      </c>
      <c r="F618" s="8">
        <v>1</v>
      </c>
      <c r="G618" s="8">
        <v>1</v>
      </c>
      <c r="H618" s="9" t="s">
        <v>21</v>
      </c>
      <c r="I618" s="9" t="s">
        <v>1610</v>
      </c>
      <c r="J618" s="9" t="s">
        <v>251</v>
      </c>
      <c r="K618" s="9" t="s">
        <v>27</v>
      </c>
      <c r="M618" s="10">
        <v>1</v>
      </c>
    </row>
    <row r="619" spans="1:13">
      <c r="A619" s="46">
        <v>44918</v>
      </c>
      <c r="B619" s="7">
        <f t="shared" si="9"/>
        <v>618</v>
      </c>
      <c r="C619" s="11" t="s">
        <v>1613</v>
      </c>
      <c r="D619" s="8" t="s">
        <v>48</v>
      </c>
      <c r="E619" s="8">
        <v>1</v>
      </c>
      <c r="F619" s="8">
        <v>1</v>
      </c>
      <c r="G619" s="8">
        <v>3</v>
      </c>
      <c r="H619" s="9" t="s">
        <v>6</v>
      </c>
      <c r="I619" s="9" t="s">
        <v>16</v>
      </c>
      <c r="J619" s="9" t="s">
        <v>49</v>
      </c>
      <c r="K619" s="9" t="s">
        <v>8</v>
      </c>
      <c r="L619" s="9">
        <v>1</v>
      </c>
    </row>
    <row r="620" spans="1:13">
      <c r="A620" s="46">
        <v>44918</v>
      </c>
      <c r="B620" s="7">
        <f t="shared" si="9"/>
        <v>619</v>
      </c>
      <c r="C620" s="11" t="s">
        <v>1614</v>
      </c>
      <c r="D620" s="8" t="s">
        <v>48</v>
      </c>
      <c r="E620" s="8">
        <v>1</v>
      </c>
      <c r="F620" s="8">
        <v>1</v>
      </c>
      <c r="G620" s="8">
        <v>1</v>
      </c>
      <c r="H620" s="9" t="s">
        <v>6</v>
      </c>
      <c r="I620" s="9" t="s">
        <v>4</v>
      </c>
      <c r="J620" s="9" t="s">
        <v>66</v>
      </c>
      <c r="K620" s="9" t="s">
        <v>8</v>
      </c>
      <c r="L620" s="9">
        <v>1</v>
      </c>
    </row>
    <row r="621" spans="1:13">
      <c r="A621" s="46">
        <v>44918</v>
      </c>
      <c r="B621" s="7">
        <f t="shared" si="9"/>
        <v>620</v>
      </c>
      <c r="C621" s="11" t="s">
        <v>1615</v>
      </c>
      <c r="D621" s="8" t="s">
        <v>48</v>
      </c>
      <c r="E621" s="8">
        <v>1</v>
      </c>
      <c r="F621" s="8">
        <v>1</v>
      </c>
      <c r="G621" s="8">
        <v>1</v>
      </c>
      <c r="H621" s="9" t="s">
        <v>3</v>
      </c>
      <c r="I621" s="9" t="s">
        <v>4</v>
      </c>
      <c r="J621" s="9" t="s">
        <v>51</v>
      </c>
      <c r="K621" s="9" t="s">
        <v>5</v>
      </c>
      <c r="L621" s="9">
        <v>1</v>
      </c>
    </row>
    <row r="622" spans="1:13">
      <c r="A622" s="46">
        <v>44918</v>
      </c>
      <c r="B622" s="7">
        <f t="shared" si="9"/>
        <v>621</v>
      </c>
      <c r="C622" s="11" t="s">
        <v>1616</v>
      </c>
      <c r="D622" s="8" t="s">
        <v>1019</v>
      </c>
      <c r="E622" s="8">
        <v>1</v>
      </c>
      <c r="F622" s="8">
        <v>1</v>
      </c>
      <c r="G622" s="8">
        <v>1</v>
      </c>
      <c r="H622" s="9" t="s">
        <v>3</v>
      </c>
      <c r="I622" s="9" t="s">
        <v>24</v>
      </c>
      <c r="J622" s="9" t="s">
        <v>49</v>
      </c>
      <c r="K622" s="9" t="s">
        <v>5</v>
      </c>
      <c r="L622" s="9">
        <v>1</v>
      </c>
    </row>
    <row r="623" spans="1:13">
      <c r="A623" s="46">
        <v>44918</v>
      </c>
      <c r="B623" s="7">
        <f t="shared" si="9"/>
        <v>622</v>
      </c>
      <c r="C623" s="11" t="s">
        <v>1617</v>
      </c>
      <c r="D623" s="8" t="s">
        <v>1019</v>
      </c>
      <c r="E623" s="8">
        <v>1</v>
      </c>
      <c r="F623" s="8">
        <v>1</v>
      </c>
      <c r="G623" s="8">
        <v>1</v>
      </c>
      <c r="H623" s="9" t="s">
        <v>6</v>
      </c>
      <c r="I623" s="9" t="s">
        <v>4</v>
      </c>
      <c r="J623" s="9" t="s">
        <v>51</v>
      </c>
      <c r="K623" s="9" t="s">
        <v>8</v>
      </c>
      <c r="L623" s="9">
        <v>1</v>
      </c>
    </row>
    <row r="624" spans="1:13">
      <c r="A624" s="46">
        <v>44918</v>
      </c>
      <c r="B624" s="7">
        <f t="shared" si="9"/>
        <v>623</v>
      </c>
      <c r="C624" s="80" t="s">
        <v>1618</v>
      </c>
      <c r="D624" s="8" t="s">
        <v>1019</v>
      </c>
      <c r="E624" s="8">
        <v>1</v>
      </c>
      <c r="F624" s="8">
        <v>1</v>
      </c>
      <c r="G624" s="8">
        <v>1</v>
      </c>
      <c r="H624" s="9" t="s">
        <v>6</v>
      </c>
      <c r="I624" s="9" t="s">
        <v>4</v>
      </c>
      <c r="J624" s="9" t="s">
        <v>83</v>
      </c>
      <c r="K624" s="9" t="s">
        <v>8</v>
      </c>
      <c r="L624" s="9">
        <v>1</v>
      </c>
    </row>
    <row r="625" spans="1:12">
      <c r="A625" s="46">
        <v>44918</v>
      </c>
      <c r="B625" s="7">
        <f t="shared" si="9"/>
        <v>624</v>
      </c>
      <c r="C625" s="11" t="s">
        <v>1619</v>
      </c>
      <c r="D625" s="8" t="s">
        <v>1019</v>
      </c>
      <c r="E625" s="8">
        <v>1</v>
      </c>
      <c r="F625" s="8">
        <v>1</v>
      </c>
      <c r="G625" s="8">
        <v>1</v>
      </c>
      <c r="H625" s="9" t="s">
        <v>6</v>
      </c>
      <c r="I625" s="9" t="s">
        <v>16</v>
      </c>
      <c r="J625" s="9" t="s">
        <v>49</v>
      </c>
      <c r="K625" s="9" t="s">
        <v>8</v>
      </c>
      <c r="L625" s="9">
        <v>1</v>
      </c>
    </row>
    <row r="626" spans="1:12">
      <c r="A626" s="46">
        <v>44918</v>
      </c>
      <c r="B626" s="7">
        <f t="shared" si="9"/>
        <v>625</v>
      </c>
      <c r="C626" s="11" t="s">
        <v>1620</v>
      </c>
      <c r="D626" s="8" t="s">
        <v>1019</v>
      </c>
      <c r="E626" s="8">
        <v>1</v>
      </c>
      <c r="F626" s="8">
        <v>1</v>
      </c>
      <c r="G626" s="8">
        <v>1</v>
      </c>
      <c r="H626" s="9" t="s">
        <v>6</v>
      </c>
      <c r="I626" s="9" t="s">
        <v>7</v>
      </c>
      <c r="J626" s="9" t="s">
        <v>51</v>
      </c>
      <c r="K626" s="9" t="s">
        <v>5</v>
      </c>
      <c r="L626" s="9">
        <v>1</v>
      </c>
    </row>
    <row r="627" spans="1:12">
      <c r="A627" s="46">
        <v>44918</v>
      </c>
      <c r="B627" s="7">
        <f t="shared" si="9"/>
        <v>626</v>
      </c>
      <c r="C627" s="11" t="s">
        <v>1578</v>
      </c>
      <c r="D627" s="8" t="s">
        <v>61</v>
      </c>
      <c r="E627" s="8">
        <v>1</v>
      </c>
      <c r="F627" s="8">
        <v>1</v>
      </c>
      <c r="G627" s="8">
        <v>1</v>
      </c>
      <c r="H627" s="9" t="s">
        <v>3</v>
      </c>
      <c r="I627" s="9" t="s">
        <v>4</v>
      </c>
      <c r="J627" s="9" t="s">
        <v>49</v>
      </c>
      <c r="K627" s="9" t="s">
        <v>5</v>
      </c>
      <c r="L627" s="9">
        <v>1</v>
      </c>
    </row>
    <row r="628" spans="1:12">
      <c r="A628" s="46">
        <v>44918</v>
      </c>
      <c r="B628" s="7">
        <f t="shared" si="9"/>
        <v>627</v>
      </c>
      <c r="C628" s="11" t="s">
        <v>1621</v>
      </c>
      <c r="D628" s="8" t="s">
        <v>61</v>
      </c>
      <c r="E628" s="8">
        <v>1</v>
      </c>
      <c r="F628" s="8">
        <v>1</v>
      </c>
      <c r="G628" s="8">
        <v>1</v>
      </c>
      <c r="H628" s="9" t="s">
        <v>6</v>
      </c>
      <c r="I628" s="9" t="s">
        <v>4</v>
      </c>
      <c r="J628" s="9" t="s">
        <v>49</v>
      </c>
      <c r="K628" s="9" t="s">
        <v>8</v>
      </c>
      <c r="L628" s="9">
        <v>1</v>
      </c>
    </row>
    <row r="629" spans="1:12">
      <c r="A629" s="46">
        <v>44918</v>
      </c>
      <c r="B629" s="7">
        <f t="shared" si="9"/>
        <v>628</v>
      </c>
      <c r="C629" s="11" t="s">
        <v>1622</v>
      </c>
      <c r="D629" s="8" t="s">
        <v>61</v>
      </c>
      <c r="E629" s="8">
        <v>1</v>
      </c>
      <c r="F629" s="8">
        <v>1</v>
      </c>
      <c r="G629" s="8">
        <v>1</v>
      </c>
      <c r="H629" s="9" t="s">
        <v>6</v>
      </c>
      <c r="I629" s="9" t="s">
        <v>4</v>
      </c>
      <c r="J629" s="9" t="s">
        <v>87</v>
      </c>
      <c r="K629" s="9" t="s">
        <v>8</v>
      </c>
      <c r="L629" s="9">
        <v>1</v>
      </c>
    </row>
    <row r="630" spans="1:12">
      <c r="A630" s="46">
        <v>44918</v>
      </c>
      <c r="B630" s="7">
        <f t="shared" si="9"/>
        <v>629</v>
      </c>
      <c r="C630" s="11" t="s">
        <v>1623</v>
      </c>
      <c r="D630" s="8" t="s">
        <v>61</v>
      </c>
      <c r="E630" s="8">
        <v>1</v>
      </c>
      <c r="F630" s="8">
        <v>1</v>
      </c>
      <c r="G630" s="8">
        <v>1</v>
      </c>
      <c r="H630" s="9" t="s">
        <v>6</v>
      </c>
      <c r="I630" s="9" t="s">
        <v>16</v>
      </c>
      <c r="J630" s="9" t="s">
        <v>49</v>
      </c>
      <c r="K630" s="9" t="s">
        <v>8</v>
      </c>
      <c r="L630" s="9">
        <v>1</v>
      </c>
    </row>
    <row r="631" spans="1:12">
      <c r="A631" s="6">
        <v>44918</v>
      </c>
      <c r="B631" s="7">
        <f t="shared" si="9"/>
        <v>630</v>
      </c>
      <c r="C631" s="11" t="s">
        <v>1624</v>
      </c>
      <c r="D631" s="8" t="s">
        <v>61</v>
      </c>
      <c r="E631" s="8">
        <v>1</v>
      </c>
      <c r="F631" s="8">
        <v>1</v>
      </c>
      <c r="G631" s="8">
        <v>1</v>
      </c>
      <c r="H631" s="9" t="s">
        <v>3</v>
      </c>
      <c r="I631" s="9" t="s">
        <v>7</v>
      </c>
      <c r="J631" s="9" t="s">
        <v>49</v>
      </c>
      <c r="K631" s="9" t="s">
        <v>5</v>
      </c>
      <c r="L631" s="9">
        <v>1</v>
      </c>
    </row>
    <row r="632" spans="1:12">
      <c r="A632" s="6">
        <v>44918</v>
      </c>
      <c r="B632" s="7">
        <f t="shared" si="9"/>
        <v>631</v>
      </c>
      <c r="C632" s="11" t="s">
        <v>1625</v>
      </c>
      <c r="D632" s="8" t="s">
        <v>61</v>
      </c>
      <c r="E632" s="8">
        <v>1</v>
      </c>
      <c r="F632" s="8">
        <v>1</v>
      </c>
      <c r="G632" s="8">
        <v>1</v>
      </c>
      <c r="H632" s="9" t="s">
        <v>6</v>
      </c>
      <c r="I632" s="9" t="s">
        <v>4</v>
      </c>
      <c r="J632" s="9" t="s">
        <v>87</v>
      </c>
      <c r="K632" s="9" t="s">
        <v>8</v>
      </c>
      <c r="L632" s="9">
        <v>1</v>
      </c>
    </row>
    <row r="633" spans="1:12">
      <c r="A633" s="6">
        <v>44923</v>
      </c>
      <c r="B633" s="7">
        <f t="shared" si="9"/>
        <v>632</v>
      </c>
      <c r="C633" s="11" t="s">
        <v>1626</v>
      </c>
      <c r="D633" s="8" t="s">
        <v>950</v>
      </c>
      <c r="E633" s="8">
        <v>1</v>
      </c>
      <c r="F633" s="8">
        <v>1</v>
      </c>
      <c r="G633" s="8">
        <v>1</v>
      </c>
      <c r="H633" s="9" t="s">
        <v>3</v>
      </c>
      <c r="I633" s="9" t="s">
        <v>4</v>
      </c>
      <c r="J633" s="9" t="s">
        <v>49</v>
      </c>
      <c r="K633" s="9" t="s">
        <v>5</v>
      </c>
      <c r="L633" s="9">
        <v>1</v>
      </c>
    </row>
    <row r="634" spans="1:12">
      <c r="A634" s="6">
        <v>44923</v>
      </c>
      <c r="B634" s="7">
        <f t="shared" si="9"/>
        <v>633</v>
      </c>
      <c r="C634" s="80" t="s">
        <v>1627</v>
      </c>
      <c r="D634" s="8" t="s">
        <v>950</v>
      </c>
      <c r="E634" s="8">
        <v>1</v>
      </c>
      <c r="F634" s="8">
        <v>1</v>
      </c>
      <c r="G634" s="8">
        <v>1</v>
      </c>
      <c r="H634" s="9" t="s">
        <v>3</v>
      </c>
      <c r="I634" s="9" t="s">
        <v>4</v>
      </c>
      <c r="J634" s="9" t="s">
        <v>87</v>
      </c>
      <c r="K634" s="9" t="s">
        <v>5</v>
      </c>
      <c r="L634" s="9">
        <v>1</v>
      </c>
    </row>
    <row r="635" spans="1:12">
      <c r="A635" s="6">
        <v>44923</v>
      </c>
      <c r="B635" s="7">
        <f t="shared" si="9"/>
        <v>634</v>
      </c>
      <c r="C635" s="80" t="s">
        <v>1628</v>
      </c>
      <c r="D635" s="8" t="s">
        <v>950</v>
      </c>
      <c r="E635" s="8">
        <v>1</v>
      </c>
      <c r="F635" s="8">
        <v>1</v>
      </c>
      <c r="G635" s="8">
        <v>1</v>
      </c>
      <c r="H635" s="9" t="s">
        <v>6</v>
      </c>
      <c r="I635" s="9" t="s">
        <v>4</v>
      </c>
      <c r="J635" s="9" t="s">
        <v>87</v>
      </c>
      <c r="K635" s="9" t="s">
        <v>8</v>
      </c>
      <c r="L635" s="9">
        <v>1</v>
      </c>
    </row>
    <row r="636" spans="1:12">
      <c r="A636" s="6">
        <v>44923</v>
      </c>
      <c r="B636" s="7">
        <f t="shared" si="9"/>
        <v>635</v>
      </c>
      <c r="C636" s="80" t="s">
        <v>1629</v>
      </c>
      <c r="D636" s="8" t="s">
        <v>950</v>
      </c>
      <c r="E636" s="8">
        <v>1</v>
      </c>
      <c r="F636" s="8">
        <v>1</v>
      </c>
      <c r="G636" s="8">
        <v>1</v>
      </c>
      <c r="H636" s="9" t="s">
        <v>3</v>
      </c>
      <c r="I636" s="9" t="s">
        <v>7</v>
      </c>
      <c r="J636" s="9" t="s">
        <v>49</v>
      </c>
      <c r="K636" s="9" t="s">
        <v>5</v>
      </c>
      <c r="L636" s="9">
        <v>1</v>
      </c>
    </row>
    <row r="637" spans="1:12">
      <c r="A637" s="6">
        <v>44923</v>
      </c>
      <c r="B637" s="7">
        <f t="shared" si="9"/>
        <v>636</v>
      </c>
      <c r="C637" s="80" t="s">
        <v>1630</v>
      </c>
      <c r="D637" s="8" t="s">
        <v>950</v>
      </c>
      <c r="E637" s="8">
        <v>1</v>
      </c>
      <c r="F637" s="8">
        <v>1</v>
      </c>
      <c r="G637" s="8">
        <v>1</v>
      </c>
      <c r="H637" s="9" t="s">
        <v>3</v>
      </c>
      <c r="I637" s="9" t="s">
        <v>7</v>
      </c>
      <c r="J637" s="9" t="s">
        <v>49</v>
      </c>
      <c r="K637" s="9" t="s">
        <v>5</v>
      </c>
      <c r="L637" s="9">
        <v>1</v>
      </c>
    </row>
    <row r="638" spans="1:12">
      <c r="A638" s="6">
        <v>44923</v>
      </c>
      <c r="B638" s="7">
        <f t="shared" si="9"/>
        <v>637</v>
      </c>
      <c r="C638" s="80" t="s">
        <v>1631</v>
      </c>
      <c r="D638" s="8" t="s">
        <v>950</v>
      </c>
      <c r="E638" s="8">
        <v>1</v>
      </c>
      <c r="F638" s="8">
        <v>1</v>
      </c>
      <c r="G638" s="8">
        <v>1</v>
      </c>
      <c r="H638" s="9" t="s">
        <v>6</v>
      </c>
      <c r="I638" s="9" t="s">
        <v>4</v>
      </c>
      <c r="J638" s="9" t="s">
        <v>49</v>
      </c>
      <c r="K638" s="9" t="s">
        <v>8</v>
      </c>
      <c r="L638" s="9">
        <v>1</v>
      </c>
    </row>
    <row r="639" spans="1:12">
      <c r="A639" s="6">
        <v>44923</v>
      </c>
      <c r="B639" s="7">
        <f t="shared" si="9"/>
        <v>638</v>
      </c>
      <c r="C639" s="11" t="s">
        <v>1632</v>
      </c>
      <c r="D639" s="8" t="s">
        <v>1019</v>
      </c>
      <c r="E639" s="8">
        <v>1</v>
      </c>
      <c r="F639" s="8">
        <v>0</v>
      </c>
      <c r="G639" s="8">
        <v>2</v>
      </c>
      <c r="H639" s="9" t="s">
        <v>6</v>
      </c>
      <c r="I639" s="9" t="s">
        <v>7</v>
      </c>
      <c r="J639" s="9" t="s">
        <v>49</v>
      </c>
      <c r="K639" s="9" t="s">
        <v>20</v>
      </c>
      <c r="L639" s="9">
        <v>1</v>
      </c>
    </row>
    <row r="640" spans="1:12">
      <c r="A640" s="6">
        <v>44923</v>
      </c>
      <c r="B640" s="7">
        <f t="shared" si="9"/>
        <v>639</v>
      </c>
      <c r="C640" s="11" t="s">
        <v>1633</v>
      </c>
      <c r="D640" s="8" t="s">
        <v>1019</v>
      </c>
      <c r="E640" s="8">
        <v>1</v>
      </c>
      <c r="F640" s="8">
        <v>1</v>
      </c>
      <c r="G640" s="8">
        <v>1</v>
      </c>
      <c r="H640" s="9" t="s">
        <v>3</v>
      </c>
      <c r="I640" s="9" t="s">
        <v>24</v>
      </c>
      <c r="J640" s="9" t="s">
        <v>49</v>
      </c>
      <c r="K640" s="9" t="s">
        <v>5</v>
      </c>
      <c r="L640" s="9">
        <v>1</v>
      </c>
    </row>
    <row r="641" spans="1:13">
      <c r="A641" s="6">
        <v>44923</v>
      </c>
      <c r="B641" s="7">
        <f t="shared" si="9"/>
        <v>640</v>
      </c>
      <c r="C641" s="11" t="s">
        <v>1634</v>
      </c>
      <c r="D641" s="8" t="s">
        <v>1019</v>
      </c>
      <c r="E641" s="8">
        <v>1</v>
      </c>
      <c r="F641" s="8">
        <v>1</v>
      </c>
      <c r="G641" s="8">
        <v>1</v>
      </c>
      <c r="H641" s="9" t="s">
        <v>3</v>
      </c>
      <c r="I641" s="9" t="s">
        <v>24</v>
      </c>
      <c r="J641" s="9" t="s">
        <v>49</v>
      </c>
      <c r="K641" s="9" t="s">
        <v>5</v>
      </c>
      <c r="L641" s="9">
        <v>1</v>
      </c>
    </row>
    <row r="642" spans="1:13">
      <c r="A642" s="6">
        <v>44923</v>
      </c>
      <c r="B642" s="7">
        <f t="shared" si="9"/>
        <v>641</v>
      </c>
      <c r="C642" s="11" t="s">
        <v>1635</v>
      </c>
      <c r="D642" s="8" t="s">
        <v>1019</v>
      </c>
      <c r="E642" s="8">
        <v>1</v>
      </c>
      <c r="F642" s="8">
        <v>1</v>
      </c>
      <c r="G642" s="8">
        <v>1</v>
      </c>
      <c r="H642" s="9" t="s">
        <v>3</v>
      </c>
      <c r="I642" s="9" t="s">
        <v>4</v>
      </c>
      <c r="J642" s="9" t="s">
        <v>51</v>
      </c>
      <c r="K642" s="9" t="s">
        <v>5</v>
      </c>
      <c r="L642" s="9">
        <v>1</v>
      </c>
    </row>
    <row r="643" spans="1:13">
      <c r="A643" s="6">
        <v>44923</v>
      </c>
      <c r="B643" s="7">
        <f t="shared" ref="B643:B706" si="10">SUM(B642+1)</f>
        <v>642</v>
      </c>
      <c r="C643" s="11" t="s">
        <v>1636</v>
      </c>
      <c r="D643" s="8" t="s">
        <v>1019</v>
      </c>
      <c r="E643" s="8">
        <v>1</v>
      </c>
      <c r="F643" s="8">
        <v>1</v>
      </c>
      <c r="G643" s="8">
        <v>1</v>
      </c>
      <c r="H643" s="9" t="s">
        <v>6</v>
      </c>
      <c r="I643" s="9" t="s">
        <v>4</v>
      </c>
      <c r="J643" s="9" t="s">
        <v>66</v>
      </c>
      <c r="K643" s="9" t="s">
        <v>8</v>
      </c>
      <c r="L643" s="9">
        <v>1</v>
      </c>
    </row>
    <row r="644" spans="1:13">
      <c r="A644" s="6">
        <v>44923</v>
      </c>
      <c r="B644" s="7">
        <f t="shared" si="10"/>
        <v>643</v>
      </c>
      <c r="C644" s="11" t="s">
        <v>1637</v>
      </c>
      <c r="D644" s="8" t="s">
        <v>1019</v>
      </c>
      <c r="E644" s="8">
        <v>1</v>
      </c>
      <c r="F644" s="8">
        <v>1</v>
      </c>
      <c r="G644" s="8">
        <v>1</v>
      </c>
      <c r="H644" s="9" t="s">
        <v>6</v>
      </c>
      <c r="I644" s="9" t="s">
        <v>7</v>
      </c>
      <c r="J644" s="9" t="s">
        <v>51</v>
      </c>
      <c r="K644" s="9" t="s">
        <v>8</v>
      </c>
      <c r="L644" s="9">
        <v>1</v>
      </c>
    </row>
    <row r="645" spans="1:13">
      <c r="A645" s="6">
        <v>44923</v>
      </c>
      <c r="B645" s="7">
        <f t="shared" si="10"/>
        <v>644</v>
      </c>
      <c r="C645" s="11" t="s">
        <v>1638</v>
      </c>
      <c r="D645" s="8" t="s">
        <v>1019</v>
      </c>
      <c r="E645" s="8">
        <v>1</v>
      </c>
      <c r="F645" s="8">
        <v>1</v>
      </c>
      <c r="G645" s="8">
        <v>1</v>
      </c>
      <c r="H645" s="9" t="s">
        <v>6</v>
      </c>
      <c r="I645" s="9" t="s">
        <v>4</v>
      </c>
      <c r="J645" s="9" t="s">
        <v>51</v>
      </c>
      <c r="K645" s="9" t="s">
        <v>8</v>
      </c>
      <c r="L645" s="9">
        <v>1</v>
      </c>
    </row>
    <row r="646" spans="1:13">
      <c r="A646" s="6">
        <v>44923</v>
      </c>
      <c r="B646" s="7">
        <f t="shared" si="10"/>
        <v>645</v>
      </c>
      <c r="C646" s="11" t="s">
        <v>1639</v>
      </c>
      <c r="D646" s="8" t="s">
        <v>1019</v>
      </c>
      <c r="E646" s="8">
        <v>1</v>
      </c>
      <c r="F646" s="8">
        <v>1</v>
      </c>
      <c r="G646" s="8">
        <v>1</v>
      </c>
      <c r="H646" s="9" t="s">
        <v>6</v>
      </c>
      <c r="I646" s="9" t="s">
        <v>7</v>
      </c>
      <c r="J646" s="9" t="s">
        <v>49</v>
      </c>
      <c r="K646" s="9" t="s">
        <v>8</v>
      </c>
      <c r="L646" s="9">
        <v>1</v>
      </c>
    </row>
    <row r="647" spans="1:13">
      <c r="A647" s="6">
        <v>44923</v>
      </c>
      <c r="B647" s="7">
        <f t="shared" si="10"/>
        <v>646</v>
      </c>
      <c r="C647" s="11" t="s">
        <v>1640</v>
      </c>
      <c r="D647" s="8" t="s">
        <v>1026</v>
      </c>
      <c r="E647" s="8">
        <v>1</v>
      </c>
      <c r="F647" s="8">
        <v>1</v>
      </c>
      <c r="G647" s="8">
        <v>1</v>
      </c>
      <c r="H647" s="9" t="s">
        <v>6</v>
      </c>
      <c r="I647" s="9" t="s">
        <v>4</v>
      </c>
      <c r="J647" s="9" t="s">
        <v>51</v>
      </c>
      <c r="K647" s="9" t="s">
        <v>8</v>
      </c>
      <c r="L647" s="9">
        <v>1</v>
      </c>
    </row>
    <row r="648" spans="1:13">
      <c r="A648" s="6">
        <v>44923</v>
      </c>
      <c r="B648" s="7">
        <f t="shared" si="10"/>
        <v>647</v>
      </c>
      <c r="C648" s="11" t="s">
        <v>1641</v>
      </c>
      <c r="D648" s="8" t="s">
        <v>1026</v>
      </c>
      <c r="E648" s="8">
        <v>1</v>
      </c>
      <c r="F648" s="8">
        <v>1</v>
      </c>
      <c r="G648" s="8">
        <v>1</v>
      </c>
      <c r="H648" s="9" t="s">
        <v>6</v>
      </c>
      <c r="I648" s="9" t="s">
        <v>4</v>
      </c>
      <c r="J648" s="9" t="s">
        <v>83</v>
      </c>
      <c r="K648" s="9" t="s">
        <v>8</v>
      </c>
      <c r="L648" s="9">
        <v>1</v>
      </c>
    </row>
    <row r="649" spans="1:13">
      <c r="A649" s="6">
        <v>44923</v>
      </c>
      <c r="B649" s="7">
        <f t="shared" si="10"/>
        <v>648</v>
      </c>
      <c r="C649" s="11" t="s">
        <v>1642</v>
      </c>
      <c r="D649" s="8" t="s">
        <v>1026</v>
      </c>
      <c r="E649" s="8">
        <v>1</v>
      </c>
      <c r="F649" s="8">
        <v>1</v>
      </c>
      <c r="G649" s="8">
        <v>1</v>
      </c>
      <c r="H649" s="9" t="s">
        <v>6</v>
      </c>
      <c r="I649" s="9" t="s">
        <v>4</v>
      </c>
      <c r="J649" s="9" t="s">
        <v>51</v>
      </c>
      <c r="K649" s="9" t="s">
        <v>8</v>
      </c>
      <c r="L649" s="9">
        <v>1</v>
      </c>
    </row>
    <row r="650" spans="1:13">
      <c r="A650" s="6">
        <v>44923</v>
      </c>
      <c r="B650" s="7">
        <f t="shared" si="10"/>
        <v>649</v>
      </c>
      <c r="C650" s="11" t="s">
        <v>1643</v>
      </c>
      <c r="D650" s="8" t="s">
        <v>1026</v>
      </c>
      <c r="E650" s="8">
        <v>1</v>
      </c>
      <c r="F650" s="8">
        <v>1</v>
      </c>
      <c r="G650" s="8">
        <v>1</v>
      </c>
      <c r="H650" s="9" t="s">
        <v>6</v>
      </c>
      <c r="I650" s="9" t="s">
        <v>4</v>
      </c>
      <c r="J650" s="9" t="s">
        <v>49</v>
      </c>
      <c r="K650" s="9" t="s">
        <v>5</v>
      </c>
      <c r="L650" s="9">
        <v>1</v>
      </c>
    </row>
    <row r="651" spans="1:13">
      <c r="A651" s="6">
        <v>44923</v>
      </c>
      <c r="B651" s="7">
        <f t="shared" si="10"/>
        <v>650</v>
      </c>
      <c r="C651" s="11" t="s">
        <v>1644</v>
      </c>
      <c r="D651" s="8" t="s">
        <v>1026</v>
      </c>
      <c r="E651" s="8">
        <v>1</v>
      </c>
      <c r="F651" s="8">
        <v>1</v>
      </c>
      <c r="G651" s="8">
        <v>1</v>
      </c>
      <c r="H651" s="9" t="s">
        <v>6</v>
      </c>
      <c r="I651" s="9" t="s">
        <v>7</v>
      </c>
      <c r="J651" s="9" t="s">
        <v>49</v>
      </c>
      <c r="K651" s="9" t="s">
        <v>5</v>
      </c>
      <c r="L651" s="9">
        <v>1</v>
      </c>
    </row>
    <row r="652" spans="1:13">
      <c r="A652" s="6">
        <v>44923</v>
      </c>
      <c r="B652" s="7">
        <f t="shared" si="10"/>
        <v>651</v>
      </c>
      <c r="C652" s="11" t="s">
        <v>1645</v>
      </c>
      <c r="D652" s="8" t="s">
        <v>1026</v>
      </c>
      <c r="E652" s="8">
        <v>1</v>
      </c>
      <c r="F652" s="8">
        <v>0</v>
      </c>
      <c r="G652" s="8">
        <v>2</v>
      </c>
      <c r="H652" s="9" t="s">
        <v>6</v>
      </c>
      <c r="I652" s="9" t="s">
        <v>7</v>
      </c>
      <c r="J652" s="9" t="s">
        <v>49</v>
      </c>
      <c r="K652" s="9" t="s">
        <v>20</v>
      </c>
      <c r="L652" s="9">
        <v>1</v>
      </c>
    </row>
    <row r="653" spans="1:13">
      <c r="A653" s="6">
        <v>44923</v>
      </c>
      <c r="B653" s="7">
        <f t="shared" si="10"/>
        <v>652</v>
      </c>
      <c r="C653" s="11" t="s">
        <v>1646</v>
      </c>
      <c r="D653" s="8" t="s">
        <v>402</v>
      </c>
      <c r="E653" s="8">
        <v>1</v>
      </c>
      <c r="F653" s="8">
        <v>0</v>
      </c>
      <c r="G653" s="8">
        <v>5</v>
      </c>
      <c r="H653" s="9" t="s">
        <v>6</v>
      </c>
      <c r="I653" s="9" t="s">
        <v>4</v>
      </c>
      <c r="J653" s="9" t="s">
        <v>66</v>
      </c>
      <c r="K653" s="9" t="s">
        <v>20</v>
      </c>
      <c r="L653" s="9">
        <v>1</v>
      </c>
    </row>
    <row r="654" spans="1:13">
      <c r="A654" s="6">
        <v>44923</v>
      </c>
      <c r="B654" s="7">
        <f t="shared" si="10"/>
        <v>653</v>
      </c>
      <c r="C654" s="11" t="s">
        <v>1647</v>
      </c>
      <c r="D654" s="8" t="s">
        <v>402</v>
      </c>
      <c r="E654" s="8">
        <v>1</v>
      </c>
      <c r="F654" s="8">
        <v>4</v>
      </c>
      <c r="G654" s="8">
        <v>1</v>
      </c>
      <c r="H654" s="9" t="s">
        <v>1609</v>
      </c>
      <c r="I654" s="9" t="s">
        <v>1610</v>
      </c>
      <c r="J654" s="9" t="s">
        <v>1443</v>
      </c>
      <c r="K654" s="9" t="s">
        <v>14</v>
      </c>
      <c r="L654" s="9">
        <v>1</v>
      </c>
    </row>
    <row r="655" spans="1:13">
      <c r="A655" s="6">
        <v>44923</v>
      </c>
      <c r="B655" s="7">
        <f t="shared" si="10"/>
        <v>654</v>
      </c>
      <c r="C655" s="11" t="s">
        <v>1648</v>
      </c>
      <c r="D655" s="8" t="s">
        <v>402</v>
      </c>
      <c r="E655" s="8">
        <v>1</v>
      </c>
      <c r="F655" s="8">
        <v>0</v>
      </c>
      <c r="G655" s="8">
        <v>1</v>
      </c>
      <c r="H655" s="9" t="s">
        <v>1609</v>
      </c>
      <c r="I655" s="9" t="s">
        <v>1610</v>
      </c>
      <c r="J655" s="9" t="s">
        <v>71</v>
      </c>
      <c r="K655" s="9" t="s">
        <v>14</v>
      </c>
      <c r="M655" s="10">
        <v>1</v>
      </c>
    </row>
    <row r="656" spans="1:13">
      <c r="A656" s="6">
        <v>44923</v>
      </c>
      <c r="B656" s="7">
        <f t="shared" si="10"/>
        <v>655</v>
      </c>
      <c r="C656" s="11" t="s">
        <v>1649</v>
      </c>
      <c r="D656" s="8" t="s">
        <v>402</v>
      </c>
      <c r="E656" s="8">
        <v>1</v>
      </c>
      <c r="F656" s="8">
        <v>1</v>
      </c>
      <c r="G656" s="8">
        <v>2</v>
      </c>
      <c r="H656" s="9" t="s">
        <v>21</v>
      </c>
      <c r="I656" s="9" t="s">
        <v>1610</v>
      </c>
      <c r="J656" s="9" t="s">
        <v>1412</v>
      </c>
      <c r="K656" s="17" t="s">
        <v>11</v>
      </c>
      <c r="M656" s="10">
        <v>1</v>
      </c>
    </row>
    <row r="657" spans="1:13">
      <c r="A657" s="6">
        <v>44923</v>
      </c>
      <c r="B657" s="7">
        <f t="shared" si="10"/>
        <v>656</v>
      </c>
      <c r="C657" s="11" t="s">
        <v>1650</v>
      </c>
      <c r="D657" s="8" t="s">
        <v>402</v>
      </c>
      <c r="E657" s="8">
        <v>1</v>
      </c>
      <c r="F657" s="8">
        <v>1</v>
      </c>
      <c r="G657" s="8">
        <v>3</v>
      </c>
      <c r="H657" s="9" t="s">
        <v>32</v>
      </c>
      <c r="I657" s="9" t="s">
        <v>4</v>
      </c>
      <c r="J657" s="9" t="s">
        <v>51</v>
      </c>
      <c r="K657" s="9" t="s">
        <v>5</v>
      </c>
      <c r="L657" s="9">
        <v>1</v>
      </c>
    </row>
    <row r="658" spans="1:13">
      <c r="A658" s="6">
        <v>44923</v>
      </c>
      <c r="B658" s="7">
        <f t="shared" si="10"/>
        <v>657</v>
      </c>
      <c r="C658" s="11" t="s">
        <v>1651</v>
      </c>
      <c r="D658" s="8" t="s">
        <v>53</v>
      </c>
      <c r="E658" s="8">
        <v>1</v>
      </c>
      <c r="F658" s="8">
        <v>1</v>
      </c>
      <c r="G658" s="8">
        <v>0</v>
      </c>
      <c r="H658" s="9" t="s">
        <v>18</v>
      </c>
      <c r="I658" s="9" t="s">
        <v>4</v>
      </c>
      <c r="J658" s="9" t="s">
        <v>51</v>
      </c>
      <c r="K658" s="9" t="s">
        <v>17</v>
      </c>
      <c r="L658" s="9">
        <v>1</v>
      </c>
    </row>
    <row r="659" spans="1:13">
      <c r="A659" s="6">
        <v>44923</v>
      </c>
      <c r="B659" s="7">
        <f t="shared" si="10"/>
        <v>658</v>
      </c>
      <c r="C659" s="11" t="s">
        <v>1652</v>
      </c>
      <c r="D659" s="8" t="s">
        <v>53</v>
      </c>
      <c r="E659" s="8">
        <v>1</v>
      </c>
      <c r="F659" s="8">
        <v>0</v>
      </c>
      <c r="G659" s="8">
        <v>2</v>
      </c>
      <c r="H659" s="9" t="s">
        <v>15</v>
      </c>
      <c r="I659" s="9" t="s">
        <v>4</v>
      </c>
      <c r="J659" s="9" t="s">
        <v>1593</v>
      </c>
      <c r="K659" s="9" t="s">
        <v>25</v>
      </c>
      <c r="M659" s="10">
        <v>1</v>
      </c>
    </row>
    <row r="660" spans="1:13">
      <c r="A660" s="6">
        <v>44923</v>
      </c>
      <c r="B660" s="7">
        <f t="shared" si="10"/>
        <v>659</v>
      </c>
      <c r="C660" s="11" t="s">
        <v>1653</v>
      </c>
      <c r="D660" s="8" t="s">
        <v>53</v>
      </c>
      <c r="E660" s="8">
        <v>1</v>
      </c>
      <c r="F660" s="8">
        <v>1</v>
      </c>
      <c r="G660" s="8">
        <v>0</v>
      </c>
      <c r="H660" s="9" t="s">
        <v>21</v>
      </c>
      <c r="I660" s="9" t="s">
        <v>4</v>
      </c>
      <c r="J660" s="9" t="s">
        <v>251</v>
      </c>
      <c r="K660" s="9" t="s">
        <v>14</v>
      </c>
      <c r="L660" s="9">
        <v>1</v>
      </c>
    </row>
    <row r="661" spans="1:13">
      <c r="A661" s="6">
        <v>44923</v>
      </c>
      <c r="B661" s="7">
        <f t="shared" si="10"/>
        <v>660</v>
      </c>
      <c r="C661" s="11" t="s">
        <v>1654</v>
      </c>
      <c r="D661" s="8" t="s">
        <v>53</v>
      </c>
      <c r="E661" s="8">
        <v>1</v>
      </c>
      <c r="F661" s="8">
        <v>1</v>
      </c>
      <c r="G661" s="8">
        <v>0</v>
      </c>
      <c r="H661" s="9" t="s">
        <v>21</v>
      </c>
      <c r="I661" s="9" t="s">
        <v>4</v>
      </c>
      <c r="J661" s="9" t="s">
        <v>303</v>
      </c>
      <c r="K661" s="9" t="s">
        <v>14</v>
      </c>
      <c r="L661" s="9">
        <v>1</v>
      </c>
    </row>
    <row r="662" spans="1:13">
      <c r="A662" s="6">
        <v>44923</v>
      </c>
      <c r="B662" s="7">
        <f t="shared" si="10"/>
        <v>661</v>
      </c>
      <c r="C662" s="11" t="s">
        <v>1655</v>
      </c>
      <c r="D662" s="8" t="s">
        <v>53</v>
      </c>
      <c r="E662" s="8">
        <v>1</v>
      </c>
      <c r="F662" s="8">
        <v>1</v>
      </c>
      <c r="G662" s="8">
        <v>1</v>
      </c>
      <c r="H662" s="9" t="s">
        <v>21</v>
      </c>
      <c r="I662" s="9" t="s">
        <v>1610</v>
      </c>
      <c r="J662" s="9" t="s">
        <v>251</v>
      </c>
      <c r="K662" s="9" t="s">
        <v>27</v>
      </c>
      <c r="L662" s="9">
        <v>1</v>
      </c>
    </row>
    <row r="663" spans="1:13">
      <c r="A663" s="6">
        <v>44923</v>
      </c>
      <c r="B663" s="7">
        <f t="shared" si="10"/>
        <v>662</v>
      </c>
      <c r="C663" s="11" t="s">
        <v>1656</v>
      </c>
      <c r="D663" s="8" t="s">
        <v>53</v>
      </c>
      <c r="E663" s="8">
        <v>1</v>
      </c>
      <c r="F663" s="8">
        <v>1</v>
      </c>
      <c r="G663" s="8">
        <v>3</v>
      </c>
      <c r="H663" s="9" t="s">
        <v>32</v>
      </c>
      <c r="I663" s="9" t="s">
        <v>4</v>
      </c>
      <c r="J663" s="9" t="s">
        <v>49</v>
      </c>
      <c r="K663" s="9" t="s">
        <v>5</v>
      </c>
      <c r="L663" s="9">
        <v>1</v>
      </c>
    </row>
    <row r="664" spans="1:13">
      <c r="A664" s="6">
        <v>44923</v>
      </c>
      <c r="B664" s="7">
        <f t="shared" si="10"/>
        <v>663</v>
      </c>
      <c r="C664" s="11" t="s">
        <v>1657</v>
      </c>
      <c r="D664" s="8" t="s">
        <v>1005</v>
      </c>
      <c r="E664" s="8">
        <v>1</v>
      </c>
      <c r="F664" s="8">
        <v>1</v>
      </c>
      <c r="G664" s="8">
        <v>1</v>
      </c>
      <c r="H664" s="9" t="s">
        <v>6</v>
      </c>
      <c r="I664" s="9" t="s">
        <v>7</v>
      </c>
      <c r="J664" s="9" t="s">
        <v>49</v>
      </c>
      <c r="K664" s="9" t="s">
        <v>8</v>
      </c>
      <c r="L664" s="9">
        <v>1</v>
      </c>
    </row>
    <row r="665" spans="1:13">
      <c r="A665" s="6">
        <v>44923</v>
      </c>
      <c r="B665" s="7">
        <f t="shared" si="10"/>
        <v>664</v>
      </c>
      <c r="C665" s="11" t="s">
        <v>1658</v>
      </c>
      <c r="D665" s="8" t="s">
        <v>1005</v>
      </c>
      <c r="E665" s="8">
        <v>1</v>
      </c>
      <c r="F665" s="8">
        <v>1</v>
      </c>
      <c r="G665" s="8">
        <v>1</v>
      </c>
      <c r="H665" s="9" t="s">
        <v>6</v>
      </c>
      <c r="I665" s="9" t="s">
        <v>7</v>
      </c>
      <c r="J665" s="9" t="s">
        <v>51</v>
      </c>
      <c r="K665" s="9" t="s">
        <v>8</v>
      </c>
      <c r="L665" s="9">
        <v>1</v>
      </c>
    </row>
    <row r="666" spans="1:13">
      <c r="A666" s="6">
        <v>44923</v>
      </c>
      <c r="B666" s="7">
        <f t="shared" si="10"/>
        <v>665</v>
      </c>
      <c r="C666" s="11" t="s">
        <v>1659</v>
      </c>
      <c r="D666" s="8" t="s">
        <v>1005</v>
      </c>
      <c r="E666" s="8">
        <v>1</v>
      </c>
      <c r="F666" s="8">
        <v>1</v>
      </c>
      <c r="G666" s="8">
        <v>1</v>
      </c>
      <c r="H666" s="9" t="s">
        <v>6</v>
      </c>
      <c r="I666" s="9" t="s">
        <v>4</v>
      </c>
      <c r="J666" s="9" t="s">
        <v>51</v>
      </c>
      <c r="K666" s="9" t="s">
        <v>5</v>
      </c>
      <c r="L666" s="9">
        <v>1</v>
      </c>
    </row>
    <row r="667" spans="1:13">
      <c r="A667" s="6">
        <v>44923</v>
      </c>
      <c r="B667" s="7">
        <f t="shared" si="10"/>
        <v>666</v>
      </c>
      <c r="C667" s="11" t="s">
        <v>1660</v>
      </c>
      <c r="D667" s="8" t="s">
        <v>1005</v>
      </c>
      <c r="E667" s="8">
        <v>1</v>
      </c>
      <c r="F667" s="8">
        <v>1</v>
      </c>
      <c r="G667" s="8">
        <v>1</v>
      </c>
      <c r="H667" s="9" t="s">
        <v>6</v>
      </c>
      <c r="I667" s="9" t="s">
        <v>4</v>
      </c>
      <c r="J667" s="9" t="s">
        <v>87</v>
      </c>
      <c r="K667" s="9" t="s">
        <v>8</v>
      </c>
      <c r="L667" s="9">
        <v>1</v>
      </c>
    </row>
    <row r="668" spans="1:13">
      <c r="A668" s="6">
        <v>44923</v>
      </c>
      <c r="B668" s="7">
        <f t="shared" si="10"/>
        <v>667</v>
      </c>
      <c r="C668" s="11" t="s">
        <v>1661</v>
      </c>
      <c r="D668" s="8" t="s">
        <v>1005</v>
      </c>
      <c r="E668" s="8">
        <v>1</v>
      </c>
      <c r="F668" s="8">
        <v>0</v>
      </c>
      <c r="G668" s="8">
        <v>2</v>
      </c>
      <c r="H668" s="9" t="s">
        <v>6</v>
      </c>
      <c r="I668" s="9" t="s">
        <v>7</v>
      </c>
      <c r="J668" s="9" t="s">
        <v>51</v>
      </c>
      <c r="K668" s="9" t="s">
        <v>20</v>
      </c>
      <c r="L668" s="9">
        <v>1</v>
      </c>
    </row>
    <row r="669" spans="1:13">
      <c r="A669" s="6">
        <v>44923</v>
      </c>
      <c r="B669" s="7">
        <f t="shared" si="10"/>
        <v>668</v>
      </c>
      <c r="C669" s="11" t="s">
        <v>1662</v>
      </c>
      <c r="D669" s="8" t="s">
        <v>1005</v>
      </c>
      <c r="E669" s="8">
        <v>1</v>
      </c>
      <c r="F669" s="8">
        <v>1</v>
      </c>
      <c r="G669" s="8">
        <v>1</v>
      </c>
      <c r="H669" s="9" t="s">
        <v>3</v>
      </c>
      <c r="I669" s="9" t="s">
        <v>7</v>
      </c>
      <c r="J669" s="9" t="s">
        <v>51</v>
      </c>
      <c r="K669" s="9" t="s">
        <v>5</v>
      </c>
      <c r="L669" s="9">
        <v>1</v>
      </c>
    </row>
    <row r="670" spans="1:13">
      <c r="A670" s="6">
        <v>44923</v>
      </c>
      <c r="B670" s="7">
        <f t="shared" si="10"/>
        <v>669</v>
      </c>
      <c r="C670" s="11" t="s">
        <v>1663</v>
      </c>
      <c r="D670" s="8" t="s">
        <v>1005</v>
      </c>
      <c r="E670" s="8">
        <v>1</v>
      </c>
      <c r="F670" s="8">
        <v>0</v>
      </c>
      <c r="G670" s="8">
        <v>2</v>
      </c>
      <c r="H670" s="9" t="s">
        <v>6</v>
      </c>
      <c r="I670" s="9" t="s">
        <v>16</v>
      </c>
      <c r="J670" s="9" t="s">
        <v>49</v>
      </c>
      <c r="K670" s="9" t="s">
        <v>20</v>
      </c>
      <c r="L670" s="9">
        <v>1</v>
      </c>
    </row>
    <row r="671" spans="1:13">
      <c r="A671" s="6">
        <v>44923</v>
      </c>
      <c r="B671" s="7">
        <f t="shared" si="10"/>
        <v>670</v>
      </c>
      <c r="C671" s="11" t="s">
        <v>1664</v>
      </c>
      <c r="D671" s="8" t="s">
        <v>55</v>
      </c>
      <c r="E671" s="8">
        <v>1</v>
      </c>
      <c r="F671" s="8">
        <v>1</v>
      </c>
      <c r="G671" s="8">
        <v>0</v>
      </c>
      <c r="H671" s="9" t="s">
        <v>18</v>
      </c>
      <c r="I671" s="9" t="s">
        <v>7</v>
      </c>
      <c r="J671" s="9" t="s">
        <v>51</v>
      </c>
      <c r="K671" s="9" t="s">
        <v>8</v>
      </c>
      <c r="L671" s="9">
        <v>1</v>
      </c>
    </row>
    <row r="672" spans="1:13">
      <c r="A672" s="6">
        <v>44923</v>
      </c>
      <c r="B672" s="7">
        <f t="shared" si="10"/>
        <v>671</v>
      </c>
      <c r="C672" s="11" t="s">
        <v>1665</v>
      </c>
      <c r="D672" s="8" t="s">
        <v>55</v>
      </c>
      <c r="E672" s="8">
        <v>1</v>
      </c>
      <c r="F672" s="8">
        <v>1</v>
      </c>
      <c r="G672" s="8">
        <v>1</v>
      </c>
      <c r="H672" s="9" t="s">
        <v>21</v>
      </c>
      <c r="I672" s="9" t="s">
        <v>4</v>
      </c>
      <c r="J672" s="9" t="s">
        <v>251</v>
      </c>
      <c r="K672" s="9" t="s">
        <v>27</v>
      </c>
      <c r="L672" s="9">
        <v>1</v>
      </c>
    </row>
    <row r="673" spans="1:13">
      <c r="A673" s="6">
        <v>44923</v>
      </c>
      <c r="B673" s="7">
        <f t="shared" si="10"/>
        <v>672</v>
      </c>
      <c r="C673" s="11" t="s">
        <v>1666</v>
      </c>
      <c r="D673" s="8" t="s">
        <v>55</v>
      </c>
      <c r="E673" s="8">
        <v>1</v>
      </c>
      <c r="F673" s="8">
        <v>0</v>
      </c>
      <c r="G673" s="8">
        <v>1</v>
      </c>
      <c r="H673" s="9" t="s">
        <v>21</v>
      </c>
      <c r="I673" s="9" t="s">
        <v>4</v>
      </c>
      <c r="J673" s="9" t="s">
        <v>251</v>
      </c>
      <c r="K673" s="9" t="s">
        <v>27</v>
      </c>
      <c r="L673" s="9">
        <v>1</v>
      </c>
    </row>
    <row r="674" spans="1:13">
      <c r="A674" s="6">
        <v>44923</v>
      </c>
      <c r="B674" s="7">
        <f t="shared" si="10"/>
        <v>673</v>
      </c>
      <c r="C674" s="11" t="s">
        <v>1667</v>
      </c>
      <c r="D674" s="8" t="s">
        <v>55</v>
      </c>
      <c r="E674" s="8">
        <v>1</v>
      </c>
      <c r="F674" s="8">
        <v>1</v>
      </c>
      <c r="G674" s="8">
        <v>1</v>
      </c>
      <c r="H674" s="9" t="s">
        <v>15</v>
      </c>
      <c r="I674" s="9" t="s">
        <v>4</v>
      </c>
      <c r="J674" s="9" t="s">
        <v>251</v>
      </c>
      <c r="K674" s="9" t="s">
        <v>14</v>
      </c>
      <c r="L674" s="9">
        <v>1</v>
      </c>
    </row>
    <row r="675" spans="1:13">
      <c r="A675" s="6">
        <v>44923</v>
      </c>
      <c r="B675" s="7">
        <f t="shared" si="10"/>
        <v>674</v>
      </c>
      <c r="C675" s="11" t="s">
        <v>1668</v>
      </c>
      <c r="D675" s="8" t="s">
        <v>55</v>
      </c>
      <c r="E675" s="8">
        <v>1</v>
      </c>
      <c r="F675" s="8">
        <v>1</v>
      </c>
      <c r="G675" s="8">
        <v>5</v>
      </c>
      <c r="H675" s="9" t="s">
        <v>9</v>
      </c>
      <c r="I675" s="9" t="s">
        <v>4</v>
      </c>
      <c r="J675" s="9" t="s">
        <v>51</v>
      </c>
      <c r="K675" s="9" t="s">
        <v>20</v>
      </c>
      <c r="L675" s="9">
        <v>1</v>
      </c>
    </row>
    <row r="676" spans="1:13">
      <c r="A676" s="6">
        <v>44923</v>
      </c>
      <c r="B676" s="7">
        <f t="shared" si="10"/>
        <v>675</v>
      </c>
      <c r="C676" s="11" t="s">
        <v>1669</v>
      </c>
      <c r="D676" s="8" t="s">
        <v>55</v>
      </c>
      <c r="E676" s="8">
        <v>1</v>
      </c>
      <c r="F676" s="8">
        <v>1</v>
      </c>
      <c r="G676" s="8">
        <v>3</v>
      </c>
      <c r="H676" s="9" t="s">
        <v>32</v>
      </c>
      <c r="I676" s="9" t="s">
        <v>7</v>
      </c>
      <c r="J676" s="9" t="s">
        <v>51</v>
      </c>
      <c r="K676" s="9" t="s">
        <v>5</v>
      </c>
      <c r="L676" s="9">
        <v>1</v>
      </c>
    </row>
    <row r="677" spans="1:13">
      <c r="A677" s="6">
        <v>44923</v>
      </c>
      <c r="B677" s="7">
        <f t="shared" si="10"/>
        <v>676</v>
      </c>
      <c r="C677" s="11" t="s">
        <v>1670</v>
      </c>
      <c r="D677" s="8" t="s">
        <v>55</v>
      </c>
      <c r="E677" s="8">
        <v>1</v>
      </c>
      <c r="F677" s="8">
        <v>0</v>
      </c>
      <c r="G677" s="8">
        <v>1</v>
      </c>
      <c r="H677" s="9" t="s">
        <v>28</v>
      </c>
      <c r="I677" s="9" t="s">
        <v>24</v>
      </c>
      <c r="J677" s="9" t="s">
        <v>49</v>
      </c>
      <c r="K677" s="9" t="s">
        <v>17</v>
      </c>
      <c r="L677" s="9">
        <v>1</v>
      </c>
    </row>
    <row r="678" spans="1:13">
      <c r="A678" s="6">
        <v>44923</v>
      </c>
      <c r="B678" s="7">
        <f t="shared" si="10"/>
        <v>677</v>
      </c>
      <c r="C678" s="11" t="s">
        <v>239</v>
      </c>
      <c r="D678" s="8" t="s">
        <v>48</v>
      </c>
      <c r="E678" s="8">
        <v>1</v>
      </c>
      <c r="F678" s="8">
        <v>1</v>
      </c>
      <c r="G678" s="8">
        <v>3</v>
      </c>
      <c r="H678" s="9" t="s">
        <v>13</v>
      </c>
      <c r="I678" s="9" t="s">
        <v>13</v>
      </c>
      <c r="J678" s="9" t="s">
        <v>49</v>
      </c>
      <c r="K678" s="9" t="s">
        <v>8</v>
      </c>
      <c r="M678" s="10">
        <v>1</v>
      </c>
    </row>
    <row r="679" spans="1:13">
      <c r="A679" s="6">
        <v>44923</v>
      </c>
      <c r="B679" s="7">
        <f t="shared" si="10"/>
        <v>678</v>
      </c>
      <c r="C679" s="11" t="s">
        <v>1671</v>
      </c>
      <c r="D679" s="8" t="s">
        <v>48</v>
      </c>
      <c r="E679" s="8">
        <v>1</v>
      </c>
      <c r="F679" s="8">
        <v>1</v>
      </c>
      <c r="G679" s="8">
        <v>0</v>
      </c>
      <c r="H679" s="9" t="s">
        <v>6</v>
      </c>
      <c r="I679" s="9" t="s">
        <v>4</v>
      </c>
      <c r="J679" s="9" t="s">
        <v>51</v>
      </c>
      <c r="K679" s="9" t="s">
        <v>8</v>
      </c>
      <c r="L679" s="9">
        <v>1</v>
      </c>
    </row>
    <row r="680" spans="1:13">
      <c r="A680" s="6">
        <v>44923</v>
      </c>
      <c r="B680" s="7">
        <f t="shared" si="10"/>
        <v>679</v>
      </c>
      <c r="C680" s="11" t="s">
        <v>1672</v>
      </c>
      <c r="D680" s="8" t="s">
        <v>48</v>
      </c>
      <c r="E680" s="8">
        <v>1</v>
      </c>
      <c r="F680" s="8">
        <v>16</v>
      </c>
      <c r="G680" s="8">
        <v>1</v>
      </c>
      <c r="H680" s="9" t="s">
        <v>1609</v>
      </c>
      <c r="I680" s="9" t="s">
        <v>1610</v>
      </c>
      <c r="J680" s="9" t="s">
        <v>71</v>
      </c>
      <c r="K680" s="9" t="s">
        <v>14</v>
      </c>
      <c r="L680" s="9">
        <v>1</v>
      </c>
    </row>
    <row r="681" spans="1:13">
      <c r="A681" s="6">
        <v>44923</v>
      </c>
      <c r="B681" s="7">
        <f t="shared" si="10"/>
        <v>680</v>
      </c>
      <c r="C681" s="11" t="s">
        <v>1673</v>
      </c>
      <c r="D681" s="8" t="s">
        <v>48</v>
      </c>
      <c r="E681" s="8">
        <v>1</v>
      </c>
      <c r="F681" s="8">
        <v>1</v>
      </c>
      <c r="G681" s="8">
        <v>1</v>
      </c>
      <c r="H681" s="9" t="s">
        <v>1609</v>
      </c>
      <c r="I681" s="9" t="s">
        <v>1610</v>
      </c>
      <c r="J681" s="9" t="s">
        <v>251</v>
      </c>
      <c r="K681" s="9" t="s">
        <v>27</v>
      </c>
      <c r="M681" s="10">
        <v>1</v>
      </c>
    </row>
    <row r="682" spans="1:13">
      <c r="A682" s="6">
        <v>44923</v>
      </c>
      <c r="B682" s="7">
        <f t="shared" si="10"/>
        <v>681</v>
      </c>
      <c r="C682" s="11" t="s">
        <v>1674</v>
      </c>
      <c r="D682" s="8" t="s">
        <v>48</v>
      </c>
      <c r="E682" s="8">
        <v>1</v>
      </c>
      <c r="F682" s="8">
        <v>1</v>
      </c>
      <c r="G682" s="8">
        <v>2</v>
      </c>
      <c r="H682" s="9" t="s">
        <v>1609</v>
      </c>
      <c r="I682" s="9" t="s">
        <v>1610</v>
      </c>
      <c r="J682" s="9" t="s">
        <v>1675</v>
      </c>
      <c r="K682" s="9" t="s">
        <v>11</v>
      </c>
      <c r="M682" s="10">
        <v>1</v>
      </c>
    </row>
    <row r="683" spans="1:13">
      <c r="A683" s="6">
        <v>44923</v>
      </c>
      <c r="B683" s="7">
        <f t="shared" si="10"/>
        <v>682</v>
      </c>
      <c r="C683" s="11" t="s">
        <v>1676</v>
      </c>
      <c r="D683" s="8" t="s">
        <v>48</v>
      </c>
      <c r="E683" s="8">
        <v>1</v>
      </c>
      <c r="F683" s="8">
        <v>1</v>
      </c>
      <c r="G683" s="8">
        <v>3</v>
      </c>
      <c r="H683" s="9" t="s">
        <v>3</v>
      </c>
      <c r="I683" s="9" t="s">
        <v>4</v>
      </c>
      <c r="J683" s="9" t="s">
        <v>87</v>
      </c>
      <c r="K683" s="9" t="s">
        <v>5</v>
      </c>
      <c r="L683" s="9">
        <v>1</v>
      </c>
    </row>
    <row r="684" spans="1:13">
      <c r="A684" s="6">
        <v>44923</v>
      </c>
      <c r="B684" s="7">
        <f t="shared" si="10"/>
        <v>683</v>
      </c>
      <c r="C684" s="11" t="s">
        <v>1677</v>
      </c>
      <c r="D684" s="8" t="s">
        <v>48</v>
      </c>
      <c r="E684" s="8">
        <v>1</v>
      </c>
      <c r="F684" s="8">
        <v>1</v>
      </c>
      <c r="G684" s="8">
        <v>0</v>
      </c>
      <c r="H684" s="9" t="s">
        <v>18</v>
      </c>
      <c r="I684" s="9" t="s">
        <v>4</v>
      </c>
      <c r="J684" s="9" t="s">
        <v>49</v>
      </c>
      <c r="K684" s="9" t="s">
        <v>14</v>
      </c>
      <c r="L684" s="9">
        <v>1</v>
      </c>
    </row>
    <row r="685" spans="1:13">
      <c r="A685" s="6">
        <v>44923</v>
      </c>
      <c r="B685" s="7">
        <f t="shared" si="10"/>
        <v>684</v>
      </c>
      <c r="C685" s="11" t="s">
        <v>1677</v>
      </c>
      <c r="D685" s="8" t="s">
        <v>48</v>
      </c>
      <c r="E685" s="8">
        <v>1</v>
      </c>
      <c r="F685" s="8">
        <v>1</v>
      </c>
      <c r="G685" s="8">
        <v>0</v>
      </c>
      <c r="H685" s="9" t="s">
        <v>18</v>
      </c>
      <c r="I685" s="9" t="s">
        <v>4</v>
      </c>
      <c r="J685" s="9" t="s">
        <v>87</v>
      </c>
      <c r="K685" s="9" t="s">
        <v>14</v>
      </c>
      <c r="L685" s="9">
        <v>1</v>
      </c>
    </row>
    <row r="686" spans="1:13">
      <c r="A686" s="6">
        <v>44923</v>
      </c>
      <c r="B686" s="7">
        <f t="shared" si="10"/>
        <v>685</v>
      </c>
      <c r="C686" s="11" t="s">
        <v>1677</v>
      </c>
      <c r="D686" s="8" t="s">
        <v>48</v>
      </c>
      <c r="E686" s="8">
        <v>1</v>
      </c>
      <c r="F686" s="8">
        <v>1</v>
      </c>
      <c r="G686" s="8">
        <v>0</v>
      </c>
      <c r="H686" s="9" t="s">
        <v>18</v>
      </c>
      <c r="I686" s="9" t="s">
        <v>4</v>
      </c>
      <c r="J686" s="9" t="s">
        <v>51</v>
      </c>
      <c r="K686" s="9" t="s">
        <v>14</v>
      </c>
      <c r="L686" s="9">
        <v>1</v>
      </c>
    </row>
    <row r="687" spans="1:13">
      <c r="A687" s="6">
        <v>44923</v>
      </c>
      <c r="B687" s="7">
        <f t="shared" si="10"/>
        <v>686</v>
      </c>
      <c r="C687" s="11" t="s">
        <v>1677</v>
      </c>
      <c r="D687" s="8" t="s">
        <v>48</v>
      </c>
      <c r="E687" s="8">
        <v>1</v>
      </c>
      <c r="F687" s="8">
        <v>1</v>
      </c>
      <c r="G687" s="8">
        <v>0</v>
      </c>
      <c r="H687" s="9" t="s">
        <v>18</v>
      </c>
      <c r="I687" s="9" t="s">
        <v>4</v>
      </c>
      <c r="J687" s="9" t="s">
        <v>83</v>
      </c>
      <c r="K687" s="9" t="s">
        <v>14</v>
      </c>
      <c r="L687" s="9">
        <v>1</v>
      </c>
    </row>
    <row r="688" spans="1:13">
      <c r="A688" s="6">
        <v>44923</v>
      </c>
      <c r="B688" s="7">
        <f t="shared" si="10"/>
        <v>687</v>
      </c>
      <c r="C688" s="11" t="s">
        <v>1678</v>
      </c>
      <c r="D688" s="8" t="s">
        <v>61</v>
      </c>
      <c r="E688" s="8">
        <v>1</v>
      </c>
      <c r="F688" s="8">
        <v>1</v>
      </c>
      <c r="G688" s="8">
        <v>1</v>
      </c>
      <c r="H688" s="9" t="s">
        <v>6</v>
      </c>
      <c r="I688" s="9" t="s">
        <v>4</v>
      </c>
      <c r="J688" s="9" t="s">
        <v>66</v>
      </c>
      <c r="K688" s="9" t="s">
        <v>8</v>
      </c>
      <c r="L688" s="9">
        <v>1</v>
      </c>
    </row>
    <row r="689" spans="1:13">
      <c r="A689" s="6">
        <v>44923</v>
      </c>
      <c r="B689" s="7">
        <f t="shared" si="10"/>
        <v>688</v>
      </c>
      <c r="C689" s="11" t="s">
        <v>1679</v>
      </c>
      <c r="D689" s="8" t="s">
        <v>61</v>
      </c>
      <c r="E689" s="8">
        <v>1</v>
      </c>
      <c r="F689" s="8">
        <v>1</v>
      </c>
      <c r="G689" s="8">
        <v>1</v>
      </c>
      <c r="H689" s="9" t="s">
        <v>6</v>
      </c>
      <c r="I689" s="9" t="s">
        <v>4</v>
      </c>
      <c r="J689" s="9" t="s">
        <v>51</v>
      </c>
      <c r="K689" s="9" t="s">
        <v>8</v>
      </c>
      <c r="L689" s="9">
        <v>1</v>
      </c>
    </row>
    <row r="690" spans="1:13">
      <c r="A690" s="6">
        <v>44923</v>
      </c>
      <c r="B690" s="7">
        <f t="shared" si="10"/>
        <v>689</v>
      </c>
      <c r="C690" s="11" t="s">
        <v>1680</v>
      </c>
      <c r="D690" s="8" t="s">
        <v>61</v>
      </c>
      <c r="E690" s="8">
        <v>1</v>
      </c>
      <c r="F690" s="8">
        <v>1</v>
      </c>
      <c r="G690" s="8">
        <v>1</v>
      </c>
      <c r="H690" s="9" t="s">
        <v>6</v>
      </c>
      <c r="I690" s="9" t="s">
        <v>4</v>
      </c>
      <c r="J690" s="9" t="s">
        <v>83</v>
      </c>
      <c r="K690" s="9" t="s">
        <v>8</v>
      </c>
      <c r="L690" s="9">
        <v>1</v>
      </c>
    </row>
    <row r="691" spans="1:13">
      <c r="A691" s="6">
        <v>44923</v>
      </c>
      <c r="B691" s="7">
        <f t="shared" si="10"/>
        <v>690</v>
      </c>
      <c r="C691" s="11" t="s">
        <v>1681</v>
      </c>
      <c r="D691" s="8" t="s">
        <v>61</v>
      </c>
      <c r="E691" s="8">
        <v>1</v>
      </c>
      <c r="F691" s="8">
        <v>1</v>
      </c>
      <c r="G691" s="8">
        <v>1</v>
      </c>
      <c r="H691" s="9" t="s">
        <v>6</v>
      </c>
      <c r="I691" s="9" t="s">
        <v>4</v>
      </c>
      <c r="J691" s="9" t="s">
        <v>49</v>
      </c>
      <c r="K691" s="9" t="s">
        <v>8</v>
      </c>
      <c r="L691" s="9">
        <v>1</v>
      </c>
    </row>
    <row r="692" spans="1:13">
      <c r="A692" s="6">
        <v>44923</v>
      </c>
      <c r="B692" s="7">
        <f t="shared" si="10"/>
        <v>691</v>
      </c>
      <c r="C692" s="11" t="s">
        <v>1682</v>
      </c>
      <c r="D692" s="8" t="s">
        <v>61</v>
      </c>
      <c r="E692" s="8">
        <v>1</v>
      </c>
      <c r="F692" s="8">
        <v>1</v>
      </c>
      <c r="G692" s="8">
        <v>1</v>
      </c>
      <c r="H692" s="9" t="s">
        <v>6</v>
      </c>
      <c r="I692" s="9" t="s">
        <v>4</v>
      </c>
      <c r="J692" s="9" t="s">
        <v>87</v>
      </c>
      <c r="K692" s="9" t="s">
        <v>8</v>
      </c>
      <c r="L692" s="9">
        <v>1</v>
      </c>
    </row>
    <row r="693" spans="1:13">
      <c r="A693" s="6">
        <v>44923</v>
      </c>
      <c r="B693" s="7">
        <f t="shared" si="10"/>
        <v>692</v>
      </c>
      <c r="C693" s="11" t="s">
        <v>1683</v>
      </c>
      <c r="D693" s="8" t="s">
        <v>61</v>
      </c>
      <c r="E693" s="8">
        <v>1</v>
      </c>
      <c r="F693" s="8">
        <v>1</v>
      </c>
      <c r="G693" s="8">
        <v>1</v>
      </c>
      <c r="H693" s="9" t="s">
        <v>6</v>
      </c>
      <c r="I693" s="9" t="s">
        <v>4</v>
      </c>
      <c r="J693" s="9" t="s">
        <v>83</v>
      </c>
      <c r="K693" s="9" t="s">
        <v>8</v>
      </c>
      <c r="L693" s="9">
        <v>1</v>
      </c>
    </row>
    <row r="694" spans="1:13">
      <c r="A694" s="6">
        <v>44923</v>
      </c>
      <c r="B694" s="7">
        <f t="shared" si="10"/>
        <v>693</v>
      </c>
      <c r="C694" s="11" t="s">
        <v>1684</v>
      </c>
      <c r="D694" s="8" t="s">
        <v>61</v>
      </c>
      <c r="E694" s="8">
        <v>1</v>
      </c>
      <c r="F694" s="8">
        <v>1</v>
      </c>
      <c r="G694" s="8">
        <v>1</v>
      </c>
      <c r="H694" s="9" t="s">
        <v>6</v>
      </c>
      <c r="I694" s="9" t="s">
        <v>4</v>
      </c>
      <c r="J694" s="9" t="s">
        <v>51</v>
      </c>
      <c r="K694" s="9" t="s">
        <v>8</v>
      </c>
      <c r="L694" s="9">
        <v>1</v>
      </c>
    </row>
    <row r="695" spans="1:13">
      <c r="A695" s="6">
        <v>44923</v>
      </c>
      <c r="B695" s="7">
        <f t="shared" si="10"/>
        <v>694</v>
      </c>
      <c r="C695" s="11" t="s">
        <v>1685</v>
      </c>
      <c r="D695" s="8" t="s">
        <v>61</v>
      </c>
      <c r="E695" s="8">
        <v>1</v>
      </c>
      <c r="F695" s="8">
        <v>1</v>
      </c>
      <c r="G695" s="8">
        <v>1</v>
      </c>
      <c r="H695" s="9" t="s">
        <v>6</v>
      </c>
      <c r="I695" s="9" t="s">
        <v>7</v>
      </c>
      <c r="J695" s="9" t="s">
        <v>49</v>
      </c>
      <c r="K695" s="9" t="s">
        <v>8</v>
      </c>
      <c r="M695" s="10">
        <v>1</v>
      </c>
    </row>
    <row r="696" spans="1:13">
      <c r="A696" s="6">
        <v>44923</v>
      </c>
      <c r="B696" s="7">
        <f t="shared" si="10"/>
        <v>695</v>
      </c>
      <c r="C696" s="11" t="s">
        <v>1686</v>
      </c>
      <c r="D696" s="8" t="s">
        <v>61</v>
      </c>
      <c r="E696" s="8">
        <v>1</v>
      </c>
      <c r="F696" s="8">
        <v>1</v>
      </c>
      <c r="G696" s="8">
        <v>3</v>
      </c>
      <c r="H696" s="9" t="s">
        <v>6</v>
      </c>
      <c r="I696" s="9" t="s">
        <v>7</v>
      </c>
      <c r="J696" s="9" t="s">
        <v>51</v>
      </c>
      <c r="K696" s="9" t="s">
        <v>8</v>
      </c>
      <c r="L696" s="9">
        <v>1</v>
      </c>
    </row>
    <row r="697" spans="1:13">
      <c r="A697" s="6">
        <v>44923</v>
      </c>
      <c r="B697" s="7">
        <f t="shared" si="10"/>
        <v>696</v>
      </c>
      <c r="C697" s="11" t="s">
        <v>1687</v>
      </c>
      <c r="D697" s="8" t="s">
        <v>61</v>
      </c>
      <c r="E697" s="8">
        <v>1</v>
      </c>
      <c r="F697" s="8">
        <v>0</v>
      </c>
      <c r="G697" s="8">
        <v>2</v>
      </c>
      <c r="H697" s="9" t="s">
        <v>6</v>
      </c>
      <c r="I697" s="9" t="s">
        <v>7</v>
      </c>
      <c r="J697" s="9" t="s">
        <v>51</v>
      </c>
      <c r="K697" s="9" t="s">
        <v>20</v>
      </c>
      <c r="L697" s="9">
        <v>1</v>
      </c>
    </row>
    <row r="698" spans="1:13">
      <c r="A698" s="6">
        <v>44923</v>
      </c>
      <c r="B698" s="7">
        <f t="shared" si="10"/>
        <v>697</v>
      </c>
      <c r="C698" s="80" t="s">
        <v>1688</v>
      </c>
      <c r="D698" s="8" t="s">
        <v>68</v>
      </c>
      <c r="E698" s="8">
        <v>1</v>
      </c>
      <c r="F698" s="8">
        <v>1</v>
      </c>
      <c r="G698" s="8">
        <v>1</v>
      </c>
      <c r="H698" s="9" t="s">
        <v>6</v>
      </c>
      <c r="I698" s="9" t="s">
        <v>7</v>
      </c>
      <c r="J698" s="9" t="s">
        <v>49</v>
      </c>
      <c r="K698" s="9" t="s">
        <v>8</v>
      </c>
      <c r="L698" s="9">
        <v>1</v>
      </c>
    </row>
    <row r="699" spans="1:13">
      <c r="A699" s="6">
        <v>44923</v>
      </c>
      <c r="B699" s="7">
        <f t="shared" si="10"/>
        <v>698</v>
      </c>
      <c r="C699" s="11" t="s">
        <v>1689</v>
      </c>
      <c r="D699" s="8" t="s">
        <v>68</v>
      </c>
      <c r="E699" s="8">
        <v>1</v>
      </c>
      <c r="F699" s="8">
        <v>1</v>
      </c>
      <c r="G699" s="8">
        <v>1</v>
      </c>
      <c r="H699" s="9" t="s">
        <v>6</v>
      </c>
      <c r="I699" s="9" t="s">
        <v>7</v>
      </c>
      <c r="J699" s="9" t="s">
        <v>49</v>
      </c>
      <c r="K699" s="9" t="s">
        <v>8</v>
      </c>
      <c r="L699" s="9">
        <v>1</v>
      </c>
    </row>
    <row r="700" spans="1:13">
      <c r="A700" s="6">
        <v>44923</v>
      </c>
      <c r="B700" s="7">
        <f t="shared" si="10"/>
        <v>699</v>
      </c>
      <c r="C700" s="11" t="s">
        <v>1690</v>
      </c>
      <c r="D700" s="8" t="s">
        <v>68</v>
      </c>
      <c r="E700" s="8">
        <v>1</v>
      </c>
      <c r="F700" s="8">
        <v>1</v>
      </c>
      <c r="G700" s="8">
        <v>1</v>
      </c>
      <c r="H700" s="9" t="s">
        <v>6</v>
      </c>
      <c r="I700" s="9" t="s">
        <v>7</v>
      </c>
      <c r="J700" s="9" t="s">
        <v>51</v>
      </c>
      <c r="K700" s="9" t="s">
        <v>20</v>
      </c>
      <c r="M700" s="10">
        <v>1</v>
      </c>
    </row>
    <row r="701" spans="1:13">
      <c r="A701" s="6">
        <v>44923</v>
      </c>
      <c r="B701" s="7">
        <f t="shared" si="10"/>
        <v>700</v>
      </c>
      <c r="C701" s="11" t="s">
        <v>1691</v>
      </c>
      <c r="D701" s="8" t="s">
        <v>68</v>
      </c>
      <c r="E701" s="8">
        <v>1</v>
      </c>
      <c r="F701" s="8">
        <v>1</v>
      </c>
      <c r="G701" s="8">
        <v>0</v>
      </c>
      <c r="H701" s="9" t="s">
        <v>18</v>
      </c>
      <c r="I701" s="9" t="s">
        <v>24</v>
      </c>
      <c r="J701" s="9" t="s">
        <v>49</v>
      </c>
      <c r="K701" s="9" t="s">
        <v>17</v>
      </c>
      <c r="M701" s="10">
        <v>1</v>
      </c>
    </row>
    <row r="702" spans="1:13">
      <c r="A702" s="6">
        <v>44923</v>
      </c>
      <c r="B702" s="7">
        <f t="shared" si="10"/>
        <v>701</v>
      </c>
      <c r="C702" s="80" t="s">
        <v>1692</v>
      </c>
      <c r="D702" s="8" t="s">
        <v>68</v>
      </c>
      <c r="E702" s="8">
        <v>1</v>
      </c>
      <c r="F702" s="8">
        <v>1</v>
      </c>
      <c r="G702" s="8">
        <v>0</v>
      </c>
      <c r="H702" s="9" t="s">
        <v>18</v>
      </c>
      <c r="I702" s="9" t="s">
        <v>4</v>
      </c>
      <c r="J702" s="9" t="s">
        <v>51</v>
      </c>
      <c r="K702" s="9" t="s">
        <v>8</v>
      </c>
      <c r="M702" s="10">
        <v>1</v>
      </c>
    </row>
    <row r="703" spans="1:13">
      <c r="A703" s="6">
        <v>44923</v>
      </c>
      <c r="B703" s="7">
        <f t="shared" si="10"/>
        <v>702</v>
      </c>
      <c r="C703" s="80" t="s">
        <v>1693</v>
      </c>
      <c r="D703" s="8" t="s">
        <v>68</v>
      </c>
      <c r="E703" s="8">
        <v>1</v>
      </c>
      <c r="F703" s="8">
        <v>1</v>
      </c>
      <c r="G703" s="8">
        <v>0</v>
      </c>
      <c r="H703" s="9" t="s">
        <v>18</v>
      </c>
      <c r="I703" s="9" t="s">
        <v>4</v>
      </c>
      <c r="J703" s="9" t="s">
        <v>83</v>
      </c>
      <c r="K703" s="9" t="s">
        <v>8</v>
      </c>
      <c r="M703" s="10">
        <v>1</v>
      </c>
    </row>
    <row r="704" spans="1:13">
      <c r="A704" s="6">
        <v>44923</v>
      </c>
      <c r="B704" s="7">
        <f t="shared" si="10"/>
        <v>703</v>
      </c>
      <c r="C704" s="11" t="s">
        <v>1694</v>
      </c>
      <c r="D704" s="8" t="s">
        <v>68</v>
      </c>
      <c r="E704" s="8">
        <v>1</v>
      </c>
      <c r="F704" s="8">
        <v>1</v>
      </c>
      <c r="G704" s="8">
        <v>0</v>
      </c>
      <c r="H704" s="9" t="s">
        <v>18</v>
      </c>
      <c r="I704" s="9" t="s">
        <v>4</v>
      </c>
      <c r="J704" s="9" t="s">
        <v>87</v>
      </c>
      <c r="K704" s="9" t="s">
        <v>8</v>
      </c>
      <c r="M704" s="10">
        <v>1</v>
      </c>
    </row>
    <row r="705" spans="1:13">
      <c r="A705" s="6">
        <v>44923</v>
      </c>
      <c r="B705" s="7">
        <f t="shared" si="10"/>
        <v>704</v>
      </c>
      <c r="C705" s="11" t="s">
        <v>1695</v>
      </c>
      <c r="D705" s="8" t="s">
        <v>68</v>
      </c>
      <c r="E705" s="8">
        <v>1</v>
      </c>
      <c r="F705" s="8">
        <v>1</v>
      </c>
      <c r="G705" s="8">
        <v>1</v>
      </c>
      <c r="H705" s="9" t="s">
        <v>6</v>
      </c>
      <c r="I705" s="9" t="s">
        <v>4</v>
      </c>
      <c r="J705" s="9" t="s">
        <v>51</v>
      </c>
      <c r="K705" s="9" t="s">
        <v>5</v>
      </c>
      <c r="M705" s="10">
        <v>1</v>
      </c>
    </row>
    <row r="706" spans="1:13">
      <c r="A706" s="6">
        <v>44923</v>
      </c>
      <c r="B706" s="7">
        <f t="shared" si="10"/>
        <v>705</v>
      </c>
      <c r="C706" s="11" t="s">
        <v>1696</v>
      </c>
      <c r="D706" s="8" t="s">
        <v>68</v>
      </c>
      <c r="E706" s="8">
        <v>1</v>
      </c>
      <c r="F706" s="8">
        <v>1</v>
      </c>
      <c r="G706" s="8">
        <v>1</v>
      </c>
      <c r="H706" s="9" t="s">
        <v>6</v>
      </c>
      <c r="I706" s="9" t="s">
        <v>4</v>
      </c>
      <c r="J706" s="9" t="s">
        <v>87</v>
      </c>
      <c r="K706" s="9" t="s">
        <v>5</v>
      </c>
      <c r="M706" s="10">
        <v>1</v>
      </c>
    </row>
    <row r="707" spans="1:13">
      <c r="A707" s="6">
        <v>44923</v>
      </c>
      <c r="B707" s="7">
        <f t="shared" ref="B707:B756" si="11">SUM(B706+1)</f>
        <v>706</v>
      </c>
      <c r="C707" s="11" t="s">
        <v>1697</v>
      </c>
      <c r="D707" s="8" t="s">
        <v>68</v>
      </c>
      <c r="E707" s="8">
        <v>1</v>
      </c>
      <c r="F707" s="8">
        <v>1</v>
      </c>
      <c r="G707" s="8">
        <v>1</v>
      </c>
      <c r="H707" s="9" t="s">
        <v>6</v>
      </c>
      <c r="I707" s="9" t="s">
        <v>4</v>
      </c>
      <c r="J707" s="9" t="s">
        <v>49</v>
      </c>
      <c r="K707" s="9" t="s">
        <v>5</v>
      </c>
      <c r="M707" s="10">
        <v>1</v>
      </c>
    </row>
    <row r="708" spans="1:13">
      <c r="A708" s="6">
        <v>44923</v>
      </c>
      <c r="B708" s="7">
        <f t="shared" si="11"/>
        <v>707</v>
      </c>
      <c r="C708" s="80" t="s">
        <v>1698</v>
      </c>
      <c r="D708" s="8" t="s">
        <v>68</v>
      </c>
      <c r="E708" s="8">
        <v>1</v>
      </c>
      <c r="F708" s="8">
        <v>1</v>
      </c>
      <c r="G708" s="8">
        <v>2</v>
      </c>
      <c r="H708" s="9" t="s">
        <v>6</v>
      </c>
      <c r="I708" s="9" t="s">
        <v>7</v>
      </c>
      <c r="J708" s="9" t="s">
        <v>49</v>
      </c>
      <c r="K708" s="9" t="s">
        <v>8</v>
      </c>
      <c r="L708" s="9">
        <v>1</v>
      </c>
    </row>
    <row r="709" spans="1:13">
      <c r="A709" s="6">
        <v>44923</v>
      </c>
      <c r="B709" s="7">
        <f t="shared" si="11"/>
        <v>708</v>
      </c>
      <c r="C709" s="11" t="s">
        <v>1699</v>
      </c>
      <c r="D709" s="8" t="s">
        <v>68</v>
      </c>
      <c r="E709" s="8">
        <v>1</v>
      </c>
      <c r="F709" s="8">
        <v>1</v>
      </c>
      <c r="G709" s="8">
        <v>1</v>
      </c>
      <c r="H709" s="9" t="s">
        <v>6</v>
      </c>
      <c r="I709" s="9" t="s">
        <v>16</v>
      </c>
      <c r="J709" s="9" t="s">
        <v>49</v>
      </c>
      <c r="K709" s="9" t="s">
        <v>8</v>
      </c>
      <c r="L709" s="9">
        <v>1</v>
      </c>
    </row>
    <row r="710" spans="1:13">
      <c r="A710" s="6">
        <v>44923</v>
      </c>
      <c r="B710" s="7">
        <f t="shared" si="11"/>
        <v>709</v>
      </c>
      <c r="C710" s="11" t="s">
        <v>1700</v>
      </c>
      <c r="D710" s="8" t="s">
        <v>68</v>
      </c>
      <c r="E710" s="8">
        <v>1</v>
      </c>
      <c r="F710" s="8">
        <v>1</v>
      </c>
      <c r="G710" s="8">
        <v>1</v>
      </c>
      <c r="H710" s="9" t="s">
        <v>6</v>
      </c>
      <c r="I710" s="9" t="s">
        <v>4</v>
      </c>
      <c r="J710" s="9" t="s">
        <v>83</v>
      </c>
      <c r="K710" s="9" t="s">
        <v>8</v>
      </c>
      <c r="L710" s="9">
        <v>1</v>
      </c>
    </row>
    <row r="711" spans="1:13">
      <c r="A711" s="6">
        <v>44924</v>
      </c>
      <c r="B711" s="7">
        <f t="shared" si="11"/>
        <v>710</v>
      </c>
      <c r="C711" s="80" t="s">
        <v>1701</v>
      </c>
      <c r="D711" s="8" t="s">
        <v>950</v>
      </c>
      <c r="E711" s="8">
        <v>1</v>
      </c>
      <c r="F711" s="8">
        <v>0</v>
      </c>
      <c r="G711" s="8">
        <v>0</v>
      </c>
      <c r="H711" s="9" t="s">
        <v>6</v>
      </c>
      <c r="I711" s="9" t="s">
        <v>4</v>
      </c>
      <c r="J711" s="9" t="s">
        <v>87</v>
      </c>
      <c r="K711" s="9" t="s">
        <v>25</v>
      </c>
      <c r="M711" s="10">
        <v>1</v>
      </c>
    </row>
    <row r="712" spans="1:13">
      <c r="A712" s="6">
        <v>44924</v>
      </c>
      <c r="B712" s="7">
        <f t="shared" si="11"/>
        <v>711</v>
      </c>
      <c r="C712" s="80" t="s">
        <v>1702</v>
      </c>
      <c r="D712" s="8" t="s">
        <v>950</v>
      </c>
      <c r="E712" s="8">
        <v>1</v>
      </c>
      <c r="F712" s="8">
        <v>1</v>
      </c>
      <c r="G712" s="8">
        <v>1</v>
      </c>
      <c r="H712" s="9" t="s">
        <v>6</v>
      </c>
      <c r="I712" s="9" t="s">
        <v>7</v>
      </c>
      <c r="J712" s="9" t="s">
        <v>49</v>
      </c>
      <c r="K712" s="9" t="s">
        <v>5</v>
      </c>
      <c r="L712" s="9">
        <v>1</v>
      </c>
    </row>
    <row r="713" spans="1:13">
      <c r="A713" s="6">
        <v>44924</v>
      </c>
      <c r="B713" s="7">
        <f t="shared" si="11"/>
        <v>712</v>
      </c>
      <c r="C713" s="80" t="s">
        <v>1703</v>
      </c>
      <c r="D713" s="8" t="s">
        <v>950</v>
      </c>
      <c r="E713" s="8">
        <v>1</v>
      </c>
      <c r="F713" s="8">
        <v>1</v>
      </c>
      <c r="G713" s="8">
        <v>1</v>
      </c>
      <c r="H713" s="9" t="s">
        <v>6</v>
      </c>
      <c r="I713" s="9" t="s">
        <v>16</v>
      </c>
      <c r="J713" s="9" t="s">
        <v>49</v>
      </c>
      <c r="K713" s="9" t="s">
        <v>5</v>
      </c>
      <c r="L713" s="9">
        <v>1</v>
      </c>
    </row>
    <row r="714" spans="1:13">
      <c r="A714" s="6">
        <v>44924</v>
      </c>
      <c r="B714" s="7">
        <f t="shared" si="11"/>
        <v>713</v>
      </c>
      <c r="C714" s="80" t="s">
        <v>1704</v>
      </c>
      <c r="D714" s="8" t="s">
        <v>950</v>
      </c>
      <c r="E714" s="8">
        <v>1</v>
      </c>
      <c r="F714" s="8">
        <v>0</v>
      </c>
      <c r="G714" s="8">
        <v>0</v>
      </c>
      <c r="H714" s="9" t="s">
        <v>6</v>
      </c>
      <c r="I714" s="9" t="s">
        <v>16</v>
      </c>
      <c r="J714" s="9" t="s">
        <v>49</v>
      </c>
      <c r="K714" s="9" t="s">
        <v>8</v>
      </c>
      <c r="M714" s="10">
        <v>1</v>
      </c>
    </row>
    <row r="715" spans="1:13">
      <c r="A715" s="6">
        <v>44924</v>
      </c>
      <c r="B715" s="7">
        <f t="shared" si="11"/>
        <v>714</v>
      </c>
      <c r="C715" s="11" t="s">
        <v>1705</v>
      </c>
      <c r="D715" s="8" t="s">
        <v>55</v>
      </c>
      <c r="E715" s="8">
        <v>1</v>
      </c>
      <c r="F715" s="8">
        <v>1</v>
      </c>
      <c r="G715" s="8">
        <v>1</v>
      </c>
      <c r="H715" s="9" t="s">
        <v>13</v>
      </c>
      <c r="I715" s="9" t="s">
        <v>13</v>
      </c>
      <c r="J715" s="9" t="s">
        <v>49</v>
      </c>
      <c r="K715" s="9" t="s">
        <v>8</v>
      </c>
      <c r="M715" s="10">
        <v>1</v>
      </c>
    </row>
    <row r="716" spans="1:13">
      <c r="A716" s="6">
        <v>44924</v>
      </c>
      <c r="B716" s="7">
        <f t="shared" si="11"/>
        <v>715</v>
      </c>
      <c r="C716" s="11" t="s">
        <v>1706</v>
      </c>
      <c r="D716" s="8" t="s">
        <v>55</v>
      </c>
      <c r="E716" s="8">
        <v>1</v>
      </c>
      <c r="F716" s="8">
        <v>1</v>
      </c>
      <c r="G716" s="8">
        <v>5</v>
      </c>
      <c r="H716" s="9" t="s">
        <v>9</v>
      </c>
      <c r="I716" s="9" t="s">
        <v>4</v>
      </c>
      <c r="J716" s="9" t="s">
        <v>66</v>
      </c>
      <c r="K716" s="9" t="s">
        <v>20</v>
      </c>
      <c r="L716" s="9">
        <v>1</v>
      </c>
    </row>
    <row r="717" spans="1:13">
      <c r="A717" s="6">
        <v>44924</v>
      </c>
      <c r="B717" s="7">
        <f t="shared" si="11"/>
        <v>716</v>
      </c>
      <c r="C717" s="11" t="s">
        <v>1707</v>
      </c>
      <c r="D717" s="8" t="s">
        <v>55</v>
      </c>
      <c r="E717" s="8">
        <v>1</v>
      </c>
      <c r="F717" s="8">
        <v>1</v>
      </c>
      <c r="G717" s="8">
        <v>5</v>
      </c>
      <c r="H717" s="9" t="s">
        <v>18</v>
      </c>
      <c r="I717" s="9" t="s">
        <v>7</v>
      </c>
      <c r="J717" s="9" t="s">
        <v>49</v>
      </c>
      <c r="K717" s="9" t="s">
        <v>20</v>
      </c>
      <c r="L717" s="9">
        <v>1</v>
      </c>
    </row>
    <row r="718" spans="1:13">
      <c r="A718" s="6">
        <v>44924</v>
      </c>
      <c r="B718" s="7">
        <f t="shared" si="11"/>
        <v>717</v>
      </c>
      <c r="C718" s="11" t="s">
        <v>1708</v>
      </c>
      <c r="D718" s="8" t="s">
        <v>55</v>
      </c>
      <c r="E718" s="8">
        <v>1</v>
      </c>
      <c r="F718" s="8">
        <v>0</v>
      </c>
      <c r="G718" s="8">
        <v>1</v>
      </c>
      <c r="H718" s="9" t="s">
        <v>15</v>
      </c>
      <c r="I718" s="9" t="s">
        <v>4</v>
      </c>
      <c r="J718" s="9" t="s">
        <v>251</v>
      </c>
      <c r="K718" s="9" t="s">
        <v>27</v>
      </c>
      <c r="L718" s="9">
        <v>1</v>
      </c>
    </row>
    <row r="719" spans="1:13">
      <c r="A719" s="6">
        <v>44924</v>
      </c>
      <c r="B719" s="7">
        <f t="shared" si="11"/>
        <v>718</v>
      </c>
      <c r="C719" s="11" t="s">
        <v>1709</v>
      </c>
      <c r="D719" s="8" t="s">
        <v>55</v>
      </c>
      <c r="E719" s="8">
        <v>1</v>
      </c>
      <c r="F719" s="8">
        <v>0</v>
      </c>
      <c r="G719" s="8">
        <v>1</v>
      </c>
      <c r="H719" s="9" t="s">
        <v>15</v>
      </c>
      <c r="I719" s="9" t="s">
        <v>4</v>
      </c>
      <c r="J719" s="9" t="s">
        <v>71</v>
      </c>
      <c r="K719" s="9" t="s">
        <v>20</v>
      </c>
      <c r="L719" s="9">
        <v>1</v>
      </c>
    </row>
    <row r="720" spans="1:13">
      <c r="A720" s="6">
        <v>44924</v>
      </c>
      <c r="B720" s="7">
        <f t="shared" si="11"/>
        <v>719</v>
      </c>
      <c r="C720" s="11" t="s">
        <v>1710</v>
      </c>
      <c r="D720" s="8" t="s">
        <v>55</v>
      </c>
      <c r="E720" s="8">
        <v>1</v>
      </c>
      <c r="F720" s="8">
        <v>0</v>
      </c>
      <c r="G720" s="8">
        <v>1</v>
      </c>
      <c r="H720" s="9" t="s">
        <v>15</v>
      </c>
      <c r="I720" s="9" t="s">
        <v>4</v>
      </c>
      <c r="J720" s="9" t="s">
        <v>71</v>
      </c>
      <c r="K720" s="9" t="s">
        <v>20</v>
      </c>
      <c r="L720" s="9">
        <v>1</v>
      </c>
    </row>
    <row r="721" spans="1:13">
      <c r="A721" s="6">
        <v>44924</v>
      </c>
      <c r="B721" s="7">
        <f t="shared" si="11"/>
        <v>720</v>
      </c>
      <c r="C721" s="11" t="s">
        <v>1711</v>
      </c>
      <c r="D721" s="8" t="s">
        <v>402</v>
      </c>
      <c r="E721" s="8">
        <v>1</v>
      </c>
      <c r="F721" s="8">
        <v>1</v>
      </c>
      <c r="G721" s="8">
        <v>5</v>
      </c>
      <c r="H721" s="9" t="s">
        <v>9</v>
      </c>
      <c r="I721" s="9" t="s">
        <v>4</v>
      </c>
      <c r="J721" s="9" t="s">
        <v>87</v>
      </c>
      <c r="K721" s="9" t="s">
        <v>20</v>
      </c>
      <c r="L721" s="9">
        <v>1</v>
      </c>
    </row>
    <row r="722" spans="1:13">
      <c r="A722" s="6">
        <v>44924</v>
      </c>
      <c r="B722" s="7">
        <f t="shared" si="11"/>
        <v>721</v>
      </c>
      <c r="C722" s="11" t="s">
        <v>1712</v>
      </c>
      <c r="D722" s="8" t="s">
        <v>402</v>
      </c>
      <c r="E722" s="8">
        <v>1</v>
      </c>
      <c r="F722" s="8">
        <v>1</v>
      </c>
      <c r="G722" s="8">
        <v>5</v>
      </c>
      <c r="H722" s="9" t="s">
        <v>9</v>
      </c>
      <c r="I722" s="9" t="s">
        <v>16</v>
      </c>
      <c r="J722" s="9" t="s">
        <v>49</v>
      </c>
      <c r="K722" s="9" t="s">
        <v>20</v>
      </c>
      <c r="L722" s="9">
        <v>1</v>
      </c>
    </row>
    <row r="723" spans="1:13">
      <c r="A723" s="6">
        <v>44924</v>
      </c>
      <c r="B723" s="7">
        <f t="shared" si="11"/>
        <v>722</v>
      </c>
      <c r="C723" s="11" t="s">
        <v>1713</v>
      </c>
      <c r="D723" s="8" t="s">
        <v>402</v>
      </c>
      <c r="E723" s="8">
        <v>1</v>
      </c>
      <c r="F723" s="8">
        <v>1</v>
      </c>
      <c r="G723" s="8">
        <v>5</v>
      </c>
      <c r="H723" s="9" t="s">
        <v>9</v>
      </c>
      <c r="I723" s="9" t="s">
        <v>4</v>
      </c>
      <c r="J723" s="9" t="s">
        <v>83</v>
      </c>
      <c r="K723" s="9" t="s">
        <v>20</v>
      </c>
      <c r="L723" s="9">
        <v>1</v>
      </c>
    </row>
    <row r="724" spans="1:13">
      <c r="A724" s="6">
        <v>44924</v>
      </c>
      <c r="B724" s="7">
        <f t="shared" si="11"/>
        <v>723</v>
      </c>
      <c r="C724" s="11" t="s">
        <v>1714</v>
      </c>
      <c r="D724" s="8" t="s">
        <v>402</v>
      </c>
      <c r="E724" s="8">
        <v>1</v>
      </c>
      <c r="F724" s="8">
        <v>1</v>
      </c>
      <c r="G724" s="8">
        <v>3</v>
      </c>
      <c r="H724" s="9" t="s">
        <v>9</v>
      </c>
      <c r="I724" s="9" t="s">
        <v>7</v>
      </c>
      <c r="J724" s="9" t="s">
        <v>49</v>
      </c>
      <c r="K724" s="9" t="s">
        <v>20</v>
      </c>
      <c r="L724" s="9">
        <v>1</v>
      </c>
    </row>
    <row r="725" spans="1:13">
      <c r="A725" s="6">
        <v>44924</v>
      </c>
      <c r="B725" s="7">
        <f t="shared" si="11"/>
        <v>724</v>
      </c>
      <c r="C725" s="11" t="s">
        <v>1715</v>
      </c>
      <c r="D725" s="8" t="s">
        <v>402</v>
      </c>
      <c r="E725" s="8">
        <v>1</v>
      </c>
      <c r="F725" s="8">
        <v>0</v>
      </c>
      <c r="G725" s="8">
        <v>1</v>
      </c>
      <c r="H725" s="9" t="s">
        <v>15</v>
      </c>
      <c r="I725" s="9" t="s">
        <v>4</v>
      </c>
      <c r="J725" s="9" t="s">
        <v>1716</v>
      </c>
      <c r="K725" s="9" t="s">
        <v>20</v>
      </c>
      <c r="L725" s="9">
        <v>1</v>
      </c>
    </row>
    <row r="726" spans="1:13">
      <c r="A726" s="6">
        <v>44924</v>
      </c>
      <c r="B726" s="7">
        <f t="shared" si="11"/>
        <v>725</v>
      </c>
      <c r="C726" s="11" t="s">
        <v>1717</v>
      </c>
      <c r="D726" s="8" t="s">
        <v>1005</v>
      </c>
      <c r="E726" s="8">
        <v>1</v>
      </c>
      <c r="F726" s="8">
        <v>1</v>
      </c>
      <c r="G726" s="8">
        <v>1</v>
      </c>
      <c r="H726" s="9" t="s">
        <v>6</v>
      </c>
      <c r="I726" s="9" t="s">
        <v>4</v>
      </c>
      <c r="J726" s="9" t="s">
        <v>49</v>
      </c>
      <c r="K726" s="9" t="s">
        <v>25</v>
      </c>
      <c r="M726" s="10">
        <v>1</v>
      </c>
    </row>
    <row r="727" spans="1:13">
      <c r="A727" s="6">
        <v>44924</v>
      </c>
      <c r="B727" s="7">
        <f t="shared" si="11"/>
        <v>726</v>
      </c>
      <c r="C727" s="11" t="s">
        <v>1718</v>
      </c>
      <c r="D727" s="8" t="s">
        <v>1005</v>
      </c>
      <c r="E727" s="8">
        <v>1</v>
      </c>
      <c r="F727" s="8">
        <v>1</v>
      </c>
      <c r="G727" s="8">
        <v>1</v>
      </c>
      <c r="H727" s="9" t="s">
        <v>6</v>
      </c>
      <c r="I727" s="9" t="s">
        <v>4</v>
      </c>
      <c r="J727" s="9" t="s">
        <v>87</v>
      </c>
      <c r="K727" s="9" t="s">
        <v>25</v>
      </c>
      <c r="M727" s="10">
        <v>1</v>
      </c>
    </row>
    <row r="728" spans="1:13">
      <c r="A728" s="6">
        <v>44924</v>
      </c>
      <c r="B728" s="7">
        <f t="shared" si="11"/>
        <v>727</v>
      </c>
      <c r="C728" s="11" t="s">
        <v>1719</v>
      </c>
      <c r="D728" s="8" t="s">
        <v>1005</v>
      </c>
      <c r="E728" s="8">
        <v>1</v>
      </c>
      <c r="F728" s="8">
        <v>1</v>
      </c>
      <c r="G728" s="8">
        <v>1</v>
      </c>
      <c r="H728" s="9" t="s">
        <v>6</v>
      </c>
      <c r="I728" s="9" t="s">
        <v>4</v>
      </c>
      <c r="J728" s="9" t="s">
        <v>51</v>
      </c>
      <c r="K728" s="9" t="s">
        <v>25</v>
      </c>
      <c r="M728" s="10">
        <v>1</v>
      </c>
    </row>
    <row r="729" spans="1:13">
      <c r="A729" s="6">
        <v>44924</v>
      </c>
      <c r="B729" s="7">
        <f t="shared" si="11"/>
        <v>728</v>
      </c>
      <c r="C729" s="11" t="s">
        <v>1720</v>
      </c>
      <c r="D729" s="8" t="s">
        <v>1005</v>
      </c>
      <c r="E729" s="8">
        <v>1</v>
      </c>
      <c r="F729" s="8">
        <v>1</v>
      </c>
      <c r="G729" s="8">
        <v>1</v>
      </c>
      <c r="H729" s="9" t="s">
        <v>6</v>
      </c>
      <c r="I729" s="9" t="s">
        <v>4</v>
      </c>
      <c r="J729" s="9" t="s">
        <v>83</v>
      </c>
      <c r="K729" s="9" t="s">
        <v>25</v>
      </c>
      <c r="M729" s="10">
        <v>1</v>
      </c>
    </row>
    <row r="730" spans="1:13">
      <c r="A730" s="6">
        <v>44924</v>
      </c>
      <c r="B730" s="7">
        <f t="shared" si="11"/>
        <v>729</v>
      </c>
      <c r="C730" s="11" t="s">
        <v>1721</v>
      </c>
      <c r="D730" s="8" t="s">
        <v>1005</v>
      </c>
      <c r="E730" s="8">
        <v>1</v>
      </c>
      <c r="F730" s="8">
        <v>1</v>
      </c>
      <c r="G730" s="8">
        <v>1</v>
      </c>
      <c r="H730" s="9" t="s">
        <v>6</v>
      </c>
      <c r="I730" s="9" t="s">
        <v>7</v>
      </c>
      <c r="J730" s="9" t="s">
        <v>51</v>
      </c>
      <c r="K730" s="9" t="s">
        <v>8</v>
      </c>
      <c r="L730" s="9">
        <v>1</v>
      </c>
    </row>
    <row r="731" spans="1:13">
      <c r="A731" s="6">
        <v>44924</v>
      </c>
      <c r="B731" s="7">
        <f t="shared" si="11"/>
        <v>730</v>
      </c>
      <c r="C731" s="11" t="s">
        <v>1722</v>
      </c>
      <c r="D731" s="8" t="s">
        <v>53</v>
      </c>
      <c r="E731" s="8">
        <v>1</v>
      </c>
      <c r="F731" s="8">
        <v>1</v>
      </c>
      <c r="G731" s="8">
        <v>5</v>
      </c>
      <c r="H731" s="9" t="s">
        <v>9</v>
      </c>
      <c r="I731" s="9" t="s">
        <v>4</v>
      </c>
      <c r="J731" s="9" t="s">
        <v>83</v>
      </c>
      <c r="K731" s="9" t="s">
        <v>20</v>
      </c>
      <c r="L731" s="9">
        <v>1</v>
      </c>
    </row>
    <row r="732" spans="1:13">
      <c r="A732" s="6">
        <v>44924</v>
      </c>
      <c r="B732" s="7">
        <f t="shared" si="11"/>
        <v>731</v>
      </c>
      <c r="C732" s="11" t="s">
        <v>1723</v>
      </c>
      <c r="D732" s="8" t="s">
        <v>53</v>
      </c>
      <c r="E732" s="8">
        <v>1</v>
      </c>
      <c r="F732" s="8">
        <v>1</v>
      </c>
      <c r="G732" s="8">
        <v>5</v>
      </c>
      <c r="H732" s="9" t="s">
        <v>9</v>
      </c>
      <c r="I732" s="9" t="s">
        <v>4</v>
      </c>
      <c r="J732" s="9" t="s">
        <v>87</v>
      </c>
      <c r="K732" s="9" t="s">
        <v>20</v>
      </c>
      <c r="L732" s="9">
        <v>1</v>
      </c>
    </row>
    <row r="733" spans="1:13">
      <c r="A733" s="6">
        <v>44924</v>
      </c>
      <c r="B733" s="7">
        <f t="shared" si="11"/>
        <v>732</v>
      </c>
      <c r="C733" s="11" t="s">
        <v>1724</v>
      </c>
      <c r="D733" s="8" t="s">
        <v>53</v>
      </c>
      <c r="E733" s="8">
        <v>1</v>
      </c>
      <c r="F733" s="8">
        <v>1</v>
      </c>
      <c r="G733" s="8">
        <v>5</v>
      </c>
      <c r="H733" s="9" t="s">
        <v>9</v>
      </c>
      <c r="I733" s="9" t="s">
        <v>4</v>
      </c>
      <c r="J733" s="9" t="s">
        <v>49</v>
      </c>
      <c r="K733" s="9" t="s">
        <v>20</v>
      </c>
      <c r="L733" s="9">
        <v>1</v>
      </c>
    </row>
    <row r="734" spans="1:13">
      <c r="A734" s="6">
        <v>44924</v>
      </c>
      <c r="B734" s="7">
        <f t="shared" si="11"/>
        <v>733</v>
      </c>
      <c r="C734" s="11" t="s">
        <v>1725</v>
      </c>
      <c r="D734" s="8" t="s">
        <v>53</v>
      </c>
      <c r="E734" s="8">
        <v>1</v>
      </c>
      <c r="F734" s="8">
        <v>0</v>
      </c>
      <c r="G734" s="8">
        <v>1</v>
      </c>
      <c r="H734" s="9" t="s">
        <v>15</v>
      </c>
      <c r="I734" s="9" t="s">
        <v>4</v>
      </c>
      <c r="J734" s="9" t="s">
        <v>71</v>
      </c>
      <c r="K734" s="9" t="s">
        <v>20</v>
      </c>
      <c r="L734" s="9">
        <v>1</v>
      </c>
    </row>
    <row r="735" spans="1:13">
      <c r="A735" s="6">
        <v>44924</v>
      </c>
      <c r="B735" s="7">
        <f t="shared" si="11"/>
        <v>734</v>
      </c>
      <c r="C735" s="11" t="s">
        <v>1726</v>
      </c>
      <c r="D735" s="8" t="s">
        <v>53</v>
      </c>
      <c r="E735" s="8">
        <v>1</v>
      </c>
      <c r="F735" s="8">
        <v>0</v>
      </c>
      <c r="G735" s="8">
        <v>1</v>
      </c>
      <c r="H735" s="9" t="s">
        <v>15</v>
      </c>
      <c r="I735" s="9" t="s">
        <v>4</v>
      </c>
      <c r="J735" s="9" t="s">
        <v>317</v>
      </c>
      <c r="K735" s="9" t="s">
        <v>20</v>
      </c>
      <c r="L735" s="9">
        <v>1</v>
      </c>
    </row>
    <row r="736" spans="1:13">
      <c r="A736" s="6">
        <v>44924</v>
      </c>
      <c r="B736" s="7">
        <f t="shared" si="11"/>
        <v>735</v>
      </c>
      <c r="C736" s="11" t="s">
        <v>1727</v>
      </c>
      <c r="D736" s="8" t="s">
        <v>53</v>
      </c>
      <c r="E736" s="8">
        <v>1</v>
      </c>
      <c r="F736" s="8">
        <v>1</v>
      </c>
      <c r="G736" s="8">
        <v>1</v>
      </c>
      <c r="H736" s="9" t="s">
        <v>21</v>
      </c>
      <c r="I736" s="9" t="s">
        <v>4</v>
      </c>
      <c r="J736" s="9" t="s">
        <v>251</v>
      </c>
      <c r="K736" s="9" t="s">
        <v>27</v>
      </c>
      <c r="L736" s="9">
        <v>1</v>
      </c>
    </row>
    <row r="737" spans="1:13">
      <c r="A737" s="6">
        <v>44924</v>
      </c>
      <c r="B737" s="7">
        <f t="shared" si="11"/>
        <v>736</v>
      </c>
      <c r="C737" s="11" t="s">
        <v>1728</v>
      </c>
      <c r="D737" s="8" t="s">
        <v>1019</v>
      </c>
      <c r="E737" s="8">
        <v>1</v>
      </c>
      <c r="F737" s="8">
        <v>1</v>
      </c>
      <c r="G737" s="8">
        <v>1</v>
      </c>
      <c r="H737" s="9" t="s">
        <v>3</v>
      </c>
      <c r="I737" s="9" t="s">
        <v>4</v>
      </c>
      <c r="J737" s="9" t="s">
        <v>66</v>
      </c>
      <c r="K737" s="9" t="s">
        <v>5</v>
      </c>
      <c r="L737" s="9">
        <v>1</v>
      </c>
    </row>
    <row r="738" spans="1:13">
      <c r="A738" s="6">
        <v>44924</v>
      </c>
      <c r="B738" s="7">
        <f t="shared" si="11"/>
        <v>737</v>
      </c>
      <c r="C738" s="11" t="s">
        <v>1729</v>
      </c>
      <c r="D738" s="8" t="s">
        <v>1019</v>
      </c>
      <c r="E738" s="8">
        <v>1</v>
      </c>
      <c r="F738" s="8">
        <v>1</v>
      </c>
      <c r="G738" s="8">
        <v>1</v>
      </c>
      <c r="H738" s="9" t="s">
        <v>6</v>
      </c>
      <c r="I738" s="9" t="s">
        <v>4</v>
      </c>
      <c r="J738" s="9" t="s">
        <v>49</v>
      </c>
      <c r="K738" s="9" t="s">
        <v>8</v>
      </c>
      <c r="L738" s="9">
        <v>1</v>
      </c>
    </row>
    <row r="739" spans="1:13">
      <c r="A739" s="6">
        <v>44924</v>
      </c>
      <c r="B739" s="7">
        <f t="shared" si="11"/>
        <v>738</v>
      </c>
      <c r="C739" s="11" t="s">
        <v>1730</v>
      </c>
      <c r="D739" s="8" t="s">
        <v>1026</v>
      </c>
      <c r="E739" s="8">
        <v>1</v>
      </c>
      <c r="F739" s="8">
        <v>3</v>
      </c>
      <c r="G739" s="8">
        <v>3</v>
      </c>
      <c r="H739" s="9" t="s">
        <v>1070</v>
      </c>
      <c r="I739" s="9" t="s">
        <v>1514</v>
      </c>
      <c r="J739" s="9" t="s">
        <v>1731</v>
      </c>
      <c r="K739" s="9" t="s">
        <v>8</v>
      </c>
      <c r="M739" s="10">
        <v>1</v>
      </c>
    </row>
    <row r="740" spans="1:13">
      <c r="A740" s="6">
        <v>44924</v>
      </c>
      <c r="B740" s="7">
        <f t="shared" si="11"/>
        <v>739</v>
      </c>
      <c r="C740" s="11" t="s">
        <v>1732</v>
      </c>
      <c r="D740" s="8" t="s">
        <v>1026</v>
      </c>
      <c r="E740" s="8">
        <v>1</v>
      </c>
      <c r="F740" s="8">
        <v>2</v>
      </c>
      <c r="G740" s="8">
        <v>2</v>
      </c>
      <c r="H740" s="9" t="s">
        <v>1070</v>
      </c>
      <c r="I740" s="9" t="s">
        <v>1514</v>
      </c>
      <c r="J740" s="9" t="s">
        <v>51</v>
      </c>
      <c r="K740" s="9" t="s">
        <v>8</v>
      </c>
      <c r="M740" s="10">
        <v>1</v>
      </c>
    </row>
    <row r="741" spans="1:13">
      <c r="A741" s="6">
        <v>44924</v>
      </c>
      <c r="B741" s="7">
        <f t="shared" si="11"/>
        <v>740</v>
      </c>
      <c r="C741" s="11" t="s">
        <v>1733</v>
      </c>
      <c r="D741" s="8" t="s">
        <v>1026</v>
      </c>
      <c r="E741" s="8">
        <v>1</v>
      </c>
      <c r="F741" s="8">
        <v>1</v>
      </c>
      <c r="G741" s="8">
        <v>1</v>
      </c>
      <c r="H741" s="9" t="s">
        <v>6</v>
      </c>
      <c r="I741" s="9" t="s">
        <v>7</v>
      </c>
      <c r="J741" s="9" t="s">
        <v>51</v>
      </c>
      <c r="K741" s="9" t="s">
        <v>8</v>
      </c>
      <c r="L741" s="9">
        <v>1</v>
      </c>
    </row>
    <row r="742" spans="1:13">
      <c r="A742" s="6">
        <v>44924</v>
      </c>
      <c r="B742" s="7">
        <f t="shared" si="11"/>
        <v>741</v>
      </c>
      <c r="C742" s="11" t="s">
        <v>1734</v>
      </c>
      <c r="D742" s="8" t="s">
        <v>61</v>
      </c>
      <c r="E742" s="8">
        <v>1</v>
      </c>
      <c r="F742" s="8">
        <v>1</v>
      </c>
      <c r="G742" s="8">
        <v>1</v>
      </c>
      <c r="H742" s="9" t="s">
        <v>6</v>
      </c>
      <c r="I742" s="9" t="s">
        <v>4</v>
      </c>
      <c r="J742" s="9" t="s">
        <v>66</v>
      </c>
      <c r="K742" s="9" t="s">
        <v>8</v>
      </c>
      <c r="M742" s="10">
        <v>1</v>
      </c>
    </row>
    <row r="743" spans="1:13">
      <c r="A743" s="6">
        <v>44924</v>
      </c>
      <c r="B743" s="7">
        <f t="shared" si="11"/>
        <v>742</v>
      </c>
      <c r="C743" s="11" t="s">
        <v>1735</v>
      </c>
      <c r="D743" s="8" t="s">
        <v>61</v>
      </c>
      <c r="E743" s="8">
        <v>1</v>
      </c>
      <c r="F743" s="8">
        <v>1</v>
      </c>
      <c r="G743" s="8">
        <v>1</v>
      </c>
      <c r="H743" s="9" t="s">
        <v>6</v>
      </c>
      <c r="I743" s="9" t="s">
        <v>4</v>
      </c>
      <c r="J743" s="9" t="s">
        <v>87</v>
      </c>
      <c r="K743" s="9" t="s">
        <v>25</v>
      </c>
      <c r="M743" s="10">
        <v>1</v>
      </c>
    </row>
    <row r="744" spans="1:13">
      <c r="A744" s="6">
        <v>44924</v>
      </c>
      <c r="B744" s="7">
        <f t="shared" si="11"/>
        <v>743</v>
      </c>
      <c r="C744" s="11" t="s">
        <v>1736</v>
      </c>
      <c r="D744" s="8" t="s">
        <v>61</v>
      </c>
      <c r="E744" s="8">
        <v>1</v>
      </c>
      <c r="F744" s="8">
        <v>1</v>
      </c>
      <c r="G744" s="8">
        <v>1</v>
      </c>
      <c r="H744" s="9" t="s">
        <v>6</v>
      </c>
      <c r="I744" s="9" t="s">
        <v>7</v>
      </c>
      <c r="J744" s="9" t="s">
        <v>49</v>
      </c>
      <c r="K744" s="9" t="s">
        <v>8</v>
      </c>
      <c r="M744" s="10">
        <v>1</v>
      </c>
    </row>
    <row r="745" spans="1:13">
      <c r="A745" s="6">
        <v>44924</v>
      </c>
      <c r="B745" s="7">
        <f t="shared" si="11"/>
        <v>744</v>
      </c>
      <c r="C745" s="11" t="s">
        <v>1737</v>
      </c>
      <c r="D745" s="8" t="s">
        <v>61</v>
      </c>
      <c r="E745" s="8">
        <v>1</v>
      </c>
      <c r="F745" s="8">
        <v>1</v>
      </c>
      <c r="G745" s="8">
        <v>2</v>
      </c>
      <c r="H745" s="9" t="s">
        <v>6</v>
      </c>
      <c r="I745" s="9" t="s">
        <v>4</v>
      </c>
      <c r="J745" s="9" t="s">
        <v>87</v>
      </c>
      <c r="K745" s="9" t="s">
        <v>8</v>
      </c>
      <c r="L745" s="9">
        <v>1</v>
      </c>
    </row>
    <row r="746" spans="1:13">
      <c r="A746" s="6">
        <v>44924</v>
      </c>
      <c r="B746" s="7">
        <f t="shared" si="11"/>
        <v>745</v>
      </c>
      <c r="C746" s="11" t="s">
        <v>1738</v>
      </c>
      <c r="D746" s="8" t="s">
        <v>61</v>
      </c>
      <c r="E746" s="8">
        <v>1</v>
      </c>
      <c r="F746" s="8">
        <v>1</v>
      </c>
      <c r="G746" s="8">
        <v>1</v>
      </c>
      <c r="H746" s="9" t="s">
        <v>3</v>
      </c>
      <c r="I746" s="9" t="s">
        <v>4</v>
      </c>
      <c r="J746" s="9" t="s">
        <v>49</v>
      </c>
      <c r="K746" s="9" t="s">
        <v>5</v>
      </c>
      <c r="L746" s="9">
        <v>1</v>
      </c>
    </row>
    <row r="747" spans="1:13">
      <c r="A747" s="6">
        <v>44924</v>
      </c>
      <c r="B747" s="7">
        <f t="shared" si="11"/>
        <v>746</v>
      </c>
      <c r="C747" s="11" t="s">
        <v>1739</v>
      </c>
      <c r="D747" s="8" t="s">
        <v>48</v>
      </c>
      <c r="E747" s="8">
        <v>1</v>
      </c>
      <c r="F747" s="8">
        <v>1</v>
      </c>
      <c r="G747" s="8">
        <v>3</v>
      </c>
      <c r="H747" s="9" t="s">
        <v>9</v>
      </c>
      <c r="I747" s="9" t="s">
        <v>7</v>
      </c>
      <c r="J747" s="9" t="s">
        <v>51</v>
      </c>
      <c r="K747" s="9" t="s">
        <v>20</v>
      </c>
      <c r="L747" s="9">
        <v>1</v>
      </c>
    </row>
    <row r="748" spans="1:13">
      <c r="A748" s="6">
        <v>44924</v>
      </c>
      <c r="B748" s="7">
        <f t="shared" si="11"/>
        <v>747</v>
      </c>
      <c r="C748" s="11" t="s">
        <v>1740</v>
      </c>
      <c r="D748" s="8" t="s">
        <v>48</v>
      </c>
      <c r="E748" s="8">
        <v>1</v>
      </c>
      <c r="F748" s="8">
        <v>1</v>
      </c>
      <c r="G748" s="8">
        <v>5</v>
      </c>
      <c r="H748" s="9" t="s">
        <v>9</v>
      </c>
      <c r="I748" s="9" t="s">
        <v>4</v>
      </c>
      <c r="J748" s="9" t="s">
        <v>51</v>
      </c>
      <c r="K748" s="9" t="s">
        <v>20</v>
      </c>
      <c r="L748" s="9">
        <v>1</v>
      </c>
    </row>
    <row r="749" spans="1:13">
      <c r="A749" s="6">
        <v>44924</v>
      </c>
      <c r="B749" s="7">
        <f t="shared" si="11"/>
        <v>748</v>
      </c>
      <c r="C749" s="11" t="s">
        <v>1741</v>
      </c>
      <c r="D749" s="8" t="s">
        <v>48</v>
      </c>
      <c r="E749" s="8">
        <v>1</v>
      </c>
      <c r="F749" s="8">
        <v>1</v>
      </c>
      <c r="G749" s="8">
        <v>5</v>
      </c>
      <c r="H749" s="9" t="s">
        <v>9</v>
      </c>
      <c r="I749" s="9" t="s">
        <v>4</v>
      </c>
      <c r="J749" s="9" t="s">
        <v>49</v>
      </c>
      <c r="K749" s="9" t="s">
        <v>20</v>
      </c>
      <c r="L749" s="9">
        <v>1</v>
      </c>
    </row>
    <row r="750" spans="1:13">
      <c r="A750" s="6">
        <v>44924</v>
      </c>
      <c r="B750" s="7">
        <f t="shared" si="11"/>
        <v>749</v>
      </c>
      <c r="C750" s="11" t="s">
        <v>1742</v>
      </c>
      <c r="D750" s="8" t="s">
        <v>48</v>
      </c>
      <c r="E750" s="8">
        <v>1</v>
      </c>
      <c r="F750" s="8">
        <v>1</v>
      </c>
      <c r="G750" s="8">
        <v>5</v>
      </c>
      <c r="H750" s="9" t="s">
        <v>9</v>
      </c>
      <c r="I750" s="9" t="s">
        <v>7</v>
      </c>
      <c r="J750" s="9" t="s">
        <v>51</v>
      </c>
      <c r="K750" s="9" t="s">
        <v>20</v>
      </c>
      <c r="L750" s="9">
        <v>1</v>
      </c>
    </row>
    <row r="751" spans="1:13">
      <c r="A751" s="6">
        <v>44924</v>
      </c>
      <c r="B751" s="7">
        <f t="shared" si="11"/>
        <v>750</v>
      </c>
      <c r="C751" s="11" t="s">
        <v>1743</v>
      </c>
      <c r="D751" s="8" t="s">
        <v>48</v>
      </c>
      <c r="E751" s="8">
        <v>1</v>
      </c>
      <c r="F751" s="8">
        <v>0</v>
      </c>
      <c r="G751" s="8">
        <v>2</v>
      </c>
      <c r="H751" s="9" t="s">
        <v>15</v>
      </c>
      <c r="I751" s="9" t="s">
        <v>4</v>
      </c>
      <c r="J751" s="9" t="s">
        <v>66</v>
      </c>
      <c r="K751" s="9" t="s">
        <v>20</v>
      </c>
      <c r="L751" s="9">
        <v>1</v>
      </c>
    </row>
    <row r="752" spans="1:13">
      <c r="A752" s="6">
        <v>44924</v>
      </c>
      <c r="B752" s="7">
        <f t="shared" si="11"/>
        <v>751</v>
      </c>
      <c r="C752" s="11" t="s">
        <v>1744</v>
      </c>
      <c r="D752" s="8" t="s">
        <v>48</v>
      </c>
      <c r="E752" s="8">
        <v>1</v>
      </c>
      <c r="F752" s="8">
        <v>0</v>
      </c>
      <c r="G752" s="8">
        <v>2</v>
      </c>
      <c r="H752" s="9" t="s">
        <v>15</v>
      </c>
      <c r="I752" s="9" t="s">
        <v>4</v>
      </c>
      <c r="J752" s="9" t="s">
        <v>71</v>
      </c>
      <c r="K752" s="9" t="s">
        <v>20</v>
      </c>
      <c r="L752" s="9">
        <v>1</v>
      </c>
    </row>
    <row r="753" spans="1:13">
      <c r="A753" s="6">
        <v>44924</v>
      </c>
      <c r="B753" s="7">
        <f t="shared" si="11"/>
        <v>752</v>
      </c>
      <c r="C753" s="11" t="s">
        <v>1745</v>
      </c>
      <c r="D753" s="8" t="s">
        <v>68</v>
      </c>
      <c r="E753" s="8">
        <v>1</v>
      </c>
      <c r="F753" s="8">
        <v>1</v>
      </c>
      <c r="G753" s="8">
        <v>1</v>
      </c>
      <c r="H753" s="9" t="s">
        <v>6</v>
      </c>
      <c r="I753" s="9" t="s">
        <v>4</v>
      </c>
      <c r="J753" s="9" t="s">
        <v>49</v>
      </c>
      <c r="K753" s="9" t="s">
        <v>8</v>
      </c>
      <c r="L753" s="9">
        <v>1</v>
      </c>
    </row>
    <row r="754" spans="1:13">
      <c r="A754" s="6">
        <v>44924</v>
      </c>
      <c r="B754" s="7">
        <f t="shared" si="11"/>
        <v>753</v>
      </c>
      <c r="C754" s="11" t="s">
        <v>1746</v>
      </c>
      <c r="D754" s="8" t="s">
        <v>68</v>
      </c>
      <c r="E754" s="8">
        <v>1</v>
      </c>
      <c r="F754" s="8">
        <v>0</v>
      </c>
      <c r="G754" s="8">
        <v>0</v>
      </c>
      <c r="H754" s="9" t="s">
        <v>3</v>
      </c>
      <c r="I754" s="9" t="s">
        <v>7</v>
      </c>
      <c r="J754" s="9" t="s">
        <v>49</v>
      </c>
      <c r="K754" s="9" t="s">
        <v>11</v>
      </c>
      <c r="L754" s="9">
        <v>1</v>
      </c>
    </row>
    <row r="755" spans="1:13">
      <c r="A755" s="6">
        <v>44924</v>
      </c>
      <c r="B755" s="7">
        <f t="shared" si="11"/>
        <v>754</v>
      </c>
      <c r="C755" s="11" t="s">
        <v>1586</v>
      </c>
      <c r="D755" s="8" t="s">
        <v>68</v>
      </c>
      <c r="E755" s="8">
        <v>1</v>
      </c>
      <c r="F755" s="8">
        <v>1</v>
      </c>
      <c r="G755" s="8">
        <v>1</v>
      </c>
      <c r="H755" s="9" t="s">
        <v>6</v>
      </c>
      <c r="I755" s="9" t="s">
        <v>4</v>
      </c>
      <c r="J755" s="9" t="s">
        <v>66</v>
      </c>
      <c r="K755" s="9" t="s">
        <v>5</v>
      </c>
      <c r="M755" s="10">
        <v>1</v>
      </c>
    </row>
    <row r="756" spans="1:13">
      <c r="A756" s="6">
        <v>44924</v>
      </c>
      <c r="B756" s="7">
        <f t="shared" si="11"/>
        <v>755</v>
      </c>
      <c r="C756" s="11" t="s">
        <v>1747</v>
      </c>
      <c r="D756" s="8" t="s">
        <v>68</v>
      </c>
      <c r="E756" s="8">
        <v>1</v>
      </c>
      <c r="F756" s="8">
        <v>0</v>
      </c>
      <c r="G756" s="8">
        <v>0</v>
      </c>
      <c r="H756" s="9" t="s">
        <v>6</v>
      </c>
      <c r="I756" s="9" t="s">
        <v>4</v>
      </c>
      <c r="J756" s="9" t="s">
        <v>49</v>
      </c>
      <c r="K756" s="9" t="s">
        <v>8</v>
      </c>
      <c r="L756" s="9">
        <v>1</v>
      </c>
    </row>
    <row r="762" spans="1:13">
      <c r="J762" s="10"/>
    </row>
  </sheetData>
  <protectedRanges>
    <protectedRange sqref="C15" name="Other Details"/>
    <protectedRange sqref="C16" name="Other Details_1"/>
    <protectedRange sqref="C246:C249" name="Other Details_2"/>
  </protectedRanges>
  <conditionalFormatting sqref="H2:I756">
    <cfRule type="cellIs" dxfId="1" priority="1" operator="equal">
      <formula>"WOF"</formula>
    </cfRule>
  </conditionalFormatting>
  <conditionalFormatting sqref="K193:K194">
    <cfRule type="cellIs" dxfId="0" priority="44" operator="equal">
      <formula>"WOF"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F6AE1B2-EB13-40B6-A6DD-1EC36EF2A81E}">
          <x14:formula1>
            <xm:f>Categories!$A$2:$A$14</xm:f>
          </x14:formula1>
          <xm:sqref>I229:I291 I518:I593 H2:H1048576</xm:sqref>
        </x14:dataValidation>
        <x14:dataValidation type="list" allowBlank="1" showInputMessage="1" showErrorMessage="1" xr:uid="{11783A97-2DD7-469E-BF5F-4860514CBB60}">
          <x14:formula1>
            <xm:f>Categories!$C$2:$C$14</xm:f>
          </x14:formula1>
          <xm:sqref>K2:K1048576</xm:sqref>
        </x14:dataValidation>
        <x14:dataValidation type="list" allowBlank="1" showInputMessage="1" showErrorMessage="1" xr:uid="{C845AA48-1310-4B9A-B851-2D7D14F48D19}">
          <x14:formula1>
            <xm:f>Categories!$B$2:$B$8</xm:f>
          </x14:formula1>
          <xm:sqref>I292:I517 I594:I1048576 I2:I228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BFBA-7C41-45BC-A895-97030737CB17}">
  <dimension ref="B1:BN675"/>
  <sheetViews>
    <sheetView workbookViewId="0">
      <selection activeCell="D4" sqref="D4:F5"/>
    </sheetView>
  </sheetViews>
  <sheetFormatPr defaultColWidth="9.140625" defaultRowHeight="15"/>
  <cols>
    <col min="1" max="1" width="5" customWidth="1"/>
    <col min="2" max="2" width="11.42578125" bestFit="1" customWidth="1"/>
    <col min="3" max="3" width="9.140625" style="12" bestFit="1" customWidth="1"/>
    <col min="4" max="4" width="133.5703125" style="11" customWidth="1"/>
    <col min="5" max="5" width="22.7109375" style="8" customWidth="1"/>
    <col min="6" max="6" width="12.7109375" style="8" customWidth="1"/>
    <col min="7" max="7" width="10.7109375" style="8" customWidth="1"/>
    <col min="8" max="8" width="11.7109375" style="8" customWidth="1"/>
    <col min="9" max="9" width="1.5703125" style="42" customWidth="1"/>
    <col min="10" max="10" width="11.7109375" style="9" customWidth="1"/>
    <col min="11" max="11" width="13.7109375" style="9" customWidth="1"/>
    <col min="12" max="12" width="16" style="9" customWidth="1"/>
    <col min="13" max="13" width="1.5703125" style="42" customWidth="1"/>
    <col min="14" max="32" width="9.140625" style="9" bestFit="1" customWidth="1"/>
    <col min="33" max="33" width="1.5703125" style="42" customWidth="1"/>
    <col min="34" max="34" width="9.140625" style="9" bestFit="1" customWidth="1"/>
    <col min="35" max="35" width="11.5703125" style="10" customWidth="1"/>
    <col min="36" max="36" width="10" style="234" customWidth="1"/>
    <col min="37" max="37" width="9.140625" style="234" bestFit="1" customWidth="1"/>
    <col min="38" max="38" width="15.7109375" customWidth="1"/>
    <col min="39" max="39" width="10" customWidth="1"/>
    <col min="40" max="40" width="13.85546875" customWidth="1"/>
    <col min="41" max="41" width="14.140625" customWidth="1"/>
    <col min="42" max="42" width="11.42578125" customWidth="1"/>
    <col min="43" max="43" width="8.85546875" customWidth="1"/>
    <col min="44" max="44" width="12.42578125" customWidth="1"/>
    <col min="45" max="45" width="10.5703125" customWidth="1"/>
    <col min="46" max="47" width="9.140625" bestFit="1" customWidth="1"/>
    <col min="48" max="48" width="6.85546875" customWidth="1"/>
    <col min="49" max="49" width="19.28515625" bestFit="1" customWidth="1"/>
    <col min="50" max="51" width="11.140625" customWidth="1"/>
    <col min="52" max="52" width="19.140625" customWidth="1"/>
    <col min="53" max="53" width="5.5703125" customWidth="1"/>
    <col min="54" max="54" width="18.42578125" customWidth="1"/>
    <col min="55" max="55" width="11.5703125" customWidth="1"/>
    <col min="56" max="56" width="6" customWidth="1"/>
    <col min="57" max="57" width="19.42578125" customWidth="1"/>
    <col min="58" max="58" width="14.28515625" customWidth="1"/>
    <col min="59" max="59" width="12" customWidth="1"/>
    <col min="60" max="61" width="9.140625" bestFit="1" customWidth="1"/>
    <col min="62" max="62" width="10.28515625" customWidth="1"/>
    <col min="63" max="63" width="11.140625" bestFit="1" customWidth="1"/>
  </cols>
  <sheetData>
    <row r="1" spans="2:66" ht="15.75" customHeight="1">
      <c r="C1" s="39" t="s">
        <v>1748</v>
      </c>
      <c r="D1" s="40" t="s">
        <v>38</v>
      </c>
      <c r="E1" s="40" t="s">
        <v>1749</v>
      </c>
      <c r="F1" s="40" t="s">
        <v>40</v>
      </c>
      <c r="G1" s="41" t="s">
        <v>41</v>
      </c>
      <c r="H1" s="40" t="s">
        <v>42</v>
      </c>
      <c r="I1" s="42">
        <v>0</v>
      </c>
      <c r="J1" s="43" t="s">
        <v>0</v>
      </c>
      <c r="K1" s="43" t="s">
        <v>1</v>
      </c>
      <c r="L1" s="43" t="s">
        <v>43</v>
      </c>
      <c r="N1" s="232" t="s">
        <v>6</v>
      </c>
      <c r="O1" s="232"/>
      <c r="P1" s="232"/>
      <c r="Q1" s="232" t="s">
        <v>3</v>
      </c>
      <c r="R1" s="232"/>
      <c r="S1" s="232" t="s">
        <v>34</v>
      </c>
      <c r="T1" s="232"/>
      <c r="U1" s="232"/>
      <c r="V1" s="233" t="s">
        <v>15</v>
      </c>
      <c r="W1" s="233"/>
      <c r="X1" s="233"/>
      <c r="Y1" s="233"/>
      <c r="Z1" s="233" t="s">
        <v>1750</v>
      </c>
      <c r="AA1" s="233"/>
      <c r="AB1" s="233"/>
      <c r="AC1" s="233"/>
      <c r="AD1" s="233"/>
      <c r="AE1" s="233"/>
      <c r="AF1" s="233"/>
      <c r="AH1" s="43" t="s">
        <v>1751</v>
      </c>
      <c r="AI1" s="43" t="s">
        <v>1752</v>
      </c>
    </row>
    <row r="2" spans="2:66" ht="15.75" customHeight="1">
      <c r="B2" s="44"/>
      <c r="C2" s="39"/>
      <c r="D2" s="40"/>
      <c r="E2" s="40"/>
      <c r="F2" s="40"/>
      <c r="G2" s="41"/>
      <c r="H2" s="40"/>
      <c r="J2" s="43"/>
      <c r="K2" s="43"/>
      <c r="L2" s="43"/>
      <c r="M2" s="42">
        <v>1</v>
      </c>
      <c r="N2" s="43" t="s">
        <v>8</v>
      </c>
      <c r="O2" s="43" t="s">
        <v>20</v>
      </c>
      <c r="P2" s="43" t="s">
        <v>11</v>
      </c>
      <c r="Q2" s="43" t="s">
        <v>1753</v>
      </c>
      <c r="R2" s="43" t="s">
        <v>20</v>
      </c>
      <c r="S2" s="43" t="s">
        <v>8</v>
      </c>
      <c r="T2" s="43" t="s">
        <v>20</v>
      </c>
      <c r="U2" s="43" t="s">
        <v>11</v>
      </c>
      <c r="V2" s="43" t="s">
        <v>20</v>
      </c>
      <c r="W2" s="43" t="s">
        <v>14</v>
      </c>
      <c r="X2" s="43" t="s">
        <v>27</v>
      </c>
      <c r="Y2" s="43" t="s">
        <v>11</v>
      </c>
      <c r="Z2" s="43" t="s">
        <v>8</v>
      </c>
      <c r="AA2" s="43" t="s">
        <v>20</v>
      </c>
      <c r="AB2" s="43" t="s">
        <v>14</v>
      </c>
      <c r="AC2" s="43" t="s">
        <v>27</v>
      </c>
      <c r="AD2" s="43" t="s">
        <v>17</v>
      </c>
      <c r="AE2" s="43" t="s">
        <v>5</v>
      </c>
      <c r="AF2" s="43" t="s">
        <v>11</v>
      </c>
      <c r="AH2" s="43"/>
      <c r="AI2" s="43"/>
    </row>
    <row r="3" spans="2:66" s="45" customFormat="1" ht="15.75" customHeight="1">
      <c r="B3" s="1"/>
      <c r="C3" s="2"/>
      <c r="D3" s="3"/>
      <c r="E3" s="3"/>
      <c r="F3" s="3"/>
      <c r="G3" s="4"/>
      <c r="H3" s="3"/>
      <c r="I3" s="42"/>
      <c r="J3" s="5"/>
      <c r="K3" s="5"/>
      <c r="L3" s="5"/>
      <c r="M3" s="4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2"/>
      <c r="AH3" s="5"/>
      <c r="AI3" s="5"/>
      <c r="AJ3" s="234"/>
      <c r="AK3" s="234"/>
    </row>
    <row r="4" spans="2:66">
      <c r="B4" s="46">
        <v>44929</v>
      </c>
      <c r="C4" s="12">
        <v>1</v>
      </c>
      <c r="D4" s="47" t="s">
        <v>1733</v>
      </c>
      <c r="E4" s="8" t="s">
        <v>950</v>
      </c>
      <c r="F4" s="8">
        <v>1</v>
      </c>
      <c r="G4" s="8">
        <v>0</v>
      </c>
      <c r="H4" s="8">
        <v>0</v>
      </c>
      <c r="J4" s="9" t="s">
        <v>8</v>
      </c>
      <c r="K4" s="9" t="s">
        <v>1754</v>
      </c>
      <c r="L4" s="9" t="s">
        <v>51</v>
      </c>
      <c r="N4" s="9">
        <v>1</v>
      </c>
      <c r="AI4" s="10">
        <v>1</v>
      </c>
      <c r="AL4" s="235" t="s">
        <v>1755</v>
      </c>
      <c r="AM4" s="235"/>
      <c r="AN4" s="235"/>
      <c r="AO4" s="235"/>
      <c r="AP4" s="235"/>
      <c r="AR4" s="236" t="s">
        <v>1755</v>
      </c>
      <c r="AS4" s="236"/>
      <c r="AT4" s="236"/>
      <c r="AU4" s="236"/>
      <c r="AW4" s="236" t="s">
        <v>6</v>
      </c>
      <c r="AX4" s="236"/>
      <c r="AY4" s="236"/>
      <c r="AZ4" s="236"/>
      <c r="BB4" s="236" t="s">
        <v>3</v>
      </c>
      <c r="BC4" s="236"/>
      <c r="BE4" s="237" t="s">
        <v>15</v>
      </c>
      <c r="BF4" s="237"/>
      <c r="BG4" s="237"/>
      <c r="BH4" s="237"/>
      <c r="BI4" s="237"/>
      <c r="BK4" s="231" t="s">
        <v>34</v>
      </c>
      <c r="BL4" s="231"/>
      <c r="BM4" s="231"/>
      <c r="BN4" s="231"/>
    </row>
    <row r="5" spans="2:66">
      <c r="B5" s="46">
        <v>44929</v>
      </c>
      <c r="C5" s="12">
        <f>SUM(C4+1)</f>
        <v>2</v>
      </c>
      <c r="D5" s="47" t="s">
        <v>1756</v>
      </c>
      <c r="E5" s="8" t="s">
        <v>950</v>
      </c>
      <c r="F5" s="8">
        <v>1</v>
      </c>
      <c r="G5" s="8">
        <v>0</v>
      </c>
      <c r="H5" s="8">
        <v>0</v>
      </c>
      <c r="J5" s="9" t="s">
        <v>8</v>
      </c>
      <c r="K5" s="9" t="s">
        <v>1757</v>
      </c>
      <c r="L5" s="9" t="s">
        <v>49</v>
      </c>
      <c r="N5" s="9">
        <v>1</v>
      </c>
      <c r="AI5" s="10">
        <v>1</v>
      </c>
      <c r="AL5" s="49"/>
      <c r="AM5" s="49"/>
      <c r="AN5" s="50" t="s">
        <v>1758</v>
      </c>
      <c r="AO5" s="50" t="s">
        <v>41</v>
      </c>
      <c r="AP5" s="50" t="s">
        <v>42</v>
      </c>
      <c r="AR5" s="51"/>
      <c r="AS5" s="50" t="s">
        <v>1758</v>
      </c>
      <c r="AT5" s="52" t="s">
        <v>41</v>
      </c>
      <c r="AU5" s="50" t="s">
        <v>42</v>
      </c>
      <c r="AW5" s="53" t="s">
        <v>1759</v>
      </c>
      <c r="AX5" s="53" t="s">
        <v>8</v>
      </c>
      <c r="AY5" s="53" t="s">
        <v>20</v>
      </c>
      <c r="AZ5" s="53" t="s">
        <v>1760</v>
      </c>
      <c r="BB5" s="53" t="s">
        <v>1759</v>
      </c>
      <c r="BC5" s="53"/>
      <c r="BE5" s="48" t="s">
        <v>1759</v>
      </c>
      <c r="BF5" s="48" t="s">
        <v>20</v>
      </c>
      <c r="BG5" s="48" t="s">
        <v>14</v>
      </c>
      <c r="BH5" s="48" t="s">
        <v>27</v>
      </c>
      <c r="BI5" s="48" t="s">
        <v>11</v>
      </c>
      <c r="BK5" s="48" t="s">
        <v>1759</v>
      </c>
      <c r="BL5" s="48" t="s">
        <v>8</v>
      </c>
      <c r="BM5" s="48" t="s">
        <v>20</v>
      </c>
      <c r="BN5" s="48" t="s">
        <v>11</v>
      </c>
    </row>
    <row r="6" spans="2:66">
      <c r="B6" s="46">
        <v>44929</v>
      </c>
      <c r="C6" s="12">
        <f t="shared" ref="C6:C38" si="0">SUM(C5+1)</f>
        <v>3</v>
      </c>
      <c r="D6" s="47" t="s">
        <v>1761</v>
      </c>
      <c r="E6" s="8" t="s">
        <v>950</v>
      </c>
      <c r="F6" s="8">
        <v>1</v>
      </c>
      <c r="G6" s="8">
        <v>0</v>
      </c>
      <c r="H6" s="8">
        <v>0</v>
      </c>
      <c r="J6" s="9" t="s">
        <v>8</v>
      </c>
      <c r="K6" s="9" t="s">
        <v>1757</v>
      </c>
      <c r="L6" s="9" t="s">
        <v>66</v>
      </c>
      <c r="N6" s="9">
        <v>1</v>
      </c>
      <c r="AI6" s="10">
        <v>1</v>
      </c>
      <c r="AL6" s="238" t="s">
        <v>1762</v>
      </c>
      <c r="AM6" s="30" t="s">
        <v>344</v>
      </c>
      <c r="AN6" s="31">
        <f>SUMIFS(F:F,B:B,"&gt;=1/2/2023",B:B,"&lt;=1/6/2023",E:E, "Emma")</f>
        <v>0</v>
      </c>
      <c r="AO6" s="32">
        <f>SUMIFS(G:G,B:B,"&gt;=1/2/2023",B:B,"&lt;=1/6/2023",E:E, "Emma")</f>
        <v>0</v>
      </c>
      <c r="AP6" s="32">
        <f>SUMIFS(H:H,B:B,"&gt;=1/2/2023",B:B,"&lt;=1/6/2023",E:E, "Emma")</f>
        <v>0</v>
      </c>
      <c r="AR6" s="30" t="s">
        <v>344</v>
      </c>
      <c r="AS6" s="54">
        <f>SUM(AN6,AN21,AN36,AN51,AN66)</f>
        <v>4</v>
      </c>
      <c r="AT6" s="54">
        <f t="shared" ref="AS6:AU8" si="1">SUM(AO6,AO21,AO36,AO51,AO66)</f>
        <v>4</v>
      </c>
      <c r="AU6" s="54">
        <f t="shared" si="1"/>
        <v>0</v>
      </c>
      <c r="AW6" s="30" t="s">
        <v>1763</v>
      </c>
      <c r="AX6" s="30">
        <f>COUNTIFS(J:J, "ATL", K:K, "MC", L:L,"NJ")</f>
        <v>18</v>
      </c>
      <c r="AY6" s="30">
        <f>COUNTIFS(J:J, "BTL", K:K, "MC", L:L,"NJ")</f>
        <v>18</v>
      </c>
      <c r="AZ6" s="55">
        <f>COUNTIFS(J:J, "--", K:K, "MC", L:L,"NJ") + COUNTIFS(J:J, "CRM", K:K, "MC", L:L,"NJ") + COUNTIFS(J:J, "GA", K:K, "MC", L:L,"NJ")</f>
        <v>2</v>
      </c>
      <c r="BB6" s="30" t="s">
        <v>1763</v>
      </c>
      <c r="BC6" s="55">
        <f>COUNTIFS(J:J, "PKR", K:K, "MP", L:L,"NJ") + COUNTIFS(J:J, "BTL", K:K, "MP", L:L,"NJ")</f>
        <v>9</v>
      </c>
      <c r="BE6" s="30" t="s">
        <v>7</v>
      </c>
      <c r="BF6" s="30">
        <f>COUNTIFS(J:J, "BTL", K:K, "BS")</f>
        <v>1</v>
      </c>
      <c r="BG6" s="30">
        <f>COUNTIFS(J:J, "BRMKT", K:K, "BS")</f>
        <v>0</v>
      </c>
      <c r="BH6" s="30">
        <f>COUNTIFS(J:J, "PRT", K:K, "BS")</f>
        <v>0</v>
      </c>
      <c r="BI6" s="55">
        <f>COUNTIFS(J:J, "OC", K:K, "BS") + COUNTIFS(J:J, "PDT", K:K, "BS")</f>
        <v>0</v>
      </c>
      <c r="BK6" s="30" t="s">
        <v>7</v>
      </c>
      <c r="BL6" s="30">
        <f>COUNTIFS(J:J, "ATL", K:K, "BB")</f>
        <v>1</v>
      </c>
      <c r="BM6" s="30">
        <f>COUNTIFS(J:J, "BTL", K:K, "BB")</f>
        <v>0</v>
      </c>
      <c r="BN6" s="55">
        <f>COUNTIFS(J:J, "Bingo", K:K, "BB") +COUNTIFS(J:J, "GA", K:K, "BB")</f>
        <v>0</v>
      </c>
    </row>
    <row r="7" spans="2:66">
      <c r="B7" s="46">
        <v>44929</v>
      </c>
      <c r="C7" s="12">
        <f t="shared" si="0"/>
        <v>4</v>
      </c>
      <c r="D7" s="47" t="s">
        <v>1764</v>
      </c>
      <c r="E7" s="8" t="s">
        <v>950</v>
      </c>
      <c r="F7" s="8">
        <v>1</v>
      </c>
      <c r="G7" s="8">
        <v>1</v>
      </c>
      <c r="H7" s="8">
        <v>1</v>
      </c>
      <c r="J7" s="9" t="s">
        <v>8</v>
      </c>
      <c r="K7" s="9" t="s">
        <v>1757</v>
      </c>
      <c r="L7" s="9" t="s">
        <v>49</v>
      </c>
      <c r="N7" s="9">
        <v>1</v>
      </c>
      <c r="AH7" s="9">
        <v>1</v>
      </c>
      <c r="AL7" s="238"/>
      <c r="AM7" s="30" t="s">
        <v>68</v>
      </c>
      <c r="AN7" s="56">
        <f>SUMIFS(F:F,B:B,"&gt;=1/2/2023",B:B,"&lt;=1/6/2023",E:E, "Adam")</f>
        <v>8</v>
      </c>
      <c r="AO7" s="32">
        <f>SUMIFS(G:G,B:B,"&gt;=1/2/2023",B:B,"&lt;=1/6/2023",E:E, "Adam")</f>
        <v>6</v>
      </c>
      <c r="AP7" s="32">
        <f>SUMIFS(H:H,B:B,"&gt;=1/2/2023",B:B,"&lt;=1/6/2023",E:E, "Adam")</f>
        <v>9</v>
      </c>
      <c r="AR7" s="30" t="s">
        <v>68</v>
      </c>
      <c r="AS7" s="54">
        <f t="shared" si="1"/>
        <v>51</v>
      </c>
      <c r="AT7" s="54">
        <f t="shared" si="1"/>
        <v>87</v>
      </c>
      <c r="AU7" s="54">
        <f t="shared" si="1"/>
        <v>44</v>
      </c>
      <c r="AW7" s="30" t="s">
        <v>1765</v>
      </c>
      <c r="AX7" s="30">
        <f>COUNTIFS(J:J, "ATL", K:K, "MC", L:L,"MI")</f>
        <v>24</v>
      </c>
      <c r="AY7" s="30">
        <f>COUNTIFS(J:J, "BTL", K:K, "MC", L:L,"MI")</f>
        <v>19</v>
      </c>
      <c r="AZ7" s="55">
        <f>COUNTIFS(J:J, "--", K:K, "MC", L:L,"MI") + COUNTIFS(J:J, "CRM", K:K, "MC", L:L,"MI") + COUNTIFS(J:J, "GA", K:K, "MC", L:L,"MI")</f>
        <v>2</v>
      </c>
      <c r="BB7" s="30" t="s">
        <v>1765</v>
      </c>
      <c r="BC7" s="55">
        <f>COUNTIFS(J:J, "PKR", K:K, "MP", L:L,"MI") + COUNTIFS(J:J, "PKR", K:K, "MP", L:L,"MI")</f>
        <v>10</v>
      </c>
      <c r="BE7" s="57" t="s">
        <v>4</v>
      </c>
      <c r="BF7" s="30">
        <f>COUNTIFS(J:J, "BTL", K:K, "MS")</f>
        <v>35</v>
      </c>
      <c r="BG7" s="30">
        <f>COUNTIFS(J:J, "BRMKT", K:K, "MS")</f>
        <v>56</v>
      </c>
      <c r="BH7" s="30">
        <f>COUNTIFS(J:J, "PRT", K:K, "MS")</f>
        <v>8</v>
      </c>
      <c r="BI7" s="55">
        <f>COUNTIFS(J:J, "OC", K:K, "MS") + COUNTIFS(J:J, "PDT", K:K, "MS") + COUNTIFS(J:J, "--", K:K, "MS")</f>
        <v>1</v>
      </c>
      <c r="BK7" s="58" t="s">
        <v>1766</v>
      </c>
      <c r="BL7" s="30">
        <f>SUM(BL6:BL6)</f>
        <v>1</v>
      </c>
      <c r="BM7" s="30">
        <f>SUM(BM6:BM6)</f>
        <v>0</v>
      </c>
      <c r="BN7" s="30">
        <f>SUM(BN6)</f>
        <v>0</v>
      </c>
    </row>
    <row r="8" spans="2:66">
      <c r="B8" s="46">
        <v>44929</v>
      </c>
      <c r="C8" s="12">
        <f t="shared" si="0"/>
        <v>5</v>
      </c>
      <c r="D8" s="24" t="s">
        <v>1767</v>
      </c>
      <c r="E8" s="8" t="s">
        <v>950</v>
      </c>
      <c r="F8" s="8">
        <v>1</v>
      </c>
      <c r="G8" s="8">
        <v>1</v>
      </c>
      <c r="H8" s="8">
        <v>2</v>
      </c>
      <c r="J8" s="9" t="s">
        <v>8</v>
      </c>
      <c r="K8" s="9" t="s">
        <v>1754</v>
      </c>
      <c r="L8" s="9" t="s">
        <v>49</v>
      </c>
      <c r="N8" s="9">
        <v>1</v>
      </c>
      <c r="AH8" s="9">
        <v>1</v>
      </c>
      <c r="AL8" s="238"/>
      <c r="AM8" s="30" t="s">
        <v>159</v>
      </c>
      <c r="AN8" s="56">
        <f>SUMIFS(F:F,B:B,"&gt;=1/2/2023",B:B,"&lt;=1/6/2023",E:E, "Aman")</f>
        <v>5</v>
      </c>
      <c r="AO8" s="32">
        <f>SUMIFS(G:G,B:B,"&gt;=1/2/2023",B:B,"&lt;=1/6/2023",E:E, "Aman")</f>
        <v>23</v>
      </c>
      <c r="AP8" s="32">
        <f>SUMIFS(H:H,B:B,"&gt;=1/2/2023",B:B,"&lt;=1/6/2023",E:E, "Aman")</f>
        <v>3</v>
      </c>
      <c r="AR8" s="30" t="s">
        <v>159</v>
      </c>
      <c r="AS8" s="54">
        <f t="shared" si="1"/>
        <v>29</v>
      </c>
      <c r="AT8" s="54">
        <f t="shared" si="1"/>
        <v>138</v>
      </c>
      <c r="AU8" s="54">
        <f t="shared" si="1"/>
        <v>22</v>
      </c>
      <c r="AW8" s="30" t="s">
        <v>1768</v>
      </c>
      <c r="AX8" s="30">
        <f>COUNTIFS(J:J, "ATL", K:K, "MC", L:L,"PA")</f>
        <v>18</v>
      </c>
      <c r="AY8" s="30">
        <f>COUNTIFS(J:J, "BTL", K:K, "MC", L:L,"PA")</f>
        <v>15</v>
      </c>
      <c r="AZ8" s="55">
        <f>COUNTIFS(J:J, "--", K:K, "MC", L:L,"PA") + COUNTIFS(J:J, "CRM", K:K, "MC", L:L,"PA") + COUNTIFS(J:J, "GA", K:K, "MC", L:L,"PA")</f>
        <v>1</v>
      </c>
      <c r="BB8" s="30" t="s">
        <v>1768</v>
      </c>
      <c r="BC8" s="55">
        <f>COUNTIFS(J:J, "PKR", K:K, "MP", L:L,"PA") + COUNTIFS(J:J, "BTL", K:K, "MP", L:L,"PA")</f>
        <v>7</v>
      </c>
      <c r="BE8" s="57" t="s">
        <v>1766</v>
      </c>
      <c r="BF8" s="30">
        <f>SUM(BF6:BF7)</f>
        <v>36</v>
      </c>
      <c r="BG8" s="30">
        <f>SUM(BG6:BG7)</f>
        <v>56</v>
      </c>
      <c r="BH8" s="30">
        <f>SUM(BH6:BH7)</f>
        <v>8</v>
      </c>
      <c r="BI8" s="30">
        <f>SUM(BI6:BI7)</f>
        <v>1</v>
      </c>
    </row>
    <row r="9" spans="2:66">
      <c r="B9" s="46">
        <v>44929</v>
      </c>
      <c r="C9" s="12">
        <f t="shared" si="0"/>
        <v>6</v>
      </c>
      <c r="D9" s="24" t="s">
        <v>1769</v>
      </c>
      <c r="E9" s="8" t="s">
        <v>1005</v>
      </c>
      <c r="F9" s="8">
        <v>1</v>
      </c>
      <c r="G9" s="8">
        <v>1</v>
      </c>
      <c r="H9" s="8">
        <v>1</v>
      </c>
      <c r="J9" s="9" t="s">
        <v>8</v>
      </c>
      <c r="K9" s="9" t="s">
        <v>1757</v>
      </c>
      <c r="L9" s="9" t="s">
        <v>83</v>
      </c>
      <c r="N9" s="9">
        <v>1</v>
      </c>
      <c r="AH9" s="9">
        <v>1</v>
      </c>
      <c r="AL9" s="238"/>
      <c r="AM9" s="30" t="s">
        <v>53</v>
      </c>
      <c r="AN9" s="56">
        <f>SUMIFS(F:F,B:B,"&gt;=1/2/2023",B:B,"&lt;=1/6/2023",E:E, "Benedict")</f>
        <v>10</v>
      </c>
      <c r="AO9" s="32">
        <f>SUMIFS(G:G,B:B,"&gt;=1/2/2023",B:B,"&lt;=1/6/2023",E:E, "Benedict")</f>
        <v>97</v>
      </c>
      <c r="AP9" s="32">
        <f>SUMIFS(H:H,B:B,"&gt;=1/2/2023",B:B,"&lt;=1/6/2023",E:E, "Benedict")</f>
        <v>17</v>
      </c>
      <c r="AR9" s="30" t="s">
        <v>53</v>
      </c>
      <c r="AS9" s="54">
        <f>SUM(AN9,AN24,AN39,AN54,AN69)</f>
        <v>64</v>
      </c>
      <c r="AT9" s="32">
        <f>SUM(AO9,AO24,AO39,AO69,AO54)</f>
        <v>595</v>
      </c>
      <c r="AU9" s="32">
        <f>SUM(AP9,AP24,AP39,AP69,AP54)</f>
        <v>100</v>
      </c>
      <c r="AW9" s="30" t="s">
        <v>1770</v>
      </c>
      <c r="AX9" s="30">
        <f>COUNTIFS(J:J, "ATL", K:K, "MC", L:L,"WV")</f>
        <v>11</v>
      </c>
      <c r="AY9" s="30">
        <f>COUNTIFS(J:J, "BTL", K:K, "MC", L:L,"WV")</f>
        <v>16</v>
      </c>
      <c r="AZ9" s="55">
        <f>COUNTIFS(J:J, "--", K:K, "MC", L:L,"WV") + COUNTIFS(J:J, "CRM", K:K, "MC", L:L,"WV") + COUNTIFS(J:J, "GA", K:K, "MC", L:L,"WV")</f>
        <v>0</v>
      </c>
      <c r="BB9" s="30" t="s">
        <v>1771</v>
      </c>
      <c r="BC9" s="55">
        <f>COUNTIFS(J:J, "PKR", K:K, "MP", L:L,"ON") + COUNTIFS(J:J, "BTL", K:K, "MP", L:L,"ON")</f>
        <v>3</v>
      </c>
    </row>
    <row r="10" spans="2:66">
      <c r="B10" s="46">
        <v>44929</v>
      </c>
      <c r="C10" s="12">
        <f t="shared" si="0"/>
        <v>7</v>
      </c>
      <c r="D10" s="24" t="s">
        <v>1772</v>
      </c>
      <c r="E10" s="8" t="s">
        <v>1005</v>
      </c>
      <c r="F10" s="8">
        <v>1</v>
      </c>
      <c r="G10" s="8">
        <v>1</v>
      </c>
      <c r="H10" s="8">
        <v>1</v>
      </c>
      <c r="J10" s="9" t="s">
        <v>8</v>
      </c>
      <c r="K10" s="9" t="s">
        <v>1757</v>
      </c>
      <c r="L10" s="9" t="s">
        <v>87</v>
      </c>
      <c r="N10" s="9">
        <v>1</v>
      </c>
      <c r="AI10" s="10">
        <v>1</v>
      </c>
      <c r="AL10" s="238"/>
      <c r="AM10" s="30" t="s">
        <v>574</v>
      </c>
      <c r="AN10" s="56">
        <f>SUMIFS(F:F,B:B,"&gt;=1/2/2023",B:B,"&lt;=1/6/2023",E:E, "Don")</f>
        <v>0</v>
      </c>
      <c r="AO10" s="32">
        <f>SUMIFS(G:G,B:B,"&gt;=1/2/2023",B:B,"&lt;=1/6/2023",E:E, "Don")</f>
        <v>0</v>
      </c>
      <c r="AP10" s="32">
        <f>SUMIFS(H:H,B:B,"&gt;=1/2/2023",B:B,"&lt;=1/6/2023",E:E, "Don")</f>
        <v>0</v>
      </c>
      <c r="AR10" s="30" t="s">
        <v>574</v>
      </c>
      <c r="AS10" s="54">
        <f>SUM(AN10,AN25,AN40,AN55,AN70)</f>
        <v>0</v>
      </c>
      <c r="AT10" s="32">
        <f t="shared" ref="AT10:AU13" si="2">SUM(AO10,AO25,AO40,AO55,AO70)</f>
        <v>0</v>
      </c>
      <c r="AU10" s="32">
        <f t="shared" si="2"/>
        <v>0</v>
      </c>
      <c r="AW10" s="30" t="s">
        <v>1771</v>
      </c>
      <c r="AX10" s="30">
        <f>COUNTIFS(J:J, "ATL", K:K, "MC", L:L,"ON")</f>
        <v>14</v>
      </c>
      <c r="AY10" s="30">
        <f>COUNTIFS(J:J, "BTL", K:K, "MC", L:L,"ON")</f>
        <v>15</v>
      </c>
      <c r="AZ10" s="55">
        <f>COUNTIFS(J:J, "--", K:K, "MC", L:L,"ON") + COUNTIFS(J:J, "CRM", K:K, "MC", L:L,"ON") + COUNTIFS(J:J, "GA", K:K, "MC", L:L,"ON")</f>
        <v>0</v>
      </c>
      <c r="BB10" s="30" t="s">
        <v>1773</v>
      </c>
      <c r="BC10" s="55">
        <f>COUNTIFS(J:J, "PKR", K:K, "BP", L:L,"NJ") + COUNTIFS(J:J, "BTL", K:K, "BP", L:L,"NJ")</f>
        <v>7</v>
      </c>
    </row>
    <row r="11" spans="2:66">
      <c r="B11" s="46">
        <v>44929</v>
      </c>
      <c r="C11" s="12">
        <f t="shared" si="0"/>
        <v>8</v>
      </c>
      <c r="D11" s="24" t="s">
        <v>1774</v>
      </c>
      <c r="E11" s="8" t="s">
        <v>1005</v>
      </c>
      <c r="F11" s="8">
        <v>1</v>
      </c>
      <c r="G11" s="8">
        <v>1</v>
      </c>
      <c r="H11" s="8">
        <v>1</v>
      </c>
      <c r="J11" s="9" t="s">
        <v>8</v>
      </c>
      <c r="K11" s="9" t="s">
        <v>1757</v>
      </c>
      <c r="L11" s="9" t="s">
        <v>49</v>
      </c>
      <c r="N11" s="9">
        <v>1</v>
      </c>
      <c r="AH11" s="9">
        <v>1</v>
      </c>
      <c r="AL11" s="238"/>
      <c r="AM11" s="30" t="s">
        <v>73</v>
      </c>
      <c r="AN11" s="56">
        <f>SUMIFS(F:F,B:B,"&gt;=1/2/2023",B:B,"&lt;=1/6/2023",E:E, "Emman")</f>
        <v>10</v>
      </c>
      <c r="AO11" s="32">
        <f>SUMIFS(G:G,B:B,"&gt;=1/2/2023",B:B,"&lt;=1/6/2023",E:E, "Emman")</f>
        <v>24</v>
      </c>
      <c r="AP11" s="32">
        <f>SUMIFS(H:H,B:B,"&gt;=1/2/2023",B:B,"&lt;=1/6/2023",E:E, "Emman")</f>
        <v>18</v>
      </c>
      <c r="AR11" s="30" t="s">
        <v>73</v>
      </c>
      <c r="AS11" s="54">
        <f>SUM(AN11,AN26,AN41,AN56,AN71)</f>
        <v>60</v>
      </c>
      <c r="AT11" s="32">
        <f t="shared" si="2"/>
        <v>431</v>
      </c>
      <c r="AU11" s="32">
        <f t="shared" si="2"/>
        <v>79</v>
      </c>
      <c r="AW11" s="30" t="s">
        <v>1775</v>
      </c>
      <c r="AX11" s="30">
        <f>COUNTIFS(J:J, "ATL", K:K, "BC", L:L,"PA")</f>
        <v>18</v>
      </c>
      <c r="AY11" s="30">
        <f>COUNTIFS(J:J, "BTL", K:K, "BC", L:L,"PA")</f>
        <v>10</v>
      </c>
      <c r="AZ11" s="55">
        <f>COUNTIFS(J:J, "--", K:K, "BC", L:L,"PA") + COUNTIFS(J:J, "CRM", K:K, "BC", L:L,"PA") + COUNTIFS(J:J, "GA", K:K, "BC", L:L,"PA")</f>
        <v>0</v>
      </c>
      <c r="BB11" s="30" t="s">
        <v>1775</v>
      </c>
      <c r="BC11" s="55">
        <f>COUNTIFS(J:J, "PKR", K:K, "BP", L:L,"PA") + COUNTIFS(J:J, "BTL", K:K, "BP", L:L,"PA")</f>
        <v>6</v>
      </c>
    </row>
    <row r="12" spans="2:66">
      <c r="B12" s="46">
        <v>44929</v>
      </c>
      <c r="C12" s="12">
        <f t="shared" si="0"/>
        <v>9</v>
      </c>
      <c r="D12" s="24" t="s">
        <v>1776</v>
      </c>
      <c r="E12" s="8" t="s">
        <v>1005</v>
      </c>
      <c r="F12" s="8">
        <v>1</v>
      </c>
      <c r="G12" s="8">
        <v>1</v>
      </c>
      <c r="H12" s="8">
        <v>1</v>
      </c>
      <c r="J12" s="9" t="s">
        <v>8</v>
      </c>
      <c r="K12" s="9" t="s">
        <v>1757</v>
      </c>
      <c r="L12" s="9" t="s">
        <v>49</v>
      </c>
      <c r="N12" s="9">
        <v>1</v>
      </c>
      <c r="AI12" s="10">
        <v>1</v>
      </c>
      <c r="AL12" s="238"/>
      <c r="AM12" s="30" t="s">
        <v>55</v>
      </c>
      <c r="AN12" s="56">
        <f>SUMIFS(F:F,B:B,"&gt;=1/2/2023",B:B,"&lt;=1/6/2023",E:E, "Jax")</f>
        <v>16</v>
      </c>
      <c r="AO12" s="32">
        <f>SUMIFS(G:G,B:B,"&gt;=1/2/2023",B:B,"&lt;=1/6/2023",E:E, "Jax")</f>
        <v>44</v>
      </c>
      <c r="AP12" s="32">
        <f>SUMIFS(H:H,B:B,"&gt;=1/2/2023",B:B,"&lt;=1/6/2023",E:E, "Jax")</f>
        <v>19</v>
      </c>
      <c r="AR12" s="30" t="s">
        <v>55</v>
      </c>
      <c r="AS12" s="54">
        <f>SUM(AN12,AN27,AN42,AN57,AN72)</f>
        <v>63</v>
      </c>
      <c r="AT12" s="54">
        <f t="shared" si="2"/>
        <v>372</v>
      </c>
      <c r="AU12" s="54">
        <f t="shared" si="2"/>
        <v>72</v>
      </c>
      <c r="AW12" s="30" t="s">
        <v>1777</v>
      </c>
      <c r="AX12" s="30">
        <f>COUNTIFS(J:J, "ATL", K:K, "PC", L:L,"NJ")</f>
        <v>18</v>
      </c>
      <c r="AY12" s="30">
        <f>COUNTIFS(J:J, "BTL", K:K, "PC", L:L,"NJ")</f>
        <v>8</v>
      </c>
      <c r="AZ12" s="55">
        <f>COUNTIFS(J:J, "--", K:K, "PC", L:L,"NJ") + COUNTIFS(J:J, "CRM", K:K, "PC", L:L,"NJ") + COUNTIFS(J:J, "GA", K:K, "PC", L:L,"NJ")</f>
        <v>2</v>
      </c>
      <c r="BB12" s="57" t="s">
        <v>1766</v>
      </c>
      <c r="BC12" s="30">
        <f>SUM(BC6:BC11)</f>
        <v>42</v>
      </c>
      <c r="BI12">
        <f>SUM(BF8,BG8,BH8,BI8)</f>
        <v>101</v>
      </c>
    </row>
    <row r="13" spans="2:66">
      <c r="B13" s="46">
        <v>44929</v>
      </c>
      <c r="C13" s="12">
        <f t="shared" si="0"/>
        <v>10</v>
      </c>
      <c r="D13" s="24" t="s">
        <v>1778</v>
      </c>
      <c r="E13" s="8" t="s">
        <v>1005</v>
      </c>
      <c r="F13" s="8">
        <v>1</v>
      </c>
      <c r="G13" s="8">
        <v>1</v>
      </c>
      <c r="H13" s="8">
        <v>1</v>
      </c>
      <c r="J13" s="9" t="s">
        <v>8</v>
      </c>
      <c r="K13" s="9" t="s">
        <v>1754</v>
      </c>
      <c r="L13" s="9" t="s">
        <v>49</v>
      </c>
      <c r="N13" s="9">
        <v>1</v>
      </c>
      <c r="AH13" s="9">
        <v>1</v>
      </c>
      <c r="AL13" s="238"/>
      <c r="AM13" s="30" t="s">
        <v>1779</v>
      </c>
      <c r="AN13" s="56">
        <f>SUMIFS(F:F,B:B,"&gt;=1/2/2023",B:B,"&lt;=1/6/2023",E:E, "Aldous")</f>
        <v>11</v>
      </c>
      <c r="AO13" s="32">
        <f>SUMIFS(G:G,B:B,"&gt;=1/2/2023",B:B,"&lt;=1/6/2023",E:E, "Aldous")</f>
        <v>57</v>
      </c>
      <c r="AP13" s="32">
        <f>SUMIFS(H:H,B:B,"&gt;=1/2/2023",B:B,"&lt;=1/6/2023",E:E, "Aldous")</f>
        <v>12</v>
      </c>
      <c r="AR13" s="30" t="s">
        <v>1779</v>
      </c>
      <c r="AS13" s="54">
        <f>SUM(AN13,AN28,AN43,AN58,AN73)</f>
        <v>64</v>
      </c>
      <c r="AT13" s="54">
        <f t="shared" si="2"/>
        <v>498</v>
      </c>
      <c r="AU13" s="54">
        <f t="shared" si="2"/>
        <v>71</v>
      </c>
      <c r="AW13" s="57" t="s">
        <v>1766</v>
      </c>
      <c r="AX13" s="30">
        <f>SUM(AX6:AX12)</f>
        <v>121</v>
      </c>
      <c r="AY13" s="30">
        <f>SUM(AY6:AY12)</f>
        <v>101</v>
      </c>
      <c r="AZ13" s="30">
        <f>SUM(AZ6:AZ12)</f>
        <v>7</v>
      </c>
    </row>
    <row r="14" spans="2:66">
      <c r="B14" s="46">
        <v>44929</v>
      </c>
      <c r="C14" s="12">
        <f t="shared" si="0"/>
        <v>11</v>
      </c>
      <c r="D14" s="24" t="s">
        <v>1780</v>
      </c>
      <c r="E14" s="8" t="s">
        <v>48</v>
      </c>
      <c r="F14" s="8">
        <v>1</v>
      </c>
      <c r="G14" s="8">
        <v>1</v>
      </c>
      <c r="H14" s="8">
        <v>1</v>
      </c>
      <c r="J14" s="9" t="s">
        <v>14</v>
      </c>
      <c r="K14" s="9" t="s">
        <v>1781</v>
      </c>
      <c r="L14" s="9" t="s">
        <v>66</v>
      </c>
      <c r="W14" s="9">
        <v>1</v>
      </c>
      <c r="AH14" s="9">
        <v>1</v>
      </c>
      <c r="AL14" s="238"/>
      <c r="AM14" s="30" t="s">
        <v>61</v>
      </c>
      <c r="AN14" s="56">
        <f>SUMIFS(F:F,B:B,"&gt;=1/2/2023",B:B,"&lt;=1/6/2023",E:E, "Michael")</f>
        <v>8</v>
      </c>
      <c r="AO14" s="32">
        <f>SUMIFS(G:G,B:B,"&gt;=1/2/2023",B:B,"&lt;=1/6/2023",E:E, "Michael")</f>
        <v>8</v>
      </c>
      <c r="AP14" s="32">
        <f>SUMIFS(H:H,B:B,"&gt;=1/2/2023",B:B,"&lt;=1/6/2023",E:E, "Michael")</f>
        <v>9</v>
      </c>
      <c r="AR14" s="30" t="s">
        <v>61</v>
      </c>
      <c r="AS14" s="54">
        <f>SUMIFS(F:F,E:E, "Michael")</f>
        <v>53</v>
      </c>
      <c r="AT14" s="54">
        <f>SUMIFS(G:G,E:E, "Michael")</f>
        <v>51</v>
      </c>
      <c r="AU14" s="54">
        <f>SUMIFS(H:H,E:E, "Michael")</f>
        <v>64</v>
      </c>
    </row>
    <row r="15" spans="2:66">
      <c r="B15" s="46">
        <v>44929</v>
      </c>
      <c r="C15" s="12">
        <f t="shared" si="0"/>
        <v>12</v>
      </c>
      <c r="D15" s="24" t="s">
        <v>1782</v>
      </c>
      <c r="E15" s="8" t="s">
        <v>48</v>
      </c>
      <c r="F15" s="8">
        <v>1</v>
      </c>
      <c r="G15" s="8">
        <v>0</v>
      </c>
      <c r="H15" s="8">
        <v>0</v>
      </c>
      <c r="J15" s="9" t="s">
        <v>14</v>
      </c>
      <c r="K15" s="9" t="s">
        <v>1781</v>
      </c>
      <c r="L15" s="9" t="s">
        <v>1783</v>
      </c>
      <c r="AB15" s="9">
        <v>1</v>
      </c>
      <c r="AI15" s="10">
        <v>1</v>
      </c>
      <c r="AL15" s="238"/>
      <c r="AM15" s="30" t="s">
        <v>113</v>
      </c>
      <c r="AN15" s="56">
        <f>SUMIFS(F:F,B:B,"&gt;=1/2/2023",B:B,"&lt;=1/6/2023",E:E, "Ralph")</f>
        <v>1</v>
      </c>
      <c r="AO15" s="32">
        <f>SUMIFS(G:G,B:B,"&gt;=1/2/2023",B:B,"&lt;=1/6/2023",E:E, "Ralph")</f>
        <v>1</v>
      </c>
      <c r="AP15" s="32">
        <f>SUMIFS(H:H,B:B,"&gt;=1/2/2023",B:B,"&lt;=1/6/2023",E:E, "Ralph")</f>
        <v>15</v>
      </c>
      <c r="AR15" s="30" t="s">
        <v>113</v>
      </c>
      <c r="AS15" s="54">
        <f t="shared" ref="AS15:AU19" si="3">SUM(AN15,AN30,AN45,AN60,AN75)</f>
        <v>8</v>
      </c>
      <c r="AT15" s="32">
        <f t="shared" si="3"/>
        <v>30</v>
      </c>
      <c r="AU15" s="32">
        <f t="shared" si="3"/>
        <v>24</v>
      </c>
      <c r="BE15" s="237" t="s">
        <v>1750</v>
      </c>
      <c r="BF15" s="237"/>
      <c r="BG15" s="237"/>
      <c r="BH15" s="237"/>
      <c r="BI15" s="237"/>
      <c r="BJ15" s="237"/>
      <c r="BK15" s="237"/>
      <c r="BL15" s="237"/>
    </row>
    <row r="16" spans="2:66">
      <c r="B16" s="46">
        <v>44929</v>
      </c>
      <c r="C16" s="12">
        <f t="shared" si="0"/>
        <v>13</v>
      </c>
      <c r="D16" s="29" t="s">
        <v>1784</v>
      </c>
      <c r="E16" s="8" t="s">
        <v>53</v>
      </c>
      <c r="F16" s="8">
        <v>1</v>
      </c>
      <c r="G16" s="8">
        <v>1</v>
      </c>
      <c r="H16" s="8">
        <v>3</v>
      </c>
      <c r="J16" s="9" t="s">
        <v>1785</v>
      </c>
      <c r="K16" s="9" t="s">
        <v>1757</v>
      </c>
      <c r="L16" s="9" t="s">
        <v>49</v>
      </c>
      <c r="Z16" s="9">
        <v>1</v>
      </c>
      <c r="AH16" s="9">
        <v>1</v>
      </c>
      <c r="AL16" s="238"/>
      <c r="AM16" s="30" t="s">
        <v>70</v>
      </c>
      <c r="AN16" s="56">
        <f>SUMIFS(F:F,B:B,"&gt;=1/2/2023",B:B,"&lt;=1/6/2023",E:E, "Yza")</f>
        <v>10</v>
      </c>
      <c r="AO16" s="32">
        <f>SUMIFS(G:G,B:B,"&gt;=1/2/2023",B:B,"&lt;=1/6/2023",E:E, "Yza")</f>
        <v>10</v>
      </c>
      <c r="AP16" s="32">
        <f>SUMIFS(H:H,B:B,"&gt;=1/2/2023",B:B,"&lt;=1/6/2023",E:E, "Yza")</f>
        <v>10</v>
      </c>
      <c r="AR16" s="30" t="s">
        <v>70</v>
      </c>
      <c r="AS16" s="54">
        <f t="shared" si="3"/>
        <v>94</v>
      </c>
      <c r="AT16" s="54">
        <f t="shared" si="3"/>
        <v>80</v>
      </c>
      <c r="AU16" s="54">
        <f t="shared" si="3"/>
        <v>118</v>
      </c>
      <c r="BE16" s="48" t="s">
        <v>1759</v>
      </c>
      <c r="BF16" s="48" t="s">
        <v>8</v>
      </c>
      <c r="BG16" s="48" t="s">
        <v>20</v>
      </c>
      <c r="BH16" s="48" t="s">
        <v>14</v>
      </c>
      <c r="BI16" s="48" t="s">
        <v>27</v>
      </c>
      <c r="BJ16" s="48" t="s">
        <v>17</v>
      </c>
      <c r="BK16" s="48" t="s">
        <v>5</v>
      </c>
      <c r="BL16" s="48" t="s">
        <v>11</v>
      </c>
    </row>
    <row r="17" spans="2:65">
      <c r="B17" s="46">
        <v>44929</v>
      </c>
      <c r="C17" s="12">
        <f t="shared" si="0"/>
        <v>14</v>
      </c>
      <c r="D17" s="24" t="s">
        <v>1786</v>
      </c>
      <c r="E17" s="8" t="s">
        <v>402</v>
      </c>
      <c r="F17" s="8">
        <v>1</v>
      </c>
      <c r="G17" s="8">
        <v>1</v>
      </c>
      <c r="H17" s="8">
        <v>3</v>
      </c>
      <c r="J17" s="9" t="s">
        <v>1785</v>
      </c>
      <c r="K17" s="9" t="s">
        <v>1754</v>
      </c>
      <c r="L17" s="9" t="s">
        <v>49</v>
      </c>
      <c r="Z17" s="9">
        <v>1</v>
      </c>
      <c r="AH17" s="9">
        <v>1</v>
      </c>
      <c r="AL17" s="238"/>
      <c r="AM17" s="30" t="s">
        <v>1019</v>
      </c>
      <c r="AN17" s="56">
        <f>SUMIFS(F:F,B:B,"&gt;=1/2/2023",B:B,"&lt;=1/6/2023",E:E, "Ken")</f>
        <v>9</v>
      </c>
      <c r="AO17" s="32">
        <f>SUMIFS(G:G,B:B,"&gt;=1/2/2023",B:B,"&lt;=1/6/2023",E:E, "Ken")</f>
        <v>8</v>
      </c>
      <c r="AP17" s="32">
        <f>SUMIFS(H:H,B:B,"&gt;=1/2/2023",B:B,"&lt;=1/6/2023",E:E, "Ken")</f>
        <v>9</v>
      </c>
      <c r="AR17" s="30" t="s">
        <v>1019</v>
      </c>
      <c r="AS17" s="54">
        <f t="shared" si="3"/>
        <v>49</v>
      </c>
      <c r="AT17" s="54">
        <f t="shared" si="3"/>
        <v>50</v>
      </c>
      <c r="AU17" s="54">
        <f t="shared" si="3"/>
        <v>67</v>
      </c>
      <c r="AW17" s="236" t="s">
        <v>1787</v>
      </c>
      <c r="AX17" s="236"/>
      <c r="AY17" s="236"/>
      <c r="AZ17" s="236"/>
      <c r="BE17" s="30" t="s">
        <v>6</v>
      </c>
      <c r="BF17" s="55">
        <f>COUNTIFS(J:J, "ATL - Dev", K:K, "MC") + COUNTIFS(J:J, "ATL - Dev", K:K, "BC") + COUNTIFS(J:J, "ATL - Dev", K:K, "PC")</f>
        <v>21</v>
      </c>
      <c r="BG17" s="55">
        <f>COUNTIFS(J:J, "BTL - Dev", K:K, "MC") + COUNTIFS(J:J, "BTL - Dev", K:K, "BC") + COUNTIFS(J:J, "BTL - Dev", K:K, "PC")</f>
        <v>14</v>
      </c>
      <c r="BH17" s="55">
        <f>COUNTIFS(J:J, "BRMKT - Dev", K:K, "MC") + COUNTIFS(J:J, "BRMKT - Dev", K:K, "BC") + COUNTIFS(J:J, "BRMKT - Dev", K:K, "PC")</f>
        <v>0</v>
      </c>
      <c r="BI17" s="55">
        <f>COUNTIFS(J:J, "PRT - Dev", K:K, "MC") + COUNTIFS(J:J, "PRT - Dev", K:K, "BC") + COUNTIFS(J:J, "PRT - Dev", K:K, "PC")</f>
        <v>1</v>
      </c>
      <c r="BJ17" s="59">
        <f>COUNTIFS(J:J, "PS - Dev", K:K, "MC") + COUNTIFS(J:J, "PS - Dev", K:K, "BC") + COUNTIFS(J:J, "PS - Dev", K:K, "PC")</f>
        <v>8</v>
      </c>
      <c r="BK17" s="59">
        <v>0</v>
      </c>
      <c r="BL17" s="59">
        <f>COUNTIFS(J:J, "OC - Dev", K:K, "MC") + COUNTIFS(J:J, "OC - Dev", K:K, "BC") + COUNTIFS(J:J, "OC - Dev", K:K, "PC")</f>
        <v>0</v>
      </c>
    </row>
    <row r="18" spans="2:65">
      <c r="B18" s="46">
        <v>44929</v>
      </c>
      <c r="C18" s="12">
        <f t="shared" si="0"/>
        <v>15</v>
      </c>
      <c r="D18" s="24" t="s">
        <v>1788</v>
      </c>
      <c r="E18" s="8" t="s">
        <v>402</v>
      </c>
      <c r="F18" s="8">
        <v>1</v>
      </c>
      <c r="G18" s="8">
        <v>0</v>
      </c>
      <c r="H18" s="8">
        <v>1</v>
      </c>
      <c r="J18" s="9" t="s">
        <v>20</v>
      </c>
      <c r="K18" s="9" t="s">
        <v>1781</v>
      </c>
      <c r="L18" s="9" t="s">
        <v>66</v>
      </c>
      <c r="V18" s="9">
        <v>1</v>
      </c>
      <c r="AH18" s="9">
        <v>1</v>
      </c>
      <c r="AL18" s="238"/>
      <c r="AM18" s="30" t="s">
        <v>950</v>
      </c>
      <c r="AN18" s="56">
        <f>SUMIFS(F:F,B:B,"&gt;=1/2/2023",B:B,"&lt;=1/6/2023",E:E, "Kevin")</f>
        <v>9</v>
      </c>
      <c r="AO18" s="32">
        <f>SUMIFS(G:G,B:B,"&gt;=1/2/2023",B:B,"&lt;=1/6/2023",E:E, "Kevin")</f>
        <v>6</v>
      </c>
      <c r="AP18" s="32">
        <f>SUMIFS(H:H,B:B,"&gt;=1/2/2023",B:B,"&lt;=1/6/2023",E:E, "Kevin")</f>
        <v>7</v>
      </c>
      <c r="AR18" s="30" t="s">
        <v>950</v>
      </c>
      <c r="AS18" s="54">
        <f t="shared" si="3"/>
        <v>42</v>
      </c>
      <c r="AT18" s="54">
        <f t="shared" si="3"/>
        <v>26</v>
      </c>
      <c r="AU18" s="54">
        <f t="shared" si="3"/>
        <v>33</v>
      </c>
      <c r="AW18" s="49"/>
      <c r="AX18" s="60" t="s">
        <v>1758</v>
      </c>
      <c r="AY18" s="61" t="s">
        <v>1789</v>
      </c>
      <c r="AZ18" s="60" t="s">
        <v>42</v>
      </c>
      <c r="BE18" s="57" t="s">
        <v>15</v>
      </c>
      <c r="BF18" s="55">
        <f>COUNTIFS(J:J, "ATL - Dev", K:K, "MS") + COUNTIFS(J:J, "ATL - Dev", K:K, "BS")</f>
        <v>1</v>
      </c>
      <c r="BG18" s="55">
        <f>COUNTIFS(J:J, "BTL - Dev", K:K, "MS") + COUNTIFS(J:J, "BTL - Dev", K:K, "BS")</f>
        <v>1</v>
      </c>
      <c r="BH18" s="55">
        <f>COUNTIFS(J:J, "BRMKT - Dev", K:K, "MS") + COUNTIFS(J:J, "BRMKT - Dev", K:K, "BS")</f>
        <v>17</v>
      </c>
      <c r="BI18" s="55">
        <f>COUNTIFS(J:J, "PRT - Dev", K:K, "MS") + COUNTIFS(J:J, "PRT - Dev", K:K, "BS")</f>
        <v>54</v>
      </c>
      <c r="BJ18" s="59">
        <f>COUNTIFS(J:J, "PS - Dev", K:K, "MS") + COUNTIFS(J:J, "PS - Dev", K:K, "BS")</f>
        <v>3</v>
      </c>
      <c r="BK18" s="59">
        <v>0</v>
      </c>
      <c r="BL18" s="59">
        <f>COUNTIFS(J:J, "MS - Dev", K:K, "MS") + COUNTIFS(J:J, "Core", K:K, "MS") + COUNTIFS(J:J, "MS - Dev", K:K, "BS") + COUNTIFS(J:J, "Core", K:K, "BS") + COUNTIFS(J:J, "LV", K:K, "MS") + COUNTIFS(J:J, "OC - Dev", K:K, "BS") + COUNTIFS(J:J, "OC - Dev", K:K, "MS")</f>
        <v>9</v>
      </c>
    </row>
    <row r="19" spans="2:65">
      <c r="B19" s="46">
        <v>44929</v>
      </c>
      <c r="C19" s="12">
        <f t="shared" si="0"/>
        <v>16</v>
      </c>
      <c r="D19" s="24" t="s">
        <v>1790</v>
      </c>
      <c r="E19" s="8" t="s">
        <v>55</v>
      </c>
      <c r="F19" s="8">
        <v>1</v>
      </c>
      <c r="G19" s="8">
        <v>1</v>
      </c>
      <c r="H19" s="8">
        <v>2</v>
      </c>
      <c r="J19" s="9" t="s">
        <v>1785</v>
      </c>
      <c r="K19" s="9" t="s">
        <v>262</v>
      </c>
      <c r="L19" s="9" t="s">
        <v>49</v>
      </c>
      <c r="Z19" s="9">
        <v>1</v>
      </c>
      <c r="AH19" s="9">
        <v>1</v>
      </c>
      <c r="AL19" s="238"/>
      <c r="AM19" s="62" t="s">
        <v>1026</v>
      </c>
      <c r="AN19" s="56">
        <f>SUMIFS(F:F,B:B,"&gt;=1/2/2023",B:B,"&lt;=1/6/2023",E:E, "AJ")</f>
        <v>10</v>
      </c>
      <c r="AO19" s="32">
        <f>SUMIFS(G:G,B:B,"&gt;=1/2/2023",B:B,"&lt;=1/6/2023",E:E, "AJ")</f>
        <v>9</v>
      </c>
      <c r="AP19" s="32">
        <f>SUMIFS(H:H,B:B,"&gt;=1/2/2023",B:B,"&lt;=1/6/2023",E:E, "AJ")</f>
        <v>10</v>
      </c>
      <c r="AR19" s="30" t="s">
        <v>1026</v>
      </c>
      <c r="AS19" s="54">
        <f t="shared" si="3"/>
        <v>53</v>
      </c>
      <c r="AT19" s="54">
        <f t="shared" si="3"/>
        <v>61</v>
      </c>
      <c r="AU19" s="54">
        <f t="shared" si="3"/>
        <v>54</v>
      </c>
      <c r="AW19" s="63" t="s">
        <v>1762</v>
      </c>
      <c r="AX19" s="30">
        <f>SUM(AN6:AN20)</f>
        <v>110</v>
      </c>
      <c r="AY19" s="30">
        <f>SUM(AO6:AO20)</f>
        <v>296</v>
      </c>
      <c r="AZ19" s="30">
        <f>SUM(AP6:AP20)</f>
        <v>141</v>
      </c>
      <c r="BE19" s="30" t="s">
        <v>34</v>
      </c>
      <c r="BF19" s="30">
        <f>COUNTIFS(J:J, "ATL - Dev", K:K, "BB")</f>
        <v>0</v>
      </c>
      <c r="BG19" s="30">
        <f>COUNTIFS(J:J, "BTL - Dev", K:K, "BB")</f>
        <v>0</v>
      </c>
      <c r="BH19" s="30">
        <f>COUNTIFS(J:J, "BRMKT - Dev", K:K, "BB")</f>
        <v>0</v>
      </c>
      <c r="BI19" s="30">
        <f>COUNTIFS(J:J, "PRT - Dev", K:K, "BB")</f>
        <v>0</v>
      </c>
      <c r="BJ19" s="64">
        <f>COUNTIFS(J:J, "PS - Dev", K:K, "BB")</f>
        <v>0</v>
      </c>
      <c r="BK19" s="64">
        <v>0</v>
      </c>
      <c r="BL19" s="59">
        <v>0</v>
      </c>
    </row>
    <row r="20" spans="2:65">
      <c r="B20" s="46">
        <v>44929</v>
      </c>
      <c r="C20" s="12">
        <f t="shared" si="0"/>
        <v>17</v>
      </c>
      <c r="D20" s="24" t="s">
        <v>1791</v>
      </c>
      <c r="E20" s="8" t="s">
        <v>55</v>
      </c>
      <c r="F20" s="8">
        <v>1</v>
      </c>
      <c r="G20" s="8">
        <v>0</v>
      </c>
      <c r="H20" s="8">
        <v>1</v>
      </c>
      <c r="J20" s="9" t="s">
        <v>20</v>
      </c>
      <c r="K20" s="9" t="s">
        <v>1781</v>
      </c>
      <c r="L20" s="9" t="s">
        <v>71</v>
      </c>
      <c r="V20" s="9">
        <v>1</v>
      </c>
      <c r="AH20" s="9">
        <v>1</v>
      </c>
      <c r="AL20" s="238"/>
      <c r="AM20" s="62" t="s">
        <v>1081</v>
      </c>
      <c r="AN20" s="56">
        <f>SUMIFS(F:F,B:B,"&gt;=1/2/2023",B:B,"&lt;=1/6/2023",E:E, "Jeh")</f>
        <v>3</v>
      </c>
      <c r="AO20" s="32">
        <f>SUMIFS(G:G,B:B,"&gt;=1/2/2023",B:B,"&lt;=1/6/2023",E:E, "Jeh")</f>
        <v>3</v>
      </c>
      <c r="AP20" s="32">
        <f>SUMIFS(H:H,B:B,"&gt;=1/2/2023",B:B,"&lt;=1/6/2023",E:E, "Jeh")</f>
        <v>3</v>
      </c>
      <c r="AR20" s="30" t="s">
        <v>1081</v>
      </c>
      <c r="AS20" s="54">
        <f>SUM(AN20,AN35,AN65,AN79)</f>
        <v>19</v>
      </c>
      <c r="AT20" s="54">
        <f>SUM(AO20,AO35,AO51,AO65,AO79)</f>
        <v>19</v>
      </c>
      <c r="AU20" s="54">
        <f>SUM(AP20,AP35,AP51,AP65,AP79)</f>
        <v>24</v>
      </c>
      <c r="AW20" s="30" t="s">
        <v>1792</v>
      </c>
      <c r="AX20" s="30">
        <f>SUM(AN21:AN35)</f>
        <v>133</v>
      </c>
      <c r="AY20" s="30">
        <f>SUM(AO21:AO35)</f>
        <v>392</v>
      </c>
      <c r="AZ20" s="30">
        <f>SUM(AP21:AP35)</f>
        <v>158</v>
      </c>
      <c r="BE20" s="30" t="s">
        <v>3</v>
      </c>
      <c r="BF20" s="55">
        <f>COUNTIFS(J:J, "ATL - Dev", K:K, "MP") + COUNTIFS(J:J, "ATL - Dev", K:K, "BP")</f>
        <v>0</v>
      </c>
      <c r="BG20" s="55">
        <f>COUNTIFS(J:J, "BTL - Dev", K:K, "MP") + COUNTIFS(J:J, "BTL - Dev", K:K, "BP")</f>
        <v>0</v>
      </c>
      <c r="BH20" s="55">
        <f>COUNTIFS(J:J, "BRMKT - Dev", K:K, "MP") + COUNTIFS(J:J, "BRMKT - Dev", K:K, "BP")</f>
        <v>0</v>
      </c>
      <c r="BI20" s="55">
        <f>COUNTIFS(J:J, "PRT - Dev", K:K, "MP") + COUNTIFS(J:J, "PRT - Dev", K:K, "BP")</f>
        <v>0</v>
      </c>
      <c r="BJ20" s="59">
        <f>COUNTIFS(J:J, "PS - Dev", K:K, "MP") + COUNTIFS(J:J, "PS - Dev", K:K, "BP")</f>
        <v>1</v>
      </c>
      <c r="BK20" s="59">
        <f>COUNTIFS(J:J, "PKR - Dev", K:K, "MP") + COUNTIFS(J:J, "PKR - Dev", K:K, "BP") + COUNTIFS(J:J, "PKR - Dev", K:K, "PP")</f>
        <v>0</v>
      </c>
      <c r="BL20" s="59">
        <v>0</v>
      </c>
    </row>
    <row r="21" spans="2:65">
      <c r="B21" s="46">
        <v>44929</v>
      </c>
      <c r="C21" s="12">
        <f t="shared" si="0"/>
        <v>18</v>
      </c>
      <c r="D21" s="24" t="s">
        <v>1793</v>
      </c>
      <c r="E21" s="8" t="s">
        <v>55</v>
      </c>
      <c r="F21" s="8">
        <v>1</v>
      </c>
      <c r="G21" s="8">
        <v>0</v>
      </c>
      <c r="H21" s="8">
        <v>1</v>
      </c>
      <c r="J21" s="9" t="s">
        <v>27</v>
      </c>
      <c r="K21" s="9" t="s">
        <v>1781</v>
      </c>
      <c r="L21" s="9" t="s">
        <v>251</v>
      </c>
      <c r="X21" s="9">
        <v>1</v>
      </c>
      <c r="AI21" s="10">
        <v>1</v>
      </c>
      <c r="AL21" s="226" t="s">
        <v>1792</v>
      </c>
      <c r="AM21" s="65" t="s">
        <v>344</v>
      </c>
      <c r="AN21" s="66">
        <f>SUMIFS(F:F,B:B,"&gt;=1/9/2023",B:B,"&lt;=1/13/2023",E:E, "Emma")</f>
        <v>4</v>
      </c>
      <c r="AO21" s="67">
        <f>SUMIFS(G:G,B:B,"&gt;=1/9/2023",B:B,"&lt;=1/13/2023",E:E, "Emma")</f>
        <v>4</v>
      </c>
      <c r="AP21" s="67">
        <f>SUMIFS(H:H,B:B,"&gt;=1/9/2023",B:B,"&lt;=1/13/2023",E:E, "Emma")</f>
        <v>0</v>
      </c>
      <c r="AR21" s="30" t="s">
        <v>1766</v>
      </c>
      <c r="AS21" s="55">
        <f>SUM(AS6:AS20)</f>
        <v>653</v>
      </c>
      <c r="AT21" s="55">
        <f>SUM(AT6:AT20)</f>
        <v>2442</v>
      </c>
      <c r="AU21" s="55">
        <f>SUM(AU6:AU20)</f>
        <v>772</v>
      </c>
      <c r="AW21" s="30" t="s">
        <v>1794</v>
      </c>
      <c r="AX21" s="55">
        <f>SUM(AN36:AN50)</f>
        <v>167</v>
      </c>
      <c r="AY21" s="55">
        <f>SUM(AO36:AO50)</f>
        <v>980</v>
      </c>
      <c r="AZ21" s="55">
        <f>SUM(AP36:AP50)</f>
        <v>237</v>
      </c>
      <c r="BE21" s="30" t="s">
        <v>989</v>
      </c>
      <c r="BF21" s="55" t="s">
        <v>1795</v>
      </c>
      <c r="BG21" s="55" t="s">
        <v>1795</v>
      </c>
      <c r="BH21" s="55" t="s">
        <v>1795</v>
      </c>
      <c r="BI21" s="55" t="s">
        <v>1795</v>
      </c>
      <c r="BJ21" s="55" t="s">
        <v>1795</v>
      </c>
      <c r="BK21" s="55" t="s">
        <v>1795</v>
      </c>
      <c r="BL21" s="68">
        <f>COUNTIFS(L:L, "Horse Racing", K:K, "MS")</f>
        <v>1</v>
      </c>
    </row>
    <row r="22" spans="2:65">
      <c r="B22" s="46">
        <v>44929</v>
      </c>
      <c r="C22" s="12">
        <f t="shared" si="0"/>
        <v>19</v>
      </c>
      <c r="D22" s="69" t="s">
        <v>1776</v>
      </c>
      <c r="E22" s="8" t="s">
        <v>1026</v>
      </c>
      <c r="F22" s="8">
        <v>1</v>
      </c>
      <c r="G22" s="8">
        <v>0</v>
      </c>
      <c r="H22" s="8">
        <v>0</v>
      </c>
      <c r="J22" s="9" t="s">
        <v>8</v>
      </c>
      <c r="K22" s="9" t="s">
        <v>262</v>
      </c>
      <c r="L22" s="9" t="s">
        <v>49</v>
      </c>
      <c r="N22" s="9">
        <v>1</v>
      </c>
      <c r="AI22" s="10">
        <v>1</v>
      </c>
      <c r="AL22" s="226"/>
      <c r="AM22" s="65" t="s">
        <v>68</v>
      </c>
      <c r="AN22" s="66">
        <f>SUMIFS(F:F,B:B,"&gt;=1/9/2023",B:B,"&lt;=1/13/2023",E:E, "Adam")</f>
        <v>3</v>
      </c>
      <c r="AO22" s="67">
        <f>SUMIFS(G:G,B:B,"&gt;=1/9/2023",B:B,"&lt;=1/13/2023",E:E, "Adam")</f>
        <v>3</v>
      </c>
      <c r="AP22" s="67">
        <f>SUMIFS(H:H,B:B,"&gt;=1/9/2023",B:B,"&lt;=1/13/2023",E:E, "Adam")</f>
        <v>3</v>
      </c>
      <c r="AW22" s="33" t="s">
        <v>1796</v>
      </c>
      <c r="AX22" s="33">
        <f>SUM(AN51:AN65)</f>
        <v>184</v>
      </c>
      <c r="AY22" s="33">
        <f>SUM(AO51:AO65)</f>
        <v>571</v>
      </c>
      <c r="AZ22" s="33">
        <f>SUM(AP51:AP65)</f>
        <v>193</v>
      </c>
      <c r="BE22" s="30" t="s">
        <v>1766</v>
      </c>
      <c r="BF22" s="55">
        <f t="shared" ref="BF22:BK22" si="4">SUM(BF17:BF20)</f>
        <v>22</v>
      </c>
      <c r="BG22" s="30">
        <f t="shared" si="4"/>
        <v>15</v>
      </c>
      <c r="BH22" s="55">
        <f t="shared" si="4"/>
        <v>17</v>
      </c>
      <c r="BI22" s="55">
        <f t="shared" si="4"/>
        <v>55</v>
      </c>
      <c r="BJ22" s="55">
        <f t="shared" si="4"/>
        <v>12</v>
      </c>
      <c r="BK22" s="34">
        <f t="shared" si="4"/>
        <v>0</v>
      </c>
      <c r="BL22" s="55">
        <f>SUM(BL17:BL21)</f>
        <v>10</v>
      </c>
      <c r="BM22" s="70">
        <f>SUM(BF22,BG22,BH22,BI22,BJ22,BK22,BL22)</f>
        <v>131</v>
      </c>
    </row>
    <row r="23" spans="2:65">
      <c r="B23" s="46">
        <v>44929</v>
      </c>
      <c r="C23" s="12">
        <f t="shared" si="0"/>
        <v>20</v>
      </c>
      <c r="D23" s="69" t="s">
        <v>1797</v>
      </c>
      <c r="E23" s="8" t="s">
        <v>1026</v>
      </c>
      <c r="F23" s="8">
        <v>1</v>
      </c>
      <c r="G23" s="8">
        <v>1</v>
      </c>
      <c r="H23" s="8">
        <v>1</v>
      </c>
      <c r="J23" s="9" t="s">
        <v>8</v>
      </c>
      <c r="K23" s="9" t="s">
        <v>1757</v>
      </c>
      <c r="L23" s="9" t="s">
        <v>83</v>
      </c>
      <c r="N23" s="9">
        <v>1</v>
      </c>
      <c r="AI23" s="10">
        <v>1</v>
      </c>
      <c r="AL23" s="226"/>
      <c r="AM23" s="65" t="s">
        <v>159</v>
      </c>
      <c r="AN23" s="66">
        <f>SUMIFS(F:F,B:B,"&gt;=1/9/2023",B:B,"&lt;=1/13/2023",E:E, "Aman")</f>
        <v>16</v>
      </c>
      <c r="AO23" s="67">
        <f>SUMIFS(G:G,B:B,"&gt;=1/9/2023",B:B,"&lt;=1/13/2023",E:E, "Aman")</f>
        <v>61</v>
      </c>
      <c r="AP23" s="67">
        <f>SUMIFS(H:H,B:B,"&gt;=1/9/2023",B:B,"&lt;=1/13/2023",E:E, "Aman")</f>
        <v>14</v>
      </c>
      <c r="AT23" s="35"/>
      <c r="AW23" s="71" t="s">
        <v>1798</v>
      </c>
      <c r="AX23" s="33">
        <f>SUM(AN66:AN80)</f>
        <v>54</v>
      </c>
      <c r="AY23" s="33">
        <f>SUM(AO66:AO80)</f>
        <v>200</v>
      </c>
      <c r="AZ23" s="33">
        <f>SUM(AP66:AP80)</f>
        <v>39</v>
      </c>
    </row>
    <row r="24" spans="2:65">
      <c r="B24" s="46">
        <v>44929</v>
      </c>
      <c r="C24" s="12">
        <f t="shared" si="0"/>
        <v>21</v>
      </c>
      <c r="D24" s="69" t="s">
        <v>1799</v>
      </c>
      <c r="E24" s="8" t="s">
        <v>1026</v>
      </c>
      <c r="F24" s="8">
        <v>1</v>
      </c>
      <c r="G24" s="8">
        <v>1</v>
      </c>
      <c r="H24" s="8">
        <v>1</v>
      </c>
      <c r="J24" s="9" t="s">
        <v>8</v>
      </c>
      <c r="K24" s="9" t="s">
        <v>1757</v>
      </c>
      <c r="L24" s="9" t="s">
        <v>66</v>
      </c>
      <c r="N24" s="9">
        <v>1</v>
      </c>
      <c r="AH24" s="9">
        <v>1</v>
      </c>
      <c r="AL24" s="226"/>
      <c r="AM24" s="65" t="s">
        <v>53</v>
      </c>
      <c r="AN24" s="66">
        <f>SUMIFS(F:F,B:B,"&gt;=1/9/2023",B:B,"&lt;=1/13/2023",E:E, "Benedict")</f>
        <v>11</v>
      </c>
      <c r="AO24" s="67">
        <f>SUMIFS(G:G,B:B,"&gt;=1/9/2023",B:B,"&lt;=1/13/2023",E:E, "Benedict")</f>
        <v>114</v>
      </c>
      <c r="AP24" s="67">
        <f>SUMIFS(H:H,B:B,"&gt;=1/9/2023",B:B,"&lt;=1/13/2023",E:E, "Benedict")</f>
        <v>12</v>
      </c>
      <c r="AR24" s="65" t="s">
        <v>1751</v>
      </c>
      <c r="AS24" s="55">
        <f>SUM(AH39,AH52,AH81,AH118,AH159,AH174,AH205,AH235,AH256,AH294,AH326,AH364,AH401,AH428,AH464,AH488,AH520,AH553,AH617)</f>
        <v>428</v>
      </c>
      <c r="AT24" s="35"/>
      <c r="AU24" s="35"/>
      <c r="AW24" s="30" t="s">
        <v>1800</v>
      </c>
      <c r="AX24" s="55">
        <f>SUM(AX19:AX23)</f>
        <v>648</v>
      </c>
      <c r="AY24" s="55">
        <f>SUM(AY19:AY23)</f>
        <v>2439</v>
      </c>
      <c r="AZ24" s="55">
        <f>SUM(AZ19:AZ23)</f>
        <v>768</v>
      </c>
    </row>
    <row r="25" spans="2:65">
      <c r="B25" s="46">
        <v>44929</v>
      </c>
      <c r="C25" s="12">
        <f t="shared" si="0"/>
        <v>22</v>
      </c>
      <c r="D25" s="69" t="s">
        <v>1801</v>
      </c>
      <c r="E25" s="8" t="s">
        <v>1026</v>
      </c>
      <c r="F25" s="8">
        <v>1</v>
      </c>
      <c r="G25" s="8">
        <v>1</v>
      </c>
      <c r="H25" s="8">
        <v>1</v>
      </c>
      <c r="J25" s="9" t="s">
        <v>8</v>
      </c>
      <c r="K25" s="9" t="s">
        <v>1757</v>
      </c>
      <c r="L25" s="9" t="s">
        <v>66</v>
      </c>
      <c r="N25" s="9">
        <v>1</v>
      </c>
      <c r="AH25" s="9">
        <v>1</v>
      </c>
      <c r="AL25" s="226"/>
      <c r="AM25" s="65" t="s">
        <v>574</v>
      </c>
      <c r="AN25" s="66">
        <f>SUMIFS(F:F,B:B,"&gt;=1/9/2023",B:B,"&lt;=1/13/2023",E:E, "Don")</f>
        <v>0</v>
      </c>
      <c r="AO25" s="67">
        <f>SUMIFS(G:G,B:B,"&gt;=1/9/2023",B:B,"&lt;=1/13/2023",E:E, "Don")</f>
        <v>0</v>
      </c>
      <c r="AP25" s="67">
        <f>SUMIFS(H:H,B:B,"&gt;=1/9/2023",B:B,"&lt;=1/13/2023",E:E, "Don")</f>
        <v>0</v>
      </c>
      <c r="AR25" s="72" t="s">
        <v>1752</v>
      </c>
      <c r="AS25" s="55">
        <f>SUM(AI39,AI52,AI81,AI118,AI159,AI174,AI205,AI235,AI256,AI294,AI364,AI401,AI428,AI326,AI464,AI617,AI488,AI520,AI553)</f>
        <v>166</v>
      </c>
      <c r="AT25" s="35"/>
      <c r="AU25" s="35"/>
    </row>
    <row r="26" spans="2:65">
      <c r="B26" s="46">
        <v>44929</v>
      </c>
      <c r="C26" s="12">
        <f t="shared" si="0"/>
        <v>23</v>
      </c>
      <c r="D26" s="69" t="s">
        <v>1802</v>
      </c>
      <c r="E26" s="8" t="s">
        <v>1026</v>
      </c>
      <c r="F26" s="8">
        <v>1</v>
      </c>
      <c r="G26" s="8">
        <v>1</v>
      </c>
      <c r="H26" s="8">
        <v>1</v>
      </c>
      <c r="J26" s="9" t="s">
        <v>8</v>
      </c>
      <c r="K26" s="9" t="s">
        <v>262</v>
      </c>
      <c r="L26" s="9" t="s">
        <v>49</v>
      </c>
      <c r="N26" s="9">
        <v>1</v>
      </c>
      <c r="AH26" s="9">
        <v>1</v>
      </c>
      <c r="AL26" s="226"/>
      <c r="AM26" s="65" t="s">
        <v>73</v>
      </c>
      <c r="AN26" s="66">
        <f>SUMIFS(F:F,B:B,"&gt;=1/9/2023",B:B,"&lt;=1/13/2023",E:E, "Emman")</f>
        <v>9</v>
      </c>
      <c r="AO26" s="67">
        <f>SUMIFS(G:G,B:B,"&gt;=1/9/2023",B:B,"&lt;=1/13/2023",E:E, "Emman")</f>
        <v>57</v>
      </c>
      <c r="AP26" s="67">
        <f>SUMIFS(H:H,B:B,"&gt;=1/9/2023",B:B,"&lt;=1/13/2023",E:E, "Emman")</f>
        <v>6</v>
      </c>
      <c r="AR26" s="65" t="s">
        <v>1766</v>
      </c>
      <c r="AS26" s="55">
        <f>SUM(AS24:AS25)</f>
        <v>594</v>
      </c>
      <c r="AT26" s="35"/>
      <c r="AU26" s="73"/>
      <c r="AV26" s="73"/>
      <c r="AW26" s="73"/>
    </row>
    <row r="27" spans="2:65">
      <c r="B27" s="46">
        <v>44929</v>
      </c>
      <c r="C27" s="12">
        <f t="shared" si="0"/>
        <v>24</v>
      </c>
      <c r="D27" s="24" t="s">
        <v>1803</v>
      </c>
      <c r="E27" s="8" t="s">
        <v>1019</v>
      </c>
      <c r="F27" s="8">
        <v>1</v>
      </c>
      <c r="G27" s="8">
        <v>1</v>
      </c>
      <c r="H27" s="8">
        <v>1</v>
      </c>
      <c r="J27" s="9" t="s">
        <v>8</v>
      </c>
      <c r="K27" s="9" t="s">
        <v>1754</v>
      </c>
      <c r="L27" s="9" t="s">
        <v>49</v>
      </c>
      <c r="N27" s="9">
        <v>1</v>
      </c>
      <c r="AH27" s="9">
        <v>1</v>
      </c>
      <c r="AL27" s="226"/>
      <c r="AM27" s="65" t="s">
        <v>55</v>
      </c>
      <c r="AN27" s="66">
        <f>SUMIFS(F:F,B:B,"&gt;=1/9/2023",B:B,"&lt;=1/13/2023",E:E, "Jax")</f>
        <v>8</v>
      </c>
      <c r="AO27" s="67">
        <f>SUMIFS(G:G,B:B,"&gt;=1/9/2023",B:B,"&lt;=1/13/2023",E:E, "Jax")</f>
        <v>47</v>
      </c>
      <c r="AP27" s="67">
        <f>SUMIFS(H:H,B:B,"&gt;=1/9/2023",B:B,"&lt;=1/13/2023",E:E, "Jax")</f>
        <v>7</v>
      </c>
      <c r="AT27" s="35"/>
      <c r="AU27" s="35"/>
    </row>
    <row r="28" spans="2:65">
      <c r="B28" s="46">
        <v>44929</v>
      </c>
      <c r="C28" s="12">
        <f t="shared" si="0"/>
        <v>25</v>
      </c>
      <c r="D28" s="24" t="s">
        <v>1804</v>
      </c>
      <c r="E28" s="8" t="s">
        <v>1019</v>
      </c>
      <c r="F28" s="8">
        <v>1</v>
      </c>
      <c r="G28" s="8">
        <v>1</v>
      </c>
      <c r="H28" s="8">
        <v>1</v>
      </c>
      <c r="J28" s="9" t="s">
        <v>8</v>
      </c>
      <c r="K28" s="9" t="s">
        <v>1757</v>
      </c>
      <c r="L28" s="9" t="s">
        <v>87</v>
      </c>
      <c r="N28" s="9">
        <v>1</v>
      </c>
      <c r="AH28" s="9">
        <v>1</v>
      </c>
      <c r="AL28" s="226"/>
      <c r="AM28" s="65" t="s">
        <v>1779</v>
      </c>
      <c r="AN28" s="66">
        <f>SUMIFS(F:F,B:B,"&gt;=1/9/2023",B:B,"&lt;=1/13/2023",E:E, "Aldous")</f>
        <v>10</v>
      </c>
      <c r="AO28" s="67">
        <f>SUMIFS(G:G,B:B,"&gt;=1/9/2023",B:B,"&lt;=1/13/2023",E:E, "Aldous")</f>
        <v>32</v>
      </c>
      <c r="AP28" s="67">
        <f>SUMIFS(H:H,B:B,"&gt;=1/9/2023",B:B,"&lt;=1/13/2023",E:E, "Aldous")</f>
        <v>14</v>
      </c>
      <c r="AT28" s="35"/>
      <c r="AU28" s="35"/>
    </row>
    <row r="29" spans="2:65">
      <c r="B29" s="46">
        <v>44929</v>
      </c>
      <c r="C29" s="12">
        <f t="shared" si="0"/>
        <v>26</v>
      </c>
      <c r="D29" s="24" t="s">
        <v>1805</v>
      </c>
      <c r="E29" s="8" t="s">
        <v>1019</v>
      </c>
      <c r="F29" s="8">
        <v>1</v>
      </c>
      <c r="G29" s="8">
        <v>1</v>
      </c>
      <c r="H29" s="8">
        <v>1</v>
      </c>
      <c r="J29" s="9" t="s">
        <v>8</v>
      </c>
      <c r="K29" s="9" t="s">
        <v>1757</v>
      </c>
      <c r="L29" s="9" t="s">
        <v>51</v>
      </c>
      <c r="N29" s="9">
        <v>1</v>
      </c>
      <c r="AH29" s="9">
        <v>1</v>
      </c>
      <c r="AL29" s="226"/>
      <c r="AM29" s="65" t="s">
        <v>61</v>
      </c>
      <c r="AN29" s="66">
        <f>SUMIFS(F:F,B:B,"&gt;=1/9/2023",B:B,"&lt;=1/13/2023",E:E, "Michael")</f>
        <v>9</v>
      </c>
      <c r="AO29" s="67">
        <f>SUMIFS(G:G,B:B,"&gt;=1/9/2023",B:B,"&lt;=1/13/2023",E:E, "Michael")</f>
        <v>11</v>
      </c>
      <c r="AP29" s="67">
        <f>SUMIFS(H:H,B:B,"&gt;=1/9/2023",B:B,"&lt;=1/13/2023",E:E, "Michael")</f>
        <v>8</v>
      </c>
      <c r="AR29" s="72" t="s">
        <v>3</v>
      </c>
      <c r="AS29" s="30">
        <f>SUM(BC12)</f>
        <v>42</v>
      </c>
      <c r="AT29" s="35"/>
      <c r="AU29" s="35"/>
      <c r="AW29" s="226" t="s">
        <v>1806</v>
      </c>
      <c r="AX29" s="226"/>
    </row>
    <row r="30" spans="2:65">
      <c r="B30" s="46">
        <v>44929</v>
      </c>
      <c r="C30" s="12">
        <f t="shared" si="0"/>
        <v>27</v>
      </c>
      <c r="D30" s="24" t="s">
        <v>1776</v>
      </c>
      <c r="E30" s="8" t="s">
        <v>1019</v>
      </c>
      <c r="F30" s="8">
        <v>1</v>
      </c>
      <c r="G30" s="8">
        <v>0</v>
      </c>
      <c r="H30" s="8">
        <v>0</v>
      </c>
      <c r="J30" s="9" t="s">
        <v>8</v>
      </c>
      <c r="K30" s="9" t="s">
        <v>1754</v>
      </c>
      <c r="L30" s="9" t="s">
        <v>49</v>
      </c>
      <c r="N30" s="9">
        <v>1</v>
      </c>
      <c r="AH30" s="9">
        <v>1</v>
      </c>
      <c r="AL30" s="226"/>
      <c r="AM30" s="65" t="s">
        <v>113</v>
      </c>
      <c r="AN30" s="66">
        <f>SUMIFS(F:F,B:B,"&gt;=1/9/2023",B:B,"&lt;=1/13/2023",E:E, "Ralph")</f>
        <v>0</v>
      </c>
      <c r="AO30" s="67">
        <f>SUMIFS(G:G,B:B,"&gt;=1/9/2023",B:B,"&lt;=1/13/2023",E:E, "Ralph")</f>
        <v>0</v>
      </c>
      <c r="AP30" s="67">
        <f>SUMIFS(H:H,B:B,"&gt;=1/9/2023",B:B,"&lt;=1/13/2023",E:E, "Ralph")</f>
        <v>0</v>
      </c>
      <c r="AR30" s="65" t="s">
        <v>6</v>
      </c>
      <c r="AS30" s="30">
        <f>SUM(AX13:AZ13)</f>
        <v>229</v>
      </c>
      <c r="AW30" s="74" t="s">
        <v>1807</v>
      </c>
      <c r="AX30" s="75">
        <f>COUNTIF(L:L, "*ON*")</f>
        <v>70</v>
      </c>
    </row>
    <row r="31" spans="2:65">
      <c r="B31" s="46">
        <v>44929</v>
      </c>
      <c r="C31" s="12">
        <f t="shared" si="0"/>
        <v>28</v>
      </c>
      <c r="D31" s="24" t="s">
        <v>1767</v>
      </c>
      <c r="E31" s="8" t="s">
        <v>1019</v>
      </c>
      <c r="F31" s="8">
        <v>1</v>
      </c>
      <c r="G31" s="8">
        <v>1</v>
      </c>
      <c r="H31" s="8">
        <v>2</v>
      </c>
      <c r="J31" s="9" t="s">
        <v>8</v>
      </c>
      <c r="K31" s="9" t="s">
        <v>1754</v>
      </c>
      <c r="L31" s="9" t="s">
        <v>49</v>
      </c>
      <c r="N31" s="9">
        <v>1</v>
      </c>
      <c r="AH31" s="9">
        <v>1</v>
      </c>
      <c r="AL31" s="226"/>
      <c r="AM31" s="65" t="s">
        <v>70</v>
      </c>
      <c r="AN31" s="66">
        <f>SUMIFS(F:F,B:B,"&gt;=1/9/2023",B:B,"&lt;=1/13/2023",E:E, "Yza")</f>
        <v>29</v>
      </c>
      <c r="AO31" s="67">
        <f>SUMIFS(G:G,B:B,"&gt;=1/9/2023",B:B,"&lt;=1/13/2023",E:E, "Yza")</f>
        <v>31</v>
      </c>
      <c r="AP31" s="67">
        <f>SUMIFS(H:H,B:B,"&gt;=1/9/2023",B:B,"&lt;=1/13/2023",E:E, "Yza")</f>
        <v>59</v>
      </c>
      <c r="AR31" s="72" t="s">
        <v>34</v>
      </c>
      <c r="AS31" s="30">
        <f>SUM(BL7:BN7)</f>
        <v>1</v>
      </c>
      <c r="AW31" s="65" t="s">
        <v>1808</v>
      </c>
      <c r="AX31" s="55">
        <f>COUNTIF(L:L, "*Spanish*")</f>
        <v>0</v>
      </c>
    </row>
    <row r="32" spans="2:65">
      <c r="B32" s="46">
        <v>44929</v>
      </c>
      <c r="C32" s="12">
        <f t="shared" si="0"/>
        <v>29</v>
      </c>
      <c r="D32" s="24" t="s">
        <v>1809</v>
      </c>
      <c r="E32" s="8" t="s">
        <v>61</v>
      </c>
      <c r="F32" s="8">
        <v>1</v>
      </c>
      <c r="G32" s="8">
        <v>1</v>
      </c>
      <c r="H32" s="8">
        <v>2</v>
      </c>
      <c r="J32" s="9" t="s">
        <v>8</v>
      </c>
      <c r="K32" s="9" t="s">
        <v>1754</v>
      </c>
      <c r="L32" s="9" t="s">
        <v>51</v>
      </c>
      <c r="N32" s="9">
        <v>1</v>
      </c>
      <c r="AI32" s="10">
        <v>1</v>
      </c>
      <c r="AL32" s="226"/>
      <c r="AM32" s="65" t="s">
        <v>1019</v>
      </c>
      <c r="AN32" s="66">
        <f>SUMIFS(F:F,B:B,"&gt;=1/9/2023",B:B,"&lt;=1/13/2023",E:E, "Ken")</f>
        <v>11</v>
      </c>
      <c r="AO32" s="67">
        <f>SUMIFS(G:G,B:B,"&gt;=1/9/2023",B:B,"&lt;=1/13/2023",E:E, "Ken")</f>
        <v>11</v>
      </c>
      <c r="AP32" s="67">
        <f>SUMIFS(H:H,B:B,"&gt;=1/9/2023",B:B,"&lt;=1/13/2023",E:E, "Ken")</f>
        <v>11</v>
      </c>
      <c r="AR32" s="65" t="s">
        <v>15</v>
      </c>
      <c r="AS32" s="30">
        <f>SUM(BF8:BI8)</f>
        <v>101</v>
      </c>
      <c r="AT32" s="35"/>
      <c r="AU32" s="35"/>
    </row>
    <row r="33" spans="2:49">
      <c r="B33" s="46">
        <v>44929</v>
      </c>
      <c r="C33" s="12">
        <f t="shared" si="0"/>
        <v>30</v>
      </c>
      <c r="D33" s="24" t="s">
        <v>1810</v>
      </c>
      <c r="E33" s="8" t="s">
        <v>61</v>
      </c>
      <c r="F33" s="8">
        <v>1</v>
      </c>
      <c r="G33" s="8">
        <v>1</v>
      </c>
      <c r="H33" s="8">
        <v>1</v>
      </c>
      <c r="J33" s="9" t="s">
        <v>8</v>
      </c>
      <c r="K33" s="9" t="s">
        <v>1757</v>
      </c>
      <c r="L33" s="9" t="s">
        <v>66</v>
      </c>
      <c r="N33" s="9">
        <v>1</v>
      </c>
      <c r="AH33" s="9">
        <v>1</v>
      </c>
      <c r="AL33" s="226"/>
      <c r="AM33" s="65" t="s">
        <v>950</v>
      </c>
      <c r="AN33" s="66">
        <f>SUMIFS(F:F,B:B,"&gt;=1/9/2023",B:B,"&lt;=1/13/2023",E:E, "Kevin")</f>
        <v>5</v>
      </c>
      <c r="AO33" s="67">
        <f>SUMIFS(G:G,B:B,"&gt;=1/9/2023",B:B,"&lt;=1/13/2023",E:E, "Kevin")</f>
        <v>3</v>
      </c>
      <c r="AP33" s="67">
        <f>SUMIFS(H:H,B:B,"&gt;=1/9/2023",B:B,"&lt;=1/13/2023",E:E, "Kevin")</f>
        <v>4</v>
      </c>
      <c r="AR33" s="72" t="s">
        <v>1750</v>
      </c>
      <c r="AS33" s="55">
        <f>SUM(BF22:BL22)</f>
        <v>131</v>
      </c>
      <c r="AT33" s="35"/>
      <c r="AU33" s="35"/>
    </row>
    <row r="34" spans="2:49">
      <c r="B34" s="46">
        <v>44929</v>
      </c>
      <c r="C34" s="12">
        <f t="shared" si="0"/>
        <v>31</v>
      </c>
      <c r="D34" s="24" t="s">
        <v>1811</v>
      </c>
      <c r="E34" s="8" t="s">
        <v>61</v>
      </c>
      <c r="F34" s="8">
        <v>1</v>
      </c>
      <c r="G34" s="8">
        <v>1</v>
      </c>
      <c r="H34" s="8">
        <v>1</v>
      </c>
      <c r="J34" s="9" t="s">
        <v>8</v>
      </c>
      <c r="K34" s="9" t="s">
        <v>1757</v>
      </c>
      <c r="L34" s="9" t="s">
        <v>87</v>
      </c>
      <c r="N34" s="9">
        <v>1</v>
      </c>
      <c r="AH34" s="9">
        <v>1</v>
      </c>
      <c r="AL34" s="226"/>
      <c r="AM34" s="65" t="s">
        <v>1026</v>
      </c>
      <c r="AN34" s="66">
        <f>SUMIFS(F:F,B:B,"&gt;=1/9/2023",B:B,"&lt;=1/13/2023",E:E, "AJ")</f>
        <v>11</v>
      </c>
      <c r="AO34" s="67">
        <f>SUMIFS(G:G,B:B,"&gt;=1/9/2023",B:B,"&lt;=1/13/2023",E:E, "AJ")</f>
        <v>9</v>
      </c>
      <c r="AP34" s="67">
        <f>SUMIFS(H:H,B:B,"&gt;=1/9/2023",B:B,"&lt;=1/13/2023",E:E, "AJ")</f>
        <v>11</v>
      </c>
      <c r="AR34" s="65" t="s">
        <v>989</v>
      </c>
      <c r="AS34" s="55">
        <f>BL21</f>
        <v>1</v>
      </c>
      <c r="AT34" s="35"/>
      <c r="AU34" s="35"/>
    </row>
    <row r="35" spans="2:49">
      <c r="B35" s="46">
        <v>44929</v>
      </c>
      <c r="C35" s="12">
        <f t="shared" si="0"/>
        <v>32</v>
      </c>
      <c r="D35" s="24" t="s">
        <v>1812</v>
      </c>
      <c r="E35" s="8" t="s">
        <v>61</v>
      </c>
      <c r="F35" s="8">
        <v>1</v>
      </c>
      <c r="G35" s="8">
        <v>1</v>
      </c>
      <c r="H35" s="8">
        <v>1</v>
      </c>
      <c r="J35" s="9" t="s">
        <v>8</v>
      </c>
      <c r="K35" s="9" t="s">
        <v>262</v>
      </c>
      <c r="L35" s="9" t="s">
        <v>49</v>
      </c>
      <c r="N35" s="9">
        <v>1</v>
      </c>
      <c r="AH35" s="9">
        <v>1</v>
      </c>
      <c r="AL35" s="239"/>
      <c r="AM35" s="65" t="s">
        <v>1081</v>
      </c>
      <c r="AN35" s="66">
        <f>SUMIFS(F:F,B:B,"&gt;=1/9/2023",B:B,"&lt;=1/13/2023",E:E, "Jeh")</f>
        <v>7</v>
      </c>
      <c r="AO35" s="67">
        <f>SUMIFS(G:G,B:B,"&gt;=1/9/2023",B:B,"&lt;=1/13/2023",E:E, "Jeh")</f>
        <v>9</v>
      </c>
      <c r="AP35" s="67">
        <f>SUMIFS(H:H,B:B,"&gt;=1/9/2023",B:B,"&lt;=1/13/2023",E:E, "Jeh")</f>
        <v>9</v>
      </c>
      <c r="AR35" s="72" t="s">
        <v>1766</v>
      </c>
      <c r="AS35" s="30">
        <f>SUM(AS29:AS34)</f>
        <v>505</v>
      </c>
      <c r="AT35" s="35"/>
      <c r="AU35" s="35"/>
    </row>
    <row r="36" spans="2:49">
      <c r="B36" s="46">
        <v>44929</v>
      </c>
      <c r="C36" s="12">
        <f t="shared" si="0"/>
        <v>33</v>
      </c>
      <c r="D36" s="24" t="s">
        <v>1813</v>
      </c>
      <c r="E36" s="8" t="s">
        <v>159</v>
      </c>
      <c r="F36" s="8">
        <v>1</v>
      </c>
      <c r="G36" s="8">
        <v>1</v>
      </c>
      <c r="H36" s="8">
        <v>0</v>
      </c>
      <c r="J36" s="9" t="s">
        <v>17</v>
      </c>
      <c r="K36" s="9" t="s">
        <v>1814</v>
      </c>
      <c r="L36" s="9" t="s">
        <v>785</v>
      </c>
      <c r="AE36" s="9">
        <v>1</v>
      </c>
      <c r="AH36" s="9">
        <v>1</v>
      </c>
      <c r="AL36" s="225" t="s">
        <v>1794</v>
      </c>
      <c r="AM36" s="36" t="s">
        <v>344</v>
      </c>
      <c r="AN36" s="56">
        <f>SUMIFS(F:F,B:B,"&gt;=1/16/2023",B:B,"&lt;=1/20/2023",E:E, "Emma")</f>
        <v>0</v>
      </c>
      <c r="AO36" s="32">
        <f>SUMIFS(G:G,B:B,"&gt;=1/16/2023",B:B,"&lt;=1/20/2023",E:E, "Emma")</f>
        <v>0</v>
      </c>
      <c r="AP36" s="32">
        <f>SUMIFS(H:H,B:B,"&gt;=1/16/2023",B:B,"&lt;=1/20/2023",E:E, "Emma")</f>
        <v>0</v>
      </c>
      <c r="AT36" s="35"/>
      <c r="AU36" s="35"/>
    </row>
    <row r="37" spans="2:49">
      <c r="B37" s="46">
        <v>44929</v>
      </c>
      <c r="C37" s="12">
        <f t="shared" si="0"/>
        <v>34</v>
      </c>
      <c r="D37" s="24" t="s">
        <v>1815</v>
      </c>
      <c r="E37" s="8" t="s">
        <v>159</v>
      </c>
      <c r="F37" s="8">
        <v>1</v>
      </c>
      <c r="G37" s="8">
        <v>16</v>
      </c>
      <c r="H37" s="8">
        <v>0</v>
      </c>
      <c r="J37" s="9" t="s">
        <v>27</v>
      </c>
      <c r="K37" s="9" t="s">
        <v>1781</v>
      </c>
      <c r="L37" s="9" t="s">
        <v>71</v>
      </c>
      <c r="AC37" s="9">
        <v>1</v>
      </c>
      <c r="AH37" s="9">
        <v>1</v>
      </c>
      <c r="AL37" s="225"/>
      <c r="AM37" s="36" t="s">
        <v>68</v>
      </c>
      <c r="AN37" s="56">
        <f>SUMIFS(F:F,B:B,"&gt;=1/16/2023",B:B,"&lt;=1/20/2023",E:E, "Adam")</f>
        <v>14</v>
      </c>
      <c r="AO37" s="32">
        <f>SUMIFS(G:G,B:B,"&gt;=1/16/2023",B:B,"&lt;=1/20/2023",E:E, "Adam")</f>
        <v>65</v>
      </c>
      <c r="AP37" s="32">
        <f>SUMIFS(H:H,B:B,"&gt;=1/16/2023",B:B,"&lt;=1/20/2023",E:E, "Adam")</f>
        <v>13</v>
      </c>
      <c r="AR37" s="72" t="s">
        <v>1816</v>
      </c>
      <c r="AS37" s="30">
        <f>AX13</f>
        <v>121</v>
      </c>
      <c r="AT37" s="35"/>
      <c r="AU37" s="35"/>
    </row>
    <row r="38" spans="2:49">
      <c r="B38" s="46">
        <v>44929</v>
      </c>
      <c r="C38" s="12">
        <f t="shared" si="0"/>
        <v>35</v>
      </c>
      <c r="D38" s="24" t="s">
        <v>1817</v>
      </c>
      <c r="E38" s="8" t="s">
        <v>159</v>
      </c>
      <c r="F38" s="8">
        <v>1</v>
      </c>
      <c r="G38" s="8">
        <v>1</v>
      </c>
      <c r="H38" s="8">
        <v>1</v>
      </c>
      <c r="J38" s="9" t="s">
        <v>27</v>
      </c>
      <c r="K38" s="9" t="s">
        <v>1781</v>
      </c>
      <c r="L38" s="9" t="s">
        <v>251</v>
      </c>
      <c r="AC38" s="9">
        <v>1</v>
      </c>
      <c r="AH38" s="9">
        <v>1</v>
      </c>
      <c r="AL38" s="225"/>
      <c r="AM38" s="36" t="s">
        <v>159</v>
      </c>
      <c r="AN38" s="56">
        <f>SUMIFS(F:F,B:B,"&gt;=1/16/2023",B:B,"&lt;=1/20/2023",E:E, "Aman")</f>
        <v>2</v>
      </c>
      <c r="AO38" s="32">
        <f>SUMIFS(G:G,B:B,"&gt;=1/16/2023",B:B,"&lt;=1/20/2023",E:E, "Aman")</f>
        <v>2</v>
      </c>
      <c r="AP38" s="32">
        <f>SUMIFS(H:H,B:B,"&gt;=1/16/2023",B:B,"&lt;=1/20/2023",E:E, "Aman")</f>
        <v>4</v>
      </c>
      <c r="AR38" s="65" t="s">
        <v>11</v>
      </c>
      <c r="AS38" s="30">
        <f>AZ13</f>
        <v>7</v>
      </c>
      <c r="AT38" s="35"/>
      <c r="AU38" s="35" t="s">
        <v>1818</v>
      </c>
    </row>
    <row r="39" spans="2:49">
      <c r="C39" s="221" t="s">
        <v>1819</v>
      </c>
      <c r="D39" s="221"/>
      <c r="E39" s="221"/>
      <c r="F39" s="76">
        <f>SUM(F4:F38)</f>
        <v>35</v>
      </c>
      <c r="G39" s="76">
        <f>SUM(G4:G38)</f>
        <v>41</v>
      </c>
      <c r="H39" s="76">
        <f>SUM(H4:H38)</f>
        <v>35</v>
      </c>
      <c r="J39" s="76"/>
      <c r="K39" s="76"/>
      <c r="L39" s="76"/>
      <c r="N39" s="77">
        <f t="shared" ref="N39:AF39" si="5">SUM(N4:N38)</f>
        <v>24</v>
      </c>
      <c r="O39" s="77">
        <f t="shared" si="5"/>
        <v>0</v>
      </c>
      <c r="P39" s="77">
        <f t="shared" si="5"/>
        <v>0</v>
      </c>
      <c r="Q39" s="77">
        <f t="shared" si="5"/>
        <v>0</v>
      </c>
      <c r="R39" s="77">
        <f t="shared" si="5"/>
        <v>0</v>
      </c>
      <c r="S39" s="77">
        <f t="shared" si="5"/>
        <v>0</v>
      </c>
      <c r="T39" s="77">
        <f t="shared" si="5"/>
        <v>0</v>
      </c>
      <c r="U39" s="77">
        <f t="shared" si="5"/>
        <v>0</v>
      </c>
      <c r="V39" s="77">
        <f t="shared" si="5"/>
        <v>2</v>
      </c>
      <c r="W39" s="77">
        <f t="shared" si="5"/>
        <v>1</v>
      </c>
      <c r="X39" s="77">
        <f t="shared" si="5"/>
        <v>1</v>
      </c>
      <c r="Y39" s="77">
        <f t="shared" si="5"/>
        <v>0</v>
      </c>
      <c r="Z39" s="77">
        <f t="shared" si="5"/>
        <v>3</v>
      </c>
      <c r="AA39" s="77">
        <f t="shared" si="5"/>
        <v>0</v>
      </c>
      <c r="AB39" s="77">
        <f t="shared" si="5"/>
        <v>1</v>
      </c>
      <c r="AC39" s="77">
        <f t="shared" si="5"/>
        <v>2</v>
      </c>
      <c r="AD39" s="77">
        <f t="shared" si="5"/>
        <v>0</v>
      </c>
      <c r="AE39" s="77">
        <f t="shared" si="5"/>
        <v>1</v>
      </c>
      <c r="AF39" s="77">
        <f t="shared" si="5"/>
        <v>0</v>
      </c>
      <c r="AH39" s="77">
        <f>SUM(AH4:AH38)</f>
        <v>25</v>
      </c>
      <c r="AI39" s="77">
        <f>SUM(AI4:AI38)</f>
        <v>10</v>
      </c>
      <c r="AL39" s="225"/>
      <c r="AM39" s="36" t="s">
        <v>53</v>
      </c>
      <c r="AN39" s="56">
        <f>SUMIFS(F:F,B:B,"&gt;=1/16/2023",B:B,"&lt;=1/20/2023",E:E, "Benedict")</f>
        <v>22</v>
      </c>
      <c r="AO39" s="32">
        <f>SUMIFS(G:G,B:B,"&gt;=1/16/2023",B:B,"&lt;=1/20/2023",E:E, "Benedict")</f>
        <v>216</v>
      </c>
      <c r="AP39" s="32">
        <f>SUMIFS(H:H,B:B,"&gt;=1/16/2023",B:B,"&lt;=1/20/2023",E:E, "Benedict")</f>
        <v>43</v>
      </c>
      <c r="AR39" s="72" t="s">
        <v>34</v>
      </c>
      <c r="AS39" s="30">
        <f>SUM(BL7:BN7)</f>
        <v>1</v>
      </c>
      <c r="AT39" s="35"/>
      <c r="AU39" s="35"/>
    </row>
    <row r="40" spans="2:49">
      <c r="B40" s="46">
        <v>44930</v>
      </c>
      <c r="C40" s="12">
        <f>SUM(C38+1)</f>
        <v>36</v>
      </c>
      <c r="D40" s="29" t="s">
        <v>1820</v>
      </c>
      <c r="E40" s="8" t="s">
        <v>55</v>
      </c>
      <c r="F40" s="8">
        <v>1</v>
      </c>
      <c r="G40" s="8">
        <v>2</v>
      </c>
      <c r="H40" s="8">
        <v>1</v>
      </c>
      <c r="J40" s="9" t="s">
        <v>1821</v>
      </c>
      <c r="K40" s="9" t="s">
        <v>1781</v>
      </c>
      <c r="L40" s="9" t="s">
        <v>49</v>
      </c>
      <c r="AB40" s="9">
        <v>1</v>
      </c>
      <c r="AI40" s="10">
        <v>1</v>
      </c>
      <c r="AL40" s="225"/>
      <c r="AM40" s="36" t="s">
        <v>574</v>
      </c>
      <c r="AN40" s="56">
        <f>SUMIFS(F:F,B:B,"&gt;=1/16/2023",B:B,"&lt;=1/20/2023",E:E, "Don")</f>
        <v>0</v>
      </c>
      <c r="AO40" s="32">
        <f>SUMIFS(G:G,B:B,"&gt;=1/16/2023",B:B,"&lt;=1/20/2023",E:E, "Don")</f>
        <v>0</v>
      </c>
      <c r="AP40" s="32">
        <f>SUMIFS(H:H,B:B,"&gt;=1/16/2023",B:B,"&lt;=1/20/2023",E:E, "Don")</f>
        <v>0</v>
      </c>
      <c r="AR40" s="65" t="s">
        <v>15</v>
      </c>
      <c r="AS40" s="30">
        <f>SUM(BL8:BN8)</f>
        <v>0</v>
      </c>
    </row>
    <row r="41" spans="2:49">
      <c r="B41" s="46">
        <v>44930</v>
      </c>
      <c r="C41" s="12">
        <f>SUM(C40+1)</f>
        <v>37</v>
      </c>
      <c r="D41" s="24" t="s">
        <v>1822</v>
      </c>
      <c r="E41" s="8" t="s">
        <v>55</v>
      </c>
      <c r="F41" s="8">
        <v>1</v>
      </c>
      <c r="G41" s="8">
        <v>1</v>
      </c>
      <c r="H41" s="8">
        <v>3</v>
      </c>
      <c r="J41" s="9" t="s">
        <v>1785</v>
      </c>
      <c r="K41" s="9" t="s">
        <v>1757</v>
      </c>
      <c r="L41" s="9" t="s">
        <v>49</v>
      </c>
      <c r="Z41" s="9">
        <v>1</v>
      </c>
      <c r="AH41" s="9">
        <v>1</v>
      </c>
      <c r="AL41" s="225"/>
      <c r="AM41" s="36" t="s">
        <v>73</v>
      </c>
      <c r="AN41" s="56">
        <f>SUMIFS(F:F,B:B,"&gt;=1/16/2023",B:B,"&lt;=1/20/2023",E:E, "Emman")</f>
        <v>24</v>
      </c>
      <c r="AO41" s="32">
        <f>SUMIFS(G:G,B:B,"&gt;=1/16/2023",B:B,"&lt;=1/20/2023",E:E, "Emman")</f>
        <v>210</v>
      </c>
      <c r="AP41" s="32">
        <f>SUMIFS(H:H,B:B,"&gt;=1/16/2023",B:B,"&lt;=1/20/2023",E:E, "Emman")</f>
        <v>39</v>
      </c>
      <c r="AR41" s="72" t="s">
        <v>20</v>
      </c>
      <c r="AS41" s="30">
        <f>BF8</f>
        <v>36</v>
      </c>
      <c r="AW41" s="10"/>
    </row>
    <row r="42" spans="2:49">
      <c r="B42" s="46">
        <v>44930</v>
      </c>
      <c r="C42" s="12">
        <f t="shared" ref="C42:C51" si="6">SUM(C41+1)</f>
        <v>38</v>
      </c>
      <c r="D42" s="25" t="s">
        <v>1823</v>
      </c>
      <c r="E42" s="8" t="s">
        <v>1005</v>
      </c>
      <c r="F42" s="8">
        <v>1</v>
      </c>
      <c r="G42" s="8">
        <v>1</v>
      </c>
      <c r="H42" s="8">
        <v>1</v>
      </c>
      <c r="J42" s="9" t="s">
        <v>5</v>
      </c>
      <c r="K42" s="9" t="s">
        <v>1814</v>
      </c>
      <c r="L42" s="9" t="s">
        <v>66</v>
      </c>
      <c r="Q42" s="9">
        <v>1</v>
      </c>
      <c r="AI42" s="10">
        <v>1</v>
      </c>
      <c r="AL42" s="225"/>
      <c r="AM42" s="36" t="s">
        <v>55</v>
      </c>
      <c r="AN42" s="56">
        <f>SUMIFS(F:F,B:B,"&gt;=1/16/2023",B:B,"&lt;=1/20/2023",E:E, "Jax")</f>
        <v>17</v>
      </c>
      <c r="AO42" s="32">
        <f>SUMIFS(G:G,B:B,"&gt;=1/16/2023",B:B,"&lt;=1/20/2023",E:E, "Jax")</f>
        <v>148</v>
      </c>
      <c r="AP42" s="32">
        <f>SUMIFS(H:H,B:B,"&gt;=1/16/2023",B:B,"&lt;=1/20/2023",E:E, "Jax")</f>
        <v>23</v>
      </c>
      <c r="AR42" s="65" t="s">
        <v>14</v>
      </c>
      <c r="AS42" s="30">
        <f>BG8</f>
        <v>56</v>
      </c>
      <c r="AU42" s="10"/>
    </row>
    <row r="43" spans="2:49">
      <c r="B43" s="46">
        <v>44930</v>
      </c>
      <c r="C43" s="12">
        <f t="shared" si="6"/>
        <v>39</v>
      </c>
      <c r="D43" s="69" t="s">
        <v>1824</v>
      </c>
      <c r="E43" s="8" t="s">
        <v>1026</v>
      </c>
      <c r="F43" s="8">
        <v>1</v>
      </c>
      <c r="G43" s="8">
        <v>1</v>
      </c>
      <c r="H43" s="8">
        <v>2</v>
      </c>
      <c r="J43" s="9" t="s">
        <v>8</v>
      </c>
      <c r="N43" s="9">
        <v>1</v>
      </c>
      <c r="AI43" s="10">
        <v>1</v>
      </c>
      <c r="AL43" s="225"/>
      <c r="AM43" s="36" t="s">
        <v>1779</v>
      </c>
      <c r="AN43" s="56">
        <f>SUMIFS(F:F,B:B,"&gt;=1/16/2023",B:B,"&lt;=1/20/2023",E:E, "Aldous")</f>
        <v>24</v>
      </c>
      <c r="AO43" s="32">
        <f>SUMIFS(G:G,B:B,"&gt;=1/16/2023",B:B,"&lt;=1/20/2023",E:E, "Aldous")</f>
        <v>217</v>
      </c>
      <c r="AP43" s="32">
        <f>SUMIFS(H:H,B:B,"&gt;=1/16/2023",B:B,"&lt;=1/20/2023",E:E, "Aldous")</f>
        <v>26</v>
      </c>
      <c r="AR43" s="72" t="s">
        <v>11</v>
      </c>
      <c r="AS43" s="30">
        <f>BI8</f>
        <v>1</v>
      </c>
    </row>
    <row r="44" spans="2:49">
      <c r="B44" s="46">
        <v>44930</v>
      </c>
      <c r="C44" s="12">
        <f t="shared" si="6"/>
        <v>40</v>
      </c>
      <c r="D44" s="78" t="s">
        <v>1825</v>
      </c>
      <c r="E44" s="8" t="s">
        <v>68</v>
      </c>
      <c r="F44" s="8">
        <v>1</v>
      </c>
      <c r="G44" s="8">
        <v>0</v>
      </c>
      <c r="H44" s="8">
        <v>0</v>
      </c>
      <c r="J44" s="9" t="s">
        <v>20</v>
      </c>
      <c r="K44" s="9" t="s">
        <v>1757</v>
      </c>
      <c r="L44" s="9" t="s">
        <v>855</v>
      </c>
      <c r="P44" s="9">
        <v>1</v>
      </c>
      <c r="AI44" s="10">
        <v>1</v>
      </c>
      <c r="AL44" s="225"/>
      <c r="AM44" s="36" t="s">
        <v>61</v>
      </c>
      <c r="AN44" s="56">
        <f>SUMIFS(F:F,B:B,"&gt;=1/16/2023",B:B,"&lt;=1/20/2023",E:E, "Michael")</f>
        <v>11</v>
      </c>
      <c r="AO44" s="32">
        <f>SUMIFS(G:G,B:B,"&gt;=1/16/2023",B:B,"&lt;=1/20/2023",E:E, "Michael")</f>
        <v>15</v>
      </c>
      <c r="AP44" s="32">
        <f>SUMIFS(H:H,B:B,"&gt;=1/16/2023",B:B,"&lt;=1/20/2023",E:E, "Michael")</f>
        <v>15</v>
      </c>
      <c r="AR44" s="65" t="s">
        <v>1826</v>
      </c>
      <c r="AS44" s="55">
        <f>SUM(BF22:BL22)</f>
        <v>131</v>
      </c>
    </row>
    <row r="45" spans="2:49">
      <c r="B45" s="46">
        <v>44930</v>
      </c>
      <c r="C45" s="12">
        <f t="shared" si="6"/>
        <v>41</v>
      </c>
      <c r="D45" s="29" t="s">
        <v>1827</v>
      </c>
      <c r="E45" s="8" t="s">
        <v>68</v>
      </c>
      <c r="F45" s="8">
        <v>1</v>
      </c>
      <c r="G45" s="8">
        <v>1</v>
      </c>
      <c r="H45" s="8">
        <v>2</v>
      </c>
      <c r="J45" s="9" t="s">
        <v>20</v>
      </c>
      <c r="K45" s="9" t="s">
        <v>1757</v>
      </c>
      <c r="L45" s="9" t="s">
        <v>87</v>
      </c>
      <c r="O45" s="9">
        <v>1</v>
      </c>
      <c r="AH45" s="9">
        <v>1</v>
      </c>
      <c r="AL45" s="225"/>
      <c r="AM45" s="36" t="s">
        <v>113</v>
      </c>
      <c r="AN45" s="56">
        <f>SUMIFS(F:F,B:B,"&gt;=1/16/2023",B:B,"&lt;=1/20/2023",E:E, "Ralph")</f>
        <v>6</v>
      </c>
      <c r="AO45" s="32">
        <f>SUMIFS(G:G,B:B,"&gt;=1/16/2023",B:B,"&lt;=1/20/2023",E:E, "Ralph")</f>
        <v>28</v>
      </c>
      <c r="AP45" s="32">
        <f>SUMIFS(H:H,B:B,"&gt;=1/16/2023",B:B,"&lt;=1/20/2023",E:E, "Ralph")</f>
        <v>9</v>
      </c>
      <c r="AR45" s="72" t="s">
        <v>989</v>
      </c>
      <c r="AS45" s="55">
        <f>BL21</f>
        <v>1</v>
      </c>
    </row>
    <row r="46" spans="2:49">
      <c r="B46" s="46">
        <v>44930</v>
      </c>
      <c r="C46" s="12">
        <f t="shared" si="6"/>
        <v>42</v>
      </c>
      <c r="D46" s="24" t="s">
        <v>1828</v>
      </c>
      <c r="E46" s="8" t="s">
        <v>402</v>
      </c>
      <c r="F46" s="8">
        <v>1</v>
      </c>
      <c r="G46" s="8">
        <v>1</v>
      </c>
      <c r="H46" s="8">
        <v>3</v>
      </c>
      <c r="J46" s="9" t="s">
        <v>1829</v>
      </c>
      <c r="K46" s="9" t="s">
        <v>1754</v>
      </c>
      <c r="L46" s="9" t="s">
        <v>49</v>
      </c>
      <c r="Z46" s="9">
        <v>1</v>
      </c>
      <c r="AH46" s="9">
        <v>1</v>
      </c>
      <c r="AL46" s="225"/>
      <c r="AM46" s="36" t="s">
        <v>70</v>
      </c>
      <c r="AN46" s="56">
        <f>SUMIFS(F:F,B:B,"&gt;=1/16/2023",B:B,"&lt;=1/20/2023",E:E, "Yza")</f>
        <v>25</v>
      </c>
      <c r="AO46" s="32">
        <f>SUMIFS(G:G,B:B,"&gt;=1/16/2023",B:B,"&lt;=1/20/2023",E:E, "Yza")</f>
        <v>26</v>
      </c>
      <c r="AP46" s="32">
        <f>SUMIFS(H:H,B:B,"&gt;=1/16/2023",B:B,"&lt;=1/20/2023",E:E, "Yza")</f>
        <v>32</v>
      </c>
    </row>
    <row r="47" spans="2:49">
      <c r="B47" s="46">
        <v>44930</v>
      </c>
      <c r="C47" s="12">
        <f t="shared" si="6"/>
        <v>43</v>
      </c>
      <c r="D47" s="24" t="s">
        <v>1830</v>
      </c>
      <c r="E47" s="8" t="s">
        <v>402</v>
      </c>
      <c r="F47" s="8">
        <v>1</v>
      </c>
      <c r="G47" s="8">
        <v>1</v>
      </c>
      <c r="H47" s="8">
        <v>0</v>
      </c>
      <c r="K47" s="9" t="s">
        <v>1781</v>
      </c>
      <c r="L47" s="9" t="s">
        <v>251</v>
      </c>
      <c r="AF47" s="9">
        <v>1</v>
      </c>
      <c r="AI47" s="10">
        <v>1</v>
      </c>
      <c r="AL47" s="225"/>
      <c r="AM47" s="36" t="s">
        <v>1019</v>
      </c>
      <c r="AN47" s="56">
        <f>SUMIFS(F:F,B:B,"&gt;=1/16/2023",B:B,"&lt;=1/20/2023",E:E, "Ken")</f>
        <v>9</v>
      </c>
      <c r="AO47" s="32">
        <f>SUMIFS(G:G,B:B,"&gt;=1/16/2023",B:B,"&lt;=1/20/2023",E:E, "Ken")</f>
        <v>15</v>
      </c>
      <c r="AP47" s="32">
        <f>SUMIFS(H:H,B:B,"&gt;=1/16/2023",B:B,"&lt;=1/20/2023",E:E, "Ken")</f>
        <v>15</v>
      </c>
    </row>
    <row r="48" spans="2:49">
      <c r="B48" s="46">
        <v>44930</v>
      </c>
      <c r="C48" s="12">
        <f t="shared" si="6"/>
        <v>44</v>
      </c>
      <c r="D48" s="24" t="s">
        <v>1831</v>
      </c>
      <c r="E48" s="8" t="s">
        <v>48</v>
      </c>
      <c r="F48" s="8">
        <v>1</v>
      </c>
      <c r="G48" s="8">
        <v>0</v>
      </c>
      <c r="H48" s="8">
        <v>1</v>
      </c>
      <c r="J48" s="9" t="s">
        <v>14</v>
      </c>
      <c r="K48" s="9" t="s">
        <v>1781</v>
      </c>
      <c r="L48" s="9" t="s">
        <v>71</v>
      </c>
      <c r="W48" s="9">
        <v>1</v>
      </c>
      <c r="AH48" s="9">
        <v>1</v>
      </c>
      <c r="AL48" s="225"/>
      <c r="AM48" s="36" t="s">
        <v>950</v>
      </c>
      <c r="AN48" s="56">
        <f>SUMIFS(F:F,B:B,"&gt;=1/16/2023",B:B,"&lt;=1/20/2023",E:E, "Kevin")</f>
        <v>3</v>
      </c>
      <c r="AO48" s="32">
        <f>SUMIFS(G:G,B:B,"&gt;=1/16/2023",B:B,"&lt;=1/20/2023",E:E, "Kevin")</f>
        <v>6</v>
      </c>
      <c r="AP48" s="32">
        <f>SUMIFS(H:H,B:B,"&gt;=1/16/2023",B:B,"&lt;=1/20/2023",E:E, "Kevin")</f>
        <v>6</v>
      </c>
    </row>
    <row r="49" spans="2:53">
      <c r="B49" s="46">
        <v>44930</v>
      </c>
      <c r="C49" s="12">
        <f t="shared" si="6"/>
        <v>45</v>
      </c>
      <c r="D49" s="24" t="s">
        <v>1832</v>
      </c>
      <c r="E49" s="8" t="s">
        <v>48</v>
      </c>
      <c r="F49" s="8">
        <v>1</v>
      </c>
      <c r="G49" s="8">
        <v>1</v>
      </c>
      <c r="H49" s="8">
        <v>3</v>
      </c>
      <c r="J49" s="9" t="s">
        <v>1785</v>
      </c>
      <c r="K49" s="9" t="s">
        <v>1757</v>
      </c>
      <c r="L49" s="9" t="s">
        <v>87</v>
      </c>
      <c r="Z49" s="9">
        <v>1</v>
      </c>
      <c r="AH49" s="9">
        <v>1</v>
      </c>
      <c r="AL49" s="225"/>
      <c r="AM49" s="36" t="s">
        <v>1026</v>
      </c>
      <c r="AN49" s="56">
        <f>SUMIFS(F:F,B:B,"&gt;=1/16/2023",B:B,"&lt;=1/20/2023",E:E, "AJ")</f>
        <v>10</v>
      </c>
      <c r="AO49" s="32">
        <f>SUMIFS(G:G,B:B,"&gt;=1/16/2023",B:B,"&lt;=1/20/2023",E:E, "AJ")</f>
        <v>32</v>
      </c>
      <c r="AP49" s="32">
        <f>SUMIFS(H:H,B:B,"&gt;=1/16/2023",B:B,"&lt;=1/20/2023",E:E, "AJ")</f>
        <v>12</v>
      </c>
    </row>
    <row r="50" spans="2:53">
      <c r="B50" s="46">
        <v>44930</v>
      </c>
      <c r="C50" s="12">
        <f t="shared" si="6"/>
        <v>46</v>
      </c>
      <c r="D50" s="24" t="s">
        <v>1833</v>
      </c>
      <c r="E50" s="8" t="s">
        <v>53</v>
      </c>
      <c r="F50" s="8">
        <v>1</v>
      </c>
      <c r="G50" s="8">
        <v>4</v>
      </c>
      <c r="H50" s="8">
        <v>4</v>
      </c>
      <c r="J50" s="9" t="s">
        <v>1834</v>
      </c>
      <c r="K50" s="9" t="s">
        <v>1757</v>
      </c>
      <c r="L50" s="9" t="s">
        <v>245</v>
      </c>
      <c r="AA50" s="9">
        <v>1</v>
      </c>
      <c r="AI50" s="10">
        <v>1</v>
      </c>
      <c r="AL50" s="225"/>
      <c r="AM50" s="79" t="s">
        <v>1081</v>
      </c>
      <c r="AN50" s="56">
        <f>SUMIFS(F:F,B:B,"&gt;=1/16/2023",B:B,"&lt;=1/20/2023",E:E, "Jeh")</f>
        <v>0</v>
      </c>
      <c r="AO50" s="32">
        <f>SUMIFS(G:G,B:B,"&gt;=1/16/2023",B:B,"&lt;=1/20/2023",E:E, "Jeh")</f>
        <v>0</v>
      </c>
      <c r="AP50" s="32">
        <f>SUMIFS(H:H,B:B,"&gt;=1/16/2023",B:B,"&lt;=1/20/2023",E:E, "Jeh")</f>
        <v>0</v>
      </c>
      <c r="AT50" s="73"/>
    </row>
    <row r="51" spans="2:53">
      <c r="B51" s="46">
        <v>44930</v>
      </c>
      <c r="C51" s="12">
        <f t="shared" si="6"/>
        <v>47</v>
      </c>
      <c r="D51" s="24" t="s">
        <v>1835</v>
      </c>
      <c r="E51" s="8" t="s">
        <v>53</v>
      </c>
      <c r="F51" s="8">
        <v>1</v>
      </c>
      <c r="G51" s="8">
        <v>17</v>
      </c>
      <c r="H51" s="8">
        <v>1</v>
      </c>
      <c r="J51" s="9" t="s">
        <v>14</v>
      </c>
      <c r="K51" s="9" t="s">
        <v>1781</v>
      </c>
      <c r="L51" s="9" t="s">
        <v>71</v>
      </c>
      <c r="W51" s="9">
        <v>1</v>
      </c>
      <c r="AH51" s="9">
        <v>1</v>
      </c>
      <c r="AL51" s="227" t="s">
        <v>1796</v>
      </c>
      <c r="AM51" s="65" t="s">
        <v>344</v>
      </c>
      <c r="AN51" s="66">
        <f>SUMIFS(F:F,B:B,"&gt;=1/23/2023",B:B,"&lt;=1/27/2023",E:E, "Emma")</f>
        <v>0</v>
      </c>
      <c r="AO51" s="67">
        <f>SUMIFS(G:G,B:B,"&gt;=1/23/2023",B:B,"&lt;=1/27/2023",E:E, "Emma")</f>
        <v>0</v>
      </c>
      <c r="AP51" s="67">
        <f>SUMIFS(H:H,B:B,"&gt;=1/23/2023",B:B,"&lt;=1/27/2023",E:E, "Emma")</f>
        <v>0</v>
      </c>
      <c r="AT51" s="73"/>
    </row>
    <row r="52" spans="2:53">
      <c r="C52" s="221" t="s">
        <v>1819</v>
      </c>
      <c r="D52" s="221"/>
      <c r="E52" s="221"/>
      <c r="F52" s="77">
        <f>SUM(F40:F51)</f>
        <v>12</v>
      </c>
      <c r="G52" s="77">
        <f>SUM(G40:G51)</f>
        <v>30</v>
      </c>
      <c r="H52" s="77">
        <f>SUM(H40:H51)</f>
        <v>21</v>
      </c>
      <c r="J52" s="76"/>
      <c r="K52" s="76"/>
      <c r="L52" s="76"/>
      <c r="N52" s="77">
        <f t="shared" ref="N52:AF52" si="7">SUM(N40:N51)</f>
        <v>1</v>
      </c>
      <c r="O52" s="77">
        <f t="shared" si="7"/>
        <v>1</v>
      </c>
      <c r="P52" s="77">
        <f t="shared" si="7"/>
        <v>1</v>
      </c>
      <c r="Q52" s="77">
        <f t="shared" si="7"/>
        <v>1</v>
      </c>
      <c r="R52" s="77">
        <f t="shared" si="7"/>
        <v>0</v>
      </c>
      <c r="S52" s="77">
        <f t="shared" si="7"/>
        <v>0</v>
      </c>
      <c r="T52" s="77">
        <f t="shared" si="7"/>
        <v>0</v>
      </c>
      <c r="U52" s="77">
        <f t="shared" si="7"/>
        <v>0</v>
      </c>
      <c r="V52" s="77">
        <f t="shared" si="7"/>
        <v>0</v>
      </c>
      <c r="W52" s="77">
        <f t="shared" si="7"/>
        <v>2</v>
      </c>
      <c r="X52" s="77">
        <f t="shared" si="7"/>
        <v>0</v>
      </c>
      <c r="Y52" s="77">
        <f t="shared" si="7"/>
        <v>0</v>
      </c>
      <c r="Z52" s="77">
        <f t="shared" si="7"/>
        <v>3</v>
      </c>
      <c r="AA52" s="77">
        <f t="shared" si="7"/>
        <v>1</v>
      </c>
      <c r="AB52" s="77">
        <f t="shared" si="7"/>
        <v>1</v>
      </c>
      <c r="AC52" s="77">
        <f t="shared" si="7"/>
        <v>0</v>
      </c>
      <c r="AD52" s="77">
        <f t="shared" si="7"/>
        <v>0</v>
      </c>
      <c r="AE52" s="77">
        <f t="shared" si="7"/>
        <v>0</v>
      </c>
      <c r="AF52" s="77">
        <f t="shared" si="7"/>
        <v>1</v>
      </c>
      <c r="AH52" s="77">
        <f>SUM(AH40:AH51)</f>
        <v>6</v>
      </c>
      <c r="AI52" s="77">
        <f>SUM(AI40:AI51)</f>
        <v>6</v>
      </c>
      <c r="AL52" s="226"/>
      <c r="AM52" s="65" t="s">
        <v>68</v>
      </c>
      <c r="AN52" s="66">
        <f>SUMIFS(F:F,B:B,"&gt;=1/23/2023",B:B,"&lt;=1/27/2023",E:E, "Adam")</f>
        <v>22</v>
      </c>
      <c r="AO52" s="67">
        <f>SUMIFS(G:G,B:B,"&gt;=1/23/2023",B:B,"&lt;=1/27/2023",E:E, "Adam")</f>
        <v>13</v>
      </c>
      <c r="AP52" s="67">
        <f>SUMIFS(H:H,B:B,"&gt;=1/23/2023",B:B,"&lt;=1/27/2023",E:E, "Adam")</f>
        <v>19</v>
      </c>
    </row>
    <row r="53" spans="2:53">
      <c r="B53" s="46">
        <v>44931</v>
      </c>
      <c r="C53" s="12">
        <f>SUM(C51+1)</f>
        <v>48</v>
      </c>
      <c r="D53" s="80" t="s">
        <v>1836</v>
      </c>
      <c r="E53" s="8" t="s">
        <v>950</v>
      </c>
      <c r="F53" s="8">
        <v>1</v>
      </c>
      <c r="G53" s="8">
        <v>1</v>
      </c>
      <c r="H53" s="8">
        <v>1</v>
      </c>
      <c r="J53" s="9" t="s">
        <v>5</v>
      </c>
      <c r="K53" s="9" t="s">
        <v>1837</v>
      </c>
      <c r="L53" s="9" t="s">
        <v>51</v>
      </c>
      <c r="Q53" s="9">
        <v>1</v>
      </c>
      <c r="AH53" s="9">
        <v>1</v>
      </c>
      <c r="AL53" s="226"/>
      <c r="AM53" s="65" t="s">
        <v>159</v>
      </c>
      <c r="AN53" s="66">
        <f>SUMIFS(F:F,B:B,"&gt;=1/23/2023",B:B,"&lt;=1/27/2023",E:E, "Aman")</f>
        <v>1</v>
      </c>
      <c r="AO53" s="67">
        <f>SUMIFS(G:G,B:B,"&gt;=1/23/2023",B:B,"&lt;=1/27/2023",E:E, "Aman")</f>
        <v>49</v>
      </c>
      <c r="AP53" s="67">
        <f>SUMIFS(H:H,B:B,"&gt;=1/23/2023",B:B,"&lt;=1/27/2023",E:E, "Aman")</f>
        <v>1</v>
      </c>
    </row>
    <row r="54" spans="2:53">
      <c r="B54" s="46">
        <v>44931</v>
      </c>
      <c r="C54" s="12">
        <f>SUM(C53+1)</f>
        <v>49</v>
      </c>
      <c r="D54" s="24" t="s">
        <v>1838</v>
      </c>
      <c r="E54" s="8" t="s">
        <v>1081</v>
      </c>
      <c r="F54" s="8">
        <v>1</v>
      </c>
      <c r="G54" s="8">
        <v>1</v>
      </c>
      <c r="H54" s="8">
        <v>1</v>
      </c>
      <c r="J54" s="9" t="s">
        <v>8</v>
      </c>
      <c r="K54" s="9" t="s">
        <v>1757</v>
      </c>
      <c r="L54" s="9" t="s">
        <v>87</v>
      </c>
      <c r="N54" s="9">
        <v>1</v>
      </c>
      <c r="AH54" s="9">
        <v>1</v>
      </c>
      <c r="AL54" s="226"/>
      <c r="AM54" s="65" t="s">
        <v>53</v>
      </c>
      <c r="AN54" s="66">
        <f>SUMIFS(F:F,B:B,"&gt;=1/23/2023",B:B,"&lt;=1/27/2023",E:E, "Benedict")</f>
        <v>16</v>
      </c>
      <c r="AO54" s="67">
        <f>SUMIFS(G:G,B:B,"&gt;=1/23/2023",B:B,"&lt;=1/27/2023",E:E, "Benedict")</f>
        <v>122</v>
      </c>
      <c r="AP54" s="67">
        <f>SUMIFS(H:H,B:B,"&gt;=1/23/2023",B:B,"&lt;=1/27/2023",E:E, "Benedict")</f>
        <v>25</v>
      </c>
    </row>
    <row r="55" spans="2:53">
      <c r="B55" s="46">
        <v>44931</v>
      </c>
      <c r="C55" s="12">
        <f t="shared" ref="C55:C80" si="8">SUM(C54+1)</f>
        <v>50</v>
      </c>
      <c r="D55" s="24" t="s">
        <v>1839</v>
      </c>
      <c r="E55" s="8" t="s">
        <v>1005</v>
      </c>
      <c r="F55" s="8">
        <v>1</v>
      </c>
      <c r="G55" s="8">
        <v>1</v>
      </c>
      <c r="H55" s="8">
        <v>1</v>
      </c>
      <c r="J55" s="9" t="s">
        <v>5</v>
      </c>
      <c r="K55" s="9" t="s">
        <v>1757</v>
      </c>
      <c r="L55" s="9" t="s">
        <v>49</v>
      </c>
      <c r="Q55" s="9">
        <v>1</v>
      </c>
      <c r="AH55" s="9">
        <v>1</v>
      </c>
      <c r="AL55" s="226"/>
      <c r="AM55" s="65" t="s">
        <v>574</v>
      </c>
      <c r="AN55" s="66">
        <f>SUMIFS(F:F,B:B,"&gt;=1/23/2023",B:B,"&lt;=1/27/2023",E:E, "Don")</f>
        <v>0</v>
      </c>
      <c r="AO55" s="67">
        <f>SUMIFS(G:G,B:B,"&gt;=1/23/2023",B:B,"&lt;=1/27/2023",E:E, "Don")</f>
        <v>0</v>
      </c>
      <c r="AP55" s="67">
        <f>SUMIFS(H:H,B:B,"&gt;=1/23/2023",B:B,"&lt;=1/27/2023",E:E, "Don")</f>
        <v>0</v>
      </c>
    </row>
    <row r="56" spans="2:53">
      <c r="B56" s="46">
        <v>44931</v>
      </c>
      <c r="C56" s="12">
        <f t="shared" si="8"/>
        <v>51</v>
      </c>
      <c r="D56" s="24" t="s">
        <v>1840</v>
      </c>
      <c r="E56" s="8" t="s">
        <v>55</v>
      </c>
      <c r="F56" s="8">
        <v>1</v>
      </c>
      <c r="G56" s="8">
        <v>17</v>
      </c>
      <c r="H56" s="8">
        <v>0</v>
      </c>
      <c r="J56" s="9" t="s">
        <v>29</v>
      </c>
      <c r="K56" s="9" t="s">
        <v>1781</v>
      </c>
      <c r="L56" s="9" t="s">
        <v>71</v>
      </c>
      <c r="Y56" s="9">
        <v>1</v>
      </c>
      <c r="AI56" s="10">
        <v>1</v>
      </c>
      <c r="AL56" s="226"/>
      <c r="AM56" s="65" t="s">
        <v>73</v>
      </c>
      <c r="AN56" s="66">
        <f>SUMIFS(F:F,B:B,"&gt;=1/23/2023",B:B,"&lt;=1/27/2023",E:E, "Emman")</f>
        <v>11</v>
      </c>
      <c r="AO56" s="67">
        <f>SUMIFS(G:G,B:B,"&gt;=1/23/2023",B:B,"&lt;=1/27/2023",E:E, "Emman")</f>
        <v>82</v>
      </c>
      <c r="AP56" s="67">
        <f>SUMIFS(H:H,B:B,"&gt;=1/23/2023",B:B,"&lt;=1/27/2023",E:E, "Emman")</f>
        <v>10</v>
      </c>
    </row>
    <row r="57" spans="2:53">
      <c r="B57" s="46">
        <v>44931</v>
      </c>
      <c r="C57" s="12">
        <f t="shared" si="8"/>
        <v>52</v>
      </c>
      <c r="D57" s="24" t="s">
        <v>1841</v>
      </c>
      <c r="E57" s="8" t="s">
        <v>55</v>
      </c>
      <c r="F57" s="8">
        <v>1</v>
      </c>
      <c r="G57" s="8">
        <v>1</v>
      </c>
      <c r="H57" s="8">
        <v>1</v>
      </c>
      <c r="J57" s="9" t="s">
        <v>14</v>
      </c>
      <c r="K57" s="9" t="s">
        <v>1781</v>
      </c>
      <c r="L57" s="9" t="s">
        <v>66</v>
      </c>
      <c r="W57" s="9">
        <v>1</v>
      </c>
      <c r="AH57" s="9">
        <v>1</v>
      </c>
      <c r="AL57" s="226"/>
      <c r="AM57" s="65" t="s">
        <v>55</v>
      </c>
      <c r="AN57" s="66">
        <f>SUMIFS(F:F,B:B,"&gt;=1/23/2023",B:B,"&lt;=1/27/2023",E:E, "Jax")</f>
        <v>18</v>
      </c>
      <c r="AO57" s="81">
        <f>SUMIFS(G:G,B:B,"&gt;=1/23/2023",B:B,"&lt;=1/27/2023",E:E, "Jax")</f>
        <v>95</v>
      </c>
      <c r="AP57" s="67">
        <f>SUMIFS(H:H,B:B,"&gt;=1/23/2023",B:B,"&lt;=1/27/2023",E:E, "Jax")</f>
        <v>20</v>
      </c>
    </row>
    <row r="58" spans="2:53">
      <c r="B58" s="46">
        <v>44931</v>
      </c>
      <c r="C58" s="12">
        <f t="shared" si="8"/>
        <v>53</v>
      </c>
      <c r="D58" s="24" t="s">
        <v>118</v>
      </c>
      <c r="E58" s="8" t="s">
        <v>55</v>
      </c>
      <c r="F58" s="8">
        <v>1</v>
      </c>
      <c r="G58" s="8">
        <v>18</v>
      </c>
      <c r="H58" s="8">
        <v>1</v>
      </c>
      <c r="J58" s="9" t="s">
        <v>14</v>
      </c>
      <c r="K58" s="9" t="s">
        <v>1781</v>
      </c>
      <c r="L58" s="9" t="s">
        <v>71</v>
      </c>
      <c r="W58" s="9">
        <v>1</v>
      </c>
      <c r="AI58" s="10">
        <v>1</v>
      </c>
      <c r="AL58" s="226"/>
      <c r="AM58" s="65" t="s">
        <v>1779</v>
      </c>
      <c r="AN58" s="82">
        <f>SUMIFS(F:F,B:B,"&gt;=1/23/2023",B:B,"&lt;=1/27/2023",E:E, "Aldous")</f>
        <v>14</v>
      </c>
      <c r="AO58" s="67">
        <f>SUMIFS(G:G,B:B,"&gt;=1/23/2023",B:B,"&lt;=1/27/2023",E:E, "Aldous")</f>
        <v>154</v>
      </c>
      <c r="AP58" s="66">
        <f>SUMIFS(H:H,B:B,"&gt;=1/23/2023",B:B,"&lt;=1/27/2023",E:E, "Aldous")</f>
        <v>14</v>
      </c>
    </row>
    <row r="59" spans="2:53">
      <c r="B59" s="46">
        <v>44931</v>
      </c>
      <c r="C59" s="12">
        <f t="shared" si="8"/>
        <v>54</v>
      </c>
      <c r="D59" s="24" t="s">
        <v>1842</v>
      </c>
      <c r="E59" s="8" t="s">
        <v>55</v>
      </c>
      <c r="F59" s="8">
        <v>1</v>
      </c>
      <c r="G59" s="8">
        <v>1</v>
      </c>
      <c r="H59" s="8">
        <v>1</v>
      </c>
      <c r="J59" s="9" t="s">
        <v>1843</v>
      </c>
      <c r="K59" s="9" t="s">
        <v>1781</v>
      </c>
      <c r="L59" s="9" t="s">
        <v>251</v>
      </c>
      <c r="AC59" s="9">
        <v>1</v>
      </c>
      <c r="AI59" s="10">
        <v>1</v>
      </c>
      <c r="AL59" s="226"/>
      <c r="AM59" s="65" t="s">
        <v>61</v>
      </c>
      <c r="AN59" s="82">
        <f>SUMIFS(F:F,B:B,"&gt;=1/23/2023",B:B,"&lt;=1/27/2023",E:E, "Michael")</f>
        <v>18</v>
      </c>
      <c r="AO59" s="67">
        <f>SUMIFS(G:G,B:B,"&gt;=1/23/2023",B:B,"&lt;=1/27/2023",E:E, "Michael")</f>
        <v>12</v>
      </c>
      <c r="AP59" s="66">
        <f>SUMIFS(H:H,B:B,"&gt;=1/23/2023",B:B,"&lt;=1/27/2023",E:E, "Michael")</f>
        <v>24</v>
      </c>
      <c r="AX59" t="s">
        <v>1844</v>
      </c>
      <c r="AY59">
        <f>SUM(AN6:AN20)</f>
        <v>110</v>
      </c>
      <c r="AZ59">
        <f t="shared" ref="AZ59:BA59" si="9">SUM(AO6:AO20)</f>
        <v>296</v>
      </c>
      <c r="BA59">
        <f t="shared" si="9"/>
        <v>141</v>
      </c>
    </row>
    <row r="60" spans="2:53">
      <c r="B60" s="46">
        <v>44931</v>
      </c>
      <c r="C60" s="12">
        <f t="shared" si="8"/>
        <v>55</v>
      </c>
      <c r="D60" s="24" t="s">
        <v>1845</v>
      </c>
      <c r="E60" s="8" t="s">
        <v>55</v>
      </c>
      <c r="F60" s="8">
        <v>1</v>
      </c>
      <c r="G60" s="8">
        <v>1</v>
      </c>
      <c r="H60" s="8">
        <v>2</v>
      </c>
      <c r="J60" s="9" t="s">
        <v>1834</v>
      </c>
      <c r="K60" s="9" t="s">
        <v>1757</v>
      </c>
      <c r="L60" s="9" t="s">
        <v>83</v>
      </c>
      <c r="AA60" s="9">
        <v>1</v>
      </c>
      <c r="AH60" s="9">
        <v>1</v>
      </c>
      <c r="AL60" s="226"/>
      <c r="AM60" s="65" t="s">
        <v>113</v>
      </c>
      <c r="AN60" s="66">
        <f>SUMIFS(F:F,B:B,"&gt;=1/23/2023",B:B,"&lt;=1/27/2023",E:E, "Ralph")</f>
        <v>1</v>
      </c>
      <c r="AO60" s="83">
        <f>SUMIFS(G:G,B:B,"&gt;=1/23/2023",B:B,"&lt;=1/27/2023",E:E, "Ralph")</f>
        <v>1</v>
      </c>
      <c r="AP60" s="67">
        <f>SUMIFS(H:H,B:B,"&gt;=1/23/2023",B:B,"&lt;=1/27/2023",E:E, "Ralph")</f>
        <v>0</v>
      </c>
      <c r="AX60" t="s">
        <v>1846</v>
      </c>
      <c r="AY60">
        <f>SUM(AN21:AN35)</f>
        <v>133</v>
      </c>
      <c r="AZ60">
        <f t="shared" ref="AZ60:BA60" si="10">SUM(AO21:AO35)</f>
        <v>392</v>
      </c>
      <c r="BA60">
        <f t="shared" si="10"/>
        <v>158</v>
      </c>
    </row>
    <row r="61" spans="2:53">
      <c r="B61" s="46">
        <v>44931</v>
      </c>
      <c r="C61" s="12">
        <f t="shared" si="8"/>
        <v>56</v>
      </c>
      <c r="D61" s="24" t="s">
        <v>1847</v>
      </c>
      <c r="E61" s="8" t="s">
        <v>55</v>
      </c>
      <c r="F61" s="8">
        <v>1</v>
      </c>
      <c r="G61" s="8">
        <v>1</v>
      </c>
      <c r="H61" s="8">
        <v>2</v>
      </c>
      <c r="J61" s="9" t="s">
        <v>1834</v>
      </c>
      <c r="K61" s="9" t="s">
        <v>1754</v>
      </c>
      <c r="L61" s="9" t="s">
        <v>51</v>
      </c>
      <c r="AA61" s="9">
        <v>1</v>
      </c>
      <c r="AH61" s="9">
        <v>1</v>
      </c>
      <c r="AL61" s="226"/>
      <c r="AM61" s="65" t="s">
        <v>70</v>
      </c>
      <c r="AN61" s="66">
        <f>SUMIFS(F:F,B:B,"&gt;=1/23/2023",B:B,"&lt;=1/27/2023",E:E, "Yza")</f>
        <v>24</v>
      </c>
      <c r="AO61" s="67">
        <f>SUMIFS(G:G,B:B,"&gt;=1/23/2023",B:B,"&lt;=1/27/2023",E:E, "Yza")</f>
        <v>9</v>
      </c>
      <c r="AP61" s="67">
        <f>SUMIFS(H:H,B:B,"&gt;=1/23/2023",B:B,"&lt;=1/27/2023",E:E, "Yza")</f>
        <v>13</v>
      </c>
      <c r="AX61" t="s">
        <v>1848</v>
      </c>
      <c r="AY61" s="84">
        <f>SUM(AN36:AN50)</f>
        <v>167</v>
      </c>
      <c r="AZ61" s="84">
        <f t="shared" ref="AZ61:BA61" si="11">SUM(AO36:AO50)</f>
        <v>980</v>
      </c>
      <c r="BA61" s="84">
        <f t="shared" si="11"/>
        <v>237</v>
      </c>
    </row>
    <row r="62" spans="2:53">
      <c r="B62" s="46">
        <v>44931</v>
      </c>
      <c r="C62" s="12">
        <f t="shared" si="8"/>
        <v>57</v>
      </c>
      <c r="D62" s="24" t="s">
        <v>1849</v>
      </c>
      <c r="E62" s="8" t="s">
        <v>1019</v>
      </c>
      <c r="F62" s="8">
        <v>1</v>
      </c>
      <c r="G62" s="8">
        <v>1</v>
      </c>
      <c r="H62" s="8">
        <v>1</v>
      </c>
      <c r="J62" s="9" t="s">
        <v>5</v>
      </c>
      <c r="K62" s="9" t="s">
        <v>1814</v>
      </c>
      <c r="L62" s="9" t="s">
        <v>51</v>
      </c>
      <c r="Q62" s="9">
        <v>1</v>
      </c>
      <c r="AH62" s="9">
        <v>1</v>
      </c>
      <c r="AL62" s="226"/>
      <c r="AM62" s="85" t="s">
        <v>1019</v>
      </c>
      <c r="AN62" s="66">
        <f>SUMIFS(F:F,B:B,"&gt;=1/23/2023",B:B,"&lt;=1/27/2023",E:E, "Ken")</f>
        <v>19</v>
      </c>
      <c r="AO62" s="67">
        <f>SUMIFS(G:G,B:B,"&gt;=1/23/2023",B:B,"&lt;=1/27/2023",E:E, "Ken")</f>
        <v>15</v>
      </c>
      <c r="AP62" s="67">
        <f>SUMIFS(H:H,B:B,"&gt;=1/23/2023",B:B,"&lt;=1/27/2023",E:E, "Ken")</f>
        <v>31</v>
      </c>
      <c r="AX62" t="s">
        <v>1850</v>
      </c>
      <c r="AY62">
        <f>SUM(AN51:AN64)</f>
        <v>180</v>
      </c>
      <c r="AZ62">
        <f t="shared" ref="AZ62:BA62" si="12">SUM(AO51:AO64)</f>
        <v>567</v>
      </c>
      <c r="BA62">
        <f t="shared" si="12"/>
        <v>185</v>
      </c>
    </row>
    <row r="63" spans="2:53">
      <c r="B63" s="46">
        <v>44931</v>
      </c>
      <c r="C63" s="12">
        <f t="shared" si="8"/>
        <v>58</v>
      </c>
      <c r="D63" s="69" t="s">
        <v>1851</v>
      </c>
      <c r="E63" s="8" t="s">
        <v>1026</v>
      </c>
      <c r="F63" s="8">
        <v>1</v>
      </c>
      <c r="G63" s="8">
        <v>1</v>
      </c>
      <c r="H63" s="8">
        <v>1</v>
      </c>
      <c r="J63" s="9" t="s">
        <v>5</v>
      </c>
      <c r="K63" s="9" t="s">
        <v>1814</v>
      </c>
      <c r="L63" s="9" t="s">
        <v>87</v>
      </c>
      <c r="Q63" s="9">
        <v>1</v>
      </c>
      <c r="AH63" s="9">
        <v>1</v>
      </c>
      <c r="AL63" s="226"/>
      <c r="AM63" s="85" t="s">
        <v>950</v>
      </c>
      <c r="AN63" s="66">
        <f>SUMIFS(F:F,B:B,"&gt;=1/23/2023",B:B,"&lt;=1/27/2023",E:E, "Kevin")</f>
        <v>19</v>
      </c>
      <c r="AO63" s="67">
        <f>SUMIFS(G:G,B:B,"&gt;=1/23/2023",B:B,"&lt;=1/27/2023",E:E, "Kevin")</f>
        <v>7</v>
      </c>
      <c r="AP63" s="67">
        <f>SUMIFS(H:H,B:B,"&gt;=1/23/2023",B:B,"&lt;=1/27/2023",E:E, "Kevin")</f>
        <v>11</v>
      </c>
      <c r="AX63" t="s">
        <v>1766</v>
      </c>
      <c r="AY63">
        <f>SUM(AY59:AY62)</f>
        <v>590</v>
      </c>
      <c r="AZ63">
        <f t="shared" ref="AZ63:BA63" si="13">SUM(AZ59:AZ62)</f>
        <v>2235</v>
      </c>
      <c r="BA63">
        <f t="shared" si="13"/>
        <v>721</v>
      </c>
    </row>
    <row r="64" spans="2:53">
      <c r="B64" s="46">
        <v>44931</v>
      </c>
      <c r="C64" s="12">
        <f t="shared" si="8"/>
        <v>59</v>
      </c>
      <c r="D64" s="24" t="s">
        <v>1852</v>
      </c>
      <c r="E64" s="8" t="s">
        <v>68</v>
      </c>
      <c r="F64" s="8">
        <v>1</v>
      </c>
      <c r="G64" s="8">
        <v>1</v>
      </c>
      <c r="H64" s="8">
        <v>2</v>
      </c>
      <c r="J64" s="9" t="s">
        <v>20</v>
      </c>
      <c r="K64" s="9" t="s">
        <v>1757</v>
      </c>
      <c r="L64" s="9" t="s">
        <v>87</v>
      </c>
      <c r="O64" s="9">
        <v>1</v>
      </c>
      <c r="AH64" s="9">
        <v>1</v>
      </c>
      <c r="AL64" s="226"/>
      <c r="AM64" s="85" t="s">
        <v>1026</v>
      </c>
      <c r="AN64" s="66">
        <f>SUMIFS(F:F,B:B,"&gt;=1/23/2023",B:B,"&lt;=1/27/2023",E:E, "AJ")</f>
        <v>17</v>
      </c>
      <c r="AO64" s="67">
        <f>SUMIFS(G:G,B:B,"&gt;=1/23/2023",B:B,"&lt;=1/27/2023",E:E, "AJ")</f>
        <v>8</v>
      </c>
      <c r="AP64" s="67">
        <f>SUMIFS(H:H,B:B,"&gt;=1/23/2023",B:B,"&lt;=1/27/2023",E:E, "AJ")</f>
        <v>17</v>
      </c>
    </row>
    <row r="65" spans="2:42">
      <c r="B65" s="46">
        <v>44931</v>
      </c>
      <c r="C65" s="12">
        <f t="shared" si="8"/>
        <v>60</v>
      </c>
      <c r="D65" s="24" t="s">
        <v>1853</v>
      </c>
      <c r="E65" s="8" t="s">
        <v>68</v>
      </c>
      <c r="F65" s="8">
        <v>1</v>
      </c>
      <c r="G65" s="8">
        <v>1</v>
      </c>
      <c r="H65" s="8">
        <v>2</v>
      </c>
      <c r="J65" s="9" t="s">
        <v>20</v>
      </c>
      <c r="K65" s="9" t="s">
        <v>1757</v>
      </c>
      <c r="L65" s="9" t="s">
        <v>87</v>
      </c>
      <c r="O65" s="9">
        <v>1</v>
      </c>
      <c r="AH65" s="9">
        <v>1</v>
      </c>
      <c r="AL65" s="226"/>
      <c r="AM65" s="85" t="s">
        <v>1081</v>
      </c>
      <c r="AN65" s="66">
        <f>SUMIFS(F:F,B:B,"&gt;=1/23/2023",B:B,"&lt;=1/27/2023",E:E, "Jeh")</f>
        <v>4</v>
      </c>
      <c r="AO65" s="67">
        <f>SUMIFS(G:G,B:B,"&gt;=1/23/2023",B:B,"&lt;=1/27/2023",E:E, "Jeh")</f>
        <v>4</v>
      </c>
      <c r="AP65" s="67">
        <f>SUMIFS(H:H,B:B,"&gt;=1/23/2023",B:B,"&lt;=1/27/2023",E:E, "Jeh")</f>
        <v>8</v>
      </c>
    </row>
    <row r="66" spans="2:42">
      <c r="B66" s="46">
        <v>44931</v>
      </c>
      <c r="C66" s="12">
        <f t="shared" si="8"/>
        <v>61</v>
      </c>
      <c r="D66" s="24" t="s">
        <v>1854</v>
      </c>
      <c r="E66" s="8" t="s">
        <v>68</v>
      </c>
      <c r="F66" s="8">
        <v>1</v>
      </c>
      <c r="G66" s="8">
        <v>1</v>
      </c>
      <c r="H66" s="8">
        <v>1</v>
      </c>
      <c r="J66" s="9" t="s">
        <v>8</v>
      </c>
      <c r="K66" s="9" t="s">
        <v>1757</v>
      </c>
      <c r="L66" s="9" t="s">
        <v>49</v>
      </c>
      <c r="N66" s="9">
        <v>1</v>
      </c>
      <c r="AH66" s="9">
        <v>1</v>
      </c>
      <c r="AL66" s="228" t="s">
        <v>1798</v>
      </c>
      <c r="AM66" s="30" t="s">
        <v>344</v>
      </c>
      <c r="AN66" s="31">
        <f>SUMIFS(F:F,B:B,"&gt;=1/30/2023",B:B,"&lt;=1/31/2023",E:E, "Emma")</f>
        <v>0</v>
      </c>
      <c r="AO66" s="32">
        <f>SUMIFS(G:G,B:B,"&gt;=1/30/2023",B:B,"&lt;=1/31/2023",E:E, "Emma")</f>
        <v>0</v>
      </c>
      <c r="AP66" s="32">
        <f>SUMIFS(H:H,B:B,"&gt;=1/30/2023",B:B,"&lt;=1/31/2023",E:E, "Emma")</f>
        <v>0</v>
      </c>
    </row>
    <row r="67" spans="2:42">
      <c r="B67" s="46">
        <v>44931</v>
      </c>
      <c r="C67" s="12">
        <f t="shared" si="8"/>
        <v>62</v>
      </c>
      <c r="D67" s="24" t="s">
        <v>1855</v>
      </c>
      <c r="E67" s="8" t="s">
        <v>53</v>
      </c>
      <c r="F67" s="8">
        <v>1</v>
      </c>
      <c r="G67" s="8">
        <v>1</v>
      </c>
      <c r="H67" s="8">
        <v>2</v>
      </c>
      <c r="J67" s="9" t="s">
        <v>1834</v>
      </c>
      <c r="K67" s="9" t="s">
        <v>1757</v>
      </c>
      <c r="L67" s="9" t="s">
        <v>49</v>
      </c>
      <c r="AA67" s="9">
        <v>1</v>
      </c>
      <c r="AH67" s="9">
        <v>1</v>
      </c>
      <c r="AL67" s="229"/>
      <c r="AM67" s="30" t="s">
        <v>68</v>
      </c>
      <c r="AN67" s="56">
        <f>SUMIFS(F:F,B:B,"&gt;=1/30/2023",B:B,"&lt;=1/31/2023",E:E, "Adam")</f>
        <v>4</v>
      </c>
      <c r="AO67" s="32">
        <f>SUMIFS(G:G,B:B,"&gt;=1/30/2023",B:B,"&lt;=1/31/2023",E:E, "Adam")</f>
        <v>0</v>
      </c>
      <c r="AP67" s="32">
        <f>SUMIFS(H:H,B:B,"&gt;=1/30/2023",B:B,"&lt;=1/31/2023",E:E, "Adam")</f>
        <v>0</v>
      </c>
    </row>
    <row r="68" spans="2:42">
      <c r="B68" s="46">
        <v>44931</v>
      </c>
      <c r="C68" s="12">
        <f t="shared" si="8"/>
        <v>63</v>
      </c>
      <c r="D68" s="24" t="s">
        <v>1856</v>
      </c>
      <c r="E68" s="8" t="s">
        <v>53</v>
      </c>
      <c r="F68" s="8">
        <v>1</v>
      </c>
      <c r="G68" s="8">
        <v>15</v>
      </c>
      <c r="H68" s="8">
        <v>1</v>
      </c>
      <c r="J68" s="9" t="s">
        <v>1843</v>
      </c>
      <c r="K68" s="9" t="s">
        <v>1781</v>
      </c>
      <c r="L68" s="9" t="s">
        <v>71</v>
      </c>
      <c r="AC68" s="9">
        <v>1</v>
      </c>
      <c r="AI68" s="10">
        <v>1</v>
      </c>
      <c r="AL68" s="229"/>
      <c r="AM68" s="30" t="s">
        <v>159</v>
      </c>
      <c r="AN68" s="56">
        <f>SUMIFS(F:F,B:B,"&gt;=1/30/2023",B:B,"&lt;=1/31/2023",E:E, "Aman")</f>
        <v>5</v>
      </c>
      <c r="AO68" s="32">
        <f>SUMIFS(G:G,B:B,"&gt;=1/30/2023",B:B,"&lt;=1/31/2023",E:E, "Aman")</f>
        <v>3</v>
      </c>
      <c r="AP68" s="32">
        <f>SUMIFS(H:H,B:B,"&gt;=1/30/2023",B:B,"&lt;=1/31/2023",E:E, "Aman")</f>
        <v>0</v>
      </c>
    </row>
    <row r="69" spans="2:42">
      <c r="B69" s="46">
        <v>44931</v>
      </c>
      <c r="C69" s="12">
        <f t="shared" si="8"/>
        <v>64</v>
      </c>
      <c r="D69" s="24" t="s">
        <v>1857</v>
      </c>
      <c r="E69" s="8" t="s">
        <v>53</v>
      </c>
      <c r="F69" s="8">
        <v>1</v>
      </c>
      <c r="G69" s="8">
        <v>1</v>
      </c>
      <c r="H69" s="8">
        <v>2</v>
      </c>
      <c r="J69" s="9" t="s">
        <v>14</v>
      </c>
      <c r="K69" s="9" t="s">
        <v>1781</v>
      </c>
      <c r="L69" s="9" t="s">
        <v>71</v>
      </c>
      <c r="W69" s="9">
        <v>1</v>
      </c>
      <c r="AH69" s="9">
        <v>1</v>
      </c>
      <c r="AL69" s="229"/>
      <c r="AM69" s="30" t="s">
        <v>53</v>
      </c>
      <c r="AN69" s="56">
        <f>SUMIFS(F:F,B:B,"&gt;=1/30/2023",B:B,"&lt;=1/31/2023",E:E, "Benedict")</f>
        <v>5</v>
      </c>
      <c r="AO69" s="32">
        <f>SUMIFS(G:G,B:B,"&gt;=1/30/2023",B:B,"&lt;=1/31/2023",E:E, "Benedict")</f>
        <v>46</v>
      </c>
      <c r="AP69" s="32">
        <f>SUMIFS(H:H,B:B,"&gt;=1/30/2023",B:B,"&lt;=1/31/2023",E:E, "Benedict")</f>
        <v>3</v>
      </c>
    </row>
    <row r="70" spans="2:42">
      <c r="B70" s="46">
        <v>44931</v>
      </c>
      <c r="C70" s="12">
        <f t="shared" si="8"/>
        <v>65</v>
      </c>
      <c r="D70" s="24" t="s">
        <v>1858</v>
      </c>
      <c r="E70" s="8" t="s">
        <v>53</v>
      </c>
      <c r="F70" s="8">
        <v>1</v>
      </c>
      <c r="G70" s="8">
        <v>20</v>
      </c>
      <c r="H70" s="8">
        <v>0</v>
      </c>
      <c r="J70" s="9" t="s">
        <v>29</v>
      </c>
      <c r="K70" s="9" t="s">
        <v>1781</v>
      </c>
      <c r="L70" s="9" t="s">
        <v>71</v>
      </c>
      <c r="Y70" s="9">
        <v>1</v>
      </c>
      <c r="AI70" s="10">
        <v>1</v>
      </c>
      <c r="AL70" s="229"/>
      <c r="AM70" s="30" t="s">
        <v>574</v>
      </c>
      <c r="AN70" s="56">
        <f>SUMIFS(F:F,B:B,"&gt;=1/30/2023",B:B,"&lt;=1/31/2023",E:E, "Don")</f>
        <v>0</v>
      </c>
      <c r="AO70" s="32">
        <f>SUMIFS(G:G,B:B,"&gt;=1/30/2023",B:B,"&lt;=1/31/2023",E:E, "Don")</f>
        <v>0</v>
      </c>
      <c r="AP70" s="32">
        <f>SUMIFS(H:H,B:B,"&gt;=1/30/2023",B:B,"&lt;=1/31/2023",E:E, "Don")</f>
        <v>0</v>
      </c>
    </row>
    <row r="71" spans="2:42">
      <c r="B71" s="46">
        <v>44931</v>
      </c>
      <c r="C71" s="12">
        <f t="shared" si="8"/>
        <v>66</v>
      </c>
      <c r="D71" s="24" t="s">
        <v>1859</v>
      </c>
      <c r="E71" s="8" t="s">
        <v>61</v>
      </c>
      <c r="F71" s="8">
        <v>1</v>
      </c>
      <c r="G71" s="8">
        <v>1</v>
      </c>
      <c r="H71" s="8">
        <v>1</v>
      </c>
      <c r="J71" s="9" t="s">
        <v>5</v>
      </c>
      <c r="K71" s="9" t="s">
        <v>1814</v>
      </c>
      <c r="L71" s="9" t="s">
        <v>49</v>
      </c>
      <c r="Q71" s="9">
        <v>1</v>
      </c>
      <c r="AH71" s="9">
        <v>1</v>
      </c>
      <c r="AL71" s="229"/>
      <c r="AM71" s="30" t="s">
        <v>73</v>
      </c>
      <c r="AN71" s="56">
        <f>SUMIFS(F:F,B:B,"&gt;=1/30/2023",B:B,"&lt;=1/31/2023",E:E, "Emman")</f>
        <v>6</v>
      </c>
      <c r="AO71" s="32">
        <f>SUMIFS(G:G,B:B,"&gt;=1/30/2023",B:B,"&lt;=1/31/2023",E:E, "Emman")</f>
        <v>58</v>
      </c>
      <c r="AP71" s="32">
        <f>SUMIFS(H:H,B:B,"&gt;=1/30/2023",B:B,"&lt;=1/31/2023",E:E, "Emman")</f>
        <v>6</v>
      </c>
    </row>
    <row r="72" spans="2:42">
      <c r="B72" s="46">
        <v>44931</v>
      </c>
      <c r="C72" s="12">
        <f t="shared" si="8"/>
        <v>67</v>
      </c>
      <c r="D72" s="24" t="s">
        <v>1860</v>
      </c>
      <c r="E72" s="8" t="s">
        <v>48</v>
      </c>
      <c r="F72" s="8">
        <v>1</v>
      </c>
      <c r="G72" s="8">
        <v>17</v>
      </c>
      <c r="H72" s="8">
        <v>0</v>
      </c>
      <c r="J72" s="9" t="s">
        <v>29</v>
      </c>
      <c r="K72" s="9" t="s">
        <v>1781</v>
      </c>
      <c r="L72" s="9" t="s">
        <v>71</v>
      </c>
      <c r="AF72" s="9">
        <v>1</v>
      </c>
      <c r="AI72" s="10">
        <v>1</v>
      </c>
      <c r="AL72" s="229"/>
      <c r="AM72" s="30" t="s">
        <v>55</v>
      </c>
      <c r="AN72" s="56">
        <f>SUMIFS(F:F,B:B,"&gt;=1/30/2023",B:B,"&lt;=1/31/2023",E:E, "Jax")</f>
        <v>4</v>
      </c>
      <c r="AO72" s="32">
        <f>SUMIFS(G:G,B:B,"&gt;=1/30/2023",B:B,"&lt;=1/31/2023",E:E, "Jax")</f>
        <v>38</v>
      </c>
      <c r="AP72" s="32">
        <f>SUMIFS(H:H,B:B,"&gt;=1/30/2023",B:B,"&lt;=1/31/2023",E:E, "Jax")</f>
        <v>3</v>
      </c>
    </row>
    <row r="73" spans="2:42">
      <c r="B73" s="46">
        <v>44931</v>
      </c>
      <c r="C73" s="12">
        <f t="shared" si="8"/>
        <v>68</v>
      </c>
      <c r="D73" s="24" t="s">
        <v>162</v>
      </c>
      <c r="E73" s="8" t="s">
        <v>48</v>
      </c>
      <c r="F73" s="8">
        <v>1</v>
      </c>
      <c r="G73" s="8">
        <v>17</v>
      </c>
      <c r="H73" s="8">
        <v>1</v>
      </c>
      <c r="J73" s="9" t="s">
        <v>14</v>
      </c>
      <c r="K73" s="9" t="s">
        <v>1781</v>
      </c>
      <c r="L73" s="9" t="s">
        <v>71</v>
      </c>
      <c r="W73" s="9">
        <v>1</v>
      </c>
      <c r="AI73" s="10">
        <v>1</v>
      </c>
      <c r="AL73" s="229"/>
      <c r="AM73" s="30" t="s">
        <v>1779</v>
      </c>
      <c r="AN73" s="56">
        <f>SUMIFS(F:F,B:B,"&gt;=1/30/2023",B:B,"&lt;=1/31/2023",E:E, "Aldous")</f>
        <v>5</v>
      </c>
      <c r="AO73" s="32">
        <f>SUMIFS(G:G,B:B,"&gt;=1/30/2023",B:B,"&lt;=1/31/2023",E:E, "Aldous")</f>
        <v>38</v>
      </c>
      <c r="AP73" s="32">
        <f>SUMIFS(H:H,B:B,"&gt;=1/30/2023",B:B,"&lt;=1/31/2023",E:E, "Aldous")</f>
        <v>5</v>
      </c>
    </row>
    <row r="74" spans="2:42">
      <c r="B74" s="46">
        <v>44931</v>
      </c>
      <c r="C74" s="12">
        <f t="shared" si="8"/>
        <v>69</v>
      </c>
      <c r="D74" s="24" t="s">
        <v>363</v>
      </c>
      <c r="E74" s="8" t="s">
        <v>48</v>
      </c>
      <c r="F74" s="8">
        <v>1</v>
      </c>
      <c r="G74" s="8">
        <v>18</v>
      </c>
      <c r="H74" s="8">
        <v>1</v>
      </c>
      <c r="J74" s="9" t="s">
        <v>14</v>
      </c>
      <c r="K74" s="9" t="s">
        <v>1781</v>
      </c>
      <c r="L74" s="9" t="s">
        <v>71</v>
      </c>
      <c r="W74" s="9">
        <v>1</v>
      </c>
      <c r="AI74" s="10">
        <v>1</v>
      </c>
      <c r="AL74" s="229"/>
      <c r="AM74" s="30" t="s">
        <v>61</v>
      </c>
      <c r="AN74" s="56">
        <f>SUMIFS(F:F,B:B,"&gt;=1/30/2023",B:B,"&lt;=1/31/2023",E:E, "Michael")</f>
        <v>7</v>
      </c>
      <c r="AO74" s="32">
        <f>SUMIFS(G:G,B:B,"&gt;=1/30/2023",B:B,"&lt;=1/31/2023",E:E, "Michael")</f>
        <v>5</v>
      </c>
      <c r="AP74" s="32">
        <f>SUMIFS(H:H,B:B,"&gt;=1/30/2023",B:B,"&lt;=1/31/2023",E:E, "Michael")</f>
        <v>8</v>
      </c>
    </row>
    <row r="75" spans="2:42">
      <c r="B75" s="46">
        <v>44931</v>
      </c>
      <c r="C75" s="12">
        <f t="shared" si="8"/>
        <v>70</v>
      </c>
      <c r="D75" s="24" t="s">
        <v>1861</v>
      </c>
      <c r="E75" s="8" t="s">
        <v>48</v>
      </c>
      <c r="F75" s="8">
        <v>1</v>
      </c>
      <c r="G75" s="8">
        <v>1</v>
      </c>
      <c r="H75" s="8">
        <v>2</v>
      </c>
      <c r="J75" s="9" t="s">
        <v>1834</v>
      </c>
      <c r="K75" s="9" t="s">
        <v>1757</v>
      </c>
      <c r="L75" s="9" t="s">
        <v>51</v>
      </c>
      <c r="AA75" s="9">
        <v>1</v>
      </c>
      <c r="AH75" s="9">
        <v>1</v>
      </c>
      <c r="AL75" s="229"/>
      <c r="AM75" s="30" t="s">
        <v>113</v>
      </c>
      <c r="AN75" s="56">
        <f>SUMIFS(F:F,B:B,"&gt;=1/30/2023",B:B,"&lt;=1/31/2023",E:E, "Ralph")</f>
        <v>0</v>
      </c>
      <c r="AO75" s="32">
        <f>SUMIFS(G:G,B:B,"&gt;=1/30/2023",B:B,"&lt;=1/31/2023",E:E, "Ralph")</f>
        <v>0</v>
      </c>
      <c r="AP75" s="32">
        <f>SUMIFS(H:H,B:B,"&gt;=1/30/2023",B:B,"&lt;=1/31/2023",E:E, "Ralph")</f>
        <v>0</v>
      </c>
    </row>
    <row r="76" spans="2:42">
      <c r="B76" s="46">
        <v>44931</v>
      </c>
      <c r="C76" s="12">
        <f t="shared" si="8"/>
        <v>71</v>
      </c>
      <c r="D76" s="24" t="s">
        <v>1862</v>
      </c>
      <c r="E76" s="8" t="s">
        <v>48</v>
      </c>
      <c r="F76" s="8">
        <v>1</v>
      </c>
      <c r="G76" s="8">
        <v>1</v>
      </c>
      <c r="H76" s="8">
        <v>2</v>
      </c>
      <c r="J76" s="9" t="s">
        <v>1834</v>
      </c>
      <c r="K76" s="9" t="s">
        <v>1757</v>
      </c>
      <c r="L76" s="9" t="s">
        <v>87</v>
      </c>
      <c r="AA76" s="9">
        <v>1</v>
      </c>
      <c r="AH76" s="9">
        <v>1</v>
      </c>
      <c r="AL76" s="229"/>
      <c r="AM76" s="30" t="s">
        <v>70</v>
      </c>
      <c r="AN76" s="56">
        <f>SUMIFS(F:F,B:B,"&gt;=1/30/2023",B:B,"&lt;=1/31/2023",E:E, "Yza")</f>
        <v>6</v>
      </c>
      <c r="AO76" s="32">
        <f>SUMIFS(G:G,B:B,"&gt;=1/30/2023",B:B,"&lt;=1/31/2023",E:E, "Yza")</f>
        <v>4</v>
      </c>
      <c r="AP76" s="32">
        <f>SUMIFS(H:H,B:B,"&gt;=1/30/2023",B:B,"&lt;=1/31/2023",E:E, "Yza")</f>
        <v>4</v>
      </c>
    </row>
    <row r="77" spans="2:42">
      <c r="B77" s="46">
        <v>44931</v>
      </c>
      <c r="C77" s="12">
        <f t="shared" si="8"/>
        <v>72</v>
      </c>
      <c r="D77" s="24" t="s">
        <v>1863</v>
      </c>
      <c r="E77" s="8" t="s">
        <v>402</v>
      </c>
      <c r="F77" s="8">
        <v>1</v>
      </c>
      <c r="G77" s="8">
        <v>18</v>
      </c>
      <c r="H77" s="8">
        <v>3</v>
      </c>
      <c r="J77" s="9" t="s">
        <v>14</v>
      </c>
      <c r="K77" s="9" t="s">
        <v>1781</v>
      </c>
      <c r="L77" s="9" t="s">
        <v>1864</v>
      </c>
      <c r="W77" s="9">
        <v>1</v>
      </c>
      <c r="AH77" s="9">
        <v>1</v>
      </c>
      <c r="AL77" s="229"/>
      <c r="AM77" s="62" t="s">
        <v>1019</v>
      </c>
      <c r="AN77" s="56">
        <f>SUMIFS(F:F,B:B,"&gt;=1/30/2023",B:B,"&lt;=1/31/2023",E:E, "Ken")</f>
        <v>1</v>
      </c>
      <c r="AO77" s="32">
        <f>SUMIFS(G:G,B:B,"&gt;=1/30/2023",B:B,"&lt;=1/31/2023",E:E, "Ken")</f>
        <v>1</v>
      </c>
      <c r="AP77" s="32">
        <f>SUMIFS(H:H,B:B,"&gt;=1/30/2023",B:B,"&lt;=1/31/2023",E:E, "Ken")</f>
        <v>1</v>
      </c>
    </row>
    <row r="78" spans="2:42">
      <c r="B78" s="46">
        <v>44931</v>
      </c>
      <c r="C78" s="12">
        <f t="shared" si="8"/>
        <v>73</v>
      </c>
      <c r="D78" s="24" t="s">
        <v>1865</v>
      </c>
      <c r="E78" s="8" t="s">
        <v>402</v>
      </c>
      <c r="F78" s="8">
        <v>1</v>
      </c>
      <c r="G78" s="8">
        <v>1</v>
      </c>
      <c r="H78" s="8">
        <v>1</v>
      </c>
      <c r="J78" s="9" t="s">
        <v>1843</v>
      </c>
      <c r="K78" s="9" t="s">
        <v>1781</v>
      </c>
      <c r="L78" s="9" t="s">
        <v>303</v>
      </c>
      <c r="AC78" s="9">
        <v>1</v>
      </c>
      <c r="AI78" s="10">
        <v>1</v>
      </c>
      <c r="AL78" s="229"/>
      <c r="AM78" s="30" t="s">
        <v>950</v>
      </c>
      <c r="AN78" s="56">
        <f>SUMIFS(F:F,B:B,"&gt;=1/30/2023",B:B,"&lt;=1/31/2023",E:E, "Kevin")</f>
        <v>6</v>
      </c>
      <c r="AO78" s="32">
        <f>SUMIFS(G:G,B:B,"&gt;=1/30/2023",B:B,"&lt;=1/31/2023",E:E, "Kevin")</f>
        <v>4</v>
      </c>
      <c r="AP78" s="32">
        <f>SUMIFS(H:H,B:B,"&gt;=1/30/2023",B:B,"&lt;=1/31/2023",E:E, "Kevin")</f>
        <v>5</v>
      </c>
    </row>
    <row r="79" spans="2:42">
      <c r="B79" s="46">
        <v>44931</v>
      </c>
      <c r="C79" s="12">
        <f t="shared" si="8"/>
        <v>74</v>
      </c>
      <c r="D79" s="24" t="s">
        <v>248</v>
      </c>
      <c r="E79" s="8" t="s">
        <v>113</v>
      </c>
      <c r="F79" s="8">
        <v>1</v>
      </c>
      <c r="G79" s="8">
        <v>1</v>
      </c>
      <c r="H79" s="8">
        <v>15</v>
      </c>
      <c r="J79" s="9" t="s">
        <v>14</v>
      </c>
      <c r="K79" s="9" t="s">
        <v>1781</v>
      </c>
      <c r="L79" s="9" t="s">
        <v>71</v>
      </c>
      <c r="W79" s="9">
        <v>1</v>
      </c>
      <c r="AH79" s="9">
        <v>0</v>
      </c>
      <c r="AI79" s="10">
        <v>1</v>
      </c>
      <c r="AL79" s="229"/>
      <c r="AM79" s="30" t="s">
        <v>1026</v>
      </c>
      <c r="AN79" s="56">
        <f>SUMIFS(F:F,B:B,"&gt;=1/30/2023",B:B,"&lt;=1/31/2023",E:E, "AJ")</f>
        <v>5</v>
      </c>
      <c r="AO79" s="32">
        <f>SUMIFS(G:G,B:B,"&gt;=1/30/2023",B:B,"&lt;=1/31/2023",E:E, "AJ")</f>
        <v>3</v>
      </c>
      <c r="AP79" s="32">
        <f>SUMIFS(H:H,B:B,"&gt;=1/30/2023",B:B,"&lt;=1/31/2023",E:E, "AJ")</f>
        <v>4</v>
      </c>
    </row>
    <row r="80" spans="2:42">
      <c r="B80" s="46">
        <v>44931</v>
      </c>
      <c r="C80" s="12">
        <f t="shared" si="8"/>
        <v>75</v>
      </c>
      <c r="D80" s="24" t="s">
        <v>1866</v>
      </c>
      <c r="E80" s="8" t="s">
        <v>402</v>
      </c>
      <c r="F80" s="8">
        <v>1</v>
      </c>
      <c r="G80" s="8">
        <v>1</v>
      </c>
      <c r="H80" s="8">
        <v>2</v>
      </c>
      <c r="J80" s="9" t="s">
        <v>1834</v>
      </c>
      <c r="K80" s="9" t="s">
        <v>1757</v>
      </c>
      <c r="L80" s="9" t="s">
        <v>66</v>
      </c>
      <c r="AA80" s="9">
        <v>1</v>
      </c>
      <c r="AH80" s="9">
        <v>1</v>
      </c>
      <c r="AL80" s="230"/>
      <c r="AM80" s="62" t="s">
        <v>1081</v>
      </c>
      <c r="AN80" s="56">
        <f>SUMIFS(F:F,B:B,"&gt;=1/30/2023",B:B,"&lt;=1/31/2023",E:E, "Jeh")</f>
        <v>0</v>
      </c>
      <c r="AO80" s="32">
        <f>SUMIFS(G:G,B:B,"&gt;=1/30/2023",B:B,"&lt;=1/31/2023",E:E, "Jeh")</f>
        <v>0</v>
      </c>
      <c r="AP80" s="32">
        <f>SUMIFS(H:H,B:B,"&gt;=1/30/2023",B:B,"&lt;=1/31/2023",E:E, "Jeh")</f>
        <v>0</v>
      </c>
    </row>
    <row r="81" spans="2:42">
      <c r="C81" s="221" t="s">
        <v>1819</v>
      </c>
      <c r="D81" s="221"/>
      <c r="E81" s="221"/>
      <c r="F81" s="76">
        <f>SUM(F53:F80)</f>
        <v>28</v>
      </c>
      <c r="G81" s="76">
        <f>SUM(G53:G80)</f>
        <v>160</v>
      </c>
      <c r="H81" s="76">
        <f>SUM(H53:H80)</f>
        <v>50</v>
      </c>
      <c r="J81" s="76"/>
      <c r="K81" s="76"/>
      <c r="L81" s="76"/>
      <c r="N81" s="77">
        <f t="shared" ref="N81:AF81" si="14">SUM(N53:N80)</f>
        <v>2</v>
      </c>
      <c r="O81" s="77">
        <f t="shared" si="14"/>
        <v>2</v>
      </c>
      <c r="P81" s="77">
        <f t="shared" si="14"/>
        <v>0</v>
      </c>
      <c r="Q81" s="77">
        <f t="shared" si="14"/>
        <v>5</v>
      </c>
      <c r="R81" s="77">
        <f t="shared" si="14"/>
        <v>0</v>
      </c>
      <c r="S81" s="77">
        <f t="shared" si="14"/>
        <v>0</v>
      </c>
      <c r="T81" s="77">
        <f t="shared" si="14"/>
        <v>0</v>
      </c>
      <c r="U81" s="77">
        <f t="shared" si="14"/>
        <v>0</v>
      </c>
      <c r="V81" s="77">
        <f t="shared" si="14"/>
        <v>0</v>
      </c>
      <c r="W81" s="77">
        <f t="shared" si="14"/>
        <v>7</v>
      </c>
      <c r="X81" s="77">
        <f t="shared" si="14"/>
        <v>0</v>
      </c>
      <c r="Y81" s="77">
        <f t="shared" si="14"/>
        <v>2</v>
      </c>
      <c r="Z81" s="77">
        <f t="shared" si="14"/>
        <v>0</v>
      </c>
      <c r="AA81" s="77">
        <f t="shared" si="14"/>
        <v>6</v>
      </c>
      <c r="AB81" s="77">
        <f t="shared" si="14"/>
        <v>0</v>
      </c>
      <c r="AC81" s="77">
        <f t="shared" si="14"/>
        <v>3</v>
      </c>
      <c r="AD81" s="77">
        <f t="shared" si="14"/>
        <v>0</v>
      </c>
      <c r="AE81" s="77">
        <f t="shared" si="14"/>
        <v>0</v>
      </c>
      <c r="AF81" s="77">
        <f t="shared" si="14"/>
        <v>1</v>
      </c>
      <c r="AH81" s="77">
        <f>SUM(AH53:AH80)</f>
        <v>18</v>
      </c>
      <c r="AI81" s="77">
        <f>SUM(AI53:AI80)</f>
        <v>10</v>
      </c>
      <c r="AL81" s="224" t="s">
        <v>1800</v>
      </c>
      <c r="AM81" s="224"/>
      <c r="AN81" s="86">
        <f>SUM(AN6:AN80)</f>
        <v>648</v>
      </c>
      <c r="AO81" s="55">
        <f>SUM(AO6:AO80)</f>
        <v>2439</v>
      </c>
      <c r="AP81" s="55">
        <f>SUM(AP6:AP80)</f>
        <v>768</v>
      </c>
    </row>
    <row r="82" spans="2:42">
      <c r="B82" s="46">
        <v>44932</v>
      </c>
      <c r="C82" s="12">
        <f>SUM(C80+1)</f>
        <v>76</v>
      </c>
      <c r="D82" s="24" t="s">
        <v>1867</v>
      </c>
      <c r="E82" s="8" t="s">
        <v>402</v>
      </c>
      <c r="F82" s="8">
        <v>1</v>
      </c>
      <c r="G82" s="8">
        <v>0</v>
      </c>
      <c r="H82" s="8">
        <v>1</v>
      </c>
      <c r="J82" s="9" t="s">
        <v>20</v>
      </c>
      <c r="K82" s="9" t="s">
        <v>1781</v>
      </c>
      <c r="L82" s="9" t="s">
        <v>66</v>
      </c>
      <c r="V82" s="9">
        <v>1</v>
      </c>
      <c r="AH82" s="9">
        <v>1</v>
      </c>
    </row>
    <row r="83" spans="2:42">
      <c r="B83" s="46">
        <v>44932</v>
      </c>
      <c r="C83" s="12">
        <f>SUM(C82+1)</f>
        <v>77</v>
      </c>
      <c r="D83" s="24" t="s">
        <v>1868</v>
      </c>
      <c r="E83" s="8" t="s">
        <v>402</v>
      </c>
      <c r="F83" s="8">
        <v>1</v>
      </c>
      <c r="G83" s="8">
        <v>0</v>
      </c>
      <c r="H83" s="8">
        <v>1</v>
      </c>
      <c r="J83" s="9" t="s">
        <v>20</v>
      </c>
      <c r="K83" s="9" t="s">
        <v>1781</v>
      </c>
      <c r="L83" s="9" t="s">
        <v>66</v>
      </c>
      <c r="V83" s="9">
        <v>1</v>
      </c>
      <c r="AH83" s="9">
        <v>1</v>
      </c>
    </row>
    <row r="84" spans="2:42">
      <c r="B84" s="46">
        <v>44932</v>
      </c>
      <c r="C84" s="12">
        <f t="shared" ref="C84:C117" si="15">SUM(C83+1)</f>
        <v>78</v>
      </c>
      <c r="D84" s="24" t="s">
        <v>1869</v>
      </c>
      <c r="E84" s="8" t="s">
        <v>402</v>
      </c>
      <c r="F84" s="8">
        <v>1</v>
      </c>
      <c r="G84" s="8">
        <v>1</v>
      </c>
      <c r="H84" s="8">
        <v>3</v>
      </c>
      <c r="J84" s="9" t="s">
        <v>1785</v>
      </c>
      <c r="K84" s="9" t="s">
        <v>1754</v>
      </c>
      <c r="L84" s="9" t="s">
        <v>51</v>
      </c>
      <c r="Z84" s="9">
        <v>1</v>
      </c>
      <c r="AH84" s="9">
        <v>1</v>
      </c>
    </row>
    <row r="85" spans="2:42" ht="15" hidden="1" customHeight="1">
      <c r="B85" s="46">
        <v>44932</v>
      </c>
      <c r="C85" s="12">
        <f t="shared" si="15"/>
        <v>79</v>
      </c>
    </row>
    <row r="86" spans="2:42">
      <c r="B86" s="46">
        <v>44932</v>
      </c>
      <c r="C86" s="12">
        <f t="shared" si="15"/>
        <v>80</v>
      </c>
      <c r="D86" s="29" t="s">
        <v>1870</v>
      </c>
      <c r="E86" s="8" t="s">
        <v>1081</v>
      </c>
      <c r="F86" s="8">
        <v>1</v>
      </c>
      <c r="G86" s="8">
        <v>1</v>
      </c>
      <c r="H86" s="8">
        <v>1</v>
      </c>
      <c r="J86" s="9" t="s">
        <v>5</v>
      </c>
      <c r="K86" s="9" t="s">
        <v>1837</v>
      </c>
      <c r="L86" s="9" t="s">
        <v>49</v>
      </c>
      <c r="Q86" s="9">
        <v>1</v>
      </c>
      <c r="AH86" s="9">
        <v>1</v>
      </c>
    </row>
    <row r="87" spans="2:42">
      <c r="B87" s="46">
        <v>44932</v>
      </c>
      <c r="C87" s="12">
        <f t="shared" si="15"/>
        <v>81</v>
      </c>
      <c r="D87" s="24" t="s">
        <v>1871</v>
      </c>
      <c r="E87" s="8" t="s">
        <v>1081</v>
      </c>
      <c r="F87" s="8">
        <v>1</v>
      </c>
      <c r="G87" s="8">
        <v>1</v>
      </c>
      <c r="H87" s="8">
        <v>1</v>
      </c>
      <c r="J87" s="9" t="s">
        <v>8</v>
      </c>
      <c r="K87" s="9" t="s">
        <v>1757</v>
      </c>
      <c r="L87" s="9" t="s">
        <v>87</v>
      </c>
      <c r="N87" s="9">
        <v>1</v>
      </c>
      <c r="AH87" s="9">
        <v>1</v>
      </c>
    </row>
    <row r="88" spans="2:42">
      <c r="B88" s="46">
        <v>44932</v>
      </c>
      <c r="C88" s="12">
        <f t="shared" si="15"/>
        <v>82</v>
      </c>
      <c r="D88" s="24" t="s">
        <v>1872</v>
      </c>
      <c r="E88" s="8" t="s">
        <v>1026</v>
      </c>
      <c r="F88" s="8">
        <v>1</v>
      </c>
      <c r="G88" s="8">
        <v>1</v>
      </c>
      <c r="H88" s="8">
        <v>1</v>
      </c>
      <c r="J88" s="9" t="s">
        <v>8</v>
      </c>
      <c r="K88" s="9" t="s">
        <v>1754</v>
      </c>
      <c r="L88" s="9" t="s">
        <v>51</v>
      </c>
      <c r="N88" s="9">
        <v>1</v>
      </c>
      <c r="AH88" s="9">
        <v>1</v>
      </c>
    </row>
    <row r="89" spans="2:42">
      <c r="B89" s="46">
        <v>44932</v>
      </c>
      <c r="C89" s="12">
        <f t="shared" si="15"/>
        <v>83</v>
      </c>
      <c r="D89" s="24" t="s">
        <v>1873</v>
      </c>
      <c r="E89" s="8" t="s">
        <v>1026</v>
      </c>
      <c r="F89" s="8">
        <v>1</v>
      </c>
      <c r="G89" s="8">
        <v>1</v>
      </c>
      <c r="H89" s="8">
        <v>1</v>
      </c>
      <c r="J89" s="9" t="s">
        <v>20</v>
      </c>
      <c r="K89" s="9" t="s">
        <v>1757</v>
      </c>
      <c r="L89" s="9" t="s">
        <v>66</v>
      </c>
      <c r="O89" s="9">
        <v>1</v>
      </c>
      <c r="AH89" s="9">
        <v>1</v>
      </c>
    </row>
    <row r="90" spans="2:42">
      <c r="B90" s="46">
        <v>44932</v>
      </c>
      <c r="C90" s="12">
        <f t="shared" si="15"/>
        <v>84</v>
      </c>
      <c r="D90" s="24" t="s">
        <v>1874</v>
      </c>
      <c r="E90" s="8" t="s">
        <v>1026</v>
      </c>
      <c r="F90" s="8">
        <v>1</v>
      </c>
      <c r="G90" s="8">
        <v>1</v>
      </c>
      <c r="H90" s="8">
        <v>1</v>
      </c>
      <c r="J90" s="9" t="s">
        <v>8</v>
      </c>
      <c r="K90" s="9" t="s">
        <v>262</v>
      </c>
      <c r="L90" s="9" t="s">
        <v>49</v>
      </c>
      <c r="N90" s="9">
        <v>1</v>
      </c>
      <c r="AH90" s="9">
        <v>1</v>
      </c>
    </row>
    <row r="91" spans="2:42">
      <c r="B91" s="46">
        <v>44932</v>
      </c>
      <c r="C91" s="12">
        <f t="shared" si="15"/>
        <v>85</v>
      </c>
      <c r="D91" s="29" t="s">
        <v>1875</v>
      </c>
      <c r="E91" s="8" t="s">
        <v>950</v>
      </c>
      <c r="F91" s="8">
        <v>1</v>
      </c>
      <c r="G91" s="8">
        <v>1</v>
      </c>
      <c r="H91" s="8">
        <v>1</v>
      </c>
      <c r="J91" s="9" t="s">
        <v>20</v>
      </c>
      <c r="K91" s="9" t="s">
        <v>1757</v>
      </c>
      <c r="L91" s="9" t="s">
        <v>51</v>
      </c>
      <c r="O91" s="9">
        <v>1</v>
      </c>
      <c r="AH91" s="9">
        <v>1</v>
      </c>
    </row>
    <row r="92" spans="2:42">
      <c r="B92" s="46">
        <v>44932</v>
      </c>
      <c r="C92" s="12">
        <f t="shared" si="15"/>
        <v>86</v>
      </c>
      <c r="D92" s="29" t="s">
        <v>1876</v>
      </c>
      <c r="E92" s="8" t="s">
        <v>950</v>
      </c>
      <c r="F92" s="8">
        <v>1</v>
      </c>
      <c r="G92" s="8">
        <v>1</v>
      </c>
      <c r="H92" s="8">
        <v>1</v>
      </c>
      <c r="J92" s="9" t="s">
        <v>8</v>
      </c>
      <c r="K92" s="9" t="s">
        <v>1754</v>
      </c>
      <c r="L92" s="9" t="s">
        <v>49</v>
      </c>
      <c r="N92" s="9">
        <v>1</v>
      </c>
      <c r="AH92" s="9">
        <v>1</v>
      </c>
    </row>
    <row r="93" spans="2:42">
      <c r="B93" s="46">
        <v>44932</v>
      </c>
      <c r="C93" s="12">
        <f t="shared" si="15"/>
        <v>87</v>
      </c>
      <c r="D93" s="29" t="s">
        <v>1877</v>
      </c>
      <c r="E93" s="8" t="s">
        <v>950</v>
      </c>
      <c r="F93" s="8">
        <v>1</v>
      </c>
      <c r="G93" s="8">
        <v>1</v>
      </c>
      <c r="H93" s="8">
        <v>1</v>
      </c>
      <c r="J93" s="9" t="s">
        <v>8</v>
      </c>
      <c r="K93" s="9" t="s">
        <v>262</v>
      </c>
      <c r="L93" s="9" t="s">
        <v>49</v>
      </c>
      <c r="N93" s="9">
        <v>1</v>
      </c>
      <c r="AH93" s="9">
        <v>1</v>
      </c>
    </row>
    <row r="94" spans="2:42">
      <c r="B94" s="46">
        <v>44932</v>
      </c>
      <c r="C94" s="12">
        <f t="shared" si="15"/>
        <v>88</v>
      </c>
      <c r="D94" s="24" t="s">
        <v>1878</v>
      </c>
      <c r="E94" s="8" t="s">
        <v>1019</v>
      </c>
      <c r="F94" s="8">
        <v>1</v>
      </c>
      <c r="G94" s="8">
        <v>1</v>
      </c>
      <c r="H94" s="8">
        <v>1</v>
      </c>
      <c r="J94" s="9" t="s">
        <v>20</v>
      </c>
      <c r="K94" s="9" t="s">
        <v>1754</v>
      </c>
      <c r="L94" s="9" t="s">
        <v>51</v>
      </c>
      <c r="O94" s="9">
        <v>1</v>
      </c>
      <c r="AH94" s="9">
        <v>1</v>
      </c>
    </row>
    <row r="95" spans="2:42">
      <c r="B95" s="46">
        <v>44932</v>
      </c>
      <c r="C95" s="12">
        <f t="shared" si="15"/>
        <v>89</v>
      </c>
      <c r="D95" s="24" t="s">
        <v>1879</v>
      </c>
      <c r="E95" s="8" t="s">
        <v>1019</v>
      </c>
      <c r="F95" s="8">
        <v>1</v>
      </c>
      <c r="G95" s="8">
        <v>1</v>
      </c>
      <c r="H95" s="8">
        <v>1</v>
      </c>
      <c r="J95" s="9" t="s">
        <v>20</v>
      </c>
      <c r="K95" s="9" t="s">
        <v>1757</v>
      </c>
      <c r="L95" s="9" t="s">
        <v>51</v>
      </c>
      <c r="O95" s="9">
        <v>1</v>
      </c>
      <c r="AH95" s="9">
        <v>1</v>
      </c>
    </row>
    <row r="96" spans="2:42">
      <c r="B96" s="46">
        <v>44932</v>
      </c>
      <c r="C96" s="12">
        <f t="shared" si="15"/>
        <v>90</v>
      </c>
      <c r="D96" s="24" t="s">
        <v>1880</v>
      </c>
      <c r="E96" s="8" t="s">
        <v>1019</v>
      </c>
      <c r="F96" s="8">
        <v>1</v>
      </c>
      <c r="G96" s="8">
        <v>1</v>
      </c>
      <c r="H96" s="8">
        <v>1</v>
      </c>
      <c r="J96" s="9" t="s">
        <v>8</v>
      </c>
      <c r="K96" s="9" t="s">
        <v>1754</v>
      </c>
      <c r="L96" s="9" t="s">
        <v>49</v>
      </c>
      <c r="N96" s="9">
        <v>1</v>
      </c>
      <c r="AH96" s="9">
        <v>1</v>
      </c>
    </row>
    <row r="97" spans="2:35">
      <c r="B97" s="46">
        <v>44932</v>
      </c>
      <c r="C97" s="12">
        <f t="shared" si="15"/>
        <v>91</v>
      </c>
      <c r="D97" s="24" t="s">
        <v>1881</v>
      </c>
      <c r="E97" s="8" t="s">
        <v>68</v>
      </c>
      <c r="F97" s="8">
        <v>1</v>
      </c>
      <c r="G97" s="8">
        <v>0</v>
      </c>
      <c r="H97" s="8">
        <v>0</v>
      </c>
      <c r="J97" s="9" t="s">
        <v>23</v>
      </c>
      <c r="K97" s="9" t="s">
        <v>1757</v>
      </c>
      <c r="L97" s="9" t="s">
        <v>51</v>
      </c>
      <c r="P97" s="9">
        <v>1</v>
      </c>
      <c r="AH97" s="9">
        <v>1</v>
      </c>
    </row>
    <row r="98" spans="2:35">
      <c r="B98" s="46">
        <v>44932</v>
      </c>
      <c r="C98" s="12">
        <f t="shared" si="15"/>
        <v>92</v>
      </c>
      <c r="D98" s="24" t="s">
        <v>1882</v>
      </c>
      <c r="E98" s="8" t="s">
        <v>68</v>
      </c>
      <c r="F98" s="8">
        <v>1</v>
      </c>
      <c r="G98" s="8">
        <v>1</v>
      </c>
      <c r="H98" s="8">
        <v>1</v>
      </c>
      <c r="J98" s="9" t="s">
        <v>20</v>
      </c>
      <c r="K98" s="9" t="s">
        <v>1757</v>
      </c>
      <c r="L98" s="9" t="s">
        <v>49</v>
      </c>
      <c r="O98" s="9">
        <v>1</v>
      </c>
      <c r="AH98" s="9">
        <v>1</v>
      </c>
    </row>
    <row r="99" spans="2:35">
      <c r="B99" s="46">
        <v>44932</v>
      </c>
      <c r="C99" s="12">
        <f t="shared" si="15"/>
        <v>93</v>
      </c>
      <c r="D99" s="24" t="s">
        <v>1883</v>
      </c>
      <c r="E99" s="8" t="s">
        <v>68</v>
      </c>
      <c r="F99" s="8">
        <v>1</v>
      </c>
      <c r="G99" s="8">
        <v>1</v>
      </c>
      <c r="H99" s="8">
        <v>1</v>
      </c>
      <c r="J99" s="9" t="s">
        <v>8</v>
      </c>
      <c r="K99" s="9" t="s">
        <v>1757</v>
      </c>
      <c r="L99" s="9" t="s">
        <v>49</v>
      </c>
      <c r="N99" s="9">
        <v>1</v>
      </c>
      <c r="AH99" s="9">
        <v>1</v>
      </c>
    </row>
    <row r="100" spans="2:35">
      <c r="B100" s="46">
        <v>44932</v>
      </c>
      <c r="C100" s="12">
        <f t="shared" si="15"/>
        <v>94</v>
      </c>
      <c r="D100" s="24" t="s">
        <v>1884</v>
      </c>
      <c r="E100" s="8" t="s">
        <v>53</v>
      </c>
      <c r="F100" s="8">
        <v>1</v>
      </c>
      <c r="G100" s="8">
        <v>1</v>
      </c>
      <c r="H100" s="8">
        <v>0</v>
      </c>
      <c r="J100" s="9" t="s">
        <v>1885</v>
      </c>
      <c r="K100" s="9" t="s">
        <v>1757</v>
      </c>
      <c r="L100" s="9" t="s">
        <v>87</v>
      </c>
      <c r="AD100" s="9">
        <v>1</v>
      </c>
      <c r="AH100" s="9">
        <v>1</v>
      </c>
    </row>
    <row r="101" spans="2:35">
      <c r="B101" s="46">
        <v>44932</v>
      </c>
      <c r="C101" s="12">
        <f t="shared" si="15"/>
        <v>95</v>
      </c>
      <c r="D101" s="24" t="s">
        <v>1857</v>
      </c>
      <c r="E101" s="8" t="s">
        <v>53</v>
      </c>
      <c r="F101" s="8">
        <v>1</v>
      </c>
      <c r="G101" s="8">
        <v>19</v>
      </c>
      <c r="H101" s="8">
        <v>2</v>
      </c>
      <c r="J101" s="9" t="s">
        <v>14</v>
      </c>
      <c r="K101" s="9" t="s">
        <v>1781</v>
      </c>
      <c r="L101" s="9" t="s">
        <v>71</v>
      </c>
      <c r="W101" s="9">
        <v>1</v>
      </c>
      <c r="AI101" s="10">
        <v>1</v>
      </c>
    </row>
    <row r="102" spans="2:35">
      <c r="B102" s="46">
        <v>44932</v>
      </c>
      <c r="C102" s="12">
        <f t="shared" si="15"/>
        <v>96</v>
      </c>
      <c r="D102" s="24" t="s">
        <v>1886</v>
      </c>
      <c r="E102" s="8" t="s">
        <v>53</v>
      </c>
      <c r="F102" s="8">
        <v>1</v>
      </c>
      <c r="G102" s="8">
        <v>18</v>
      </c>
      <c r="H102" s="8">
        <v>2</v>
      </c>
      <c r="J102" s="9" t="s">
        <v>14</v>
      </c>
      <c r="K102" s="9" t="s">
        <v>1781</v>
      </c>
      <c r="L102" s="9" t="s">
        <v>71</v>
      </c>
      <c r="W102" s="9">
        <v>1</v>
      </c>
      <c r="AH102" s="9">
        <v>1</v>
      </c>
    </row>
    <row r="103" spans="2:35">
      <c r="B103" s="46">
        <v>44932</v>
      </c>
      <c r="C103" s="12">
        <f t="shared" si="15"/>
        <v>97</v>
      </c>
      <c r="D103" s="24" t="s">
        <v>1887</v>
      </c>
      <c r="E103" s="8" t="s">
        <v>61</v>
      </c>
      <c r="F103" s="8">
        <v>1</v>
      </c>
      <c r="G103" s="8">
        <v>1</v>
      </c>
      <c r="H103" s="8">
        <v>1</v>
      </c>
      <c r="J103" s="9" t="s">
        <v>8</v>
      </c>
      <c r="K103" s="9" t="s">
        <v>1757</v>
      </c>
      <c r="L103" s="9" t="s">
        <v>49</v>
      </c>
      <c r="N103" s="9">
        <v>1</v>
      </c>
      <c r="AH103" s="9">
        <v>1</v>
      </c>
    </row>
    <row r="104" spans="2:35">
      <c r="B104" s="46">
        <v>44932</v>
      </c>
      <c r="C104" s="12">
        <f t="shared" si="15"/>
        <v>98</v>
      </c>
      <c r="D104" s="24" t="s">
        <v>1888</v>
      </c>
      <c r="E104" s="8" t="s">
        <v>61</v>
      </c>
      <c r="F104" s="8">
        <v>1</v>
      </c>
      <c r="G104" s="8">
        <v>1</v>
      </c>
      <c r="H104" s="8">
        <v>1</v>
      </c>
      <c r="J104" s="9" t="s">
        <v>20</v>
      </c>
      <c r="K104" s="9" t="s">
        <v>1757</v>
      </c>
      <c r="L104" s="9" t="s">
        <v>83</v>
      </c>
      <c r="O104" s="9">
        <v>1</v>
      </c>
      <c r="AH104" s="9">
        <v>1</v>
      </c>
    </row>
    <row r="105" spans="2:35">
      <c r="B105" s="46">
        <v>44932</v>
      </c>
      <c r="C105" s="12">
        <f t="shared" si="15"/>
        <v>99</v>
      </c>
      <c r="D105" s="24" t="s">
        <v>1889</v>
      </c>
      <c r="E105" s="8" t="s">
        <v>61</v>
      </c>
      <c r="F105" s="8">
        <v>1</v>
      </c>
      <c r="G105" s="8">
        <v>1</v>
      </c>
      <c r="H105" s="8">
        <v>1</v>
      </c>
      <c r="J105" s="9" t="s">
        <v>8</v>
      </c>
      <c r="K105" s="9" t="s">
        <v>1757</v>
      </c>
      <c r="L105" s="9" t="s">
        <v>51</v>
      </c>
      <c r="N105" s="9">
        <v>1</v>
      </c>
      <c r="AH105" s="9">
        <v>1</v>
      </c>
    </row>
    <row r="106" spans="2:35">
      <c r="B106" s="46">
        <v>44932</v>
      </c>
      <c r="C106" s="12">
        <f t="shared" si="15"/>
        <v>100</v>
      </c>
      <c r="D106" s="24" t="s">
        <v>1890</v>
      </c>
      <c r="E106" s="8" t="s">
        <v>48</v>
      </c>
      <c r="F106" s="8">
        <v>1</v>
      </c>
      <c r="G106" s="8">
        <v>0</v>
      </c>
      <c r="H106" s="8">
        <v>1</v>
      </c>
      <c r="J106" s="9" t="s">
        <v>14</v>
      </c>
      <c r="K106" s="9" t="s">
        <v>1781</v>
      </c>
      <c r="L106" s="9" t="s">
        <v>251</v>
      </c>
      <c r="W106" s="9">
        <v>1</v>
      </c>
      <c r="AH106" s="9">
        <v>1</v>
      </c>
    </row>
    <row r="107" spans="2:35">
      <c r="B107" s="46">
        <v>44932</v>
      </c>
      <c r="C107" s="12">
        <f t="shared" si="15"/>
        <v>101</v>
      </c>
      <c r="D107" s="24" t="s">
        <v>1891</v>
      </c>
      <c r="E107" s="8" t="s">
        <v>48</v>
      </c>
      <c r="F107" s="8">
        <v>1</v>
      </c>
      <c r="G107" s="8">
        <v>1</v>
      </c>
      <c r="H107" s="8">
        <v>0</v>
      </c>
      <c r="J107" s="9" t="s">
        <v>1885</v>
      </c>
      <c r="K107" s="9" t="s">
        <v>1757</v>
      </c>
      <c r="L107" s="9" t="s">
        <v>49</v>
      </c>
      <c r="AD107" s="9">
        <v>1</v>
      </c>
      <c r="AH107" s="9">
        <v>1</v>
      </c>
    </row>
    <row r="108" spans="2:35">
      <c r="B108" s="46">
        <v>44932</v>
      </c>
      <c r="C108" s="12">
        <f t="shared" si="15"/>
        <v>102</v>
      </c>
      <c r="D108" s="24" t="s">
        <v>1892</v>
      </c>
      <c r="E108" s="8" t="s">
        <v>55</v>
      </c>
      <c r="F108" s="8">
        <v>1</v>
      </c>
      <c r="G108" s="8">
        <v>1</v>
      </c>
      <c r="H108" s="8">
        <v>0</v>
      </c>
      <c r="J108" s="9" t="s">
        <v>1885</v>
      </c>
      <c r="K108" s="9" t="s">
        <v>1754</v>
      </c>
      <c r="L108" s="9" t="s">
        <v>51</v>
      </c>
      <c r="AD108" s="9">
        <v>1</v>
      </c>
      <c r="AH108" s="9">
        <v>1</v>
      </c>
    </row>
    <row r="109" spans="2:35">
      <c r="B109" s="46">
        <v>44932</v>
      </c>
      <c r="C109" s="12">
        <f t="shared" si="15"/>
        <v>103</v>
      </c>
      <c r="D109" s="24" t="s">
        <v>1893</v>
      </c>
      <c r="E109" s="8" t="s">
        <v>55</v>
      </c>
      <c r="F109" s="8">
        <v>1</v>
      </c>
      <c r="G109" s="8">
        <v>0</v>
      </c>
      <c r="H109" s="8">
        <v>1</v>
      </c>
      <c r="J109" s="9" t="s">
        <v>11</v>
      </c>
      <c r="K109" s="9" t="s">
        <v>1781</v>
      </c>
      <c r="P109" s="9">
        <v>1</v>
      </c>
      <c r="AH109" s="9">
        <v>1</v>
      </c>
    </row>
    <row r="110" spans="2:35">
      <c r="B110" s="46">
        <v>44932</v>
      </c>
      <c r="C110" s="12">
        <f t="shared" si="15"/>
        <v>104</v>
      </c>
      <c r="D110" s="24" t="s">
        <v>1894</v>
      </c>
      <c r="E110" s="8" t="s">
        <v>55</v>
      </c>
      <c r="F110" s="8">
        <v>1</v>
      </c>
      <c r="G110" s="8">
        <v>0</v>
      </c>
      <c r="H110" s="8">
        <v>1</v>
      </c>
      <c r="J110" s="9" t="s">
        <v>11</v>
      </c>
      <c r="K110" s="9" t="s">
        <v>1757</v>
      </c>
      <c r="Y110" s="9">
        <v>1</v>
      </c>
      <c r="AH110" s="9">
        <v>1</v>
      </c>
    </row>
    <row r="111" spans="2:35">
      <c r="B111" s="46">
        <v>44932</v>
      </c>
      <c r="C111" s="12">
        <f t="shared" si="15"/>
        <v>105</v>
      </c>
      <c r="D111" s="24" t="s">
        <v>1895</v>
      </c>
      <c r="E111" s="8" t="s">
        <v>55</v>
      </c>
      <c r="F111" s="8">
        <v>1</v>
      </c>
      <c r="G111" s="8">
        <v>0</v>
      </c>
      <c r="H111" s="8">
        <v>1</v>
      </c>
      <c r="J111" s="9" t="s">
        <v>20</v>
      </c>
      <c r="K111" s="9" t="s">
        <v>1781</v>
      </c>
      <c r="L111" s="9" t="s">
        <v>317</v>
      </c>
      <c r="V111" s="9">
        <v>1</v>
      </c>
      <c r="AH111" s="9">
        <v>1</v>
      </c>
    </row>
    <row r="112" spans="2:35">
      <c r="B112" s="46">
        <v>44932</v>
      </c>
      <c r="C112" s="12">
        <f t="shared" si="15"/>
        <v>106</v>
      </c>
      <c r="D112" s="24" t="s">
        <v>1896</v>
      </c>
      <c r="E112" s="8" t="s">
        <v>55</v>
      </c>
      <c r="F112" s="8">
        <v>1</v>
      </c>
      <c r="G112" s="8">
        <v>0</v>
      </c>
      <c r="H112" s="8">
        <v>1</v>
      </c>
      <c r="J112" s="9" t="s">
        <v>20</v>
      </c>
      <c r="K112" s="9" t="s">
        <v>1781</v>
      </c>
      <c r="L112" s="9" t="s">
        <v>66</v>
      </c>
      <c r="V112" s="9">
        <v>1</v>
      </c>
      <c r="AH112" s="9">
        <v>1</v>
      </c>
    </row>
    <row r="113" spans="2:35">
      <c r="B113" s="46">
        <v>44932</v>
      </c>
      <c r="C113" s="12">
        <f t="shared" si="15"/>
        <v>107</v>
      </c>
      <c r="D113" s="24" t="s">
        <v>1897</v>
      </c>
      <c r="E113" s="8" t="s">
        <v>1005</v>
      </c>
      <c r="F113" s="8">
        <v>1</v>
      </c>
      <c r="G113" s="8">
        <v>1</v>
      </c>
      <c r="H113" s="8">
        <v>1</v>
      </c>
      <c r="J113" s="9" t="s">
        <v>8</v>
      </c>
      <c r="K113" s="9" t="s">
        <v>1757</v>
      </c>
      <c r="L113" s="9" t="s">
        <v>87</v>
      </c>
      <c r="N113" s="9">
        <v>1</v>
      </c>
      <c r="AH113" s="9">
        <v>1</v>
      </c>
    </row>
    <row r="114" spans="2:35">
      <c r="B114" s="46">
        <v>44932</v>
      </c>
      <c r="C114" s="12">
        <f t="shared" si="15"/>
        <v>108</v>
      </c>
      <c r="D114" s="24" t="s">
        <v>1898</v>
      </c>
      <c r="E114" s="8" t="s">
        <v>1005</v>
      </c>
      <c r="F114" s="8">
        <v>1</v>
      </c>
      <c r="G114" s="8">
        <v>1</v>
      </c>
      <c r="H114" s="8">
        <v>1</v>
      </c>
      <c r="J114" s="9" t="s">
        <v>8</v>
      </c>
      <c r="K114" s="9" t="s">
        <v>1757</v>
      </c>
      <c r="L114" s="9" t="s">
        <v>66</v>
      </c>
      <c r="N114" s="9">
        <v>1</v>
      </c>
      <c r="AH114" s="9">
        <v>1</v>
      </c>
    </row>
    <row r="115" spans="2:35">
      <c r="B115" s="46">
        <v>44932</v>
      </c>
      <c r="C115" s="12">
        <f t="shared" si="15"/>
        <v>109</v>
      </c>
      <c r="D115" s="24" t="s">
        <v>1899</v>
      </c>
      <c r="E115" s="8" t="s">
        <v>1005</v>
      </c>
      <c r="F115" s="8">
        <v>1</v>
      </c>
      <c r="G115" s="8">
        <v>1</v>
      </c>
      <c r="H115" s="8">
        <v>1</v>
      </c>
      <c r="J115" s="9" t="s">
        <v>8</v>
      </c>
      <c r="K115" s="9" t="s">
        <v>1757</v>
      </c>
      <c r="L115" s="9" t="s">
        <v>87</v>
      </c>
      <c r="N115" s="9">
        <v>1</v>
      </c>
      <c r="AH115" s="9">
        <v>1</v>
      </c>
    </row>
    <row r="116" spans="2:35">
      <c r="B116" s="46">
        <v>44932</v>
      </c>
      <c r="C116" s="12">
        <f t="shared" si="15"/>
        <v>110</v>
      </c>
      <c r="D116" s="24" t="s">
        <v>1900</v>
      </c>
      <c r="E116" s="8" t="s">
        <v>159</v>
      </c>
      <c r="F116" s="8">
        <v>1</v>
      </c>
      <c r="G116" s="8">
        <v>1</v>
      </c>
      <c r="H116" s="8">
        <v>1</v>
      </c>
      <c r="J116" s="9" t="s">
        <v>14</v>
      </c>
      <c r="K116" s="9" t="s">
        <v>1757</v>
      </c>
      <c r="L116" s="9" t="s">
        <v>66</v>
      </c>
      <c r="W116" s="9">
        <v>1</v>
      </c>
      <c r="AH116" s="9">
        <v>1</v>
      </c>
    </row>
    <row r="117" spans="2:35">
      <c r="B117" s="46">
        <v>44932</v>
      </c>
      <c r="C117" s="12">
        <f t="shared" si="15"/>
        <v>111</v>
      </c>
      <c r="D117" s="24" t="s">
        <v>1403</v>
      </c>
      <c r="E117" s="8" t="s">
        <v>159</v>
      </c>
      <c r="F117" s="8">
        <v>1</v>
      </c>
      <c r="G117" s="8">
        <v>4</v>
      </c>
      <c r="H117" s="8">
        <v>1</v>
      </c>
      <c r="J117" s="9" t="s">
        <v>27</v>
      </c>
      <c r="K117" s="9" t="s">
        <v>1757</v>
      </c>
      <c r="L117" s="9" t="s">
        <v>245</v>
      </c>
      <c r="X117" s="9">
        <v>1</v>
      </c>
      <c r="AI117" s="10">
        <v>1</v>
      </c>
    </row>
    <row r="118" spans="2:35">
      <c r="C118" s="221" t="s">
        <v>1819</v>
      </c>
      <c r="D118" s="221"/>
      <c r="E118" s="221"/>
      <c r="F118" s="76">
        <f>SUM(F82:F117)</f>
        <v>35</v>
      </c>
      <c r="G118" s="76">
        <f>SUM(G82:G117)</f>
        <v>65</v>
      </c>
      <c r="H118" s="76">
        <f>SUM(H82:H117)</f>
        <v>35</v>
      </c>
      <c r="J118" s="76"/>
      <c r="K118" s="76"/>
      <c r="L118" s="76"/>
      <c r="N118" s="77">
        <f t="shared" ref="N118:AF118" si="16">SUM(N82:N117)</f>
        <v>12</v>
      </c>
      <c r="O118" s="77">
        <f t="shared" si="16"/>
        <v>6</v>
      </c>
      <c r="P118" s="77">
        <f t="shared" si="16"/>
        <v>2</v>
      </c>
      <c r="Q118" s="77">
        <f t="shared" si="16"/>
        <v>1</v>
      </c>
      <c r="R118" s="77">
        <f t="shared" si="16"/>
        <v>0</v>
      </c>
      <c r="S118" s="77">
        <f t="shared" si="16"/>
        <v>0</v>
      </c>
      <c r="T118" s="77">
        <f t="shared" si="16"/>
        <v>0</v>
      </c>
      <c r="U118" s="77">
        <f t="shared" si="16"/>
        <v>0</v>
      </c>
      <c r="V118" s="77">
        <f t="shared" si="16"/>
        <v>4</v>
      </c>
      <c r="W118" s="77">
        <f t="shared" si="16"/>
        <v>4</v>
      </c>
      <c r="X118" s="77">
        <f t="shared" si="16"/>
        <v>1</v>
      </c>
      <c r="Y118" s="77">
        <f t="shared" si="16"/>
        <v>1</v>
      </c>
      <c r="Z118" s="77">
        <f t="shared" si="16"/>
        <v>1</v>
      </c>
      <c r="AA118" s="77">
        <f t="shared" si="16"/>
        <v>0</v>
      </c>
      <c r="AB118" s="77">
        <f t="shared" si="16"/>
        <v>0</v>
      </c>
      <c r="AC118" s="77">
        <f t="shared" si="16"/>
        <v>0</v>
      </c>
      <c r="AD118" s="77">
        <f t="shared" si="16"/>
        <v>3</v>
      </c>
      <c r="AE118" s="77">
        <f t="shared" si="16"/>
        <v>0</v>
      </c>
      <c r="AF118" s="77">
        <f t="shared" si="16"/>
        <v>0</v>
      </c>
      <c r="AH118" s="77">
        <f>SUM(AH82:AH117)</f>
        <v>33</v>
      </c>
      <c r="AI118" s="77">
        <f>SUM(AI82:AI117)</f>
        <v>2</v>
      </c>
    </row>
    <row r="119" spans="2:35">
      <c r="B119" s="46">
        <v>44935</v>
      </c>
      <c r="C119" s="12">
        <f>SUM(C117+1)</f>
        <v>112</v>
      </c>
      <c r="D119" s="29" t="s">
        <v>1901</v>
      </c>
      <c r="E119" s="8" t="s">
        <v>55</v>
      </c>
      <c r="F119" s="8">
        <v>1</v>
      </c>
      <c r="G119" s="8">
        <v>5</v>
      </c>
      <c r="H119" s="8">
        <v>0</v>
      </c>
      <c r="J119" s="9" t="s">
        <v>1885</v>
      </c>
      <c r="K119" s="9" t="s">
        <v>1781</v>
      </c>
      <c r="L119" s="9" t="s">
        <v>1902</v>
      </c>
      <c r="AD119" s="9">
        <v>1</v>
      </c>
      <c r="AH119" s="9">
        <v>1</v>
      </c>
    </row>
    <row r="120" spans="2:35">
      <c r="B120" s="46">
        <v>44935</v>
      </c>
      <c r="C120" s="12">
        <f>SUM(C119+1)</f>
        <v>113</v>
      </c>
      <c r="D120" s="24" t="s">
        <v>1903</v>
      </c>
      <c r="E120" s="8" t="s">
        <v>55</v>
      </c>
      <c r="F120" s="8">
        <v>1</v>
      </c>
      <c r="G120" s="8">
        <v>2</v>
      </c>
      <c r="H120" s="8">
        <v>1</v>
      </c>
      <c r="J120" s="9" t="s">
        <v>1843</v>
      </c>
      <c r="K120" s="9" t="s">
        <v>1781</v>
      </c>
      <c r="L120" s="9" t="s">
        <v>160</v>
      </c>
      <c r="AC120" s="9">
        <v>1</v>
      </c>
      <c r="AH120" s="9">
        <v>1</v>
      </c>
    </row>
    <row r="121" spans="2:35">
      <c r="B121" s="46">
        <v>44935</v>
      </c>
      <c r="C121" s="12">
        <f t="shared" ref="C121:C158" si="17">SUM(C120+1)</f>
        <v>114</v>
      </c>
      <c r="D121" s="24" t="s">
        <v>1904</v>
      </c>
      <c r="E121" s="8" t="s">
        <v>55</v>
      </c>
      <c r="F121" s="8">
        <v>1</v>
      </c>
      <c r="G121" s="8">
        <v>2</v>
      </c>
      <c r="H121" s="8">
        <v>1</v>
      </c>
      <c r="J121" s="9" t="s">
        <v>1843</v>
      </c>
      <c r="K121" s="9" t="s">
        <v>1781</v>
      </c>
      <c r="L121" s="9" t="s">
        <v>160</v>
      </c>
      <c r="AC121" s="9">
        <v>1</v>
      </c>
      <c r="AH121" s="9">
        <v>1</v>
      </c>
    </row>
    <row r="122" spans="2:35">
      <c r="B122" s="46">
        <v>44935</v>
      </c>
      <c r="C122" s="12">
        <f t="shared" si="17"/>
        <v>115</v>
      </c>
      <c r="D122" s="24" t="s">
        <v>1905</v>
      </c>
      <c r="E122" s="8" t="s">
        <v>55</v>
      </c>
      <c r="F122" s="8">
        <v>1</v>
      </c>
      <c r="G122" s="8">
        <v>5</v>
      </c>
      <c r="H122" s="8">
        <v>0</v>
      </c>
      <c r="J122" s="9" t="s">
        <v>1885</v>
      </c>
      <c r="K122" s="9" t="s">
        <v>1781</v>
      </c>
      <c r="L122" s="9" t="s">
        <v>1902</v>
      </c>
      <c r="AD122" s="9">
        <v>1</v>
      </c>
      <c r="AH122" s="9">
        <v>1</v>
      </c>
    </row>
    <row r="123" spans="2:35">
      <c r="B123" s="46">
        <v>44935</v>
      </c>
      <c r="C123" s="12">
        <f t="shared" si="17"/>
        <v>116</v>
      </c>
      <c r="D123" s="29" t="s">
        <v>1906</v>
      </c>
      <c r="E123" s="8" t="s">
        <v>53</v>
      </c>
      <c r="F123" s="8">
        <v>1</v>
      </c>
      <c r="G123" s="8">
        <v>1</v>
      </c>
      <c r="H123" s="8">
        <v>3</v>
      </c>
      <c r="J123" s="9" t="s">
        <v>1785</v>
      </c>
      <c r="K123" s="9" t="s">
        <v>1757</v>
      </c>
      <c r="L123" s="9" t="s">
        <v>51</v>
      </c>
      <c r="Z123" s="9">
        <v>1</v>
      </c>
      <c r="AH123" s="9">
        <v>1</v>
      </c>
    </row>
    <row r="124" spans="2:35">
      <c r="B124" s="46">
        <v>44935</v>
      </c>
      <c r="C124" s="12">
        <f t="shared" si="17"/>
        <v>117</v>
      </c>
      <c r="D124" s="29" t="s">
        <v>1907</v>
      </c>
      <c r="E124" s="8" t="s">
        <v>53</v>
      </c>
      <c r="F124" s="8">
        <v>1</v>
      </c>
      <c r="G124" s="8">
        <v>18</v>
      </c>
      <c r="H124" s="8">
        <v>2</v>
      </c>
      <c r="J124" s="9" t="s">
        <v>14</v>
      </c>
      <c r="K124" s="9" t="s">
        <v>1781</v>
      </c>
      <c r="L124" s="9" t="s">
        <v>71</v>
      </c>
      <c r="W124" s="9">
        <v>1</v>
      </c>
      <c r="AH124" s="9">
        <v>1</v>
      </c>
    </row>
    <row r="125" spans="2:35">
      <c r="B125" s="46">
        <v>44935</v>
      </c>
      <c r="C125" s="12">
        <f t="shared" si="17"/>
        <v>118</v>
      </c>
      <c r="D125" s="24" t="s">
        <v>1908</v>
      </c>
      <c r="E125" s="8" t="s">
        <v>53</v>
      </c>
      <c r="F125" s="8">
        <v>1</v>
      </c>
      <c r="G125" s="8">
        <v>1</v>
      </c>
      <c r="H125" s="8">
        <v>1</v>
      </c>
      <c r="J125" s="9" t="s">
        <v>14</v>
      </c>
      <c r="K125" s="9" t="s">
        <v>1781</v>
      </c>
      <c r="L125" s="9" t="s">
        <v>51</v>
      </c>
      <c r="W125" s="9">
        <v>1</v>
      </c>
      <c r="AH125" s="9">
        <v>1</v>
      </c>
    </row>
    <row r="126" spans="2:35">
      <c r="B126" s="46">
        <v>44935</v>
      </c>
      <c r="C126" s="12">
        <f t="shared" si="17"/>
        <v>119</v>
      </c>
      <c r="D126" s="24" t="s">
        <v>1909</v>
      </c>
      <c r="E126" s="8" t="s">
        <v>68</v>
      </c>
      <c r="F126" s="8">
        <v>1</v>
      </c>
      <c r="G126" s="8">
        <v>1</v>
      </c>
      <c r="H126" s="8">
        <v>1</v>
      </c>
      <c r="J126" s="9" t="s">
        <v>8</v>
      </c>
      <c r="K126" s="9" t="s">
        <v>262</v>
      </c>
      <c r="L126" s="9" t="s">
        <v>49</v>
      </c>
      <c r="N126" s="9">
        <v>1</v>
      </c>
      <c r="AH126" s="9">
        <v>1</v>
      </c>
    </row>
    <row r="127" spans="2:35">
      <c r="B127" s="46">
        <v>44935</v>
      </c>
      <c r="C127" s="12">
        <f t="shared" si="17"/>
        <v>120</v>
      </c>
      <c r="D127" s="87" t="s">
        <v>1910</v>
      </c>
      <c r="E127" s="8" t="s">
        <v>68</v>
      </c>
      <c r="F127" s="8">
        <v>1</v>
      </c>
      <c r="G127" s="8">
        <v>1</v>
      </c>
      <c r="H127" s="8">
        <v>1</v>
      </c>
      <c r="J127" s="9" t="s">
        <v>8</v>
      </c>
      <c r="K127" s="9" t="s">
        <v>1754</v>
      </c>
      <c r="L127" s="9" t="s">
        <v>49</v>
      </c>
      <c r="N127" s="9">
        <v>1</v>
      </c>
      <c r="AH127" s="9">
        <v>1</v>
      </c>
    </row>
    <row r="128" spans="2:35">
      <c r="B128" s="46">
        <v>44935</v>
      </c>
      <c r="C128" s="12">
        <f t="shared" si="17"/>
        <v>121</v>
      </c>
      <c r="D128" s="24" t="s">
        <v>1911</v>
      </c>
      <c r="E128" s="8" t="s">
        <v>1019</v>
      </c>
      <c r="F128" s="8">
        <v>1</v>
      </c>
      <c r="G128" s="8">
        <v>1</v>
      </c>
      <c r="H128" s="8">
        <v>1</v>
      </c>
      <c r="J128" s="9" t="s">
        <v>8</v>
      </c>
      <c r="K128" s="9" t="s">
        <v>1757</v>
      </c>
      <c r="L128" s="9" t="s">
        <v>49</v>
      </c>
      <c r="N128" s="8">
        <v>1</v>
      </c>
      <c r="AH128" s="9">
        <v>1</v>
      </c>
    </row>
    <row r="129" spans="2:35">
      <c r="B129" s="46">
        <v>44935</v>
      </c>
      <c r="C129" s="12">
        <f t="shared" si="17"/>
        <v>122</v>
      </c>
      <c r="D129" s="24" t="s">
        <v>1912</v>
      </c>
      <c r="E129" s="8" t="s">
        <v>1019</v>
      </c>
      <c r="F129" s="8">
        <v>1</v>
      </c>
      <c r="G129" s="8">
        <v>1</v>
      </c>
      <c r="H129" s="8">
        <v>1</v>
      </c>
      <c r="J129" s="9" t="s">
        <v>8</v>
      </c>
      <c r="K129" s="9" t="s">
        <v>1754</v>
      </c>
      <c r="L129" s="9" t="s">
        <v>49</v>
      </c>
      <c r="N129" s="8">
        <v>1</v>
      </c>
      <c r="AH129" s="9">
        <v>1</v>
      </c>
    </row>
    <row r="130" spans="2:35">
      <c r="B130" s="46">
        <v>44935</v>
      </c>
      <c r="C130" s="12">
        <f t="shared" si="17"/>
        <v>123</v>
      </c>
      <c r="D130" s="24" t="s">
        <v>1913</v>
      </c>
      <c r="E130" s="8" t="s">
        <v>1019</v>
      </c>
      <c r="F130" s="8">
        <v>1</v>
      </c>
      <c r="G130" s="8">
        <v>1</v>
      </c>
      <c r="H130" s="8">
        <v>1</v>
      </c>
      <c r="J130" s="9" t="s">
        <v>8</v>
      </c>
      <c r="K130" s="9" t="s">
        <v>262</v>
      </c>
      <c r="L130" s="9" t="s">
        <v>49</v>
      </c>
      <c r="N130" s="8">
        <v>1</v>
      </c>
      <c r="AH130" s="9">
        <v>1</v>
      </c>
    </row>
    <row r="131" spans="2:35">
      <c r="B131" s="46">
        <v>44935</v>
      </c>
      <c r="C131" s="12">
        <f t="shared" si="17"/>
        <v>124</v>
      </c>
      <c r="D131" s="47" t="s">
        <v>1914</v>
      </c>
      <c r="E131" s="8" t="s">
        <v>950</v>
      </c>
      <c r="F131" s="8">
        <v>1</v>
      </c>
      <c r="G131" s="8">
        <v>1</v>
      </c>
      <c r="H131" s="8">
        <v>1</v>
      </c>
      <c r="J131" s="9" t="s">
        <v>8</v>
      </c>
      <c r="K131" s="9" t="s">
        <v>1757</v>
      </c>
      <c r="L131" s="9" t="s">
        <v>51</v>
      </c>
      <c r="N131" s="9">
        <v>1</v>
      </c>
      <c r="AH131" s="9">
        <v>1</v>
      </c>
    </row>
    <row r="132" spans="2:35">
      <c r="B132" s="46">
        <v>44935</v>
      </c>
      <c r="C132" s="12">
        <f t="shared" si="17"/>
        <v>125</v>
      </c>
      <c r="D132" s="47" t="s">
        <v>1915</v>
      </c>
      <c r="E132" s="8" t="s">
        <v>950</v>
      </c>
      <c r="F132" s="8">
        <v>1</v>
      </c>
      <c r="G132" s="8">
        <v>1</v>
      </c>
      <c r="H132" s="8">
        <v>1</v>
      </c>
      <c r="J132" s="9" t="s">
        <v>8</v>
      </c>
      <c r="K132" s="9" t="s">
        <v>1754</v>
      </c>
      <c r="L132" s="9" t="s">
        <v>51</v>
      </c>
      <c r="N132" s="9">
        <v>1</v>
      </c>
      <c r="AH132" s="9">
        <v>1</v>
      </c>
    </row>
    <row r="133" spans="2:35">
      <c r="B133" s="46">
        <v>44935</v>
      </c>
      <c r="C133" s="12">
        <f t="shared" si="17"/>
        <v>126</v>
      </c>
      <c r="D133" s="24" t="s">
        <v>1916</v>
      </c>
      <c r="E133" s="8" t="s">
        <v>1026</v>
      </c>
      <c r="F133" s="8">
        <v>1</v>
      </c>
      <c r="G133" s="8">
        <v>1</v>
      </c>
      <c r="H133" s="8">
        <v>1</v>
      </c>
      <c r="J133" s="9" t="s">
        <v>20</v>
      </c>
      <c r="K133" s="9" t="s">
        <v>1757</v>
      </c>
      <c r="L133" s="9" t="s">
        <v>87</v>
      </c>
      <c r="O133" s="9">
        <v>1</v>
      </c>
      <c r="AH133" s="9">
        <v>1</v>
      </c>
    </row>
    <row r="134" spans="2:35">
      <c r="B134" s="46">
        <v>44935</v>
      </c>
      <c r="C134" s="12">
        <f t="shared" si="17"/>
        <v>127</v>
      </c>
      <c r="D134" s="24" t="s">
        <v>1917</v>
      </c>
      <c r="E134" s="8" t="s">
        <v>1026</v>
      </c>
      <c r="F134" s="8">
        <v>1</v>
      </c>
      <c r="G134" s="8">
        <v>1</v>
      </c>
      <c r="H134" s="8">
        <v>1</v>
      </c>
      <c r="J134" s="9" t="s">
        <v>20</v>
      </c>
      <c r="K134" s="9" t="s">
        <v>262</v>
      </c>
      <c r="L134" s="9" t="s">
        <v>49</v>
      </c>
      <c r="O134" s="9">
        <v>1</v>
      </c>
      <c r="AH134" s="9">
        <v>1</v>
      </c>
    </row>
    <row r="135" spans="2:35">
      <c r="B135" s="46">
        <v>44935</v>
      </c>
      <c r="C135" s="12">
        <f t="shared" si="17"/>
        <v>128</v>
      </c>
      <c r="D135" s="24" t="s">
        <v>1918</v>
      </c>
      <c r="E135" s="8" t="s">
        <v>48</v>
      </c>
      <c r="F135" s="8">
        <v>1</v>
      </c>
      <c r="G135" s="8">
        <v>1</v>
      </c>
      <c r="H135" s="8">
        <v>1</v>
      </c>
      <c r="J135" s="9" t="s">
        <v>20</v>
      </c>
      <c r="K135" s="9" t="s">
        <v>1757</v>
      </c>
      <c r="L135" s="9" t="s">
        <v>87</v>
      </c>
      <c r="AA135" s="9">
        <v>1</v>
      </c>
      <c r="AH135" s="9">
        <v>1</v>
      </c>
    </row>
    <row r="136" spans="2:35">
      <c r="B136" s="46">
        <v>44935</v>
      </c>
      <c r="C136" s="12">
        <f t="shared" si="17"/>
        <v>129</v>
      </c>
      <c r="D136" s="24" t="s">
        <v>1919</v>
      </c>
      <c r="E136" s="8" t="s">
        <v>48</v>
      </c>
      <c r="F136" s="8">
        <v>1</v>
      </c>
      <c r="G136" s="8">
        <v>1</v>
      </c>
      <c r="H136" s="8">
        <v>1</v>
      </c>
      <c r="J136" s="9" t="s">
        <v>14</v>
      </c>
      <c r="K136" s="9" t="s">
        <v>1781</v>
      </c>
      <c r="L136" s="9" t="s">
        <v>251</v>
      </c>
      <c r="W136" s="9">
        <v>1</v>
      </c>
      <c r="AI136" s="10">
        <v>1</v>
      </c>
    </row>
    <row r="137" spans="2:35">
      <c r="B137" s="46">
        <v>44935</v>
      </c>
      <c r="C137" s="12">
        <f t="shared" si="17"/>
        <v>130</v>
      </c>
      <c r="D137" s="24" t="s">
        <v>1920</v>
      </c>
      <c r="E137" s="8" t="s">
        <v>48</v>
      </c>
      <c r="F137" s="8">
        <v>1</v>
      </c>
      <c r="G137" s="8">
        <v>1</v>
      </c>
      <c r="H137" s="8">
        <v>4</v>
      </c>
      <c r="J137" s="9" t="s">
        <v>20</v>
      </c>
      <c r="K137" s="9" t="s">
        <v>1757</v>
      </c>
      <c r="L137" s="9" t="s">
        <v>66</v>
      </c>
      <c r="AA137" s="9">
        <v>1</v>
      </c>
      <c r="AH137" s="9">
        <v>1</v>
      </c>
    </row>
    <row r="138" spans="2:35">
      <c r="B138" s="46">
        <v>44935</v>
      </c>
      <c r="C138" s="12">
        <f t="shared" si="17"/>
        <v>131</v>
      </c>
      <c r="D138" s="24" t="s">
        <v>1921</v>
      </c>
      <c r="E138" s="8" t="s">
        <v>1081</v>
      </c>
      <c r="F138" s="8">
        <v>1</v>
      </c>
      <c r="G138" s="8">
        <v>1</v>
      </c>
      <c r="H138" s="8">
        <v>1</v>
      </c>
      <c r="J138" s="9" t="s">
        <v>20</v>
      </c>
      <c r="K138" s="9" t="s">
        <v>1754</v>
      </c>
      <c r="L138" s="9" t="s">
        <v>49</v>
      </c>
      <c r="O138" s="9">
        <v>1</v>
      </c>
      <c r="AH138" s="9">
        <v>1</v>
      </c>
    </row>
    <row r="139" spans="2:35">
      <c r="B139" s="46">
        <v>44935</v>
      </c>
      <c r="C139" s="12">
        <f t="shared" si="17"/>
        <v>132</v>
      </c>
      <c r="D139" s="24" t="s">
        <v>1922</v>
      </c>
      <c r="E139" s="8" t="s">
        <v>1081</v>
      </c>
      <c r="F139" s="8">
        <v>1</v>
      </c>
      <c r="G139" s="8">
        <v>1</v>
      </c>
      <c r="H139" s="8">
        <v>1</v>
      </c>
      <c r="J139" s="9" t="s">
        <v>8</v>
      </c>
      <c r="K139" s="9" t="s">
        <v>1757</v>
      </c>
      <c r="L139" s="9" t="s">
        <v>83</v>
      </c>
      <c r="N139" s="9">
        <v>1</v>
      </c>
      <c r="AH139" s="9">
        <v>1</v>
      </c>
    </row>
    <row r="140" spans="2:35">
      <c r="B140" s="46">
        <v>44935</v>
      </c>
      <c r="C140" s="12">
        <f t="shared" si="17"/>
        <v>133</v>
      </c>
      <c r="D140" s="24" t="s">
        <v>1923</v>
      </c>
      <c r="E140" s="8" t="s">
        <v>402</v>
      </c>
      <c r="F140" s="8">
        <v>1</v>
      </c>
      <c r="G140" s="8">
        <v>0</v>
      </c>
      <c r="H140" s="8">
        <v>1</v>
      </c>
      <c r="J140" s="9" t="s">
        <v>14</v>
      </c>
      <c r="K140" s="9" t="s">
        <v>1781</v>
      </c>
      <c r="L140" s="9" t="s">
        <v>251</v>
      </c>
      <c r="W140" s="9">
        <v>1</v>
      </c>
      <c r="AH140" s="9">
        <v>1</v>
      </c>
    </row>
    <row r="141" spans="2:35">
      <c r="B141" s="46">
        <v>44935</v>
      </c>
      <c r="C141" s="12">
        <f t="shared" si="17"/>
        <v>134</v>
      </c>
      <c r="D141" s="24" t="s">
        <v>1924</v>
      </c>
      <c r="E141" s="8" t="s">
        <v>402</v>
      </c>
      <c r="F141" s="8">
        <v>1</v>
      </c>
      <c r="G141" s="8">
        <v>0</v>
      </c>
      <c r="H141" s="8">
        <v>2</v>
      </c>
      <c r="J141" s="9" t="s">
        <v>14</v>
      </c>
      <c r="K141" s="9" t="s">
        <v>1781</v>
      </c>
      <c r="L141" s="9" t="s">
        <v>251</v>
      </c>
      <c r="W141" s="9">
        <v>1</v>
      </c>
      <c r="AH141" s="9">
        <v>1</v>
      </c>
    </row>
    <row r="142" spans="2:35">
      <c r="B142" s="46">
        <v>44935</v>
      </c>
      <c r="C142" s="12">
        <f t="shared" si="17"/>
        <v>135</v>
      </c>
      <c r="D142" s="24" t="s">
        <v>1925</v>
      </c>
      <c r="E142" s="8" t="s">
        <v>402</v>
      </c>
      <c r="F142" s="8">
        <v>1</v>
      </c>
      <c r="G142" s="8">
        <v>18</v>
      </c>
      <c r="H142" s="8">
        <v>1</v>
      </c>
      <c r="J142" s="9" t="s">
        <v>14</v>
      </c>
      <c r="K142" s="9" t="s">
        <v>1781</v>
      </c>
      <c r="L142" s="9" t="s">
        <v>1864</v>
      </c>
      <c r="W142" s="9">
        <v>1</v>
      </c>
      <c r="AH142" s="9">
        <v>1</v>
      </c>
    </row>
    <row r="143" spans="2:35">
      <c r="B143" s="46">
        <v>44935</v>
      </c>
      <c r="C143" s="12">
        <f t="shared" si="17"/>
        <v>136</v>
      </c>
      <c r="D143" s="24" t="s">
        <v>1926</v>
      </c>
      <c r="E143" s="8" t="s">
        <v>61</v>
      </c>
      <c r="F143" s="8">
        <v>1</v>
      </c>
      <c r="G143" s="8">
        <v>1</v>
      </c>
      <c r="H143" s="8">
        <v>1</v>
      </c>
      <c r="J143" s="9" t="s">
        <v>5</v>
      </c>
      <c r="K143" s="9" t="s">
        <v>1837</v>
      </c>
      <c r="L143" s="9" t="s">
        <v>49</v>
      </c>
      <c r="Q143" s="9">
        <v>1</v>
      </c>
      <c r="AH143" s="9">
        <v>1</v>
      </c>
    </row>
    <row r="144" spans="2:35">
      <c r="B144" s="46">
        <v>44935</v>
      </c>
      <c r="C144" s="12">
        <f t="shared" si="17"/>
        <v>137</v>
      </c>
      <c r="D144" s="24" t="s">
        <v>1927</v>
      </c>
      <c r="E144" s="8" t="s">
        <v>61</v>
      </c>
      <c r="F144" s="8">
        <v>1</v>
      </c>
      <c r="G144" s="8">
        <v>1</v>
      </c>
      <c r="H144" s="8">
        <v>1</v>
      </c>
      <c r="J144" s="9" t="s">
        <v>5</v>
      </c>
      <c r="K144" s="9" t="s">
        <v>419</v>
      </c>
      <c r="L144" s="9" t="s">
        <v>49</v>
      </c>
      <c r="Q144" s="9">
        <v>1</v>
      </c>
      <c r="AH144" s="9">
        <v>1</v>
      </c>
    </row>
    <row r="145" spans="2:35">
      <c r="B145" s="46">
        <v>44935</v>
      </c>
      <c r="C145" s="12">
        <f t="shared" si="17"/>
        <v>138</v>
      </c>
      <c r="D145" s="24" t="s">
        <v>1928</v>
      </c>
      <c r="E145" s="8" t="s">
        <v>1005</v>
      </c>
      <c r="F145" s="8">
        <v>1</v>
      </c>
      <c r="G145" s="8">
        <v>1</v>
      </c>
      <c r="H145" s="8">
        <v>1</v>
      </c>
      <c r="J145" s="9" t="s">
        <v>8</v>
      </c>
      <c r="K145" s="9" t="s">
        <v>1757</v>
      </c>
      <c r="L145" s="9" t="s">
        <v>49</v>
      </c>
      <c r="N145" s="9">
        <v>1</v>
      </c>
      <c r="AH145" s="9">
        <v>1</v>
      </c>
    </row>
    <row r="146" spans="2:35">
      <c r="B146" s="46">
        <v>44935</v>
      </c>
      <c r="C146" s="12">
        <f t="shared" si="17"/>
        <v>139</v>
      </c>
      <c r="D146" s="24" t="s">
        <v>1929</v>
      </c>
      <c r="E146" s="8" t="s">
        <v>1005</v>
      </c>
      <c r="F146" s="8">
        <v>1</v>
      </c>
      <c r="G146" s="8">
        <v>3</v>
      </c>
      <c r="H146" s="8">
        <v>3</v>
      </c>
      <c r="J146" s="9" t="s">
        <v>20</v>
      </c>
      <c r="K146" s="9" t="s">
        <v>1754</v>
      </c>
      <c r="L146" s="9" t="s">
        <v>51</v>
      </c>
      <c r="O146" s="9">
        <v>1</v>
      </c>
      <c r="AH146" s="9">
        <v>1</v>
      </c>
    </row>
    <row r="147" spans="2:35">
      <c r="B147" s="46">
        <v>44935</v>
      </c>
      <c r="C147" s="12">
        <f t="shared" si="17"/>
        <v>140</v>
      </c>
      <c r="D147" s="24" t="s">
        <v>1930</v>
      </c>
      <c r="E147" s="8" t="s">
        <v>1005</v>
      </c>
      <c r="F147" s="8">
        <v>1</v>
      </c>
      <c r="G147" s="8">
        <v>0</v>
      </c>
      <c r="H147" s="8">
        <v>0</v>
      </c>
      <c r="J147" s="9" t="s">
        <v>23</v>
      </c>
      <c r="K147" s="9" t="s">
        <v>1757</v>
      </c>
      <c r="L147" s="9" t="s">
        <v>49</v>
      </c>
      <c r="P147" s="9">
        <v>1</v>
      </c>
      <c r="AH147" s="9">
        <v>1</v>
      </c>
    </row>
    <row r="148" spans="2:35">
      <c r="B148" s="46">
        <v>44935</v>
      </c>
      <c r="C148" s="12">
        <f t="shared" si="17"/>
        <v>141</v>
      </c>
      <c r="D148" s="24" t="s">
        <v>1931</v>
      </c>
      <c r="E148" s="8" t="s">
        <v>1005</v>
      </c>
      <c r="F148" s="8">
        <v>1</v>
      </c>
      <c r="G148" s="8">
        <v>3</v>
      </c>
      <c r="H148" s="8">
        <v>3</v>
      </c>
      <c r="J148" s="9" t="s">
        <v>20</v>
      </c>
      <c r="K148" s="9" t="s">
        <v>1757</v>
      </c>
      <c r="L148" s="9" t="s">
        <v>51</v>
      </c>
      <c r="O148" s="9">
        <v>1</v>
      </c>
      <c r="AH148" s="9">
        <v>1</v>
      </c>
    </row>
    <row r="149" spans="2:35">
      <c r="B149" s="46">
        <v>44935</v>
      </c>
      <c r="C149" s="12">
        <f t="shared" si="17"/>
        <v>142</v>
      </c>
      <c r="D149" s="24" t="s">
        <v>1932</v>
      </c>
      <c r="E149" s="8" t="s">
        <v>1005</v>
      </c>
      <c r="F149" s="8">
        <v>1</v>
      </c>
      <c r="G149" s="8">
        <v>0</v>
      </c>
      <c r="H149" s="8">
        <v>0</v>
      </c>
      <c r="J149" s="9" t="s">
        <v>23</v>
      </c>
      <c r="K149" s="9" t="s">
        <v>1754</v>
      </c>
      <c r="L149" s="9" t="s">
        <v>49</v>
      </c>
      <c r="P149" s="9">
        <v>1</v>
      </c>
      <c r="AH149" s="9">
        <v>1</v>
      </c>
    </row>
    <row r="150" spans="2:35">
      <c r="B150" s="46">
        <v>44935</v>
      </c>
      <c r="C150" s="12">
        <f t="shared" si="17"/>
        <v>143</v>
      </c>
      <c r="D150" s="24" t="s">
        <v>1933</v>
      </c>
      <c r="E150" s="8" t="s">
        <v>1005</v>
      </c>
      <c r="F150" s="8">
        <v>1</v>
      </c>
      <c r="G150" s="8">
        <v>0</v>
      </c>
      <c r="H150" s="8">
        <v>0</v>
      </c>
      <c r="J150" s="9" t="s">
        <v>23</v>
      </c>
      <c r="K150" s="9" t="s">
        <v>262</v>
      </c>
      <c r="L150" s="9" t="s">
        <v>49</v>
      </c>
      <c r="P150" s="9">
        <v>1</v>
      </c>
      <c r="AH150" s="9">
        <v>1</v>
      </c>
    </row>
    <row r="151" spans="2:35">
      <c r="B151" s="46">
        <v>44935</v>
      </c>
      <c r="C151" s="12">
        <f t="shared" si="17"/>
        <v>144</v>
      </c>
      <c r="D151" s="24" t="s">
        <v>1934</v>
      </c>
      <c r="E151" s="8" t="s">
        <v>1005</v>
      </c>
      <c r="F151" s="8">
        <v>1</v>
      </c>
      <c r="G151" s="8">
        <v>1</v>
      </c>
      <c r="H151" s="8">
        <v>1</v>
      </c>
      <c r="J151" s="9" t="s">
        <v>5</v>
      </c>
      <c r="K151" s="9" t="s">
        <v>1837</v>
      </c>
      <c r="L151" s="9" t="s">
        <v>49</v>
      </c>
      <c r="Q151" s="9">
        <v>1</v>
      </c>
      <c r="AI151" s="10">
        <v>1</v>
      </c>
    </row>
    <row r="152" spans="2:35">
      <c r="B152" s="46">
        <v>44935</v>
      </c>
      <c r="C152" s="12">
        <f t="shared" si="17"/>
        <v>145</v>
      </c>
      <c r="D152" s="24" t="s">
        <v>1935</v>
      </c>
      <c r="E152" s="8" t="s">
        <v>159</v>
      </c>
      <c r="F152" s="8">
        <v>1</v>
      </c>
      <c r="G152" s="8">
        <v>1</v>
      </c>
      <c r="H152" s="8">
        <v>2</v>
      </c>
      <c r="J152" s="9" t="s">
        <v>1037</v>
      </c>
      <c r="K152" s="9" t="s">
        <v>1757</v>
      </c>
      <c r="L152" s="9" t="s">
        <v>87</v>
      </c>
      <c r="P152" s="9">
        <v>1</v>
      </c>
      <c r="AI152" s="10">
        <v>1</v>
      </c>
    </row>
    <row r="153" spans="2:35">
      <c r="B153" s="46">
        <v>44935</v>
      </c>
      <c r="C153" s="12">
        <f t="shared" si="17"/>
        <v>146</v>
      </c>
      <c r="D153" s="24" t="s">
        <v>1935</v>
      </c>
      <c r="E153" s="8" t="s">
        <v>159</v>
      </c>
      <c r="F153" s="8">
        <v>1</v>
      </c>
      <c r="G153" s="8">
        <v>1</v>
      </c>
      <c r="H153" s="8">
        <v>2</v>
      </c>
      <c r="J153" s="9" t="s">
        <v>1037</v>
      </c>
      <c r="K153" s="9" t="s">
        <v>1757</v>
      </c>
      <c r="L153" s="9" t="s">
        <v>87</v>
      </c>
      <c r="P153" s="9">
        <v>1</v>
      </c>
      <c r="AI153" s="10">
        <v>1</v>
      </c>
    </row>
    <row r="154" spans="2:35">
      <c r="B154" s="46">
        <v>44935</v>
      </c>
      <c r="C154" s="12">
        <f t="shared" si="17"/>
        <v>147</v>
      </c>
      <c r="D154" s="24" t="s">
        <v>1935</v>
      </c>
      <c r="E154" s="8" t="s">
        <v>159</v>
      </c>
      <c r="F154" s="8">
        <v>1</v>
      </c>
      <c r="G154" s="8">
        <v>1</v>
      </c>
      <c r="H154" s="8">
        <v>2</v>
      </c>
      <c r="J154" s="9" t="s">
        <v>1037</v>
      </c>
      <c r="K154" s="9" t="s">
        <v>1757</v>
      </c>
      <c r="L154" s="9" t="s">
        <v>87</v>
      </c>
      <c r="P154" s="9">
        <v>1</v>
      </c>
      <c r="AI154" s="10">
        <v>1</v>
      </c>
    </row>
    <row r="155" spans="2:35">
      <c r="B155" s="46">
        <v>44935</v>
      </c>
      <c r="C155" s="12">
        <f t="shared" si="17"/>
        <v>148</v>
      </c>
      <c r="D155" s="24" t="s">
        <v>1936</v>
      </c>
      <c r="E155" s="8" t="s">
        <v>159</v>
      </c>
      <c r="F155" s="8">
        <v>1</v>
      </c>
      <c r="G155" s="8">
        <v>1</v>
      </c>
      <c r="H155" s="8">
        <v>0</v>
      </c>
      <c r="J155" s="9" t="s">
        <v>8</v>
      </c>
      <c r="K155" s="9" t="s">
        <v>1754</v>
      </c>
      <c r="L155" s="9" t="s">
        <v>49</v>
      </c>
      <c r="N155" s="9">
        <v>1</v>
      </c>
      <c r="AI155" s="10">
        <v>1</v>
      </c>
    </row>
    <row r="156" spans="2:35">
      <c r="B156" s="46">
        <v>44935</v>
      </c>
      <c r="C156" s="12">
        <f t="shared" si="17"/>
        <v>149</v>
      </c>
      <c r="D156" s="24" t="s">
        <v>1937</v>
      </c>
      <c r="E156" s="8" t="s">
        <v>159</v>
      </c>
      <c r="F156" s="8">
        <v>1</v>
      </c>
      <c r="G156" s="8">
        <v>1</v>
      </c>
      <c r="H156" s="8">
        <v>0</v>
      </c>
      <c r="J156" s="9" t="s">
        <v>8</v>
      </c>
      <c r="K156" s="9" t="s">
        <v>1754</v>
      </c>
      <c r="L156" s="9" t="s">
        <v>51</v>
      </c>
      <c r="N156" s="9">
        <v>1</v>
      </c>
      <c r="AI156" s="10">
        <v>1</v>
      </c>
    </row>
    <row r="157" spans="2:35">
      <c r="B157" s="46">
        <v>44935</v>
      </c>
      <c r="C157" s="12">
        <f t="shared" si="17"/>
        <v>150</v>
      </c>
      <c r="D157" s="24" t="s">
        <v>1938</v>
      </c>
      <c r="E157" s="8" t="s">
        <v>159</v>
      </c>
      <c r="F157" s="8">
        <v>1</v>
      </c>
      <c r="G157" s="8">
        <v>1</v>
      </c>
      <c r="H157" s="8">
        <v>1</v>
      </c>
      <c r="J157" s="9" t="s">
        <v>1037</v>
      </c>
      <c r="K157" s="9" t="s">
        <v>1757</v>
      </c>
      <c r="L157" s="9" t="s">
        <v>49</v>
      </c>
      <c r="P157" s="9">
        <v>1</v>
      </c>
      <c r="AI157" s="10">
        <v>1</v>
      </c>
    </row>
    <row r="158" spans="2:35">
      <c r="B158" s="46">
        <v>44935</v>
      </c>
      <c r="C158" s="12">
        <f t="shared" si="17"/>
        <v>151</v>
      </c>
      <c r="D158" s="24" t="s">
        <v>1939</v>
      </c>
      <c r="E158" s="8" t="s">
        <v>159</v>
      </c>
      <c r="F158" s="8">
        <v>1</v>
      </c>
      <c r="G158" s="8">
        <v>1</v>
      </c>
      <c r="H158" s="8">
        <v>4</v>
      </c>
      <c r="J158" s="9" t="s">
        <v>1037</v>
      </c>
      <c r="K158" s="9" t="s">
        <v>1754</v>
      </c>
      <c r="L158" s="9" t="s">
        <v>49</v>
      </c>
      <c r="P158" s="9">
        <v>1</v>
      </c>
      <c r="AI158" s="10">
        <v>1</v>
      </c>
    </row>
    <row r="159" spans="2:35">
      <c r="C159" s="221" t="s">
        <v>1819</v>
      </c>
      <c r="D159" s="222"/>
      <c r="E159" s="223"/>
      <c r="F159" s="76">
        <f>SUM(F119:F158)</f>
        <v>40</v>
      </c>
      <c r="G159" s="76">
        <f>SUM(G119:G158)</f>
        <v>83</v>
      </c>
      <c r="H159" s="76">
        <f>SUM(H119:H158)</f>
        <v>50</v>
      </c>
      <c r="J159" s="76"/>
      <c r="K159" s="76"/>
      <c r="L159" s="76"/>
      <c r="N159" s="77">
        <f t="shared" ref="N159:AF159" si="18">SUM(N119:N158)</f>
        <v>11</v>
      </c>
      <c r="O159" s="77">
        <f t="shared" si="18"/>
        <v>5</v>
      </c>
      <c r="P159" s="77">
        <f t="shared" si="18"/>
        <v>8</v>
      </c>
      <c r="Q159" s="77">
        <f t="shared" si="18"/>
        <v>3</v>
      </c>
      <c r="R159" s="77">
        <f t="shared" si="18"/>
        <v>0</v>
      </c>
      <c r="S159" s="77">
        <f t="shared" si="18"/>
        <v>0</v>
      </c>
      <c r="T159" s="77">
        <f t="shared" si="18"/>
        <v>0</v>
      </c>
      <c r="U159" s="77">
        <f t="shared" si="18"/>
        <v>0</v>
      </c>
      <c r="V159" s="77">
        <f t="shared" si="18"/>
        <v>0</v>
      </c>
      <c r="W159" s="77">
        <f t="shared" si="18"/>
        <v>6</v>
      </c>
      <c r="X159" s="77">
        <f t="shared" si="18"/>
        <v>0</v>
      </c>
      <c r="Y159" s="77">
        <f t="shared" si="18"/>
        <v>0</v>
      </c>
      <c r="Z159" s="77">
        <f t="shared" si="18"/>
        <v>1</v>
      </c>
      <c r="AA159" s="77">
        <f t="shared" si="18"/>
        <v>2</v>
      </c>
      <c r="AB159" s="77">
        <f t="shared" si="18"/>
        <v>0</v>
      </c>
      <c r="AC159" s="77">
        <f t="shared" si="18"/>
        <v>2</v>
      </c>
      <c r="AD159" s="77">
        <f t="shared" si="18"/>
        <v>2</v>
      </c>
      <c r="AE159" s="77">
        <f t="shared" si="18"/>
        <v>0</v>
      </c>
      <c r="AF159" s="77">
        <f t="shared" si="18"/>
        <v>0</v>
      </c>
      <c r="AH159" s="77">
        <f>SUM(AH119:AH158)</f>
        <v>31</v>
      </c>
      <c r="AI159" s="77">
        <f>SUM(AI119:AI158)</f>
        <v>9</v>
      </c>
    </row>
    <row r="160" spans="2:35">
      <c r="B160" s="46">
        <v>44936</v>
      </c>
      <c r="C160" s="12">
        <f>SUM(C158+1)</f>
        <v>152</v>
      </c>
      <c r="D160" s="24" t="s">
        <v>1940</v>
      </c>
      <c r="E160" s="8" t="s">
        <v>61</v>
      </c>
      <c r="F160" s="8">
        <v>1</v>
      </c>
      <c r="G160" s="8">
        <v>1</v>
      </c>
      <c r="H160" s="8">
        <v>1</v>
      </c>
      <c r="J160" s="9" t="s">
        <v>8</v>
      </c>
      <c r="K160" s="9" t="s">
        <v>1757</v>
      </c>
      <c r="L160" s="9" t="s">
        <v>87</v>
      </c>
      <c r="N160" s="9">
        <v>1</v>
      </c>
      <c r="AI160" s="10">
        <v>1</v>
      </c>
    </row>
    <row r="161" spans="2:35">
      <c r="B161" s="46">
        <v>44936</v>
      </c>
      <c r="C161" s="12">
        <f>SUM(C160+1)</f>
        <v>153</v>
      </c>
      <c r="D161" s="24" t="s">
        <v>1941</v>
      </c>
      <c r="E161" s="8" t="s">
        <v>1081</v>
      </c>
      <c r="F161" s="8">
        <v>1</v>
      </c>
      <c r="G161" s="8">
        <v>1</v>
      </c>
      <c r="H161" s="8">
        <v>1</v>
      </c>
      <c r="J161" s="9" t="s">
        <v>8</v>
      </c>
      <c r="K161" s="9" t="s">
        <v>1754</v>
      </c>
      <c r="L161" s="9" t="s">
        <v>51</v>
      </c>
      <c r="N161" s="9">
        <v>1</v>
      </c>
      <c r="AH161" s="9">
        <v>1</v>
      </c>
    </row>
    <row r="162" spans="2:35">
      <c r="B162" s="46">
        <v>44936</v>
      </c>
      <c r="C162" s="12">
        <f t="shared" ref="C162:C173" si="19">SUM(C161+1)</f>
        <v>154</v>
      </c>
      <c r="D162" s="24" t="s">
        <v>1942</v>
      </c>
      <c r="E162" s="8" t="s">
        <v>55</v>
      </c>
      <c r="F162" s="8">
        <v>1</v>
      </c>
      <c r="G162" s="8">
        <v>0</v>
      </c>
      <c r="H162" s="8">
        <v>1</v>
      </c>
      <c r="J162" s="9" t="s">
        <v>11</v>
      </c>
      <c r="K162" s="9" t="s">
        <v>1781</v>
      </c>
      <c r="Y162" s="9">
        <v>1</v>
      </c>
      <c r="AH162" s="9">
        <v>1</v>
      </c>
    </row>
    <row r="163" spans="2:35">
      <c r="B163" s="46">
        <v>44936</v>
      </c>
      <c r="C163" s="12">
        <f t="shared" si="19"/>
        <v>155</v>
      </c>
      <c r="D163" s="24" t="s">
        <v>1943</v>
      </c>
      <c r="E163" s="8" t="s">
        <v>402</v>
      </c>
      <c r="F163" s="8">
        <v>1</v>
      </c>
      <c r="G163" s="8">
        <v>1</v>
      </c>
      <c r="H163" s="8">
        <v>1</v>
      </c>
      <c r="J163" s="9" t="s">
        <v>14</v>
      </c>
      <c r="K163" s="9" t="s">
        <v>1781</v>
      </c>
      <c r="L163" s="9" t="s">
        <v>66</v>
      </c>
      <c r="W163" s="9">
        <v>1</v>
      </c>
      <c r="AH163" s="9">
        <v>1</v>
      </c>
    </row>
    <row r="164" spans="2:35">
      <c r="B164" s="46">
        <v>44936</v>
      </c>
      <c r="C164" s="12">
        <f t="shared" si="19"/>
        <v>156</v>
      </c>
      <c r="D164" s="24" t="s">
        <v>1944</v>
      </c>
      <c r="E164" s="8" t="s">
        <v>48</v>
      </c>
      <c r="F164" s="8">
        <v>1</v>
      </c>
      <c r="G164" s="8">
        <v>0</v>
      </c>
      <c r="H164" s="8">
        <v>1</v>
      </c>
      <c r="J164" s="9" t="s">
        <v>20</v>
      </c>
      <c r="K164" s="9" t="s">
        <v>1781</v>
      </c>
      <c r="L164" s="9" t="s">
        <v>71</v>
      </c>
      <c r="V164" s="9">
        <v>1</v>
      </c>
      <c r="AH164" s="9">
        <v>1</v>
      </c>
    </row>
    <row r="165" spans="2:35">
      <c r="B165" s="46">
        <v>44936</v>
      </c>
      <c r="C165" s="12">
        <f t="shared" si="19"/>
        <v>157</v>
      </c>
      <c r="D165" s="24" t="s">
        <v>1945</v>
      </c>
      <c r="E165" s="8" t="s">
        <v>48</v>
      </c>
      <c r="F165" s="8">
        <v>1</v>
      </c>
      <c r="G165" s="8">
        <v>2</v>
      </c>
      <c r="H165" s="8">
        <v>2</v>
      </c>
      <c r="J165" s="9" t="s">
        <v>25</v>
      </c>
      <c r="K165" s="9" t="s">
        <v>1781</v>
      </c>
      <c r="L165" s="9" t="s">
        <v>251</v>
      </c>
      <c r="AF165" s="9">
        <v>1</v>
      </c>
      <c r="AI165" s="10">
        <v>1</v>
      </c>
    </row>
    <row r="166" spans="2:35">
      <c r="B166" s="46">
        <v>44936</v>
      </c>
      <c r="C166" s="12">
        <f t="shared" si="19"/>
        <v>158</v>
      </c>
      <c r="D166" s="24" t="s">
        <v>1946</v>
      </c>
      <c r="E166" s="8" t="s">
        <v>53</v>
      </c>
      <c r="F166" s="8">
        <v>1</v>
      </c>
      <c r="G166" s="8">
        <v>7</v>
      </c>
      <c r="H166" s="8">
        <v>1</v>
      </c>
      <c r="J166" s="9" t="s">
        <v>1947</v>
      </c>
      <c r="K166" s="9" t="s">
        <v>1948</v>
      </c>
      <c r="L166" s="9" t="s">
        <v>245</v>
      </c>
      <c r="AF166" s="9">
        <v>1</v>
      </c>
      <c r="AI166" s="10">
        <v>1</v>
      </c>
    </row>
    <row r="167" spans="2:35">
      <c r="B167" s="46">
        <v>44936</v>
      </c>
      <c r="C167" s="12">
        <f t="shared" si="19"/>
        <v>159</v>
      </c>
      <c r="D167" s="24" t="s">
        <v>1949</v>
      </c>
      <c r="E167" s="8" t="s">
        <v>1005</v>
      </c>
      <c r="F167" s="8">
        <v>1</v>
      </c>
      <c r="G167" s="8">
        <v>3</v>
      </c>
      <c r="H167" s="8">
        <v>3</v>
      </c>
      <c r="J167" s="9" t="s">
        <v>20</v>
      </c>
      <c r="K167" s="9" t="s">
        <v>1757</v>
      </c>
      <c r="L167" s="9" t="s">
        <v>66</v>
      </c>
      <c r="O167" s="9">
        <v>1</v>
      </c>
      <c r="AH167" s="9">
        <v>1</v>
      </c>
    </row>
    <row r="168" spans="2:35">
      <c r="B168" s="46">
        <v>44936</v>
      </c>
      <c r="C168" s="12">
        <f t="shared" si="19"/>
        <v>160</v>
      </c>
      <c r="D168" s="24" t="s">
        <v>1950</v>
      </c>
      <c r="E168" s="8" t="s">
        <v>1005</v>
      </c>
      <c r="F168" s="8">
        <v>1</v>
      </c>
      <c r="G168" s="8">
        <v>1</v>
      </c>
      <c r="H168" s="8">
        <v>1</v>
      </c>
      <c r="J168" s="9" t="s">
        <v>20</v>
      </c>
      <c r="K168" s="9" t="s">
        <v>1757</v>
      </c>
      <c r="L168" s="9" t="s">
        <v>49</v>
      </c>
      <c r="O168" s="9">
        <v>1</v>
      </c>
      <c r="AH168" s="9">
        <v>1</v>
      </c>
    </row>
    <row r="169" spans="2:35">
      <c r="B169" s="46">
        <v>44936</v>
      </c>
      <c r="C169" s="12">
        <f t="shared" si="19"/>
        <v>161</v>
      </c>
      <c r="D169" s="24" t="s">
        <v>1951</v>
      </c>
      <c r="E169" s="8" t="s">
        <v>1005</v>
      </c>
      <c r="F169" s="8">
        <v>1</v>
      </c>
      <c r="G169" s="8">
        <v>3</v>
      </c>
      <c r="H169" s="8">
        <v>3</v>
      </c>
      <c r="J169" s="9" t="s">
        <v>20</v>
      </c>
      <c r="K169" s="9" t="s">
        <v>1757</v>
      </c>
      <c r="L169" s="9" t="s">
        <v>49</v>
      </c>
      <c r="O169" s="9">
        <v>1</v>
      </c>
      <c r="AH169" s="9">
        <v>1</v>
      </c>
    </row>
    <row r="170" spans="2:35">
      <c r="B170" s="46">
        <v>44936</v>
      </c>
      <c r="C170" s="12">
        <f t="shared" si="19"/>
        <v>162</v>
      </c>
      <c r="D170" s="24" t="s">
        <v>1952</v>
      </c>
      <c r="E170" s="8" t="s">
        <v>1005</v>
      </c>
      <c r="F170" s="8">
        <v>1</v>
      </c>
      <c r="G170" s="8">
        <v>3</v>
      </c>
      <c r="H170" s="8">
        <v>3</v>
      </c>
      <c r="J170" s="9" t="s">
        <v>20</v>
      </c>
      <c r="K170" s="9" t="s">
        <v>1757</v>
      </c>
      <c r="L170" s="9" t="s">
        <v>87</v>
      </c>
      <c r="O170" s="9">
        <v>1</v>
      </c>
      <c r="AH170" s="9">
        <v>1</v>
      </c>
    </row>
    <row r="171" spans="2:35">
      <c r="B171" s="46">
        <v>44936</v>
      </c>
      <c r="C171" s="12">
        <f t="shared" si="19"/>
        <v>163</v>
      </c>
      <c r="D171" s="24" t="s">
        <v>1953</v>
      </c>
      <c r="E171" s="8" t="s">
        <v>159</v>
      </c>
      <c r="F171" s="8">
        <v>1</v>
      </c>
      <c r="G171" s="8">
        <v>0</v>
      </c>
      <c r="H171" s="8">
        <v>0</v>
      </c>
      <c r="J171" s="9" t="s">
        <v>11</v>
      </c>
      <c r="K171" s="9" t="s">
        <v>1754</v>
      </c>
      <c r="L171" s="9" t="s">
        <v>49</v>
      </c>
      <c r="P171" s="9">
        <v>1</v>
      </c>
      <c r="AI171" s="10">
        <v>1</v>
      </c>
    </row>
    <row r="172" spans="2:35">
      <c r="B172" s="46">
        <v>44936</v>
      </c>
      <c r="C172" s="12">
        <f t="shared" si="19"/>
        <v>164</v>
      </c>
      <c r="D172" s="24" t="s">
        <v>1954</v>
      </c>
      <c r="E172" s="8" t="s">
        <v>159</v>
      </c>
      <c r="F172" s="8">
        <v>1</v>
      </c>
      <c r="G172" s="8">
        <v>0</v>
      </c>
      <c r="H172" s="8">
        <v>0</v>
      </c>
      <c r="J172" s="9" t="s">
        <v>11</v>
      </c>
      <c r="K172" s="9" t="s">
        <v>1757</v>
      </c>
      <c r="L172" s="9" t="s">
        <v>855</v>
      </c>
      <c r="P172" s="9">
        <v>1</v>
      </c>
      <c r="AI172" s="10">
        <v>1</v>
      </c>
    </row>
    <row r="173" spans="2:35">
      <c r="B173" s="46">
        <v>44936</v>
      </c>
      <c r="C173" s="12">
        <f t="shared" si="19"/>
        <v>165</v>
      </c>
      <c r="D173" s="24" t="s">
        <v>1955</v>
      </c>
      <c r="E173" s="8" t="s">
        <v>159</v>
      </c>
      <c r="F173" s="8">
        <v>1</v>
      </c>
      <c r="G173" s="8">
        <v>3</v>
      </c>
      <c r="H173" s="8">
        <v>3</v>
      </c>
      <c r="J173" s="9" t="s">
        <v>20</v>
      </c>
      <c r="K173" s="9" t="s">
        <v>1757</v>
      </c>
      <c r="L173" s="9" t="s">
        <v>83</v>
      </c>
      <c r="O173" s="9">
        <v>1</v>
      </c>
      <c r="AI173" s="10">
        <v>1</v>
      </c>
    </row>
    <row r="174" spans="2:35">
      <c r="C174" s="221" t="s">
        <v>1819</v>
      </c>
      <c r="D174" s="222"/>
      <c r="E174" s="223"/>
      <c r="F174" s="76">
        <f>SUM(F160:F173)</f>
        <v>14</v>
      </c>
      <c r="G174" s="76">
        <f>SUM(G160:G173)</f>
        <v>25</v>
      </c>
      <c r="H174" s="76">
        <f t="shared" ref="H174" si="20">SUM(H160:H173)</f>
        <v>21</v>
      </c>
      <c r="J174" s="76"/>
      <c r="K174" s="76"/>
      <c r="L174" s="76"/>
      <c r="N174" s="77">
        <f t="shared" ref="N174:AF174" si="21">SUM(N160:N173)</f>
        <v>2</v>
      </c>
      <c r="O174" s="77">
        <f t="shared" si="21"/>
        <v>5</v>
      </c>
      <c r="P174" s="77">
        <f t="shared" si="21"/>
        <v>2</v>
      </c>
      <c r="Q174" s="77">
        <f t="shared" si="21"/>
        <v>0</v>
      </c>
      <c r="R174" s="77">
        <f t="shared" si="21"/>
        <v>0</v>
      </c>
      <c r="S174" s="77">
        <f t="shared" si="21"/>
        <v>0</v>
      </c>
      <c r="T174" s="77">
        <f t="shared" si="21"/>
        <v>0</v>
      </c>
      <c r="U174" s="77">
        <f t="shared" si="21"/>
        <v>0</v>
      </c>
      <c r="V174" s="77">
        <f t="shared" si="21"/>
        <v>1</v>
      </c>
      <c r="W174" s="77">
        <f t="shared" si="21"/>
        <v>1</v>
      </c>
      <c r="X174" s="77">
        <f t="shared" si="21"/>
        <v>0</v>
      </c>
      <c r="Y174" s="77">
        <f t="shared" si="21"/>
        <v>1</v>
      </c>
      <c r="Z174" s="77">
        <f t="shared" si="21"/>
        <v>0</v>
      </c>
      <c r="AA174" s="77">
        <f t="shared" si="21"/>
        <v>0</v>
      </c>
      <c r="AB174" s="77">
        <f t="shared" si="21"/>
        <v>0</v>
      </c>
      <c r="AC174" s="77">
        <f t="shared" si="21"/>
        <v>0</v>
      </c>
      <c r="AD174" s="77">
        <f t="shared" si="21"/>
        <v>0</v>
      </c>
      <c r="AE174" s="77">
        <f t="shared" si="21"/>
        <v>0</v>
      </c>
      <c r="AF174" s="77">
        <f t="shared" si="21"/>
        <v>2</v>
      </c>
      <c r="AH174" s="77">
        <f>SUM(AH160:AH173)</f>
        <v>8</v>
      </c>
      <c r="AI174" s="76">
        <f t="shared" ref="AI174" si="22">SUM(AI160:AI173)</f>
        <v>6</v>
      </c>
    </row>
    <row r="175" spans="2:35">
      <c r="B175" s="46">
        <v>44937</v>
      </c>
      <c r="C175" s="12">
        <f>SUM(C173+1)</f>
        <v>166</v>
      </c>
      <c r="D175" s="24" t="s">
        <v>1956</v>
      </c>
      <c r="E175" s="8" t="s">
        <v>68</v>
      </c>
      <c r="F175" s="8">
        <v>1</v>
      </c>
      <c r="G175" s="8">
        <v>1</v>
      </c>
      <c r="H175" s="8">
        <v>1</v>
      </c>
      <c r="J175" s="9" t="s">
        <v>8</v>
      </c>
      <c r="K175" s="9" t="s">
        <v>1757</v>
      </c>
      <c r="L175" s="9" t="s">
        <v>87</v>
      </c>
      <c r="N175" s="9">
        <v>1</v>
      </c>
      <c r="AH175" s="9">
        <v>1</v>
      </c>
    </row>
    <row r="176" spans="2:35">
      <c r="B176" s="46">
        <v>44937</v>
      </c>
      <c r="D176" s="29" t="s">
        <v>1957</v>
      </c>
      <c r="E176" s="8" t="s">
        <v>950</v>
      </c>
      <c r="F176" s="8">
        <v>1</v>
      </c>
      <c r="G176" s="8">
        <v>1</v>
      </c>
      <c r="H176" s="8">
        <v>1</v>
      </c>
      <c r="J176" s="9" t="s">
        <v>8</v>
      </c>
      <c r="K176" s="9" t="s">
        <v>1757</v>
      </c>
      <c r="L176" s="9" t="s">
        <v>87</v>
      </c>
      <c r="N176" s="9">
        <v>1</v>
      </c>
      <c r="AH176" s="9">
        <v>1</v>
      </c>
    </row>
    <row r="177" spans="2:35">
      <c r="B177" s="46">
        <v>44937</v>
      </c>
      <c r="C177" s="12">
        <f t="shared" ref="C177:C204" si="23">SUM(C176+1)</f>
        <v>1</v>
      </c>
      <c r="D177" s="24" t="s">
        <v>1958</v>
      </c>
      <c r="E177" s="8" t="s">
        <v>1026</v>
      </c>
      <c r="F177" s="8">
        <v>1</v>
      </c>
      <c r="G177" s="8">
        <v>1</v>
      </c>
      <c r="H177" s="8">
        <v>1</v>
      </c>
      <c r="J177" s="9" t="s">
        <v>20</v>
      </c>
      <c r="K177" s="9" t="s">
        <v>1757</v>
      </c>
      <c r="L177" s="9" t="s">
        <v>49</v>
      </c>
      <c r="O177" s="9">
        <v>1</v>
      </c>
      <c r="AH177" s="9">
        <v>1</v>
      </c>
    </row>
    <row r="178" spans="2:35">
      <c r="B178" s="46">
        <v>44937</v>
      </c>
      <c r="C178" s="12">
        <f t="shared" si="23"/>
        <v>2</v>
      </c>
      <c r="D178" s="24" t="s">
        <v>1959</v>
      </c>
      <c r="E178" s="8" t="s">
        <v>1026</v>
      </c>
      <c r="F178" s="8">
        <v>1</v>
      </c>
      <c r="G178" s="8">
        <v>1</v>
      </c>
      <c r="H178" s="8">
        <v>1</v>
      </c>
      <c r="J178" s="9" t="s">
        <v>20</v>
      </c>
      <c r="K178" s="9" t="s">
        <v>1757</v>
      </c>
      <c r="L178" s="9" t="s">
        <v>83</v>
      </c>
      <c r="O178" s="9">
        <v>1</v>
      </c>
      <c r="AH178" s="9">
        <v>1</v>
      </c>
    </row>
    <row r="179" spans="2:35">
      <c r="B179" s="46">
        <v>44937</v>
      </c>
      <c r="C179" s="12">
        <f t="shared" si="23"/>
        <v>3</v>
      </c>
      <c r="D179" s="24" t="s">
        <v>1960</v>
      </c>
      <c r="E179" s="8" t="s">
        <v>1026</v>
      </c>
      <c r="F179" s="8">
        <v>1</v>
      </c>
      <c r="G179" s="8">
        <v>1</v>
      </c>
      <c r="H179" s="8">
        <v>1</v>
      </c>
      <c r="J179" s="9" t="s">
        <v>8</v>
      </c>
      <c r="K179" s="9" t="s">
        <v>1754</v>
      </c>
      <c r="L179" s="9" t="s">
        <v>51</v>
      </c>
      <c r="N179" s="9">
        <v>1</v>
      </c>
      <c r="AH179" s="9">
        <v>1</v>
      </c>
    </row>
    <row r="180" spans="2:35">
      <c r="B180" s="46">
        <v>44937</v>
      </c>
      <c r="C180" s="12">
        <f t="shared" si="23"/>
        <v>4</v>
      </c>
      <c r="D180" s="24" t="s">
        <v>1961</v>
      </c>
      <c r="E180" s="8" t="s">
        <v>1019</v>
      </c>
      <c r="F180" s="8">
        <v>1</v>
      </c>
      <c r="G180" s="8">
        <v>1</v>
      </c>
      <c r="H180" s="8">
        <v>1</v>
      </c>
      <c r="J180" s="9" t="s">
        <v>20</v>
      </c>
      <c r="K180" s="9" t="s">
        <v>1757</v>
      </c>
      <c r="L180" s="9" t="s">
        <v>87</v>
      </c>
      <c r="O180" s="9">
        <v>1</v>
      </c>
      <c r="AH180" s="9">
        <v>1</v>
      </c>
    </row>
    <row r="181" spans="2:35">
      <c r="B181" s="46">
        <v>44937</v>
      </c>
      <c r="C181" s="12">
        <f t="shared" si="23"/>
        <v>5</v>
      </c>
      <c r="D181" s="24" t="s">
        <v>1962</v>
      </c>
      <c r="E181" s="8" t="s">
        <v>1019</v>
      </c>
      <c r="F181" s="8">
        <v>1</v>
      </c>
      <c r="G181" s="8">
        <v>1</v>
      </c>
      <c r="H181" s="8">
        <v>1</v>
      </c>
      <c r="J181" s="9" t="s">
        <v>20</v>
      </c>
      <c r="K181" s="9" t="s">
        <v>1757</v>
      </c>
      <c r="L181" s="9" t="s">
        <v>66</v>
      </c>
      <c r="O181" s="9">
        <v>1</v>
      </c>
      <c r="AH181" s="9">
        <v>1</v>
      </c>
    </row>
    <row r="182" spans="2:35">
      <c r="B182" s="46">
        <v>44937</v>
      </c>
      <c r="C182" s="12">
        <f t="shared" si="23"/>
        <v>6</v>
      </c>
      <c r="D182" s="24" t="s">
        <v>1963</v>
      </c>
      <c r="E182" s="8" t="s">
        <v>1019</v>
      </c>
      <c r="F182" s="8">
        <v>1</v>
      </c>
      <c r="G182" s="8">
        <v>1</v>
      </c>
      <c r="H182" s="8">
        <v>1</v>
      </c>
      <c r="J182" s="9" t="s">
        <v>8</v>
      </c>
      <c r="K182" s="9" t="s">
        <v>1757</v>
      </c>
      <c r="L182" s="9" t="s">
        <v>51</v>
      </c>
      <c r="N182" s="9">
        <v>1</v>
      </c>
      <c r="AH182" s="9">
        <v>1</v>
      </c>
    </row>
    <row r="183" spans="2:35">
      <c r="B183" s="46">
        <v>44937</v>
      </c>
      <c r="C183" s="12">
        <f t="shared" si="23"/>
        <v>7</v>
      </c>
      <c r="D183" s="24" t="s">
        <v>1964</v>
      </c>
      <c r="E183" s="8" t="s">
        <v>48</v>
      </c>
      <c r="F183" s="8">
        <v>1</v>
      </c>
      <c r="G183" s="8">
        <v>1</v>
      </c>
      <c r="H183" s="8">
        <v>1</v>
      </c>
      <c r="J183" s="9" t="s">
        <v>14</v>
      </c>
      <c r="K183" s="9" t="s">
        <v>1781</v>
      </c>
      <c r="L183" s="9" t="s">
        <v>74</v>
      </c>
      <c r="AF183" s="9">
        <v>1</v>
      </c>
      <c r="AH183" s="9">
        <v>1</v>
      </c>
    </row>
    <row r="184" spans="2:35">
      <c r="B184" s="46">
        <v>44937</v>
      </c>
      <c r="C184" s="12">
        <f t="shared" si="23"/>
        <v>8</v>
      </c>
      <c r="D184" s="24" t="s">
        <v>1965</v>
      </c>
      <c r="E184" s="8" t="s">
        <v>48</v>
      </c>
      <c r="F184" s="8">
        <v>1</v>
      </c>
      <c r="G184" s="8">
        <v>5</v>
      </c>
      <c r="H184" s="8">
        <v>1</v>
      </c>
      <c r="J184" s="9" t="s">
        <v>11</v>
      </c>
      <c r="K184" s="9" t="s">
        <v>1781</v>
      </c>
      <c r="L184" s="9" t="s">
        <v>1966</v>
      </c>
      <c r="Y184" s="9">
        <v>1</v>
      </c>
      <c r="AH184" s="9">
        <v>1</v>
      </c>
    </row>
    <row r="185" spans="2:35">
      <c r="B185" s="46">
        <v>44937</v>
      </c>
      <c r="C185" s="12">
        <f t="shared" si="23"/>
        <v>9</v>
      </c>
      <c r="D185" s="24" t="s">
        <v>1967</v>
      </c>
      <c r="E185" s="8" t="s">
        <v>61</v>
      </c>
      <c r="F185" s="8">
        <v>1</v>
      </c>
      <c r="G185" s="8">
        <v>1</v>
      </c>
      <c r="H185" s="8">
        <v>1</v>
      </c>
      <c r="J185" s="9" t="s">
        <v>8</v>
      </c>
      <c r="K185" s="9" t="s">
        <v>1757</v>
      </c>
      <c r="L185" s="9" t="s">
        <v>49</v>
      </c>
      <c r="N185" s="9">
        <v>1</v>
      </c>
      <c r="AH185" s="9">
        <v>1</v>
      </c>
    </row>
    <row r="186" spans="2:35">
      <c r="B186" s="46">
        <v>44937</v>
      </c>
      <c r="C186" s="12">
        <f t="shared" si="23"/>
        <v>10</v>
      </c>
      <c r="D186" s="24" t="s">
        <v>1968</v>
      </c>
      <c r="E186" s="8" t="s">
        <v>53</v>
      </c>
      <c r="F186" s="8">
        <v>1</v>
      </c>
      <c r="G186" s="8">
        <v>20</v>
      </c>
      <c r="H186" s="8">
        <v>0</v>
      </c>
      <c r="J186" s="9" t="s">
        <v>29</v>
      </c>
      <c r="K186" s="9" t="s">
        <v>1781</v>
      </c>
      <c r="L186" s="9" t="s">
        <v>71</v>
      </c>
      <c r="Y186" s="9">
        <v>1</v>
      </c>
      <c r="AI186" s="10">
        <v>1</v>
      </c>
    </row>
    <row r="187" spans="2:35">
      <c r="B187" s="46">
        <v>44937</v>
      </c>
      <c r="C187" s="12">
        <f t="shared" si="23"/>
        <v>11</v>
      </c>
      <c r="D187" s="24" t="s">
        <v>1969</v>
      </c>
      <c r="E187" s="8" t="s">
        <v>53</v>
      </c>
      <c r="F187" s="8">
        <v>1</v>
      </c>
      <c r="G187" s="8">
        <v>5</v>
      </c>
      <c r="H187" s="8">
        <v>1</v>
      </c>
      <c r="J187" s="9" t="s">
        <v>11</v>
      </c>
      <c r="K187" s="9" t="s">
        <v>1781</v>
      </c>
      <c r="L187" s="9" t="s">
        <v>1970</v>
      </c>
      <c r="Y187" s="9">
        <v>1</v>
      </c>
      <c r="AH187" s="9">
        <v>1</v>
      </c>
    </row>
    <row r="188" spans="2:35">
      <c r="B188" s="46">
        <v>44937</v>
      </c>
      <c r="C188" s="12">
        <f t="shared" si="23"/>
        <v>12</v>
      </c>
      <c r="D188" s="24" t="s">
        <v>1971</v>
      </c>
      <c r="E188" s="8" t="s">
        <v>61</v>
      </c>
      <c r="F188" s="8">
        <v>1</v>
      </c>
      <c r="G188" s="8">
        <v>1</v>
      </c>
      <c r="H188" s="8">
        <v>1</v>
      </c>
      <c r="J188" s="9" t="s">
        <v>8</v>
      </c>
      <c r="K188" s="9" t="s">
        <v>1757</v>
      </c>
      <c r="L188" s="9" t="s">
        <v>87</v>
      </c>
      <c r="N188" s="9">
        <v>1</v>
      </c>
      <c r="AH188" s="9">
        <v>1</v>
      </c>
    </row>
    <row r="189" spans="2:35">
      <c r="B189" s="46">
        <v>44937</v>
      </c>
      <c r="C189" s="12">
        <f t="shared" si="23"/>
        <v>13</v>
      </c>
      <c r="D189" s="24" t="s">
        <v>1943</v>
      </c>
      <c r="E189" s="8" t="s">
        <v>402</v>
      </c>
      <c r="F189" s="8">
        <v>1</v>
      </c>
      <c r="G189" s="8">
        <v>1</v>
      </c>
      <c r="H189" s="8">
        <v>1</v>
      </c>
      <c r="J189" s="9" t="s">
        <v>14</v>
      </c>
      <c r="K189" s="9" t="s">
        <v>1781</v>
      </c>
      <c r="L189" s="9" t="s">
        <v>66</v>
      </c>
      <c r="W189" s="9">
        <v>1</v>
      </c>
      <c r="AI189" s="10">
        <v>1</v>
      </c>
    </row>
    <row r="190" spans="2:35">
      <c r="B190" s="46">
        <v>44937</v>
      </c>
      <c r="C190" s="12">
        <f t="shared" si="23"/>
        <v>14</v>
      </c>
      <c r="D190" s="24" t="s">
        <v>1815</v>
      </c>
      <c r="E190" s="8" t="s">
        <v>402</v>
      </c>
      <c r="F190" s="8">
        <v>1</v>
      </c>
      <c r="G190" s="8">
        <v>17</v>
      </c>
      <c r="H190" s="8">
        <v>0</v>
      </c>
      <c r="J190" s="9" t="s">
        <v>1843</v>
      </c>
      <c r="K190" s="9" t="s">
        <v>1781</v>
      </c>
      <c r="L190" s="9" t="s">
        <v>1864</v>
      </c>
      <c r="AC190" s="9">
        <v>1</v>
      </c>
      <c r="AI190" s="10">
        <v>1</v>
      </c>
    </row>
    <row r="191" spans="2:35">
      <c r="B191" s="46">
        <v>44937</v>
      </c>
      <c r="C191" s="12">
        <f t="shared" si="23"/>
        <v>15</v>
      </c>
      <c r="D191" s="24" t="s">
        <v>1972</v>
      </c>
      <c r="E191" s="8" t="s">
        <v>61</v>
      </c>
      <c r="F191" s="8">
        <v>1</v>
      </c>
      <c r="G191" s="8">
        <v>1</v>
      </c>
      <c r="H191" s="8">
        <v>1</v>
      </c>
      <c r="J191" s="9" t="s">
        <v>8</v>
      </c>
      <c r="K191" s="9" t="s">
        <v>1757</v>
      </c>
      <c r="L191" s="9" t="s">
        <v>83</v>
      </c>
      <c r="N191" s="9">
        <v>1</v>
      </c>
      <c r="AH191" s="9">
        <v>1</v>
      </c>
    </row>
    <row r="192" spans="2:35">
      <c r="B192" s="46">
        <v>44937</v>
      </c>
      <c r="C192" s="12">
        <f t="shared" si="23"/>
        <v>16</v>
      </c>
      <c r="D192" s="24" t="s">
        <v>1973</v>
      </c>
      <c r="E192" s="8" t="s">
        <v>53</v>
      </c>
      <c r="F192" s="8">
        <v>1</v>
      </c>
      <c r="G192" s="8">
        <v>1</v>
      </c>
      <c r="H192" s="8">
        <v>1</v>
      </c>
      <c r="J192" s="9" t="s">
        <v>11</v>
      </c>
      <c r="K192" s="9" t="s">
        <v>1781</v>
      </c>
      <c r="L192" s="9" t="s">
        <v>1966</v>
      </c>
      <c r="Y192" s="9">
        <v>1</v>
      </c>
      <c r="AH192" s="9">
        <v>1</v>
      </c>
    </row>
    <row r="193" spans="2:35">
      <c r="B193" s="46">
        <v>44937</v>
      </c>
      <c r="C193" s="12">
        <f t="shared" si="23"/>
        <v>17</v>
      </c>
      <c r="D193" s="24" t="s">
        <v>1974</v>
      </c>
      <c r="E193" s="8" t="s">
        <v>1005</v>
      </c>
      <c r="F193" s="8">
        <v>1</v>
      </c>
      <c r="G193" s="8">
        <v>0</v>
      </c>
      <c r="H193" s="8">
        <v>1</v>
      </c>
      <c r="J193" s="9" t="s">
        <v>20</v>
      </c>
      <c r="K193" s="9" t="s">
        <v>1757</v>
      </c>
      <c r="L193" s="9" t="s">
        <v>49</v>
      </c>
      <c r="O193" s="9">
        <v>1</v>
      </c>
      <c r="AH193" s="9">
        <v>1</v>
      </c>
    </row>
    <row r="194" spans="2:35">
      <c r="B194" s="46">
        <v>44937</v>
      </c>
      <c r="C194" s="12">
        <f t="shared" si="23"/>
        <v>18</v>
      </c>
      <c r="D194" s="24" t="s">
        <v>1975</v>
      </c>
      <c r="E194" s="8" t="s">
        <v>1005</v>
      </c>
      <c r="F194" s="8">
        <v>1</v>
      </c>
      <c r="G194" s="8">
        <v>0</v>
      </c>
      <c r="H194" s="8">
        <v>1</v>
      </c>
      <c r="J194" s="9" t="s">
        <v>20</v>
      </c>
      <c r="K194" s="9" t="s">
        <v>1757</v>
      </c>
      <c r="L194" s="9" t="s">
        <v>87</v>
      </c>
      <c r="O194" s="9">
        <v>1</v>
      </c>
      <c r="AH194" s="9">
        <v>1</v>
      </c>
    </row>
    <row r="195" spans="2:35">
      <c r="B195" s="46">
        <v>44937</v>
      </c>
      <c r="C195" s="12">
        <f t="shared" si="23"/>
        <v>19</v>
      </c>
      <c r="D195" s="24" t="s">
        <v>1976</v>
      </c>
      <c r="E195" s="8" t="s">
        <v>1005</v>
      </c>
      <c r="F195" s="8">
        <v>1</v>
      </c>
      <c r="G195" s="8">
        <v>0</v>
      </c>
      <c r="H195" s="8">
        <v>1</v>
      </c>
      <c r="J195" s="9" t="s">
        <v>20</v>
      </c>
      <c r="K195" s="9" t="s">
        <v>1757</v>
      </c>
      <c r="L195" s="9" t="s">
        <v>83</v>
      </c>
      <c r="O195" s="9">
        <v>1</v>
      </c>
      <c r="AH195" s="9">
        <v>1</v>
      </c>
    </row>
    <row r="196" spans="2:35">
      <c r="B196" s="46">
        <v>44937</v>
      </c>
      <c r="C196" s="12">
        <f t="shared" si="23"/>
        <v>20</v>
      </c>
      <c r="D196" s="24" t="s">
        <v>1977</v>
      </c>
      <c r="E196" s="8" t="s">
        <v>1005</v>
      </c>
      <c r="F196" s="8">
        <v>1</v>
      </c>
      <c r="G196" s="8">
        <v>0</v>
      </c>
      <c r="H196" s="8">
        <v>1</v>
      </c>
      <c r="J196" s="9" t="s">
        <v>20</v>
      </c>
      <c r="K196" s="9" t="s">
        <v>1757</v>
      </c>
      <c r="L196" s="9" t="s">
        <v>87</v>
      </c>
      <c r="O196" s="9">
        <v>1</v>
      </c>
      <c r="AH196" s="9">
        <v>1</v>
      </c>
    </row>
    <row r="197" spans="2:35">
      <c r="B197" s="46">
        <v>44937</v>
      </c>
      <c r="C197" s="12">
        <f t="shared" si="23"/>
        <v>21</v>
      </c>
      <c r="D197" s="24" t="s">
        <v>1978</v>
      </c>
      <c r="E197" s="8" t="s">
        <v>1005</v>
      </c>
      <c r="F197" s="8">
        <v>1</v>
      </c>
      <c r="G197" s="8">
        <v>0</v>
      </c>
      <c r="H197" s="8">
        <v>1</v>
      </c>
      <c r="J197" s="9" t="s">
        <v>20</v>
      </c>
      <c r="K197" s="9" t="s">
        <v>1757</v>
      </c>
      <c r="L197" s="9" t="s">
        <v>49</v>
      </c>
      <c r="O197" s="9">
        <v>1</v>
      </c>
      <c r="AH197" s="9">
        <v>1</v>
      </c>
    </row>
    <row r="198" spans="2:35">
      <c r="B198" s="46">
        <v>44937</v>
      </c>
      <c r="C198" s="12">
        <f t="shared" si="23"/>
        <v>22</v>
      </c>
      <c r="D198" s="24" t="s">
        <v>1979</v>
      </c>
      <c r="E198" s="8" t="s">
        <v>1005</v>
      </c>
      <c r="F198" s="8">
        <v>1</v>
      </c>
      <c r="G198" s="8">
        <v>0</v>
      </c>
      <c r="H198" s="8">
        <v>1</v>
      </c>
      <c r="J198" s="9" t="s">
        <v>20</v>
      </c>
      <c r="K198" s="9" t="s">
        <v>1754</v>
      </c>
      <c r="L198" s="9" t="s">
        <v>49</v>
      </c>
      <c r="O198" s="9">
        <v>1</v>
      </c>
      <c r="AH198" s="9">
        <v>1</v>
      </c>
    </row>
    <row r="199" spans="2:35">
      <c r="B199" s="46">
        <v>44937</v>
      </c>
      <c r="C199" s="12">
        <f t="shared" si="23"/>
        <v>23</v>
      </c>
      <c r="D199" s="24" t="s">
        <v>1980</v>
      </c>
      <c r="E199" s="8" t="s">
        <v>1005</v>
      </c>
      <c r="F199" s="8">
        <v>1</v>
      </c>
      <c r="G199" s="8">
        <v>0</v>
      </c>
      <c r="H199" s="8">
        <v>1</v>
      </c>
      <c r="J199" s="9" t="s">
        <v>20</v>
      </c>
      <c r="K199" s="9" t="s">
        <v>1757</v>
      </c>
      <c r="L199" s="9" t="s">
        <v>83</v>
      </c>
      <c r="O199" s="9">
        <v>1</v>
      </c>
      <c r="AH199" s="9">
        <v>1</v>
      </c>
    </row>
    <row r="200" spans="2:35">
      <c r="B200" s="46">
        <v>44937</v>
      </c>
      <c r="C200" s="12">
        <f t="shared" si="23"/>
        <v>24</v>
      </c>
      <c r="D200" s="24" t="s">
        <v>1981</v>
      </c>
      <c r="E200" s="8" t="s">
        <v>1005</v>
      </c>
      <c r="F200" s="8">
        <v>1</v>
      </c>
      <c r="G200" s="8">
        <v>0</v>
      </c>
      <c r="H200" s="8">
        <v>1</v>
      </c>
      <c r="J200" s="9" t="s">
        <v>20</v>
      </c>
      <c r="K200" s="9" t="s">
        <v>262</v>
      </c>
      <c r="L200" s="9" t="s">
        <v>49</v>
      </c>
      <c r="O200" s="9">
        <v>1</v>
      </c>
      <c r="AH200" s="9">
        <v>1</v>
      </c>
    </row>
    <row r="201" spans="2:35">
      <c r="B201" s="46">
        <v>44937</v>
      </c>
      <c r="C201" s="12">
        <f t="shared" si="23"/>
        <v>25</v>
      </c>
      <c r="D201" s="24" t="s">
        <v>1982</v>
      </c>
      <c r="E201" s="8" t="s">
        <v>1005</v>
      </c>
      <c r="F201" s="8">
        <v>1</v>
      </c>
      <c r="G201" s="8">
        <v>0</v>
      </c>
      <c r="H201" s="8">
        <v>1</v>
      </c>
      <c r="J201" s="9" t="s">
        <v>20</v>
      </c>
      <c r="K201" s="9" t="s">
        <v>1757</v>
      </c>
      <c r="L201" s="9" t="s">
        <v>51</v>
      </c>
      <c r="O201" s="9">
        <v>1</v>
      </c>
      <c r="AH201" s="9">
        <v>1</v>
      </c>
    </row>
    <row r="202" spans="2:35">
      <c r="B202" s="46">
        <v>44937</v>
      </c>
      <c r="C202" s="12">
        <f t="shared" si="23"/>
        <v>26</v>
      </c>
      <c r="D202" s="24" t="s">
        <v>1983</v>
      </c>
      <c r="E202" s="8" t="s">
        <v>1005</v>
      </c>
      <c r="F202" s="8">
        <v>1</v>
      </c>
      <c r="G202" s="8">
        <v>0</v>
      </c>
      <c r="H202" s="8">
        <v>1</v>
      </c>
      <c r="J202" s="9" t="s">
        <v>20</v>
      </c>
      <c r="K202" s="9" t="s">
        <v>1757</v>
      </c>
      <c r="L202" s="9" t="s">
        <v>66</v>
      </c>
      <c r="O202" s="9">
        <v>1</v>
      </c>
      <c r="AH202" s="9">
        <v>1</v>
      </c>
    </row>
    <row r="203" spans="2:35">
      <c r="B203" s="46">
        <v>44937</v>
      </c>
      <c r="C203" s="12">
        <f t="shared" si="23"/>
        <v>27</v>
      </c>
      <c r="D203" s="24" t="s">
        <v>1984</v>
      </c>
      <c r="E203" s="8" t="s">
        <v>1005</v>
      </c>
      <c r="F203" s="8">
        <v>1</v>
      </c>
      <c r="G203" s="8">
        <v>0</v>
      </c>
      <c r="H203" s="8">
        <v>1</v>
      </c>
      <c r="J203" s="9" t="s">
        <v>20</v>
      </c>
      <c r="K203" s="9" t="s">
        <v>1754</v>
      </c>
      <c r="L203" s="9" t="s">
        <v>49</v>
      </c>
      <c r="O203" s="9">
        <v>1</v>
      </c>
      <c r="AH203" s="9">
        <v>1</v>
      </c>
    </row>
    <row r="204" spans="2:35">
      <c r="B204" s="46">
        <v>44937</v>
      </c>
      <c r="C204" s="12">
        <f t="shared" si="23"/>
        <v>28</v>
      </c>
      <c r="D204" s="24" t="s">
        <v>1985</v>
      </c>
      <c r="E204" s="8" t="s">
        <v>1005</v>
      </c>
      <c r="F204" s="8">
        <v>1</v>
      </c>
      <c r="G204" s="8">
        <v>0</v>
      </c>
      <c r="H204" s="8">
        <v>1</v>
      </c>
      <c r="J204" s="9" t="s">
        <v>20</v>
      </c>
      <c r="K204" s="9" t="s">
        <v>1754</v>
      </c>
      <c r="L204" s="9" t="s">
        <v>51</v>
      </c>
      <c r="O204" s="9">
        <v>1</v>
      </c>
      <c r="AH204" s="9">
        <v>1</v>
      </c>
    </row>
    <row r="205" spans="2:35">
      <c r="C205" s="221" t="s">
        <v>1819</v>
      </c>
      <c r="D205" s="222"/>
      <c r="E205" s="223"/>
      <c r="F205" s="76">
        <f>SUM(F175:F204)</f>
        <v>30</v>
      </c>
      <c r="G205" s="76">
        <f>SUM(G175:G204)</f>
        <v>61</v>
      </c>
      <c r="H205" s="76">
        <f>SUM(H175:H204)</f>
        <v>28</v>
      </c>
      <c r="J205" s="76"/>
      <c r="K205" s="76"/>
      <c r="L205" s="76"/>
      <c r="N205" s="76">
        <f t="shared" ref="N205:AF205" si="24">SUM(N175:N204)</f>
        <v>7</v>
      </c>
      <c r="O205" s="76">
        <f t="shared" si="24"/>
        <v>16</v>
      </c>
      <c r="P205" s="76">
        <f t="shared" si="24"/>
        <v>0</v>
      </c>
      <c r="Q205" s="76">
        <f t="shared" si="24"/>
        <v>0</v>
      </c>
      <c r="R205" s="76">
        <f t="shared" si="24"/>
        <v>0</v>
      </c>
      <c r="S205" s="76">
        <f t="shared" si="24"/>
        <v>0</v>
      </c>
      <c r="T205" s="76">
        <f t="shared" si="24"/>
        <v>0</v>
      </c>
      <c r="U205" s="76">
        <f t="shared" si="24"/>
        <v>0</v>
      </c>
      <c r="V205" s="76">
        <f t="shared" si="24"/>
        <v>0</v>
      </c>
      <c r="W205" s="76">
        <f t="shared" si="24"/>
        <v>1</v>
      </c>
      <c r="X205" s="76">
        <f t="shared" si="24"/>
        <v>0</v>
      </c>
      <c r="Y205" s="76">
        <f t="shared" si="24"/>
        <v>4</v>
      </c>
      <c r="Z205" s="76">
        <f t="shared" si="24"/>
        <v>0</v>
      </c>
      <c r="AA205" s="76">
        <f t="shared" si="24"/>
        <v>0</v>
      </c>
      <c r="AB205" s="76">
        <f t="shared" si="24"/>
        <v>0</v>
      </c>
      <c r="AC205" s="76">
        <f t="shared" si="24"/>
        <v>1</v>
      </c>
      <c r="AD205" s="76">
        <f t="shared" si="24"/>
        <v>0</v>
      </c>
      <c r="AE205" s="76">
        <f t="shared" si="24"/>
        <v>0</v>
      </c>
      <c r="AF205" s="76">
        <f t="shared" si="24"/>
        <v>1</v>
      </c>
      <c r="AH205" s="76">
        <f>SUM(AH175:AH204)</f>
        <v>27</v>
      </c>
      <c r="AI205" s="76">
        <f>SUM(AI175:AI204)</f>
        <v>3</v>
      </c>
    </row>
    <row r="206" spans="2:35">
      <c r="B206" s="46">
        <v>44938</v>
      </c>
      <c r="C206" s="12">
        <f>SUM(C204+1)</f>
        <v>29</v>
      </c>
      <c r="D206" s="29" t="s">
        <v>1986</v>
      </c>
      <c r="E206" s="8" t="s">
        <v>53</v>
      </c>
      <c r="F206" s="8">
        <v>1</v>
      </c>
      <c r="G206" s="8">
        <v>20</v>
      </c>
      <c r="H206" s="8">
        <v>0</v>
      </c>
      <c r="J206" s="9" t="s">
        <v>29</v>
      </c>
      <c r="K206" s="9" t="s">
        <v>1781</v>
      </c>
      <c r="L206" s="9" t="s">
        <v>71</v>
      </c>
      <c r="Y206" s="9">
        <v>1</v>
      </c>
      <c r="AH206" s="9">
        <v>1</v>
      </c>
    </row>
    <row r="207" spans="2:35">
      <c r="B207" s="46">
        <v>44938</v>
      </c>
      <c r="C207" s="12">
        <f>SUM(C206+1)</f>
        <v>30</v>
      </c>
      <c r="D207" s="24" t="s">
        <v>1987</v>
      </c>
      <c r="E207" s="8" t="s">
        <v>53</v>
      </c>
      <c r="F207" s="8">
        <v>1</v>
      </c>
      <c r="G207" s="8">
        <v>1</v>
      </c>
      <c r="H207" s="8">
        <v>2</v>
      </c>
      <c r="J207" s="9" t="s">
        <v>20</v>
      </c>
      <c r="K207" s="9" t="s">
        <v>1757</v>
      </c>
      <c r="L207" s="9" t="s">
        <v>49</v>
      </c>
      <c r="AA207" s="9">
        <v>1</v>
      </c>
      <c r="AH207" s="9">
        <v>1</v>
      </c>
    </row>
    <row r="208" spans="2:35">
      <c r="B208" s="46">
        <v>44938</v>
      </c>
      <c r="C208" s="12">
        <f t="shared" ref="C208:C234" si="25">SUM(C207+1)</f>
        <v>31</v>
      </c>
      <c r="D208" s="29" t="s">
        <v>1988</v>
      </c>
      <c r="E208" s="8" t="s">
        <v>1026</v>
      </c>
      <c r="F208" s="8">
        <v>1</v>
      </c>
      <c r="G208" s="8">
        <v>1</v>
      </c>
      <c r="H208" s="8">
        <v>1</v>
      </c>
      <c r="J208" s="9" t="s">
        <v>8</v>
      </c>
      <c r="K208" s="9" t="s">
        <v>1757</v>
      </c>
      <c r="L208" s="9" t="s">
        <v>51</v>
      </c>
      <c r="N208" s="9">
        <v>1</v>
      </c>
      <c r="AH208" s="9">
        <v>1</v>
      </c>
    </row>
    <row r="209" spans="2:35">
      <c r="B209" s="46">
        <v>44938</v>
      </c>
      <c r="C209" s="12">
        <f t="shared" si="25"/>
        <v>32</v>
      </c>
      <c r="D209" s="24" t="s">
        <v>1989</v>
      </c>
      <c r="E209" s="8" t="s">
        <v>1026</v>
      </c>
      <c r="F209" s="8">
        <v>1</v>
      </c>
      <c r="G209" s="8">
        <v>1</v>
      </c>
      <c r="H209" s="8">
        <v>1</v>
      </c>
      <c r="J209" s="9" t="s">
        <v>5</v>
      </c>
      <c r="K209" s="9" t="s">
        <v>1814</v>
      </c>
      <c r="L209" s="9" t="s">
        <v>49</v>
      </c>
      <c r="Q209" s="9">
        <v>1</v>
      </c>
      <c r="AI209" s="10">
        <v>1</v>
      </c>
    </row>
    <row r="210" spans="2:35">
      <c r="B210" s="46">
        <v>44938</v>
      </c>
      <c r="C210" s="12">
        <f t="shared" si="25"/>
        <v>33</v>
      </c>
      <c r="D210" s="24" t="s">
        <v>1990</v>
      </c>
      <c r="E210" s="8" t="s">
        <v>1026</v>
      </c>
      <c r="F210" s="8">
        <v>1</v>
      </c>
      <c r="G210" s="8">
        <v>1</v>
      </c>
      <c r="H210" s="8">
        <v>1</v>
      </c>
      <c r="J210" s="9" t="s">
        <v>5</v>
      </c>
      <c r="K210" s="9" t="s">
        <v>1814</v>
      </c>
      <c r="L210" s="9" t="s">
        <v>51</v>
      </c>
      <c r="Q210" s="9">
        <v>1</v>
      </c>
      <c r="AI210" s="10">
        <v>1</v>
      </c>
    </row>
    <row r="211" spans="2:35">
      <c r="B211" s="46">
        <v>44938</v>
      </c>
      <c r="C211" s="12">
        <f t="shared" si="25"/>
        <v>34</v>
      </c>
      <c r="D211" s="24" t="s">
        <v>1991</v>
      </c>
      <c r="E211" s="8" t="s">
        <v>402</v>
      </c>
      <c r="F211" s="8">
        <v>1</v>
      </c>
      <c r="G211" s="8">
        <v>1</v>
      </c>
      <c r="H211" s="8">
        <v>0</v>
      </c>
      <c r="J211" s="9" t="s">
        <v>1885</v>
      </c>
      <c r="K211" s="9" t="s">
        <v>262</v>
      </c>
      <c r="L211" s="9" t="s">
        <v>49</v>
      </c>
      <c r="AD211" s="9">
        <v>1</v>
      </c>
      <c r="AH211" s="9">
        <v>1</v>
      </c>
    </row>
    <row r="212" spans="2:35">
      <c r="B212" s="46">
        <v>44938</v>
      </c>
      <c r="C212" s="12">
        <f t="shared" si="25"/>
        <v>35</v>
      </c>
      <c r="D212" s="24" t="s">
        <v>1992</v>
      </c>
      <c r="E212" s="8" t="s">
        <v>402</v>
      </c>
      <c r="F212" s="8">
        <v>1</v>
      </c>
      <c r="G212" s="8">
        <v>1</v>
      </c>
      <c r="H212" s="8">
        <v>0</v>
      </c>
      <c r="J212" s="9" t="s">
        <v>1885</v>
      </c>
      <c r="K212" s="9" t="s">
        <v>262</v>
      </c>
      <c r="L212" s="9" t="s">
        <v>49</v>
      </c>
      <c r="AD212" s="9">
        <v>1</v>
      </c>
      <c r="AH212" s="9">
        <v>1</v>
      </c>
    </row>
    <row r="213" spans="2:35">
      <c r="B213" s="46">
        <v>44938</v>
      </c>
      <c r="C213" s="12">
        <f t="shared" si="25"/>
        <v>36</v>
      </c>
      <c r="D213" s="24" t="s">
        <v>1993</v>
      </c>
      <c r="E213" s="8" t="s">
        <v>61</v>
      </c>
      <c r="F213" s="8">
        <v>1</v>
      </c>
      <c r="G213" s="8">
        <v>1</v>
      </c>
      <c r="H213" s="8">
        <v>1</v>
      </c>
      <c r="J213" s="9" t="s">
        <v>8</v>
      </c>
      <c r="K213" s="9" t="s">
        <v>1757</v>
      </c>
      <c r="L213" s="9" t="s">
        <v>83</v>
      </c>
      <c r="N213" s="9">
        <v>1</v>
      </c>
      <c r="AH213" s="9">
        <v>1</v>
      </c>
    </row>
    <row r="214" spans="2:35">
      <c r="B214" s="46">
        <v>44938</v>
      </c>
      <c r="C214" s="12">
        <f t="shared" si="25"/>
        <v>37</v>
      </c>
      <c r="D214" s="24" t="s">
        <v>1994</v>
      </c>
      <c r="E214" s="8" t="s">
        <v>61</v>
      </c>
      <c r="F214" s="8">
        <v>1</v>
      </c>
      <c r="G214" s="8">
        <v>3</v>
      </c>
      <c r="H214" s="8">
        <v>0</v>
      </c>
      <c r="J214" s="9" t="s">
        <v>8</v>
      </c>
      <c r="K214" s="9" t="s">
        <v>1757</v>
      </c>
      <c r="L214" s="9" t="s">
        <v>855</v>
      </c>
      <c r="N214" s="9">
        <v>1</v>
      </c>
      <c r="AI214" s="10">
        <v>1</v>
      </c>
    </row>
    <row r="215" spans="2:35">
      <c r="B215" s="46">
        <v>44938</v>
      </c>
      <c r="C215" s="12">
        <f t="shared" si="25"/>
        <v>38</v>
      </c>
      <c r="D215" s="24" t="s">
        <v>1995</v>
      </c>
      <c r="E215" s="8" t="s">
        <v>61</v>
      </c>
      <c r="F215" s="8">
        <v>1</v>
      </c>
      <c r="G215" s="8">
        <v>1</v>
      </c>
      <c r="H215" s="8">
        <v>1</v>
      </c>
      <c r="J215" s="9" t="s">
        <v>5</v>
      </c>
      <c r="K215" s="9" t="s">
        <v>1837</v>
      </c>
      <c r="L215" s="9" t="s">
        <v>51</v>
      </c>
      <c r="Q215" s="9">
        <v>1</v>
      </c>
      <c r="AI215" s="10">
        <v>1</v>
      </c>
    </row>
    <row r="216" spans="2:35">
      <c r="B216" s="46">
        <v>44938</v>
      </c>
      <c r="C216" s="12">
        <f t="shared" si="25"/>
        <v>39</v>
      </c>
      <c r="D216" s="24" t="s">
        <v>1996</v>
      </c>
      <c r="E216" s="8" t="s">
        <v>1081</v>
      </c>
      <c r="F216" s="8">
        <v>1</v>
      </c>
      <c r="G216" s="8">
        <v>1</v>
      </c>
      <c r="H216" s="8">
        <v>1</v>
      </c>
      <c r="J216" s="9" t="s">
        <v>8</v>
      </c>
      <c r="K216" s="9" t="s">
        <v>1757</v>
      </c>
      <c r="L216" s="9" t="s">
        <v>49</v>
      </c>
      <c r="N216" s="9">
        <v>1</v>
      </c>
      <c r="AH216" s="9">
        <v>1</v>
      </c>
    </row>
    <row r="217" spans="2:35">
      <c r="B217" s="46">
        <v>44938</v>
      </c>
      <c r="C217" s="12">
        <f t="shared" si="25"/>
        <v>40</v>
      </c>
      <c r="D217" s="24" t="s">
        <v>1997</v>
      </c>
      <c r="E217" s="8" t="s">
        <v>1081</v>
      </c>
      <c r="F217" s="8">
        <v>1</v>
      </c>
      <c r="G217" s="8">
        <v>1</v>
      </c>
      <c r="H217" s="8">
        <v>1</v>
      </c>
      <c r="J217" s="9" t="s">
        <v>8</v>
      </c>
      <c r="K217" s="9" t="s">
        <v>1754</v>
      </c>
      <c r="L217" s="9" t="s">
        <v>49</v>
      </c>
      <c r="N217" s="9">
        <v>1</v>
      </c>
      <c r="AH217" s="9">
        <v>1</v>
      </c>
    </row>
    <row r="218" spans="2:35">
      <c r="B218" s="46">
        <v>44938</v>
      </c>
      <c r="C218" s="12">
        <f t="shared" si="25"/>
        <v>41</v>
      </c>
      <c r="D218" s="24" t="s">
        <v>1998</v>
      </c>
      <c r="E218" s="8" t="s">
        <v>1019</v>
      </c>
      <c r="F218" s="8">
        <v>1</v>
      </c>
      <c r="G218" s="8">
        <v>1</v>
      </c>
      <c r="H218" s="8">
        <v>1</v>
      </c>
      <c r="J218" s="9" t="s">
        <v>8</v>
      </c>
      <c r="K218" s="9" t="s">
        <v>1754</v>
      </c>
      <c r="L218" s="9" t="s">
        <v>51</v>
      </c>
      <c r="N218" s="9">
        <v>1</v>
      </c>
      <c r="AH218" s="9">
        <v>1</v>
      </c>
    </row>
    <row r="219" spans="2:35">
      <c r="B219" s="46">
        <v>44938</v>
      </c>
      <c r="C219" s="12">
        <f t="shared" si="25"/>
        <v>42</v>
      </c>
      <c r="D219" s="24" t="s">
        <v>1999</v>
      </c>
      <c r="E219" s="8" t="s">
        <v>1019</v>
      </c>
      <c r="F219" s="8">
        <v>1</v>
      </c>
      <c r="G219" s="8">
        <v>1</v>
      </c>
      <c r="H219" s="8">
        <v>1</v>
      </c>
      <c r="J219" s="9" t="s">
        <v>5</v>
      </c>
      <c r="K219" s="9" t="s">
        <v>2000</v>
      </c>
      <c r="L219" s="9" t="s">
        <v>49</v>
      </c>
      <c r="Q219" s="9">
        <v>1</v>
      </c>
      <c r="AI219" s="10">
        <v>1</v>
      </c>
    </row>
    <row r="220" spans="2:35">
      <c r="B220" s="46">
        <v>44938</v>
      </c>
      <c r="C220" s="12">
        <f t="shared" si="25"/>
        <v>43</v>
      </c>
      <c r="D220" s="24" t="s">
        <v>2001</v>
      </c>
      <c r="E220" s="8" t="s">
        <v>1019</v>
      </c>
      <c r="F220" s="8">
        <v>1</v>
      </c>
      <c r="G220" s="8">
        <v>1</v>
      </c>
      <c r="H220" s="8">
        <v>1</v>
      </c>
      <c r="J220" s="9" t="s">
        <v>5</v>
      </c>
      <c r="K220" s="9" t="s">
        <v>1814</v>
      </c>
      <c r="L220" s="9" t="s">
        <v>87</v>
      </c>
      <c r="Q220" s="9">
        <v>1</v>
      </c>
      <c r="AI220" s="10">
        <v>1</v>
      </c>
    </row>
    <row r="221" spans="2:35">
      <c r="B221" s="46">
        <v>44938</v>
      </c>
      <c r="C221" s="12">
        <f t="shared" si="25"/>
        <v>44</v>
      </c>
      <c r="D221" s="24" t="s">
        <v>2002</v>
      </c>
      <c r="E221" s="8" t="s">
        <v>48</v>
      </c>
      <c r="F221" s="8">
        <v>1</v>
      </c>
      <c r="G221" s="8">
        <v>0</v>
      </c>
      <c r="H221" s="8">
        <v>1</v>
      </c>
      <c r="J221" s="9" t="s">
        <v>11</v>
      </c>
      <c r="K221" s="9" t="s">
        <v>1781</v>
      </c>
      <c r="L221" s="9" t="s">
        <v>71</v>
      </c>
      <c r="AF221" s="9">
        <v>1</v>
      </c>
      <c r="AH221" s="9">
        <v>1</v>
      </c>
    </row>
    <row r="222" spans="2:35">
      <c r="B222" s="46">
        <v>44938</v>
      </c>
      <c r="C222" s="12">
        <f t="shared" si="25"/>
        <v>45</v>
      </c>
      <c r="D222" s="24" t="s">
        <v>2003</v>
      </c>
      <c r="E222" s="8" t="s">
        <v>48</v>
      </c>
      <c r="F222" s="8">
        <v>1</v>
      </c>
      <c r="G222" s="8">
        <v>20</v>
      </c>
      <c r="H222" s="8">
        <v>0</v>
      </c>
      <c r="J222" s="9" t="s">
        <v>29</v>
      </c>
      <c r="K222" s="9" t="s">
        <v>1781</v>
      </c>
      <c r="L222" s="9" t="s">
        <v>71</v>
      </c>
      <c r="Y222" s="9">
        <v>1</v>
      </c>
      <c r="AH222" s="9">
        <v>1</v>
      </c>
    </row>
    <row r="223" spans="2:35">
      <c r="B223" s="46">
        <v>44938</v>
      </c>
      <c r="C223" s="12">
        <f t="shared" si="25"/>
        <v>46</v>
      </c>
      <c r="D223" s="24" t="s">
        <v>2004</v>
      </c>
      <c r="E223" s="8" t="s">
        <v>48</v>
      </c>
      <c r="F223" s="8">
        <v>1</v>
      </c>
      <c r="G223" s="8">
        <v>1</v>
      </c>
      <c r="H223" s="8">
        <v>2</v>
      </c>
      <c r="J223" s="9" t="s">
        <v>20</v>
      </c>
      <c r="K223" s="9" t="s">
        <v>1757</v>
      </c>
      <c r="L223" s="9" t="s">
        <v>66</v>
      </c>
      <c r="AA223" s="9">
        <v>1</v>
      </c>
      <c r="AH223" s="9">
        <v>1</v>
      </c>
    </row>
    <row r="224" spans="2:35">
      <c r="B224" s="46">
        <v>44938</v>
      </c>
      <c r="C224" s="12">
        <f t="shared" si="25"/>
        <v>47</v>
      </c>
      <c r="D224" s="29" t="s">
        <v>2005</v>
      </c>
      <c r="E224" s="8" t="s">
        <v>344</v>
      </c>
      <c r="F224" s="8">
        <v>1</v>
      </c>
      <c r="G224" s="8">
        <v>1</v>
      </c>
      <c r="H224" s="8">
        <v>0</v>
      </c>
      <c r="J224" s="9" t="s">
        <v>1785</v>
      </c>
      <c r="K224" s="9" t="s">
        <v>1757</v>
      </c>
      <c r="L224" s="9" t="s">
        <v>49</v>
      </c>
      <c r="Z224" s="9">
        <v>1</v>
      </c>
      <c r="AH224" s="9">
        <v>1</v>
      </c>
    </row>
    <row r="225" spans="2:35">
      <c r="B225" s="46">
        <v>44938</v>
      </c>
      <c r="C225" s="12">
        <f t="shared" si="25"/>
        <v>48</v>
      </c>
      <c r="D225" s="29" t="s">
        <v>2006</v>
      </c>
      <c r="E225" s="8" t="s">
        <v>344</v>
      </c>
      <c r="F225" s="8">
        <v>1</v>
      </c>
      <c r="G225" s="8">
        <v>1</v>
      </c>
      <c r="H225" s="8">
        <v>0</v>
      </c>
      <c r="J225" s="9" t="s">
        <v>1785</v>
      </c>
      <c r="K225" s="9" t="s">
        <v>1757</v>
      </c>
      <c r="L225" s="9" t="s">
        <v>87</v>
      </c>
      <c r="Z225" s="9">
        <v>1</v>
      </c>
      <c r="AH225" s="9">
        <v>1</v>
      </c>
    </row>
    <row r="226" spans="2:35">
      <c r="B226" s="46">
        <v>44938</v>
      </c>
      <c r="C226" s="12">
        <f t="shared" si="25"/>
        <v>49</v>
      </c>
      <c r="D226" s="29" t="s">
        <v>2007</v>
      </c>
      <c r="E226" s="8" t="s">
        <v>344</v>
      </c>
      <c r="F226" s="8">
        <v>1</v>
      </c>
      <c r="G226" s="8">
        <v>1</v>
      </c>
      <c r="H226" s="8">
        <v>0</v>
      </c>
      <c r="J226" s="9" t="s">
        <v>1785</v>
      </c>
      <c r="K226" s="9" t="s">
        <v>1757</v>
      </c>
      <c r="L226" s="9" t="s">
        <v>83</v>
      </c>
      <c r="Z226" s="9">
        <v>1</v>
      </c>
      <c r="AH226" s="9">
        <v>1</v>
      </c>
    </row>
    <row r="227" spans="2:35">
      <c r="B227" s="46">
        <v>44938</v>
      </c>
      <c r="C227" s="12">
        <f t="shared" si="25"/>
        <v>50</v>
      </c>
      <c r="D227" s="24" t="s">
        <v>2008</v>
      </c>
      <c r="E227" s="8" t="s">
        <v>344</v>
      </c>
      <c r="F227" s="8">
        <v>1</v>
      </c>
      <c r="G227" s="8">
        <v>1</v>
      </c>
      <c r="H227" s="8">
        <v>0</v>
      </c>
      <c r="J227" s="9" t="s">
        <v>1785</v>
      </c>
      <c r="K227" s="9" t="s">
        <v>1757</v>
      </c>
      <c r="L227" s="9" t="s">
        <v>51</v>
      </c>
      <c r="Z227" s="9">
        <v>1</v>
      </c>
      <c r="AH227" s="9">
        <v>1</v>
      </c>
    </row>
    <row r="228" spans="2:35">
      <c r="B228" s="46">
        <v>44938</v>
      </c>
      <c r="C228" s="12">
        <f t="shared" si="25"/>
        <v>51</v>
      </c>
      <c r="D228" s="24" t="s">
        <v>2009</v>
      </c>
      <c r="E228" s="8" t="s">
        <v>55</v>
      </c>
      <c r="F228" s="8">
        <v>1</v>
      </c>
      <c r="G228" s="8">
        <v>12</v>
      </c>
      <c r="H228" s="8">
        <v>2</v>
      </c>
      <c r="J228" s="9" t="s">
        <v>11</v>
      </c>
      <c r="K228" s="9" t="s">
        <v>2010</v>
      </c>
      <c r="L228" s="9" t="s">
        <v>2011</v>
      </c>
      <c r="Y228" s="9">
        <v>1</v>
      </c>
      <c r="AH228" s="9">
        <v>1</v>
      </c>
    </row>
    <row r="229" spans="2:35">
      <c r="B229" s="46">
        <v>44938</v>
      </c>
      <c r="C229" s="12">
        <f t="shared" si="25"/>
        <v>52</v>
      </c>
      <c r="D229" s="24" t="s">
        <v>2012</v>
      </c>
      <c r="E229" s="8" t="s">
        <v>55</v>
      </c>
      <c r="F229" s="8">
        <v>1</v>
      </c>
      <c r="G229" s="8">
        <v>1</v>
      </c>
      <c r="H229" s="8">
        <v>2</v>
      </c>
      <c r="J229" s="9" t="s">
        <v>1834</v>
      </c>
      <c r="K229" s="9" t="s">
        <v>1754</v>
      </c>
      <c r="L229" s="9" t="s">
        <v>49</v>
      </c>
      <c r="AA229" s="9">
        <v>1</v>
      </c>
      <c r="AH229" s="9">
        <v>1</v>
      </c>
    </row>
    <row r="230" spans="2:35">
      <c r="B230" s="46">
        <v>44938</v>
      </c>
      <c r="C230" s="12">
        <f t="shared" si="25"/>
        <v>53</v>
      </c>
      <c r="D230" s="24" t="s">
        <v>2013</v>
      </c>
      <c r="E230" s="8" t="s">
        <v>53</v>
      </c>
      <c r="F230" s="8">
        <v>1</v>
      </c>
      <c r="G230" s="8">
        <v>0</v>
      </c>
      <c r="H230" s="8">
        <v>1</v>
      </c>
      <c r="J230" s="9" t="s">
        <v>20</v>
      </c>
      <c r="K230" s="9" t="s">
        <v>1781</v>
      </c>
      <c r="L230" s="9" t="s">
        <v>317</v>
      </c>
      <c r="V230" s="9">
        <v>1</v>
      </c>
      <c r="AH230" s="9">
        <v>1</v>
      </c>
    </row>
    <row r="231" spans="2:35">
      <c r="B231" s="46">
        <v>44938</v>
      </c>
      <c r="C231" s="12">
        <f t="shared" si="25"/>
        <v>54</v>
      </c>
      <c r="D231" s="24" t="s">
        <v>1894</v>
      </c>
      <c r="E231" s="8" t="s">
        <v>159</v>
      </c>
      <c r="F231" s="8">
        <v>1</v>
      </c>
      <c r="G231" s="8">
        <v>0</v>
      </c>
      <c r="H231" s="8">
        <v>0</v>
      </c>
      <c r="J231" s="9" t="s">
        <v>11</v>
      </c>
      <c r="K231" s="9" t="s">
        <v>1757</v>
      </c>
      <c r="L231" s="9" t="s">
        <v>2011</v>
      </c>
      <c r="P231" s="9">
        <v>1</v>
      </c>
      <c r="AH231" s="9">
        <v>1</v>
      </c>
    </row>
    <row r="232" spans="2:35">
      <c r="B232" s="46">
        <v>44938</v>
      </c>
      <c r="C232" s="12">
        <f t="shared" si="25"/>
        <v>55</v>
      </c>
      <c r="D232" s="24" t="s">
        <v>1969</v>
      </c>
      <c r="E232" s="8" t="s">
        <v>159</v>
      </c>
      <c r="F232" s="8">
        <v>1</v>
      </c>
      <c r="G232" s="8">
        <v>0</v>
      </c>
      <c r="H232" s="8">
        <v>0</v>
      </c>
      <c r="J232" s="9" t="s">
        <v>11</v>
      </c>
      <c r="K232" s="9" t="s">
        <v>1757</v>
      </c>
      <c r="L232" s="9" t="s">
        <v>2011</v>
      </c>
      <c r="P232" s="9">
        <v>1</v>
      </c>
      <c r="AH232" s="9">
        <v>1</v>
      </c>
    </row>
    <row r="233" spans="2:35">
      <c r="B233" s="46">
        <v>44938</v>
      </c>
      <c r="C233" s="12">
        <f t="shared" si="25"/>
        <v>56</v>
      </c>
      <c r="D233" s="24" t="s">
        <v>1965</v>
      </c>
      <c r="E233" s="8" t="s">
        <v>159</v>
      </c>
      <c r="F233" s="8">
        <v>1</v>
      </c>
      <c r="G233" s="8">
        <v>0</v>
      </c>
      <c r="H233" s="8">
        <v>0</v>
      </c>
      <c r="J233" s="9" t="s">
        <v>11</v>
      </c>
      <c r="K233" s="9" t="s">
        <v>1757</v>
      </c>
      <c r="L233" s="9" t="s">
        <v>2011</v>
      </c>
      <c r="P233" s="9">
        <v>1</v>
      </c>
      <c r="AH233" s="9">
        <v>1</v>
      </c>
    </row>
    <row r="234" spans="2:35">
      <c r="B234" s="46">
        <v>44938</v>
      </c>
      <c r="C234" s="12">
        <f t="shared" si="25"/>
        <v>57</v>
      </c>
      <c r="D234" s="24" t="s">
        <v>2014</v>
      </c>
      <c r="E234" s="8" t="s">
        <v>1005</v>
      </c>
      <c r="F234" s="8">
        <v>1</v>
      </c>
      <c r="G234" s="8">
        <v>3</v>
      </c>
      <c r="H234" s="8">
        <v>3</v>
      </c>
      <c r="J234" s="9" t="s">
        <v>20</v>
      </c>
      <c r="K234" s="9" t="s">
        <v>1754</v>
      </c>
      <c r="L234" s="9" t="s">
        <v>51</v>
      </c>
      <c r="O234" s="9">
        <v>1</v>
      </c>
      <c r="AI234" s="10">
        <v>1</v>
      </c>
    </row>
    <row r="235" spans="2:35">
      <c r="C235" s="221" t="s">
        <v>1819</v>
      </c>
      <c r="D235" s="222"/>
      <c r="E235" s="223"/>
      <c r="F235" s="76">
        <f>SUM(F206:F234)</f>
        <v>29</v>
      </c>
      <c r="G235" s="76">
        <f>SUM(G206:G234)</f>
        <v>77</v>
      </c>
      <c r="H235" s="76">
        <f t="shared" ref="H235" si="26">SUM(H206:H234)</f>
        <v>23</v>
      </c>
      <c r="J235" s="76"/>
      <c r="K235" s="76"/>
      <c r="L235" s="76"/>
      <c r="N235" s="76">
        <f t="shared" ref="N235:AI235" si="27">SUM(N206:N234)</f>
        <v>6</v>
      </c>
      <c r="O235" s="76">
        <f t="shared" si="27"/>
        <v>1</v>
      </c>
      <c r="P235" s="76">
        <f t="shared" si="27"/>
        <v>3</v>
      </c>
      <c r="Q235" s="76">
        <f t="shared" si="27"/>
        <v>5</v>
      </c>
      <c r="R235" s="76">
        <f t="shared" si="27"/>
        <v>0</v>
      </c>
      <c r="S235" s="76">
        <f t="shared" si="27"/>
        <v>0</v>
      </c>
      <c r="T235" s="76">
        <f t="shared" si="27"/>
        <v>0</v>
      </c>
      <c r="U235" s="76">
        <f t="shared" si="27"/>
        <v>0</v>
      </c>
      <c r="V235" s="76">
        <f t="shared" si="27"/>
        <v>1</v>
      </c>
      <c r="W235" s="76">
        <f t="shared" si="27"/>
        <v>0</v>
      </c>
      <c r="X235" s="76">
        <f t="shared" si="27"/>
        <v>0</v>
      </c>
      <c r="Y235" s="76">
        <f t="shared" si="27"/>
        <v>3</v>
      </c>
      <c r="Z235" s="76">
        <f t="shared" si="27"/>
        <v>4</v>
      </c>
      <c r="AA235" s="76">
        <f t="shared" si="27"/>
        <v>3</v>
      </c>
      <c r="AB235" s="76">
        <f t="shared" si="27"/>
        <v>0</v>
      </c>
      <c r="AC235" s="76">
        <f t="shared" si="27"/>
        <v>0</v>
      </c>
      <c r="AD235" s="76">
        <f t="shared" si="27"/>
        <v>2</v>
      </c>
      <c r="AE235" s="76">
        <f t="shared" si="27"/>
        <v>0</v>
      </c>
      <c r="AF235" s="76">
        <f t="shared" si="27"/>
        <v>1</v>
      </c>
      <c r="AH235" s="76">
        <f t="shared" si="27"/>
        <v>22</v>
      </c>
      <c r="AI235" s="76">
        <f t="shared" si="27"/>
        <v>7</v>
      </c>
    </row>
    <row r="236" spans="2:35">
      <c r="B236" s="46">
        <v>44939</v>
      </c>
      <c r="C236" s="12">
        <f>SUM(C234+1)</f>
        <v>58</v>
      </c>
      <c r="D236" s="24" t="s">
        <v>2015</v>
      </c>
      <c r="E236" s="8" t="s">
        <v>55</v>
      </c>
      <c r="F236" s="8">
        <v>1</v>
      </c>
      <c r="G236" s="8">
        <v>20</v>
      </c>
      <c r="H236" s="8">
        <v>0</v>
      </c>
      <c r="J236" s="9" t="s">
        <v>29</v>
      </c>
      <c r="K236" s="9" t="s">
        <v>1781</v>
      </c>
      <c r="L236" s="9" t="s">
        <v>2016</v>
      </c>
      <c r="Y236" s="9">
        <v>1</v>
      </c>
      <c r="AI236" s="10">
        <v>1</v>
      </c>
    </row>
    <row r="237" spans="2:35">
      <c r="B237" s="46">
        <v>44939</v>
      </c>
      <c r="C237" s="12">
        <f>SUM(C236+1)</f>
        <v>59</v>
      </c>
      <c r="D237" s="29" t="s">
        <v>2017</v>
      </c>
      <c r="E237" s="8" t="s">
        <v>950</v>
      </c>
      <c r="F237" s="8">
        <v>1</v>
      </c>
      <c r="G237" s="8">
        <v>0</v>
      </c>
      <c r="H237" s="8">
        <v>0</v>
      </c>
      <c r="J237" s="9" t="s">
        <v>8</v>
      </c>
      <c r="K237" s="9" t="s">
        <v>262</v>
      </c>
      <c r="L237" s="9" t="s">
        <v>49</v>
      </c>
      <c r="N237" s="9">
        <v>1</v>
      </c>
      <c r="AI237" s="10">
        <v>1</v>
      </c>
    </row>
    <row r="238" spans="2:35">
      <c r="B238" s="46">
        <v>44939</v>
      </c>
      <c r="C238" s="12">
        <f t="shared" ref="C238:C255" si="28">SUM(C237+1)</f>
        <v>60</v>
      </c>
      <c r="D238" s="29" t="s">
        <v>2018</v>
      </c>
      <c r="E238" s="8" t="s">
        <v>950</v>
      </c>
      <c r="F238" s="8">
        <v>1</v>
      </c>
      <c r="G238" s="8">
        <v>0</v>
      </c>
      <c r="H238" s="8">
        <v>1</v>
      </c>
      <c r="J238" s="9" t="s">
        <v>20</v>
      </c>
      <c r="K238" s="9" t="s">
        <v>1757</v>
      </c>
      <c r="L238" s="9" t="s">
        <v>51</v>
      </c>
      <c r="O238" s="9">
        <v>1</v>
      </c>
      <c r="AH238" s="9">
        <v>1</v>
      </c>
    </row>
    <row r="239" spans="2:35">
      <c r="B239" s="46">
        <v>44939</v>
      </c>
      <c r="C239" s="12">
        <f t="shared" si="28"/>
        <v>61</v>
      </c>
      <c r="D239" s="24" t="s">
        <v>2019</v>
      </c>
      <c r="E239" s="8" t="s">
        <v>53</v>
      </c>
      <c r="F239" s="8">
        <v>1</v>
      </c>
      <c r="G239" s="8">
        <v>40</v>
      </c>
      <c r="H239" s="8">
        <v>0</v>
      </c>
      <c r="J239" s="9" t="s">
        <v>11</v>
      </c>
      <c r="K239" s="9" t="s">
        <v>1781</v>
      </c>
      <c r="L239" s="9" t="s">
        <v>2016</v>
      </c>
      <c r="Y239" s="9">
        <v>1</v>
      </c>
      <c r="AI239" s="10">
        <v>1</v>
      </c>
    </row>
    <row r="240" spans="2:35">
      <c r="B240" s="46">
        <v>44939</v>
      </c>
      <c r="C240" s="12">
        <f t="shared" si="28"/>
        <v>62</v>
      </c>
      <c r="D240" s="24" t="s">
        <v>1011</v>
      </c>
      <c r="E240" s="8" t="s">
        <v>402</v>
      </c>
      <c r="F240" s="8">
        <v>1</v>
      </c>
      <c r="G240" s="8">
        <v>18</v>
      </c>
      <c r="H240" s="8">
        <v>0</v>
      </c>
      <c r="J240" s="9" t="s">
        <v>1843</v>
      </c>
      <c r="K240" s="9" t="s">
        <v>1781</v>
      </c>
      <c r="L240" s="9" t="s">
        <v>1209</v>
      </c>
      <c r="AC240" s="9">
        <v>1</v>
      </c>
      <c r="AH240" s="9">
        <v>1</v>
      </c>
    </row>
    <row r="241" spans="2:35">
      <c r="B241" s="46">
        <v>44939</v>
      </c>
      <c r="C241" s="12">
        <f t="shared" si="28"/>
        <v>63</v>
      </c>
      <c r="D241" s="24" t="s">
        <v>2020</v>
      </c>
      <c r="E241" s="8" t="s">
        <v>1019</v>
      </c>
      <c r="F241" s="8">
        <v>1</v>
      </c>
      <c r="G241" s="8">
        <v>1</v>
      </c>
      <c r="H241" s="8">
        <v>1</v>
      </c>
      <c r="J241" s="9" t="s">
        <v>20</v>
      </c>
      <c r="K241" s="9" t="s">
        <v>1757</v>
      </c>
      <c r="L241" s="9" t="s">
        <v>51</v>
      </c>
      <c r="O241" s="9">
        <v>1</v>
      </c>
      <c r="AH241" s="9">
        <v>1</v>
      </c>
    </row>
    <row r="242" spans="2:35">
      <c r="B242" s="46">
        <v>44939</v>
      </c>
      <c r="C242" s="12">
        <f t="shared" si="28"/>
        <v>64</v>
      </c>
      <c r="D242" s="24" t="s">
        <v>2021</v>
      </c>
      <c r="E242" s="8" t="s">
        <v>1019</v>
      </c>
      <c r="F242" s="8">
        <v>1</v>
      </c>
      <c r="G242" s="8">
        <v>1</v>
      </c>
      <c r="H242" s="8">
        <v>1</v>
      </c>
      <c r="J242" s="9" t="s">
        <v>8</v>
      </c>
      <c r="K242" s="9" t="s">
        <v>1757</v>
      </c>
      <c r="L242" s="9" t="s">
        <v>49</v>
      </c>
      <c r="N242" s="9">
        <v>1</v>
      </c>
      <c r="AH242" s="9">
        <v>1</v>
      </c>
    </row>
    <row r="243" spans="2:35">
      <c r="B243" s="46">
        <v>44939</v>
      </c>
      <c r="C243" s="12">
        <f t="shared" si="28"/>
        <v>65</v>
      </c>
      <c r="D243" s="24" t="s">
        <v>2022</v>
      </c>
      <c r="E243" s="8" t="s">
        <v>1081</v>
      </c>
      <c r="F243" s="8">
        <v>1</v>
      </c>
      <c r="G243" s="8">
        <v>1</v>
      </c>
      <c r="H243" s="8">
        <v>1</v>
      </c>
      <c r="J243" s="9" t="s">
        <v>8</v>
      </c>
      <c r="K243" s="9" t="s">
        <v>262</v>
      </c>
      <c r="L243" s="9" t="s">
        <v>49</v>
      </c>
      <c r="N243" s="9">
        <v>1</v>
      </c>
      <c r="AH243" s="9">
        <v>1</v>
      </c>
    </row>
    <row r="244" spans="2:35">
      <c r="B244" s="46">
        <v>44939</v>
      </c>
      <c r="C244" s="12">
        <f t="shared" si="28"/>
        <v>66</v>
      </c>
      <c r="D244" s="24" t="s">
        <v>2023</v>
      </c>
      <c r="E244" s="8" t="s">
        <v>1081</v>
      </c>
      <c r="F244" s="8">
        <v>1</v>
      </c>
      <c r="G244" s="8">
        <v>3</v>
      </c>
      <c r="H244" s="8">
        <v>3</v>
      </c>
      <c r="J244" s="9" t="s">
        <v>20</v>
      </c>
      <c r="K244" s="9" t="s">
        <v>1754</v>
      </c>
      <c r="L244" s="9" t="s">
        <v>66</v>
      </c>
      <c r="O244" s="9">
        <v>1</v>
      </c>
      <c r="AH244" s="9">
        <v>1</v>
      </c>
    </row>
    <row r="245" spans="2:35">
      <c r="B245" s="46">
        <v>44939</v>
      </c>
      <c r="C245" s="12">
        <f t="shared" si="28"/>
        <v>67</v>
      </c>
      <c r="D245" s="24" t="s">
        <v>2024</v>
      </c>
      <c r="E245" s="8" t="s">
        <v>1026</v>
      </c>
      <c r="F245" s="8">
        <v>1</v>
      </c>
      <c r="G245" s="8">
        <v>0</v>
      </c>
      <c r="H245" s="8">
        <v>1</v>
      </c>
      <c r="J245" s="9" t="s">
        <v>20</v>
      </c>
      <c r="K245" s="9" t="s">
        <v>1757</v>
      </c>
      <c r="L245" s="9" t="s">
        <v>66</v>
      </c>
      <c r="O245" s="9">
        <v>1</v>
      </c>
      <c r="AH245" s="9">
        <v>1</v>
      </c>
    </row>
    <row r="246" spans="2:35">
      <c r="B246" s="46">
        <v>44939</v>
      </c>
      <c r="C246" s="12">
        <f t="shared" si="28"/>
        <v>68</v>
      </c>
      <c r="D246" s="24" t="s">
        <v>2025</v>
      </c>
      <c r="E246" s="8" t="s">
        <v>1026</v>
      </c>
      <c r="F246" s="8">
        <v>1</v>
      </c>
      <c r="G246" s="8">
        <v>0</v>
      </c>
      <c r="H246" s="8">
        <v>1</v>
      </c>
      <c r="J246" s="9" t="s">
        <v>20</v>
      </c>
      <c r="K246" s="9" t="s">
        <v>1757</v>
      </c>
      <c r="L246" s="9" t="s">
        <v>66</v>
      </c>
      <c r="O246" s="9">
        <v>1</v>
      </c>
      <c r="AH246" s="9">
        <v>1</v>
      </c>
    </row>
    <row r="247" spans="2:35">
      <c r="B247" s="46">
        <v>44939</v>
      </c>
      <c r="C247" s="12">
        <f t="shared" si="28"/>
        <v>69</v>
      </c>
      <c r="D247" s="24" t="s">
        <v>2026</v>
      </c>
      <c r="E247" s="8" t="s">
        <v>1026</v>
      </c>
      <c r="F247" s="8">
        <v>1</v>
      </c>
      <c r="G247" s="8">
        <v>1</v>
      </c>
      <c r="H247" s="8">
        <v>1</v>
      </c>
      <c r="J247" s="9" t="s">
        <v>8</v>
      </c>
      <c r="K247" s="9" t="s">
        <v>1757</v>
      </c>
      <c r="L247" s="9" t="s">
        <v>66</v>
      </c>
      <c r="N247" s="9">
        <v>1</v>
      </c>
      <c r="AH247" s="9">
        <v>1</v>
      </c>
    </row>
    <row r="248" spans="2:35">
      <c r="B248" s="46">
        <v>44939</v>
      </c>
      <c r="C248" s="12">
        <f t="shared" si="28"/>
        <v>70</v>
      </c>
      <c r="D248" s="24" t="s">
        <v>2027</v>
      </c>
      <c r="E248" s="8" t="s">
        <v>1005</v>
      </c>
      <c r="F248" s="8">
        <v>1</v>
      </c>
      <c r="G248" s="8">
        <v>3</v>
      </c>
      <c r="H248" s="8">
        <v>3</v>
      </c>
      <c r="J248" s="9" t="s">
        <v>20</v>
      </c>
      <c r="K248" s="9" t="s">
        <v>1757</v>
      </c>
      <c r="L248" s="9" t="s">
        <v>51</v>
      </c>
      <c r="O248" s="9">
        <v>1</v>
      </c>
      <c r="AI248" s="10">
        <v>1</v>
      </c>
    </row>
    <row r="249" spans="2:35">
      <c r="B249" s="46">
        <v>44939</v>
      </c>
      <c r="C249" s="12">
        <f t="shared" si="28"/>
        <v>71</v>
      </c>
      <c r="D249" s="24" t="s">
        <v>2028</v>
      </c>
      <c r="E249" s="8" t="s">
        <v>1005</v>
      </c>
      <c r="F249" s="8">
        <v>1</v>
      </c>
      <c r="G249" s="8">
        <v>0</v>
      </c>
      <c r="H249" s="8">
        <v>1</v>
      </c>
      <c r="J249" s="9" t="s">
        <v>20</v>
      </c>
      <c r="K249" s="9" t="s">
        <v>1754</v>
      </c>
      <c r="L249" s="9" t="s">
        <v>51</v>
      </c>
      <c r="O249" s="9">
        <v>1</v>
      </c>
      <c r="AH249" s="9">
        <v>1</v>
      </c>
    </row>
    <row r="250" spans="2:35">
      <c r="B250" s="46">
        <v>44939</v>
      </c>
      <c r="C250" s="12">
        <f t="shared" si="28"/>
        <v>72</v>
      </c>
      <c r="D250" s="24" t="s">
        <v>2029</v>
      </c>
      <c r="E250" s="8" t="s">
        <v>1005</v>
      </c>
      <c r="F250" s="8">
        <v>1</v>
      </c>
      <c r="G250" s="8">
        <v>0</v>
      </c>
      <c r="H250" s="8">
        <v>1</v>
      </c>
      <c r="J250" s="9" t="s">
        <v>20</v>
      </c>
      <c r="K250" s="9" t="s">
        <v>1757</v>
      </c>
      <c r="L250" s="9" t="s">
        <v>51</v>
      </c>
      <c r="O250" s="9">
        <v>1</v>
      </c>
      <c r="AH250" s="9">
        <v>1</v>
      </c>
    </row>
    <row r="251" spans="2:35">
      <c r="B251" s="46">
        <v>44939</v>
      </c>
      <c r="C251" s="12">
        <f t="shared" si="28"/>
        <v>73</v>
      </c>
      <c r="D251" s="24" t="s">
        <v>2030</v>
      </c>
      <c r="E251" s="8" t="s">
        <v>1005</v>
      </c>
      <c r="F251" s="8">
        <v>1</v>
      </c>
      <c r="G251" s="8">
        <v>3</v>
      </c>
      <c r="H251" s="8">
        <v>9</v>
      </c>
      <c r="J251" s="9" t="s">
        <v>20</v>
      </c>
      <c r="K251" s="9" t="s">
        <v>2031</v>
      </c>
      <c r="L251" s="9" t="s">
        <v>1325</v>
      </c>
      <c r="O251" s="9">
        <v>1</v>
      </c>
      <c r="AI251" s="10">
        <v>1</v>
      </c>
    </row>
    <row r="252" spans="2:35">
      <c r="B252" s="46">
        <v>44939</v>
      </c>
      <c r="C252" s="12">
        <f t="shared" si="28"/>
        <v>74</v>
      </c>
      <c r="D252" s="24" t="s">
        <v>2032</v>
      </c>
      <c r="E252" s="8" t="s">
        <v>1005</v>
      </c>
      <c r="F252" s="8">
        <v>1</v>
      </c>
      <c r="G252" s="8">
        <v>4</v>
      </c>
      <c r="H252" s="8">
        <v>12</v>
      </c>
      <c r="J252" s="9" t="s">
        <v>20</v>
      </c>
      <c r="K252" s="9" t="s">
        <v>1757</v>
      </c>
      <c r="L252" s="9" t="s">
        <v>2033</v>
      </c>
      <c r="O252" s="9">
        <v>1</v>
      </c>
      <c r="AI252" s="10">
        <v>1</v>
      </c>
    </row>
    <row r="253" spans="2:35">
      <c r="B253" s="46">
        <v>44939</v>
      </c>
      <c r="C253" s="12">
        <f t="shared" si="28"/>
        <v>75</v>
      </c>
      <c r="D253" s="24" t="s">
        <v>2034</v>
      </c>
      <c r="E253" s="8" t="s">
        <v>159</v>
      </c>
      <c r="F253" s="8">
        <v>1</v>
      </c>
      <c r="G253" s="8">
        <v>34</v>
      </c>
      <c r="H253" s="8">
        <v>0</v>
      </c>
      <c r="J253" s="9" t="s">
        <v>17</v>
      </c>
      <c r="K253" s="9" t="s">
        <v>1781</v>
      </c>
      <c r="L253" s="9" t="s">
        <v>2035</v>
      </c>
      <c r="AD253" s="9">
        <v>1</v>
      </c>
      <c r="AH253" s="9">
        <v>1</v>
      </c>
    </row>
    <row r="254" spans="2:35">
      <c r="B254" s="46">
        <v>44939</v>
      </c>
      <c r="C254" s="12">
        <f t="shared" si="28"/>
        <v>76</v>
      </c>
      <c r="D254" s="24" t="s">
        <v>2036</v>
      </c>
      <c r="E254" s="8" t="s">
        <v>159</v>
      </c>
      <c r="F254" s="8">
        <v>1</v>
      </c>
      <c r="G254" s="8">
        <v>17</v>
      </c>
      <c r="H254" s="8">
        <v>0</v>
      </c>
      <c r="J254" s="9" t="s">
        <v>14</v>
      </c>
      <c r="K254" s="9" t="s">
        <v>1781</v>
      </c>
      <c r="L254" s="9" t="s">
        <v>2035</v>
      </c>
      <c r="AB254" s="9">
        <v>1</v>
      </c>
      <c r="AH254" s="9">
        <v>1</v>
      </c>
    </row>
    <row r="255" spans="2:35">
      <c r="B255" s="46">
        <v>44939</v>
      </c>
      <c r="C255" s="12">
        <f t="shared" si="28"/>
        <v>77</v>
      </c>
      <c r="D255" s="24" t="s">
        <v>1943</v>
      </c>
      <c r="E255" s="8" t="s">
        <v>159</v>
      </c>
      <c r="F255" s="8">
        <v>1</v>
      </c>
      <c r="G255" s="8">
        <v>0</v>
      </c>
      <c r="H255" s="8">
        <v>0</v>
      </c>
      <c r="J255" s="9" t="s">
        <v>14</v>
      </c>
      <c r="K255" s="9" t="s">
        <v>1781</v>
      </c>
      <c r="L255" s="9" t="s">
        <v>66</v>
      </c>
      <c r="P255" s="9">
        <v>1</v>
      </c>
      <c r="AH255" s="9">
        <v>1</v>
      </c>
    </row>
    <row r="256" spans="2:35">
      <c r="C256" s="221" t="s">
        <v>1819</v>
      </c>
      <c r="D256" s="222"/>
      <c r="E256" s="223"/>
      <c r="F256" s="76">
        <f>SUM(F236:F255)</f>
        <v>20</v>
      </c>
      <c r="G256" s="76">
        <f>SUM(G236:G255)</f>
        <v>146</v>
      </c>
      <c r="H256" s="76">
        <f>SUM(H236:H255)</f>
        <v>36</v>
      </c>
      <c r="J256" s="76"/>
      <c r="K256" s="76"/>
      <c r="L256" s="76"/>
      <c r="N256" s="76">
        <f t="shared" ref="N256:AF256" si="29">SUM(N236:N255)</f>
        <v>4</v>
      </c>
      <c r="O256" s="76">
        <f t="shared" si="29"/>
        <v>10</v>
      </c>
      <c r="P256" s="76">
        <f t="shared" si="29"/>
        <v>1</v>
      </c>
      <c r="Q256" s="76">
        <f t="shared" si="29"/>
        <v>0</v>
      </c>
      <c r="R256" s="76">
        <f t="shared" si="29"/>
        <v>0</v>
      </c>
      <c r="S256" s="76">
        <f t="shared" si="29"/>
        <v>0</v>
      </c>
      <c r="T256" s="76">
        <f t="shared" si="29"/>
        <v>0</v>
      </c>
      <c r="U256" s="76">
        <f t="shared" si="29"/>
        <v>0</v>
      </c>
      <c r="V256" s="76">
        <f t="shared" si="29"/>
        <v>0</v>
      </c>
      <c r="W256" s="76">
        <f t="shared" si="29"/>
        <v>0</v>
      </c>
      <c r="X256" s="76">
        <f t="shared" si="29"/>
        <v>0</v>
      </c>
      <c r="Y256" s="76">
        <f t="shared" si="29"/>
        <v>2</v>
      </c>
      <c r="Z256" s="76">
        <f t="shared" si="29"/>
        <v>0</v>
      </c>
      <c r="AA256" s="76">
        <f t="shared" si="29"/>
        <v>0</v>
      </c>
      <c r="AB256" s="76">
        <f t="shared" si="29"/>
        <v>1</v>
      </c>
      <c r="AC256" s="76">
        <f t="shared" si="29"/>
        <v>1</v>
      </c>
      <c r="AD256" s="76">
        <f t="shared" si="29"/>
        <v>1</v>
      </c>
      <c r="AE256" s="76">
        <f t="shared" si="29"/>
        <v>0</v>
      </c>
      <c r="AF256" s="76">
        <f t="shared" si="29"/>
        <v>0</v>
      </c>
      <c r="AH256" s="76">
        <f>SUM(AH236:AH255)</f>
        <v>14</v>
      </c>
      <c r="AI256" s="76">
        <f>SUM(AI236:AI255)</f>
        <v>6</v>
      </c>
    </row>
    <row r="257" spans="2:34">
      <c r="B257" s="46">
        <v>44942</v>
      </c>
      <c r="C257" s="12">
        <v>245</v>
      </c>
      <c r="D257" s="24" t="s">
        <v>2037</v>
      </c>
      <c r="E257" s="8" t="s">
        <v>68</v>
      </c>
      <c r="F257" s="8">
        <v>1</v>
      </c>
      <c r="G257" s="8">
        <v>3</v>
      </c>
      <c r="H257" s="8">
        <v>3</v>
      </c>
      <c r="J257" s="9" t="s">
        <v>20</v>
      </c>
      <c r="K257" s="9" t="s">
        <v>1757</v>
      </c>
      <c r="L257" s="9" t="s">
        <v>51</v>
      </c>
      <c r="O257" s="9">
        <v>1</v>
      </c>
      <c r="AH257" s="9">
        <v>1</v>
      </c>
    </row>
    <row r="258" spans="2:34">
      <c r="B258" s="46">
        <v>44942</v>
      </c>
      <c r="C258" s="12">
        <f>SUM(C257+1)</f>
        <v>246</v>
      </c>
      <c r="D258" s="24" t="s">
        <v>2038</v>
      </c>
      <c r="E258" s="8" t="s">
        <v>68</v>
      </c>
      <c r="F258" s="8">
        <v>1</v>
      </c>
      <c r="G258" s="8">
        <v>1</v>
      </c>
      <c r="H258" s="8">
        <v>1</v>
      </c>
      <c r="J258" s="9" t="s">
        <v>20</v>
      </c>
      <c r="K258" s="9" t="s">
        <v>1757</v>
      </c>
      <c r="L258" s="9" t="s">
        <v>51</v>
      </c>
      <c r="O258" s="9">
        <v>1</v>
      </c>
      <c r="AH258" s="9">
        <v>1</v>
      </c>
    </row>
    <row r="259" spans="2:34">
      <c r="B259" s="46">
        <v>44942</v>
      </c>
      <c r="C259" s="12">
        <f t="shared" ref="C259:C293" si="30">SUM(C258+1)</f>
        <v>247</v>
      </c>
      <c r="D259" s="29" t="s">
        <v>2039</v>
      </c>
      <c r="E259" s="8" t="s">
        <v>950</v>
      </c>
      <c r="F259" s="8">
        <v>1</v>
      </c>
      <c r="G259" s="8">
        <v>3</v>
      </c>
      <c r="H259" s="8">
        <v>3</v>
      </c>
      <c r="J259" s="9" t="s">
        <v>20</v>
      </c>
      <c r="K259" s="9" t="s">
        <v>1754</v>
      </c>
      <c r="L259" s="9" t="s">
        <v>51</v>
      </c>
      <c r="O259" s="9">
        <v>1</v>
      </c>
      <c r="AH259" s="9">
        <v>1</v>
      </c>
    </row>
    <row r="260" spans="2:34">
      <c r="B260" s="46">
        <v>44942</v>
      </c>
      <c r="C260" s="12">
        <f t="shared" si="30"/>
        <v>248</v>
      </c>
      <c r="D260" s="29" t="s">
        <v>2040</v>
      </c>
      <c r="E260" s="8" t="s">
        <v>950</v>
      </c>
      <c r="F260" s="8">
        <v>1</v>
      </c>
      <c r="G260" s="8">
        <v>3</v>
      </c>
      <c r="H260" s="8">
        <v>3</v>
      </c>
      <c r="J260" s="9" t="s">
        <v>20</v>
      </c>
      <c r="K260" s="9" t="s">
        <v>1757</v>
      </c>
      <c r="L260" s="9" t="s">
        <v>83</v>
      </c>
      <c r="O260" s="9">
        <v>1</v>
      </c>
      <c r="AH260" s="9">
        <v>1</v>
      </c>
    </row>
    <row r="261" spans="2:34">
      <c r="B261" s="46">
        <v>44942</v>
      </c>
      <c r="C261" s="12">
        <f t="shared" si="30"/>
        <v>249</v>
      </c>
      <c r="D261" s="24" t="s">
        <v>2041</v>
      </c>
      <c r="E261" s="8" t="s">
        <v>55</v>
      </c>
      <c r="F261" s="8">
        <v>1</v>
      </c>
      <c r="G261" s="8">
        <v>18</v>
      </c>
      <c r="H261" s="8">
        <v>0</v>
      </c>
      <c r="J261" s="9" t="s">
        <v>1821</v>
      </c>
      <c r="K261" s="9" t="s">
        <v>1781</v>
      </c>
      <c r="L261" s="9" t="s">
        <v>1209</v>
      </c>
      <c r="AB261" s="9">
        <v>1</v>
      </c>
      <c r="AH261" s="9">
        <v>1</v>
      </c>
    </row>
    <row r="262" spans="2:34">
      <c r="B262" s="46">
        <v>44942</v>
      </c>
      <c r="C262" s="12">
        <f t="shared" si="30"/>
        <v>250</v>
      </c>
      <c r="D262" s="24" t="s">
        <v>2042</v>
      </c>
      <c r="E262" s="8" t="s">
        <v>55</v>
      </c>
      <c r="F262" s="8">
        <v>1</v>
      </c>
      <c r="G262" s="8">
        <v>1</v>
      </c>
      <c r="H262" s="8">
        <v>4</v>
      </c>
      <c r="J262" s="9" t="s">
        <v>1834</v>
      </c>
      <c r="K262" s="9" t="s">
        <v>1757</v>
      </c>
      <c r="L262" s="9" t="s">
        <v>87</v>
      </c>
      <c r="AA262" s="9">
        <v>1</v>
      </c>
      <c r="AH262" s="9">
        <v>1</v>
      </c>
    </row>
    <row r="263" spans="2:34">
      <c r="B263" s="46">
        <v>44942</v>
      </c>
      <c r="C263" s="12">
        <f t="shared" si="30"/>
        <v>251</v>
      </c>
      <c r="D263" s="24" t="s">
        <v>1831</v>
      </c>
      <c r="E263" s="8" t="s">
        <v>55</v>
      </c>
      <c r="F263" s="8">
        <v>1</v>
      </c>
      <c r="G263" s="8">
        <v>0</v>
      </c>
      <c r="H263" s="8">
        <v>1</v>
      </c>
      <c r="J263" s="9" t="s">
        <v>14</v>
      </c>
      <c r="K263" s="9" t="s">
        <v>1781</v>
      </c>
      <c r="L263" s="9" t="s">
        <v>71</v>
      </c>
      <c r="W263" s="9">
        <v>1</v>
      </c>
      <c r="AH263" s="9">
        <v>1</v>
      </c>
    </row>
    <row r="264" spans="2:34">
      <c r="B264" s="46">
        <v>44942</v>
      </c>
      <c r="C264" s="12">
        <f t="shared" si="30"/>
        <v>252</v>
      </c>
      <c r="D264" s="24" t="s">
        <v>2043</v>
      </c>
      <c r="E264" s="8" t="s">
        <v>1019</v>
      </c>
      <c r="F264" s="8">
        <v>1</v>
      </c>
      <c r="G264" s="8">
        <v>3</v>
      </c>
      <c r="H264" s="8">
        <v>3</v>
      </c>
      <c r="J264" s="9" t="s">
        <v>20</v>
      </c>
      <c r="K264" s="9" t="s">
        <v>1757</v>
      </c>
      <c r="L264" s="9" t="s">
        <v>49</v>
      </c>
      <c r="O264" s="9">
        <v>1</v>
      </c>
      <c r="AH264" s="9">
        <v>1</v>
      </c>
    </row>
    <row r="265" spans="2:34">
      <c r="B265" s="46">
        <v>44942</v>
      </c>
      <c r="C265" s="12">
        <f t="shared" si="30"/>
        <v>253</v>
      </c>
      <c r="D265" s="24" t="s">
        <v>2044</v>
      </c>
      <c r="E265" s="8" t="s">
        <v>1019</v>
      </c>
      <c r="F265" s="8">
        <v>1</v>
      </c>
      <c r="G265" s="8">
        <v>1</v>
      </c>
      <c r="H265" s="8">
        <v>1</v>
      </c>
      <c r="J265" s="9" t="s">
        <v>20</v>
      </c>
      <c r="K265" s="9" t="s">
        <v>1757</v>
      </c>
      <c r="L265" s="9" t="s">
        <v>49</v>
      </c>
      <c r="O265" s="9">
        <v>1</v>
      </c>
      <c r="AH265" s="9">
        <v>1</v>
      </c>
    </row>
    <row r="266" spans="2:34">
      <c r="B266" s="46">
        <v>44942</v>
      </c>
      <c r="C266" s="12">
        <f t="shared" si="30"/>
        <v>254</v>
      </c>
      <c r="D266" s="24" t="s">
        <v>2045</v>
      </c>
      <c r="E266" s="8" t="s">
        <v>1019</v>
      </c>
      <c r="F266" s="8">
        <v>1</v>
      </c>
      <c r="G266" s="8">
        <v>3</v>
      </c>
      <c r="H266" s="8">
        <v>3</v>
      </c>
      <c r="J266" s="9" t="s">
        <v>20</v>
      </c>
      <c r="K266" s="9" t="s">
        <v>1757</v>
      </c>
      <c r="L266" s="9" t="s">
        <v>87</v>
      </c>
      <c r="O266" s="9">
        <v>1</v>
      </c>
      <c r="AH266" s="9">
        <v>1</v>
      </c>
    </row>
    <row r="267" spans="2:34">
      <c r="B267" s="46">
        <v>44942</v>
      </c>
      <c r="C267" s="12">
        <f t="shared" si="30"/>
        <v>255</v>
      </c>
      <c r="D267" s="24" t="s">
        <v>2046</v>
      </c>
      <c r="E267" s="8" t="s">
        <v>61</v>
      </c>
      <c r="F267" s="8">
        <v>1</v>
      </c>
      <c r="G267" s="8">
        <v>1</v>
      </c>
      <c r="H267" s="8">
        <v>1</v>
      </c>
      <c r="J267" s="9" t="s">
        <v>20</v>
      </c>
      <c r="K267" s="9" t="s">
        <v>1757</v>
      </c>
      <c r="L267" s="9" t="s">
        <v>49</v>
      </c>
      <c r="O267" s="9">
        <v>1</v>
      </c>
      <c r="AH267" s="9">
        <v>1</v>
      </c>
    </row>
    <row r="268" spans="2:34">
      <c r="B268" s="46">
        <v>44942</v>
      </c>
      <c r="C268" s="12">
        <f t="shared" si="30"/>
        <v>256</v>
      </c>
      <c r="D268" s="24" t="s">
        <v>2047</v>
      </c>
      <c r="E268" s="8" t="s">
        <v>61</v>
      </c>
      <c r="F268" s="8">
        <v>1</v>
      </c>
      <c r="G268" s="8">
        <v>1</v>
      </c>
      <c r="H268" s="8">
        <v>1</v>
      </c>
      <c r="J268" s="9" t="s">
        <v>20</v>
      </c>
      <c r="K268" s="9" t="s">
        <v>1757</v>
      </c>
      <c r="L268" s="9" t="s">
        <v>87</v>
      </c>
      <c r="O268" s="9">
        <v>1</v>
      </c>
      <c r="AH268" s="9">
        <v>1</v>
      </c>
    </row>
    <row r="269" spans="2:34">
      <c r="B269" s="46">
        <v>44942</v>
      </c>
      <c r="C269" s="12">
        <f t="shared" si="30"/>
        <v>257</v>
      </c>
      <c r="D269" s="24" t="s">
        <v>2048</v>
      </c>
      <c r="E269" s="8" t="s">
        <v>61</v>
      </c>
      <c r="F269" s="8">
        <v>1</v>
      </c>
      <c r="G269" s="8">
        <v>1</v>
      </c>
      <c r="H269" s="8">
        <v>1</v>
      </c>
      <c r="J269" s="9" t="s">
        <v>20</v>
      </c>
      <c r="K269" s="9" t="s">
        <v>1757</v>
      </c>
      <c r="L269" s="9" t="s">
        <v>83</v>
      </c>
      <c r="O269" s="9">
        <v>1</v>
      </c>
      <c r="AH269" s="9">
        <v>1</v>
      </c>
    </row>
    <row r="270" spans="2:34">
      <c r="B270" s="46">
        <v>44942</v>
      </c>
      <c r="C270" s="12">
        <f t="shared" si="30"/>
        <v>258</v>
      </c>
      <c r="D270" s="24" t="s">
        <v>2049</v>
      </c>
      <c r="E270" s="8" t="s">
        <v>1026</v>
      </c>
      <c r="F270" s="8">
        <v>1</v>
      </c>
      <c r="G270" s="8">
        <v>1</v>
      </c>
      <c r="H270" s="8">
        <v>1</v>
      </c>
      <c r="J270" s="9" t="s">
        <v>20</v>
      </c>
      <c r="K270" s="9" t="s">
        <v>1757</v>
      </c>
      <c r="L270" s="9" t="s">
        <v>87</v>
      </c>
      <c r="O270" s="9">
        <v>1</v>
      </c>
      <c r="AH270" s="9">
        <v>1</v>
      </c>
    </row>
    <row r="271" spans="2:34">
      <c r="B271" s="46">
        <v>44942</v>
      </c>
      <c r="C271" s="12">
        <f t="shared" si="30"/>
        <v>259</v>
      </c>
      <c r="D271" s="24" t="s">
        <v>2050</v>
      </c>
      <c r="E271" s="8" t="s">
        <v>1026</v>
      </c>
      <c r="F271" s="8">
        <v>1</v>
      </c>
      <c r="G271" s="8">
        <v>1</v>
      </c>
      <c r="H271" s="8">
        <v>1</v>
      </c>
      <c r="J271" s="9" t="s">
        <v>20</v>
      </c>
      <c r="K271" s="9" t="s">
        <v>1757</v>
      </c>
      <c r="L271" s="9" t="s">
        <v>83</v>
      </c>
      <c r="O271" s="9">
        <v>1</v>
      </c>
      <c r="AH271" s="9">
        <v>1</v>
      </c>
    </row>
    <row r="272" spans="2:34">
      <c r="B272" s="46">
        <v>44942</v>
      </c>
      <c r="C272" s="12">
        <f t="shared" si="30"/>
        <v>260</v>
      </c>
      <c r="D272" s="24" t="s">
        <v>2051</v>
      </c>
      <c r="E272" s="8" t="s">
        <v>1026</v>
      </c>
      <c r="F272" s="8">
        <v>1</v>
      </c>
      <c r="G272" s="8">
        <v>1</v>
      </c>
      <c r="H272" s="8">
        <v>1</v>
      </c>
      <c r="J272" s="9" t="s">
        <v>8</v>
      </c>
      <c r="K272" s="9" t="s">
        <v>1757</v>
      </c>
      <c r="L272" s="9" t="s">
        <v>66</v>
      </c>
      <c r="N272" s="9">
        <v>1</v>
      </c>
      <c r="AH272" s="9">
        <v>1</v>
      </c>
    </row>
    <row r="273" spans="2:35">
      <c r="B273" s="46">
        <v>44942</v>
      </c>
      <c r="C273" s="12">
        <f t="shared" si="30"/>
        <v>261</v>
      </c>
      <c r="D273" s="24" t="s">
        <v>2052</v>
      </c>
      <c r="E273" s="8" t="s">
        <v>48</v>
      </c>
      <c r="F273" s="8">
        <v>1</v>
      </c>
      <c r="G273" s="8">
        <v>1</v>
      </c>
      <c r="H273" s="8">
        <v>4</v>
      </c>
      <c r="J273" s="9" t="s">
        <v>20</v>
      </c>
      <c r="K273" s="9" t="s">
        <v>1757</v>
      </c>
      <c r="L273" s="9" t="s">
        <v>49</v>
      </c>
      <c r="AA273" s="9">
        <v>1</v>
      </c>
      <c r="AH273" s="9">
        <v>1</v>
      </c>
    </row>
    <row r="274" spans="2:35">
      <c r="B274" s="46">
        <v>44942</v>
      </c>
      <c r="C274" s="12">
        <f t="shared" si="30"/>
        <v>262</v>
      </c>
      <c r="D274" s="24" t="s">
        <v>2053</v>
      </c>
      <c r="E274" s="8" t="s">
        <v>48</v>
      </c>
      <c r="F274" s="8">
        <v>1</v>
      </c>
      <c r="G274" s="8">
        <v>18</v>
      </c>
      <c r="H274" s="8">
        <v>1</v>
      </c>
      <c r="J274" s="9" t="s">
        <v>14</v>
      </c>
      <c r="K274" s="9" t="s">
        <v>1781</v>
      </c>
      <c r="L274" s="9" t="s">
        <v>71</v>
      </c>
      <c r="W274" s="9">
        <v>1</v>
      </c>
      <c r="AH274" s="9">
        <v>1</v>
      </c>
    </row>
    <row r="275" spans="2:35">
      <c r="B275" s="46">
        <v>44942</v>
      </c>
      <c r="C275" s="12">
        <f t="shared" si="30"/>
        <v>263</v>
      </c>
      <c r="D275" s="24" t="s">
        <v>78</v>
      </c>
      <c r="E275" s="8" t="s">
        <v>53</v>
      </c>
      <c r="F275" s="8">
        <v>1</v>
      </c>
      <c r="G275" s="8">
        <v>13</v>
      </c>
      <c r="H275" s="8">
        <v>0</v>
      </c>
      <c r="J275" s="9" t="s">
        <v>1821</v>
      </c>
      <c r="K275" s="9" t="s">
        <v>1781</v>
      </c>
      <c r="L275" s="9" t="s">
        <v>71</v>
      </c>
      <c r="AB275" s="9">
        <v>1</v>
      </c>
      <c r="AH275" s="9">
        <v>1</v>
      </c>
    </row>
    <row r="276" spans="2:35">
      <c r="B276" s="46">
        <v>44942</v>
      </c>
      <c r="C276" s="12">
        <f t="shared" si="30"/>
        <v>264</v>
      </c>
      <c r="D276" s="24" t="s">
        <v>2054</v>
      </c>
      <c r="E276" s="8" t="s">
        <v>53</v>
      </c>
      <c r="F276" s="8">
        <v>1</v>
      </c>
      <c r="G276" s="8">
        <v>1</v>
      </c>
      <c r="H276" s="8">
        <v>4</v>
      </c>
      <c r="J276" s="9" t="s">
        <v>20</v>
      </c>
      <c r="K276" s="9" t="s">
        <v>1757</v>
      </c>
      <c r="L276" s="9" t="s">
        <v>83</v>
      </c>
      <c r="AA276" s="9">
        <v>1</v>
      </c>
      <c r="AH276" s="9">
        <v>1</v>
      </c>
    </row>
    <row r="277" spans="2:35">
      <c r="B277" s="46">
        <v>44942</v>
      </c>
      <c r="C277" s="12">
        <f t="shared" si="30"/>
        <v>265</v>
      </c>
      <c r="D277" s="24" t="s">
        <v>2055</v>
      </c>
      <c r="E277" s="8" t="s">
        <v>53</v>
      </c>
      <c r="F277" s="8">
        <v>1</v>
      </c>
      <c r="G277" s="8">
        <v>2</v>
      </c>
      <c r="H277" s="8">
        <v>0</v>
      </c>
      <c r="J277" s="9" t="s">
        <v>1843</v>
      </c>
      <c r="K277" s="9" t="s">
        <v>1781</v>
      </c>
      <c r="L277" s="9" t="s">
        <v>785</v>
      </c>
      <c r="AC277" s="9">
        <v>1</v>
      </c>
      <c r="AH277" s="9">
        <v>1</v>
      </c>
    </row>
    <row r="278" spans="2:35">
      <c r="B278" s="46">
        <v>44942</v>
      </c>
      <c r="C278" s="12">
        <f t="shared" si="30"/>
        <v>266</v>
      </c>
      <c r="D278" s="24" t="s">
        <v>215</v>
      </c>
      <c r="E278" s="8" t="s">
        <v>53</v>
      </c>
      <c r="F278" s="8">
        <v>1</v>
      </c>
      <c r="G278" s="8">
        <v>1</v>
      </c>
      <c r="H278" s="8">
        <v>0</v>
      </c>
      <c r="J278" s="9" t="s">
        <v>1843</v>
      </c>
      <c r="K278" s="9" t="s">
        <v>1781</v>
      </c>
      <c r="L278" s="9" t="s">
        <v>87</v>
      </c>
      <c r="AC278" s="9">
        <v>1</v>
      </c>
      <c r="AH278" s="9">
        <v>1</v>
      </c>
    </row>
    <row r="279" spans="2:35">
      <c r="B279" s="46">
        <v>44942</v>
      </c>
      <c r="C279" s="12">
        <f t="shared" si="30"/>
        <v>267</v>
      </c>
      <c r="D279" s="24" t="s">
        <v>2056</v>
      </c>
      <c r="E279" s="8" t="s">
        <v>402</v>
      </c>
      <c r="F279" s="8">
        <v>1</v>
      </c>
      <c r="G279" s="8">
        <v>0</v>
      </c>
      <c r="H279" s="8">
        <v>2</v>
      </c>
      <c r="J279" s="9" t="s">
        <v>14</v>
      </c>
      <c r="K279" s="9" t="s">
        <v>1781</v>
      </c>
      <c r="L279" s="9" t="s">
        <v>303</v>
      </c>
      <c r="W279" s="9">
        <v>1</v>
      </c>
      <c r="AH279" s="9">
        <v>1</v>
      </c>
    </row>
    <row r="280" spans="2:35">
      <c r="B280" s="46">
        <v>44942</v>
      </c>
      <c r="C280" s="12">
        <f t="shared" si="30"/>
        <v>268</v>
      </c>
      <c r="D280" s="24" t="s">
        <v>2057</v>
      </c>
      <c r="E280" s="8" t="s">
        <v>402</v>
      </c>
      <c r="F280" s="8">
        <v>1</v>
      </c>
      <c r="G280" s="8">
        <v>0</v>
      </c>
      <c r="H280" s="8">
        <v>4</v>
      </c>
      <c r="J280" s="9" t="s">
        <v>14</v>
      </c>
      <c r="K280" s="9" t="s">
        <v>1781</v>
      </c>
      <c r="L280" s="9" t="s">
        <v>1209</v>
      </c>
      <c r="W280" s="9">
        <v>1</v>
      </c>
      <c r="AH280" s="9">
        <v>1</v>
      </c>
    </row>
    <row r="281" spans="2:35">
      <c r="B281" s="46">
        <v>44942</v>
      </c>
      <c r="C281" s="12">
        <f t="shared" si="30"/>
        <v>269</v>
      </c>
      <c r="D281" s="24" t="s">
        <v>2058</v>
      </c>
      <c r="E281" s="8" t="s">
        <v>402</v>
      </c>
      <c r="F281" s="8">
        <v>1</v>
      </c>
      <c r="G281" s="8">
        <v>18</v>
      </c>
      <c r="H281" s="8">
        <v>0</v>
      </c>
      <c r="J281" s="9" t="s">
        <v>1821</v>
      </c>
      <c r="K281" s="9" t="s">
        <v>1781</v>
      </c>
      <c r="L281" s="9" t="s">
        <v>1209</v>
      </c>
      <c r="AB281" s="9">
        <v>1</v>
      </c>
      <c r="AH281" s="9">
        <v>1</v>
      </c>
    </row>
    <row r="282" spans="2:35">
      <c r="B282" s="46">
        <v>44942</v>
      </c>
      <c r="C282" s="12">
        <f t="shared" si="30"/>
        <v>270</v>
      </c>
      <c r="D282" s="24" t="s">
        <v>2059</v>
      </c>
      <c r="E282" s="8" t="s">
        <v>402</v>
      </c>
      <c r="F282" s="8">
        <v>1</v>
      </c>
      <c r="G282" s="8">
        <v>15</v>
      </c>
      <c r="H282" s="8">
        <v>0</v>
      </c>
      <c r="J282" s="9" t="s">
        <v>1821</v>
      </c>
      <c r="K282" s="9" t="s">
        <v>1781</v>
      </c>
      <c r="L282" s="9" t="s">
        <v>1209</v>
      </c>
      <c r="AB282" s="9">
        <v>1</v>
      </c>
      <c r="AH282" s="9">
        <v>1</v>
      </c>
    </row>
    <row r="283" spans="2:35">
      <c r="B283" s="46">
        <v>44942</v>
      </c>
      <c r="C283" s="12">
        <f t="shared" si="30"/>
        <v>271</v>
      </c>
      <c r="D283" s="24" t="s">
        <v>2060</v>
      </c>
      <c r="E283" s="8" t="s">
        <v>48</v>
      </c>
      <c r="F283" s="8">
        <v>1</v>
      </c>
      <c r="G283" s="8">
        <v>0</v>
      </c>
      <c r="H283" s="8">
        <v>1</v>
      </c>
      <c r="J283" s="9" t="s">
        <v>2061</v>
      </c>
      <c r="K283" s="9" t="s">
        <v>1781</v>
      </c>
      <c r="L283" s="9" t="s">
        <v>71</v>
      </c>
      <c r="W283" s="9">
        <v>1</v>
      </c>
      <c r="AH283" s="9">
        <v>1</v>
      </c>
    </row>
    <row r="284" spans="2:35">
      <c r="B284" s="46">
        <v>44942</v>
      </c>
      <c r="C284" s="12">
        <f t="shared" si="30"/>
        <v>272</v>
      </c>
      <c r="D284" s="24" t="s">
        <v>2062</v>
      </c>
      <c r="E284" s="8" t="s">
        <v>1005</v>
      </c>
      <c r="F284" s="8">
        <v>1</v>
      </c>
      <c r="G284" s="8">
        <v>1</v>
      </c>
      <c r="H284" s="8">
        <v>1</v>
      </c>
      <c r="J284" s="9" t="s">
        <v>8</v>
      </c>
      <c r="K284" s="9" t="s">
        <v>262</v>
      </c>
      <c r="L284" s="9" t="s">
        <v>49</v>
      </c>
      <c r="N284" s="9">
        <v>1</v>
      </c>
      <c r="AH284" s="9">
        <v>1</v>
      </c>
    </row>
    <row r="285" spans="2:35">
      <c r="B285" s="46">
        <v>44942</v>
      </c>
      <c r="C285" s="12">
        <f t="shared" si="30"/>
        <v>273</v>
      </c>
      <c r="D285" s="24" t="s">
        <v>2063</v>
      </c>
      <c r="E285" s="8" t="s">
        <v>1005</v>
      </c>
      <c r="F285" s="8">
        <v>1</v>
      </c>
      <c r="G285" s="8">
        <v>1</v>
      </c>
      <c r="H285" s="8">
        <v>1</v>
      </c>
      <c r="J285" s="9" t="s">
        <v>8</v>
      </c>
      <c r="K285" s="9" t="s">
        <v>1757</v>
      </c>
      <c r="L285" s="9" t="s">
        <v>87</v>
      </c>
      <c r="N285" s="9">
        <v>1</v>
      </c>
      <c r="AH285" s="9">
        <v>1</v>
      </c>
    </row>
    <row r="286" spans="2:35">
      <c r="B286" s="46">
        <v>44942</v>
      </c>
      <c r="C286" s="12">
        <f t="shared" si="30"/>
        <v>274</v>
      </c>
      <c r="D286" s="24" t="s">
        <v>2064</v>
      </c>
      <c r="E286" s="8" t="s">
        <v>1005</v>
      </c>
      <c r="F286" s="8">
        <v>1</v>
      </c>
      <c r="G286" s="8">
        <v>1</v>
      </c>
      <c r="H286" s="8">
        <v>1</v>
      </c>
      <c r="J286" s="9" t="s">
        <v>8</v>
      </c>
      <c r="K286" s="9" t="s">
        <v>1757</v>
      </c>
      <c r="L286" s="9" t="s">
        <v>49</v>
      </c>
      <c r="N286" s="9">
        <v>1</v>
      </c>
      <c r="AH286" s="9">
        <v>1</v>
      </c>
    </row>
    <row r="287" spans="2:35">
      <c r="B287" s="46">
        <v>44942</v>
      </c>
      <c r="C287" s="12">
        <f t="shared" si="30"/>
        <v>275</v>
      </c>
      <c r="D287" s="24" t="s">
        <v>2065</v>
      </c>
      <c r="E287" s="8" t="s">
        <v>1005</v>
      </c>
      <c r="F287" s="8">
        <v>1</v>
      </c>
      <c r="G287" s="8">
        <v>1</v>
      </c>
      <c r="H287" s="8">
        <v>1</v>
      </c>
      <c r="J287" s="9" t="s">
        <v>8</v>
      </c>
      <c r="K287" s="9" t="s">
        <v>1754</v>
      </c>
      <c r="L287" s="9" t="s">
        <v>49</v>
      </c>
      <c r="N287" s="9">
        <v>1</v>
      </c>
      <c r="AH287" s="9">
        <v>1</v>
      </c>
    </row>
    <row r="288" spans="2:35">
      <c r="B288" s="46">
        <v>44942</v>
      </c>
      <c r="C288" s="12">
        <f t="shared" si="30"/>
        <v>276</v>
      </c>
      <c r="D288" s="89" t="s">
        <v>375</v>
      </c>
      <c r="E288" s="8" t="s">
        <v>113</v>
      </c>
      <c r="F288" s="8">
        <v>1</v>
      </c>
      <c r="G288" s="8">
        <v>18</v>
      </c>
      <c r="H288" s="8">
        <v>0</v>
      </c>
      <c r="J288" s="9" t="s">
        <v>1821</v>
      </c>
      <c r="K288" s="9" t="s">
        <v>1781</v>
      </c>
      <c r="L288" s="9" t="s">
        <v>71</v>
      </c>
      <c r="AB288" s="9">
        <v>1</v>
      </c>
      <c r="AI288" s="10">
        <v>1</v>
      </c>
    </row>
    <row r="289" spans="2:35">
      <c r="B289" s="46">
        <v>44942</v>
      </c>
      <c r="C289" s="12">
        <f t="shared" si="30"/>
        <v>277</v>
      </c>
      <c r="D289" s="89" t="s">
        <v>1901</v>
      </c>
      <c r="E289" s="8" t="s">
        <v>113</v>
      </c>
      <c r="F289" s="8">
        <v>1</v>
      </c>
      <c r="G289" s="8">
        <v>5</v>
      </c>
      <c r="H289" s="8">
        <v>0</v>
      </c>
      <c r="J289" s="9" t="s">
        <v>1885</v>
      </c>
      <c r="K289" s="9" t="s">
        <v>1781</v>
      </c>
      <c r="L289" s="9" t="s">
        <v>2066</v>
      </c>
      <c r="AD289" s="9">
        <v>1</v>
      </c>
      <c r="AI289" s="10">
        <v>1</v>
      </c>
    </row>
    <row r="290" spans="2:35">
      <c r="B290" s="46">
        <v>44942</v>
      </c>
      <c r="C290" s="12">
        <f t="shared" si="30"/>
        <v>278</v>
      </c>
      <c r="D290" s="89" t="s">
        <v>72</v>
      </c>
      <c r="E290" s="8" t="s">
        <v>113</v>
      </c>
      <c r="F290" s="8">
        <v>1</v>
      </c>
      <c r="G290" s="8">
        <v>1</v>
      </c>
      <c r="H290" s="8">
        <v>0</v>
      </c>
      <c r="J290" s="9" t="s">
        <v>1843</v>
      </c>
      <c r="K290" s="9" t="s">
        <v>1781</v>
      </c>
      <c r="L290" s="9" t="s">
        <v>74</v>
      </c>
      <c r="AC290" s="9">
        <v>1</v>
      </c>
      <c r="AI290" s="10">
        <v>1</v>
      </c>
    </row>
    <row r="291" spans="2:35">
      <c r="B291" s="46">
        <v>44942</v>
      </c>
      <c r="C291" s="12">
        <f t="shared" si="30"/>
        <v>279</v>
      </c>
      <c r="D291" s="90" t="s">
        <v>2067</v>
      </c>
      <c r="E291" s="8" t="s">
        <v>113</v>
      </c>
      <c r="F291" s="8">
        <v>1</v>
      </c>
      <c r="G291" s="8">
        <v>1</v>
      </c>
      <c r="H291" s="8">
        <v>0</v>
      </c>
      <c r="J291" s="9" t="s">
        <v>1843</v>
      </c>
      <c r="K291" s="9" t="s">
        <v>1781</v>
      </c>
      <c r="L291" s="9" t="s">
        <v>303</v>
      </c>
      <c r="AC291" s="9">
        <v>1</v>
      </c>
      <c r="AI291" s="10">
        <v>1</v>
      </c>
    </row>
    <row r="292" spans="2:35">
      <c r="B292" s="46">
        <v>44942</v>
      </c>
      <c r="C292" s="12">
        <f t="shared" si="30"/>
        <v>280</v>
      </c>
      <c r="D292" s="90" t="s">
        <v>2068</v>
      </c>
      <c r="E292" s="8" t="s">
        <v>113</v>
      </c>
      <c r="F292" s="8">
        <v>1</v>
      </c>
      <c r="G292" s="8">
        <v>2</v>
      </c>
      <c r="H292" s="8">
        <v>1</v>
      </c>
      <c r="J292" s="9" t="s">
        <v>1821</v>
      </c>
      <c r="K292" s="9" t="s">
        <v>1781</v>
      </c>
      <c r="L292" s="9" t="s">
        <v>49</v>
      </c>
      <c r="AB292" s="9">
        <v>1</v>
      </c>
      <c r="AI292" s="10">
        <v>1</v>
      </c>
    </row>
    <row r="293" spans="2:35">
      <c r="B293" s="46">
        <v>44942</v>
      </c>
      <c r="C293" s="12">
        <f t="shared" si="30"/>
        <v>281</v>
      </c>
      <c r="D293" s="24" t="s">
        <v>2069</v>
      </c>
      <c r="E293" s="8" t="s">
        <v>1005</v>
      </c>
      <c r="F293" s="8">
        <v>1</v>
      </c>
      <c r="G293" s="8">
        <v>1</v>
      </c>
      <c r="H293" s="8">
        <v>1</v>
      </c>
      <c r="J293" s="9" t="s">
        <v>8</v>
      </c>
      <c r="K293" s="9" t="s">
        <v>1757</v>
      </c>
      <c r="L293" s="9" t="s">
        <v>87</v>
      </c>
      <c r="N293" s="9">
        <v>1</v>
      </c>
      <c r="AH293" s="9">
        <v>1</v>
      </c>
    </row>
    <row r="294" spans="2:35">
      <c r="C294" s="221" t="s">
        <v>1819</v>
      </c>
      <c r="D294" s="222"/>
      <c r="E294" s="223"/>
      <c r="F294" s="76">
        <f>SUM(F257:F293)</f>
        <v>37</v>
      </c>
      <c r="G294" s="76">
        <f>SUM(G257:G293)</f>
        <v>143</v>
      </c>
      <c r="H294" s="76">
        <f>SUM(H257:H293)</f>
        <v>50</v>
      </c>
      <c r="J294" s="76"/>
      <c r="K294" s="76"/>
      <c r="L294" s="76"/>
      <c r="N294" s="76">
        <f t="shared" ref="N294:AF294" si="31">SUM(N257:N293)</f>
        <v>6</v>
      </c>
      <c r="O294" s="76">
        <f t="shared" si="31"/>
        <v>12</v>
      </c>
      <c r="P294" s="76">
        <f t="shared" si="31"/>
        <v>0</v>
      </c>
      <c r="Q294" s="76">
        <f t="shared" si="31"/>
        <v>0</v>
      </c>
      <c r="R294" s="76">
        <f t="shared" si="31"/>
        <v>0</v>
      </c>
      <c r="S294" s="76">
        <f t="shared" si="31"/>
        <v>0</v>
      </c>
      <c r="T294" s="76">
        <f t="shared" si="31"/>
        <v>0</v>
      </c>
      <c r="U294" s="76">
        <f t="shared" si="31"/>
        <v>0</v>
      </c>
      <c r="V294" s="76">
        <f t="shared" si="31"/>
        <v>0</v>
      </c>
      <c r="W294" s="76">
        <f t="shared" si="31"/>
        <v>5</v>
      </c>
      <c r="X294" s="76">
        <f t="shared" si="31"/>
        <v>0</v>
      </c>
      <c r="Y294" s="76">
        <f t="shared" si="31"/>
        <v>0</v>
      </c>
      <c r="Z294" s="76">
        <f t="shared" si="31"/>
        <v>0</v>
      </c>
      <c r="AA294" s="76">
        <f t="shared" si="31"/>
        <v>3</v>
      </c>
      <c r="AB294" s="76">
        <f t="shared" si="31"/>
        <v>6</v>
      </c>
      <c r="AC294" s="76">
        <f t="shared" si="31"/>
        <v>4</v>
      </c>
      <c r="AD294" s="76">
        <f t="shared" si="31"/>
        <v>1</v>
      </c>
      <c r="AE294" s="76">
        <f t="shared" si="31"/>
        <v>0</v>
      </c>
      <c r="AF294" s="76">
        <f t="shared" si="31"/>
        <v>0</v>
      </c>
      <c r="AH294" s="76">
        <f>SUM(AH257:AH293)</f>
        <v>32</v>
      </c>
      <c r="AI294" s="76">
        <f>SUM(AI257:AI293)</f>
        <v>5</v>
      </c>
    </row>
    <row r="295" spans="2:35">
      <c r="B295" s="46">
        <v>44943</v>
      </c>
      <c r="C295" s="12">
        <v>282</v>
      </c>
      <c r="D295" s="24" t="s">
        <v>2070</v>
      </c>
      <c r="E295" s="8" t="s">
        <v>53</v>
      </c>
      <c r="F295" s="8">
        <v>1</v>
      </c>
      <c r="G295" s="8">
        <v>19</v>
      </c>
      <c r="H295" s="8">
        <v>2</v>
      </c>
      <c r="J295" s="9" t="s">
        <v>20</v>
      </c>
      <c r="K295" s="9" t="s">
        <v>1781</v>
      </c>
      <c r="L295" s="9" t="s">
        <v>1209</v>
      </c>
      <c r="V295" s="9">
        <v>1</v>
      </c>
      <c r="AH295" s="9">
        <v>1</v>
      </c>
    </row>
    <row r="296" spans="2:35">
      <c r="B296" s="46">
        <v>44943</v>
      </c>
      <c r="C296" s="12">
        <f>SUM(C295+1)</f>
        <v>283</v>
      </c>
      <c r="D296" s="24" t="s">
        <v>2071</v>
      </c>
      <c r="E296" s="8" t="s">
        <v>53</v>
      </c>
      <c r="F296" s="8">
        <v>1</v>
      </c>
      <c r="G296" s="8">
        <v>17</v>
      </c>
      <c r="H296" s="8">
        <v>0</v>
      </c>
      <c r="J296" s="9" t="s">
        <v>11</v>
      </c>
      <c r="K296" s="9" t="s">
        <v>1781</v>
      </c>
      <c r="L296" s="9" t="s">
        <v>71</v>
      </c>
      <c r="AF296" s="9">
        <v>1</v>
      </c>
      <c r="AH296" s="9">
        <v>1</v>
      </c>
    </row>
    <row r="297" spans="2:35">
      <c r="B297" s="46">
        <v>44943</v>
      </c>
      <c r="C297" s="12">
        <f t="shared" ref="C297:C325" si="32">SUM(C296+1)</f>
        <v>284</v>
      </c>
      <c r="D297" s="24" t="s">
        <v>1548</v>
      </c>
      <c r="E297" s="8" t="s">
        <v>53</v>
      </c>
      <c r="F297" s="8">
        <v>1</v>
      </c>
      <c r="G297" s="8">
        <v>17</v>
      </c>
      <c r="H297" s="8">
        <v>0</v>
      </c>
      <c r="J297" s="9" t="s">
        <v>1843</v>
      </c>
      <c r="K297" s="9" t="s">
        <v>1781</v>
      </c>
      <c r="L297" s="9" t="s">
        <v>71</v>
      </c>
      <c r="AC297" s="9">
        <v>1</v>
      </c>
      <c r="AH297" s="9">
        <v>1</v>
      </c>
    </row>
    <row r="298" spans="2:35">
      <c r="B298" s="46">
        <v>44943</v>
      </c>
      <c r="C298" s="12">
        <f t="shared" si="32"/>
        <v>285</v>
      </c>
      <c r="D298" s="24" t="s">
        <v>2072</v>
      </c>
      <c r="E298" s="8" t="s">
        <v>53</v>
      </c>
      <c r="F298" s="8">
        <v>1</v>
      </c>
      <c r="G298" s="8">
        <v>17</v>
      </c>
      <c r="H298" s="8">
        <v>1</v>
      </c>
      <c r="J298" s="9" t="s">
        <v>1843</v>
      </c>
      <c r="K298" s="9" t="s">
        <v>1781</v>
      </c>
      <c r="L298" s="9" t="s">
        <v>71</v>
      </c>
      <c r="AC298" s="9">
        <v>1</v>
      </c>
      <c r="AH298" s="9">
        <v>1</v>
      </c>
    </row>
    <row r="299" spans="2:35">
      <c r="B299" s="46">
        <v>44943</v>
      </c>
      <c r="C299" s="12">
        <f t="shared" si="32"/>
        <v>286</v>
      </c>
      <c r="D299" s="24" t="s">
        <v>2073</v>
      </c>
      <c r="E299" s="8" t="s">
        <v>1019</v>
      </c>
      <c r="F299" s="8">
        <v>1</v>
      </c>
      <c r="G299" s="8">
        <v>1</v>
      </c>
      <c r="H299" s="8">
        <v>1</v>
      </c>
      <c r="J299" s="9" t="s">
        <v>8</v>
      </c>
      <c r="K299" s="9" t="s">
        <v>1757</v>
      </c>
      <c r="L299" s="9" t="s">
        <v>51</v>
      </c>
      <c r="N299" s="9">
        <v>1</v>
      </c>
      <c r="AH299" s="9">
        <v>1</v>
      </c>
    </row>
    <row r="300" spans="2:35">
      <c r="B300" s="46">
        <v>44943</v>
      </c>
      <c r="C300" s="12">
        <f t="shared" si="32"/>
        <v>287</v>
      </c>
      <c r="D300" s="24" t="s">
        <v>2074</v>
      </c>
      <c r="E300" s="8" t="s">
        <v>1019</v>
      </c>
      <c r="F300" s="8">
        <v>1</v>
      </c>
      <c r="G300" s="8">
        <v>1</v>
      </c>
      <c r="H300" s="8">
        <v>1</v>
      </c>
      <c r="J300" s="9" t="s">
        <v>8</v>
      </c>
      <c r="K300" s="9" t="s">
        <v>1757</v>
      </c>
      <c r="L300" s="9" t="s">
        <v>66</v>
      </c>
      <c r="N300" s="9">
        <v>1</v>
      </c>
      <c r="AH300" s="9">
        <v>1</v>
      </c>
    </row>
    <row r="301" spans="2:35">
      <c r="B301" s="46">
        <v>44943</v>
      </c>
      <c r="C301" s="12">
        <f t="shared" si="32"/>
        <v>288</v>
      </c>
      <c r="D301" s="24" t="s">
        <v>2075</v>
      </c>
      <c r="E301" s="8" t="s">
        <v>61</v>
      </c>
      <c r="F301" s="8">
        <v>1</v>
      </c>
      <c r="G301" s="8">
        <v>3</v>
      </c>
      <c r="H301" s="8">
        <v>3</v>
      </c>
      <c r="J301" s="9" t="s">
        <v>20</v>
      </c>
      <c r="K301" s="9" t="s">
        <v>1757</v>
      </c>
      <c r="L301" s="9" t="s">
        <v>1061</v>
      </c>
      <c r="O301" s="9">
        <v>1</v>
      </c>
      <c r="AI301" s="10">
        <v>1</v>
      </c>
    </row>
    <row r="302" spans="2:35">
      <c r="B302" s="46">
        <v>44943</v>
      </c>
      <c r="C302" s="12">
        <f t="shared" si="32"/>
        <v>289</v>
      </c>
      <c r="D302" s="24" t="s">
        <v>2076</v>
      </c>
      <c r="E302" s="8" t="s">
        <v>61</v>
      </c>
      <c r="F302" s="8">
        <v>1</v>
      </c>
      <c r="G302" s="8">
        <v>1</v>
      </c>
      <c r="H302" s="8">
        <v>1</v>
      </c>
      <c r="J302" s="9" t="s">
        <v>8</v>
      </c>
      <c r="K302" s="9" t="s">
        <v>1754</v>
      </c>
      <c r="L302" s="9" t="s">
        <v>51</v>
      </c>
      <c r="N302" s="9">
        <v>1</v>
      </c>
      <c r="AH302" s="9">
        <v>1</v>
      </c>
    </row>
    <row r="303" spans="2:35">
      <c r="B303" s="46">
        <v>44943</v>
      </c>
      <c r="C303" s="12">
        <f t="shared" si="32"/>
        <v>290</v>
      </c>
      <c r="D303" s="24" t="s">
        <v>2077</v>
      </c>
      <c r="E303" s="8" t="s">
        <v>61</v>
      </c>
      <c r="F303" s="8">
        <v>1</v>
      </c>
      <c r="G303" s="8">
        <v>1</v>
      </c>
      <c r="H303" s="8">
        <v>1</v>
      </c>
      <c r="J303" s="9" t="s">
        <v>8</v>
      </c>
      <c r="K303" s="9" t="s">
        <v>1757</v>
      </c>
      <c r="L303" s="9" t="s">
        <v>51</v>
      </c>
      <c r="N303" s="9">
        <v>1</v>
      </c>
      <c r="AH303" s="9">
        <v>1</v>
      </c>
    </row>
    <row r="304" spans="2:35">
      <c r="B304" s="46">
        <v>44943</v>
      </c>
      <c r="C304" s="12">
        <f t="shared" si="32"/>
        <v>291</v>
      </c>
      <c r="D304" s="24" t="s">
        <v>2078</v>
      </c>
      <c r="E304" s="8" t="s">
        <v>1026</v>
      </c>
      <c r="F304" s="8">
        <v>1</v>
      </c>
      <c r="G304" s="8">
        <v>1</v>
      </c>
      <c r="H304" s="8">
        <v>1</v>
      </c>
      <c r="J304" s="9" t="s">
        <v>8</v>
      </c>
      <c r="K304" s="9" t="s">
        <v>1754</v>
      </c>
      <c r="L304" s="9" t="s">
        <v>49</v>
      </c>
      <c r="N304" s="9">
        <v>1</v>
      </c>
      <c r="AH304" s="9">
        <v>1</v>
      </c>
    </row>
    <row r="305" spans="2:35">
      <c r="B305" s="46">
        <v>44943</v>
      </c>
      <c r="C305" s="12">
        <f t="shared" si="32"/>
        <v>292</v>
      </c>
      <c r="D305" s="24" t="s">
        <v>2079</v>
      </c>
      <c r="E305" s="8" t="s">
        <v>1026</v>
      </c>
      <c r="F305" s="8">
        <v>1</v>
      </c>
      <c r="G305" s="8">
        <v>1</v>
      </c>
      <c r="H305" s="8">
        <v>0</v>
      </c>
      <c r="J305" s="9" t="s">
        <v>20</v>
      </c>
      <c r="K305" s="9" t="s">
        <v>1757</v>
      </c>
      <c r="L305" s="9" t="s">
        <v>66</v>
      </c>
      <c r="O305" s="9">
        <v>1</v>
      </c>
      <c r="AI305" s="10">
        <v>1</v>
      </c>
    </row>
    <row r="306" spans="2:35">
      <c r="B306" s="46">
        <v>44943</v>
      </c>
      <c r="C306" s="12">
        <f t="shared" si="32"/>
        <v>293</v>
      </c>
      <c r="D306" s="24" t="s">
        <v>2080</v>
      </c>
      <c r="E306" s="8" t="s">
        <v>1026</v>
      </c>
      <c r="F306" s="8">
        <v>1</v>
      </c>
      <c r="G306" s="8">
        <v>1</v>
      </c>
      <c r="H306" s="8">
        <v>1</v>
      </c>
      <c r="J306" s="9" t="s">
        <v>8</v>
      </c>
      <c r="K306" s="9" t="s">
        <v>262</v>
      </c>
      <c r="L306" s="9" t="s">
        <v>49</v>
      </c>
      <c r="N306" s="9">
        <v>1</v>
      </c>
      <c r="AH306" s="9">
        <v>1</v>
      </c>
    </row>
    <row r="307" spans="2:35">
      <c r="B307" s="46">
        <v>44943</v>
      </c>
      <c r="C307" s="12">
        <f t="shared" si="32"/>
        <v>294</v>
      </c>
      <c r="D307" s="24" t="s">
        <v>2081</v>
      </c>
      <c r="E307" s="8" t="s">
        <v>402</v>
      </c>
      <c r="F307" s="8">
        <v>1</v>
      </c>
      <c r="G307" s="8">
        <v>0</v>
      </c>
      <c r="H307" s="8">
        <v>1</v>
      </c>
      <c r="J307" s="9" t="s">
        <v>20</v>
      </c>
      <c r="K307" s="9" t="s">
        <v>1781</v>
      </c>
      <c r="L307" s="9" t="s">
        <v>317</v>
      </c>
      <c r="V307" s="9">
        <v>1</v>
      </c>
      <c r="AH307" s="9">
        <v>1</v>
      </c>
    </row>
    <row r="308" spans="2:35">
      <c r="B308" s="46">
        <v>44943</v>
      </c>
      <c r="C308" s="12">
        <f t="shared" si="32"/>
        <v>295</v>
      </c>
      <c r="D308" s="24" t="s">
        <v>2082</v>
      </c>
      <c r="E308" s="8" t="s">
        <v>402</v>
      </c>
      <c r="F308" s="8">
        <v>1</v>
      </c>
      <c r="G308" s="8">
        <v>0</v>
      </c>
      <c r="H308" s="8">
        <v>8</v>
      </c>
      <c r="J308" s="9" t="s">
        <v>14</v>
      </c>
      <c r="K308" s="9" t="s">
        <v>1781</v>
      </c>
      <c r="L308" s="9" t="s">
        <v>1209</v>
      </c>
      <c r="W308" s="9">
        <v>1</v>
      </c>
      <c r="AH308" s="9">
        <v>1</v>
      </c>
    </row>
    <row r="309" spans="2:35">
      <c r="B309" s="46">
        <v>44943</v>
      </c>
      <c r="C309" s="12">
        <f t="shared" si="32"/>
        <v>296</v>
      </c>
      <c r="D309" s="24" t="s">
        <v>2083</v>
      </c>
      <c r="E309" s="8" t="s">
        <v>402</v>
      </c>
      <c r="F309" s="8">
        <v>1</v>
      </c>
      <c r="G309" s="8">
        <v>0</v>
      </c>
      <c r="H309" s="8">
        <v>4</v>
      </c>
      <c r="J309" s="9" t="s">
        <v>14</v>
      </c>
      <c r="K309" s="9" t="s">
        <v>1781</v>
      </c>
      <c r="L309" s="9" t="s">
        <v>1209</v>
      </c>
      <c r="W309" s="9">
        <v>1</v>
      </c>
      <c r="AH309" s="9">
        <v>1</v>
      </c>
    </row>
    <row r="310" spans="2:35">
      <c r="B310" s="46">
        <v>44943</v>
      </c>
      <c r="C310" s="12">
        <f t="shared" si="32"/>
        <v>297</v>
      </c>
      <c r="D310" s="24" t="s">
        <v>2084</v>
      </c>
      <c r="E310" s="8" t="s">
        <v>402</v>
      </c>
      <c r="F310" s="8">
        <v>1</v>
      </c>
      <c r="G310" s="8">
        <v>1</v>
      </c>
      <c r="H310" s="8">
        <v>4</v>
      </c>
      <c r="J310" s="9" t="s">
        <v>1834</v>
      </c>
      <c r="K310" s="9" t="s">
        <v>1757</v>
      </c>
      <c r="L310" s="9" t="s">
        <v>51</v>
      </c>
      <c r="AA310" s="9">
        <v>1</v>
      </c>
      <c r="AH310" s="9">
        <v>1</v>
      </c>
    </row>
    <row r="311" spans="2:35">
      <c r="B311" s="46">
        <v>44943</v>
      </c>
      <c r="C311" s="12">
        <f t="shared" si="32"/>
        <v>298</v>
      </c>
      <c r="D311" s="24" t="s">
        <v>2085</v>
      </c>
      <c r="E311" s="8" t="s">
        <v>55</v>
      </c>
      <c r="F311" s="8">
        <v>1</v>
      </c>
      <c r="G311" s="8">
        <v>0</v>
      </c>
      <c r="H311" s="8">
        <v>1</v>
      </c>
      <c r="J311" s="9" t="s">
        <v>20</v>
      </c>
      <c r="K311" s="9" t="s">
        <v>1781</v>
      </c>
      <c r="L311" s="9" t="s">
        <v>1209</v>
      </c>
      <c r="V311" s="9">
        <v>1</v>
      </c>
      <c r="AH311" s="9">
        <v>1</v>
      </c>
    </row>
    <row r="312" spans="2:35">
      <c r="B312" s="46">
        <v>44943</v>
      </c>
      <c r="C312" s="12">
        <f t="shared" si="32"/>
        <v>299</v>
      </c>
      <c r="D312" s="24" t="s">
        <v>1409</v>
      </c>
      <c r="E312" s="8" t="s">
        <v>55</v>
      </c>
      <c r="F312" s="8">
        <v>1</v>
      </c>
      <c r="G312" s="8">
        <v>19</v>
      </c>
      <c r="H312" s="8">
        <v>1</v>
      </c>
      <c r="J312" s="9" t="s">
        <v>2086</v>
      </c>
      <c r="K312" s="9" t="s">
        <v>1781</v>
      </c>
      <c r="L312" s="9" t="s">
        <v>1209</v>
      </c>
      <c r="W312" s="9">
        <v>1</v>
      </c>
      <c r="AH312" s="9">
        <v>1</v>
      </c>
    </row>
    <row r="313" spans="2:35">
      <c r="B313" s="46">
        <v>44943</v>
      </c>
      <c r="C313" s="12">
        <f t="shared" si="32"/>
        <v>300</v>
      </c>
      <c r="D313" s="24" t="s">
        <v>1865</v>
      </c>
      <c r="E313" s="8" t="s">
        <v>55</v>
      </c>
      <c r="F313" s="8">
        <v>1</v>
      </c>
      <c r="G313" s="8">
        <v>17</v>
      </c>
      <c r="H313" s="8">
        <v>1</v>
      </c>
      <c r="J313" s="9" t="s">
        <v>1843</v>
      </c>
      <c r="K313" s="9" t="s">
        <v>1781</v>
      </c>
      <c r="L313" s="9" t="s">
        <v>1209</v>
      </c>
      <c r="AC313" s="9">
        <v>1</v>
      </c>
      <c r="AH313" s="9">
        <v>1</v>
      </c>
    </row>
    <row r="314" spans="2:35">
      <c r="B314" s="46">
        <v>44943</v>
      </c>
      <c r="C314" s="12">
        <f t="shared" si="32"/>
        <v>301</v>
      </c>
      <c r="D314" s="24" t="s">
        <v>1545</v>
      </c>
      <c r="E314" s="8" t="s">
        <v>48</v>
      </c>
      <c r="F314" s="8">
        <v>1</v>
      </c>
      <c r="G314" s="8">
        <v>0</v>
      </c>
      <c r="H314" s="8">
        <v>4</v>
      </c>
      <c r="J314" s="9" t="s">
        <v>1821</v>
      </c>
      <c r="K314" s="9" t="s">
        <v>1781</v>
      </c>
      <c r="L314" s="9" t="s">
        <v>71</v>
      </c>
      <c r="AB314" s="9">
        <v>1</v>
      </c>
      <c r="AH314" s="9">
        <v>1</v>
      </c>
    </row>
    <row r="315" spans="2:35">
      <c r="B315" s="46">
        <v>44943</v>
      </c>
      <c r="C315" s="12">
        <f t="shared" si="32"/>
        <v>302</v>
      </c>
      <c r="D315" s="24" t="s">
        <v>2087</v>
      </c>
      <c r="E315" s="8" t="s">
        <v>48</v>
      </c>
      <c r="F315" s="8">
        <v>1</v>
      </c>
      <c r="G315" s="8">
        <v>0</v>
      </c>
      <c r="H315" s="8">
        <v>2</v>
      </c>
      <c r="J315" s="9" t="s">
        <v>1821</v>
      </c>
      <c r="K315" s="9" t="s">
        <v>1781</v>
      </c>
      <c r="L315" s="9" t="s">
        <v>303</v>
      </c>
      <c r="AB315" s="9">
        <v>1</v>
      </c>
      <c r="AH315" s="9">
        <v>1</v>
      </c>
    </row>
    <row r="316" spans="2:35">
      <c r="B316" s="46">
        <v>44943</v>
      </c>
      <c r="C316" s="12">
        <f t="shared" si="32"/>
        <v>303</v>
      </c>
      <c r="D316" s="24" t="s">
        <v>162</v>
      </c>
      <c r="E316" s="8" t="s">
        <v>48</v>
      </c>
      <c r="F316" s="8">
        <v>1</v>
      </c>
      <c r="G316" s="8">
        <v>18</v>
      </c>
      <c r="H316" s="8">
        <v>1</v>
      </c>
      <c r="J316" s="9" t="s">
        <v>14</v>
      </c>
      <c r="K316" s="9" t="s">
        <v>1781</v>
      </c>
      <c r="L316" s="9" t="s">
        <v>1209</v>
      </c>
      <c r="W316" s="9">
        <v>1</v>
      </c>
      <c r="AH316" s="9">
        <v>1</v>
      </c>
    </row>
    <row r="317" spans="2:35">
      <c r="B317" s="46">
        <v>44943</v>
      </c>
      <c r="C317" s="12">
        <f t="shared" si="32"/>
        <v>304</v>
      </c>
      <c r="D317" s="24" t="s">
        <v>2088</v>
      </c>
      <c r="E317" s="8" t="s">
        <v>48</v>
      </c>
      <c r="F317" s="8">
        <v>1</v>
      </c>
      <c r="G317" s="8">
        <v>17</v>
      </c>
      <c r="H317" s="8">
        <v>0</v>
      </c>
      <c r="J317" s="9" t="s">
        <v>2089</v>
      </c>
      <c r="K317" s="9" t="s">
        <v>1781</v>
      </c>
      <c r="L317" s="9" t="s">
        <v>1209</v>
      </c>
      <c r="AF317" s="9">
        <v>1</v>
      </c>
      <c r="AH317" s="9">
        <v>1</v>
      </c>
    </row>
    <row r="318" spans="2:35">
      <c r="B318" s="46">
        <v>44943</v>
      </c>
      <c r="C318" s="12">
        <f t="shared" si="32"/>
        <v>305</v>
      </c>
      <c r="D318" s="24" t="s">
        <v>2004</v>
      </c>
      <c r="E318" s="8" t="s">
        <v>48</v>
      </c>
      <c r="F318" s="8">
        <v>1</v>
      </c>
      <c r="G318" s="8">
        <v>1</v>
      </c>
      <c r="H318" s="8">
        <v>1</v>
      </c>
      <c r="J318" s="9" t="s">
        <v>1834</v>
      </c>
      <c r="K318" s="9" t="s">
        <v>1757</v>
      </c>
      <c r="L318" s="9" t="s">
        <v>66</v>
      </c>
      <c r="AA318" s="9">
        <v>1</v>
      </c>
      <c r="AI318" s="10">
        <v>1</v>
      </c>
    </row>
    <row r="319" spans="2:35">
      <c r="B319" s="46">
        <v>44943</v>
      </c>
      <c r="C319" s="12">
        <f t="shared" si="32"/>
        <v>306</v>
      </c>
      <c r="D319" s="24" t="s">
        <v>2090</v>
      </c>
      <c r="E319" s="8" t="s">
        <v>48</v>
      </c>
      <c r="F319" s="8">
        <v>1</v>
      </c>
      <c r="G319" s="8">
        <v>17</v>
      </c>
      <c r="H319" s="8">
        <v>0</v>
      </c>
      <c r="J319" s="9" t="s">
        <v>1843</v>
      </c>
      <c r="K319" s="9" t="s">
        <v>1781</v>
      </c>
      <c r="L319" s="9" t="s">
        <v>1209</v>
      </c>
      <c r="AC319" s="9">
        <v>1</v>
      </c>
      <c r="AH319" s="9">
        <v>1</v>
      </c>
    </row>
    <row r="320" spans="2:35">
      <c r="B320" s="46">
        <v>44943</v>
      </c>
      <c r="C320" s="12">
        <f t="shared" si="32"/>
        <v>307</v>
      </c>
      <c r="D320" s="24" t="s">
        <v>2091</v>
      </c>
      <c r="E320" s="8" t="s">
        <v>68</v>
      </c>
      <c r="F320" s="8">
        <v>1</v>
      </c>
      <c r="G320" s="8">
        <v>17</v>
      </c>
      <c r="H320" s="8">
        <v>0</v>
      </c>
      <c r="J320" s="9" t="s">
        <v>1843</v>
      </c>
      <c r="K320" s="9" t="s">
        <v>1781</v>
      </c>
      <c r="L320" s="9" t="s">
        <v>1209</v>
      </c>
      <c r="AC320" s="9">
        <v>1</v>
      </c>
      <c r="AH320" s="9">
        <v>1</v>
      </c>
    </row>
    <row r="321" spans="2:35">
      <c r="B321" s="46">
        <v>44943</v>
      </c>
      <c r="C321" s="12">
        <f t="shared" si="32"/>
        <v>308</v>
      </c>
      <c r="D321" s="24" t="s">
        <v>2092</v>
      </c>
      <c r="E321" s="8" t="s">
        <v>68</v>
      </c>
      <c r="F321" s="8">
        <v>1</v>
      </c>
      <c r="G321" s="8">
        <v>0</v>
      </c>
      <c r="H321" s="8">
        <v>1</v>
      </c>
      <c r="J321" s="9" t="s">
        <v>20</v>
      </c>
      <c r="K321" s="9" t="s">
        <v>1781</v>
      </c>
      <c r="L321" s="9" t="s">
        <v>1209</v>
      </c>
      <c r="V321" s="9">
        <v>1</v>
      </c>
      <c r="AH321" s="9">
        <v>1</v>
      </c>
    </row>
    <row r="322" spans="2:35">
      <c r="B322" s="46">
        <v>44943</v>
      </c>
      <c r="C322" s="12">
        <f t="shared" si="32"/>
        <v>309</v>
      </c>
      <c r="D322" s="24" t="s">
        <v>2093</v>
      </c>
      <c r="E322" s="8" t="s">
        <v>68</v>
      </c>
      <c r="F322" s="8">
        <v>1</v>
      </c>
      <c r="G322" s="8">
        <v>17</v>
      </c>
      <c r="H322" s="8">
        <v>1</v>
      </c>
      <c r="J322" s="9" t="s">
        <v>1843</v>
      </c>
      <c r="K322" s="9" t="s">
        <v>1781</v>
      </c>
      <c r="L322" s="9" t="s">
        <v>1209</v>
      </c>
      <c r="AC322" s="9">
        <v>1</v>
      </c>
      <c r="AH322" s="9">
        <v>1</v>
      </c>
    </row>
    <row r="323" spans="2:35">
      <c r="B323" s="46">
        <v>44943</v>
      </c>
      <c r="C323" s="12">
        <f t="shared" si="32"/>
        <v>310</v>
      </c>
      <c r="D323" s="24" t="s">
        <v>2094</v>
      </c>
      <c r="E323" s="8" t="s">
        <v>1005</v>
      </c>
      <c r="F323" s="8">
        <v>1</v>
      </c>
      <c r="G323" s="8">
        <v>1</v>
      </c>
      <c r="H323" s="8">
        <v>1</v>
      </c>
      <c r="J323" s="9" t="s">
        <v>8</v>
      </c>
      <c r="K323" s="9" t="s">
        <v>1754</v>
      </c>
      <c r="L323" s="9" t="s">
        <v>51</v>
      </c>
      <c r="N323" s="9">
        <v>1</v>
      </c>
      <c r="AH323" s="9">
        <v>1</v>
      </c>
    </row>
    <row r="324" spans="2:35">
      <c r="B324" s="46">
        <v>44943</v>
      </c>
      <c r="C324" s="12">
        <f t="shared" si="32"/>
        <v>311</v>
      </c>
      <c r="D324" s="24" t="s">
        <v>2095</v>
      </c>
      <c r="E324" s="8" t="s">
        <v>1005</v>
      </c>
      <c r="F324" s="8">
        <v>1</v>
      </c>
      <c r="G324" s="8">
        <v>0</v>
      </c>
      <c r="H324" s="8">
        <v>3</v>
      </c>
      <c r="J324" s="9" t="s">
        <v>5</v>
      </c>
      <c r="K324" s="9" t="s">
        <v>1814</v>
      </c>
      <c r="L324" s="9" t="s">
        <v>386</v>
      </c>
      <c r="Q324" s="9">
        <v>1</v>
      </c>
      <c r="AI324" s="10">
        <v>1</v>
      </c>
    </row>
    <row r="325" spans="2:35">
      <c r="B325" s="46">
        <v>44943</v>
      </c>
      <c r="C325" s="12">
        <f t="shared" si="32"/>
        <v>312</v>
      </c>
      <c r="D325" s="24" t="s">
        <v>2096</v>
      </c>
      <c r="E325" s="8" t="s">
        <v>1005</v>
      </c>
      <c r="F325" s="8">
        <v>1</v>
      </c>
      <c r="G325" s="8">
        <v>0</v>
      </c>
      <c r="H325" s="8">
        <v>3</v>
      </c>
      <c r="J325" s="9" t="s">
        <v>5</v>
      </c>
      <c r="K325" s="9" t="s">
        <v>1814</v>
      </c>
      <c r="L325" s="9" t="s">
        <v>386</v>
      </c>
      <c r="Q325" s="9">
        <v>1</v>
      </c>
      <c r="AI325" s="10">
        <v>1</v>
      </c>
    </row>
    <row r="326" spans="2:35">
      <c r="C326" s="221" t="s">
        <v>1819</v>
      </c>
      <c r="D326" s="222"/>
      <c r="E326" s="223"/>
      <c r="F326" s="76">
        <f>SUM(F295:F325)</f>
        <v>31</v>
      </c>
      <c r="G326" s="76">
        <f>SUM(G295:G325)</f>
        <v>205</v>
      </c>
      <c r="H326" s="76">
        <f>SUM(H295:H325)</f>
        <v>49</v>
      </c>
      <c r="J326" s="76"/>
      <c r="K326" s="76"/>
      <c r="L326" s="76"/>
      <c r="N326" s="76">
        <f t="shared" ref="N326:AF326" si="33">SUM(N295:N325)</f>
        <v>7</v>
      </c>
      <c r="O326" s="76">
        <f t="shared" si="33"/>
        <v>2</v>
      </c>
      <c r="P326" s="76">
        <f t="shared" si="33"/>
        <v>0</v>
      </c>
      <c r="Q326" s="76">
        <f t="shared" si="33"/>
        <v>2</v>
      </c>
      <c r="R326" s="76">
        <f t="shared" si="33"/>
        <v>0</v>
      </c>
      <c r="S326" s="76">
        <f t="shared" si="33"/>
        <v>0</v>
      </c>
      <c r="T326" s="76">
        <f t="shared" si="33"/>
        <v>0</v>
      </c>
      <c r="U326" s="76">
        <f t="shared" si="33"/>
        <v>0</v>
      </c>
      <c r="V326" s="76">
        <f t="shared" si="33"/>
        <v>4</v>
      </c>
      <c r="W326" s="76">
        <f t="shared" si="33"/>
        <v>4</v>
      </c>
      <c r="X326" s="76">
        <f t="shared" si="33"/>
        <v>0</v>
      </c>
      <c r="Y326" s="76">
        <f t="shared" si="33"/>
        <v>0</v>
      </c>
      <c r="Z326" s="76">
        <f t="shared" si="33"/>
        <v>0</v>
      </c>
      <c r="AA326" s="76">
        <f t="shared" si="33"/>
        <v>2</v>
      </c>
      <c r="AB326" s="76">
        <f t="shared" si="33"/>
        <v>2</v>
      </c>
      <c r="AC326" s="76">
        <f t="shared" si="33"/>
        <v>6</v>
      </c>
      <c r="AD326" s="76">
        <f t="shared" si="33"/>
        <v>0</v>
      </c>
      <c r="AE326" s="76">
        <f t="shared" si="33"/>
        <v>0</v>
      </c>
      <c r="AF326" s="76">
        <f t="shared" si="33"/>
        <v>2</v>
      </c>
      <c r="AH326" s="76">
        <f>SUM(AH295:AH325)</f>
        <v>26</v>
      </c>
      <c r="AI326" s="76">
        <f>SUM(AI295:AI325)</f>
        <v>5</v>
      </c>
    </row>
    <row r="327" spans="2:35">
      <c r="B327" s="46">
        <v>44944</v>
      </c>
      <c r="C327" s="12">
        <f>SUM(C325+1)</f>
        <v>313</v>
      </c>
      <c r="D327" s="24" t="s">
        <v>2097</v>
      </c>
      <c r="E327" s="8" t="s">
        <v>68</v>
      </c>
      <c r="F327" s="8">
        <v>1</v>
      </c>
      <c r="G327" s="8">
        <v>1</v>
      </c>
      <c r="H327" s="8">
        <v>1</v>
      </c>
      <c r="J327" s="9" t="s">
        <v>8</v>
      </c>
      <c r="K327" s="9" t="s">
        <v>2098</v>
      </c>
      <c r="L327" s="9" t="s">
        <v>49</v>
      </c>
      <c r="S327" s="9">
        <v>1</v>
      </c>
      <c r="AI327" s="10">
        <v>1</v>
      </c>
    </row>
    <row r="328" spans="2:35">
      <c r="B328" s="46">
        <v>44944</v>
      </c>
      <c r="C328" s="12">
        <f>SUM(C327+1)</f>
        <v>314</v>
      </c>
      <c r="D328" s="24" t="s">
        <v>2099</v>
      </c>
      <c r="E328" s="8" t="s">
        <v>1019</v>
      </c>
      <c r="F328" s="8">
        <v>1</v>
      </c>
      <c r="G328" s="8">
        <v>3</v>
      </c>
      <c r="H328" s="8">
        <v>3</v>
      </c>
      <c r="J328" s="9" t="s">
        <v>20</v>
      </c>
      <c r="K328" s="9" t="s">
        <v>262</v>
      </c>
      <c r="L328" s="9" t="s">
        <v>49</v>
      </c>
      <c r="O328" s="9">
        <v>1</v>
      </c>
      <c r="AH328" s="9">
        <v>1</v>
      </c>
    </row>
    <row r="329" spans="2:35">
      <c r="B329" s="46">
        <v>44944</v>
      </c>
      <c r="C329" s="12">
        <f t="shared" ref="C329:C363" si="34">SUM(C328+1)</f>
        <v>315</v>
      </c>
      <c r="D329" s="24" t="s">
        <v>2100</v>
      </c>
      <c r="E329" s="8" t="s">
        <v>61</v>
      </c>
      <c r="F329" s="8">
        <v>1</v>
      </c>
      <c r="G329" s="8">
        <v>1</v>
      </c>
      <c r="H329" s="8">
        <v>1</v>
      </c>
      <c r="J329" s="9" t="s">
        <v>8</v>
      </c>
      <c r="K329" s="9" t="s">
        <v>1754</v>
      </c>
      <c r="L329" s="9" t="s">
        <v>51</v>
      </c>
      <c r="N329" s="9">
        <v>1</v>
      </c>
      <c r="AH329" s="9">
        <v>1</v>
      </c>
    </row>
    <row r="330" spans="2:35">
      <c r="B330" s="46">
        <v>44944</v>
      </c>
      <c r="C330" s="12">
        <f t="shared" si="34"/>
        <v>316</v>
      </c>
      <c r="D330" s="24" t="s">
        <v>2101</v>
      </c>
      <c r="E330" s="8" t="s">
        <v>68</v>
      </c>
      <c r="F330" s="8">
        <v>1</v>
      </c>
      <c r="G330" s="8">
        <v>0</v>
      </c>
      <c r="H330" s="8">
        <v>0</v>
      </c>
      <c r="J330" s="9" t="s">
        <v>11</v>
      </c>
      <c r="K330" s="9" t="s">
        <v>1757</v>
      </c>
      <c r="L330" s="9" t="s">
        <v>51</v>
      </c>
      <c r="P330" s="9">
        <v>1</v>
      </c>
      <c r="AH330" s="9">
        <v>1</v>
      </c>
    </row>
    <row r="331" spans="2:35">
      <c r="B331" s="46">
        <v>44944</v>
      </c>
      <c r="C331" s="12">
        <f t="shared" si="34"/>
        <v>317</v>
      </c>
      <c r="D331" s="24" t="s">
        <v>2102</v>
      </c>
      <c r="E331" s="8" t="s">
        <v>48</v>
      </c>
      <c r="F331" s="8">
        <v>1</v>
      </c>
      <c r="G331" s="8">
        <v>0</v>
      </c>
      <c r="H331" s="8">
        <v>1</v>
      </c>
      <c r="J331" s="9" t="s">
        <v>1821</v>
      </c>
      <c r="K331" s="9" t="s">
        <v>1781</v>
      </c>
      <c r="L331" s="9" t="s">
        <v>1209</v>
      </c>
      <c r="AB331" s="9">
        <v>1</v>
      </c>
      <c r="AH331" s="9">
        <v>1</v>
      </c>
    </row>
    <row r="332" spans="2:35">
      <c r="B332" s="46">
        <v>44944</v>
      </c>
      <c r="C332" s="12">
        <f t="shared" si="34"/>
        <v>318</v>
      </c>
      <c r="D332" s="24" t="s">
        <v>695</v>
      </c>
      <c r="E332" s="8" t="s">
        <v>48</v>
      </c>
      <c r="F332" s="8">
        <v>1</v>
      </c>
      <c r="G332" s="8">
        <v>19</v>
      </c>
      <c r="H332" s="8">
        <v>1</v>
      </c>
      <c r="J332" s="9" t="s">
        <v>14</v>
      </c>
      <c r="K332" s="9" t="s">
        <v>1781</v>
      </c>
      <c r="L332" s="9" t="s">
        <v>1209</v>
      </c>
      <c r="W332" s="9">
        <v>1</v>
      </c>
      <c r="AH332" s="9">
        <v>1</v>
      </c>
    </row>
    <row r="333" spans="2:35">
      <c r="B333" s="46">
        <v>44944</v>
      </c>
      <c r="C333" s="12">
        <f t="shared" si="34"/>
        <v>319</v>
      </c>
      <c r="D333" s="24" t="s">
        <v>2103</v>
      </c>
      <c r="E333" s="8" t="s">
        <v>48</v>
      </c>
      <c r="F333" s="8">
        <v>1</v>
      </c>
      <c r="G333" s="8">
        <v>0</v>
      </c>
      <c r="H333" s="8">
        <v>1</v>
      </c>
      <c r="J333" s="9" t="s">
        <v>20</v>
      </c>
      <c r="K333" s="9" t="s">
        <v>1781</v>
      </c>
      <c r="L333" s="9" t="s">
        <v>66</v>
      </c>
      <c r="V333" s="9">
        <v>1</v>
      </c>
      <c r="AH333" s="9">
        <v>1</v>
      </c>
    </row>
    <row r="334" spans="2:35">
      <c r="B334" s="46">
        <v>44944</v>
      </c>
      <c r="C334" s="12">
        <f t="shared" si="34"/>
        <v>320</v>
      </c>
      <c r="D334" s="24" t="s">
        <v>1411</v>
      </c>
      <c r="E334" s="8" t="s">
        <v>48</v>
      </c>
      <c r="F334" s="8">
        <v>1</v>
      </c>
      <c r="G334" s="8">
        <v>17</v>
      </c>
      <c r="H334" s="8">
        <v>1</v>
      </c>
      <c r="J334" s="9" t="s">
        <v>1843</v>
      </c>
      <c r="K334" s="9" t="s">
        <v>1781</v>
      </c>
      <c r="L334" s="9" t="s">
        <v>1209</v>
      </c>
      <c r="AC334" s="9">
        <v>1</v>
      </c>
      <c r="AH334" s="9">
        <v>1</v>
      </c>
    </row>
    <row r="335" spans="2:35">
      <c r="B335" s="46">
        <v>44944</v>
      </c>
      <c r="C335" s="12">
        <f t="shared" si="34"/>
        <v>321</v>
      </c>
      <c r="D335" s="24" t="s">
        <v>1727</v>
      </c>
      <c r="E335" s="8" t="s">
        <v>48</v>
      </c>
      <c r="F335" s="8">
        <v>1</v>
      </c>
      <c r="G335" s="8">
        <v>17</v>
      </c>
      <c r="H335" s="8">
        <v>1</v>
      </c>
      <c r="J335" s="9" t="s">
        <v>1843</v>
      </c>
      <c r="K335" s="9" t="s">
        <v>1781</v>
      </c>
      <c r="L335" s="9" t="s">
        <v>1209</v>
      </c>
      <c r="AC335" s="9">
        <v>1</v>
      </c>
      <c r="AH335" s="9">
        <v>1</v>
      </c>
    </row>
    <row r="336" spans="2:35">
      <c r="B336" s="46">
        <v>44944</v>
      </c>
      <c r="C336" s="12">
        <f t="shared" si="34"/>
        <v>322</v>
      </c>
      <c r="D336" s="24" t="s">
        <v>2104</v>
      </c>
      <c r="E336" s="8" t="s">
        <v>53</v>
      </c>
      <c r="F336" s="8">
        <v>1</v>
      </c>
      <c r="G336" s="8">
        <v>17</v>
      </c>
      <c r="H336" s="8">
        <v>1</v>
      </c>
      <c r="J336" s="9" t="s">
        <v>1843</v>
      </c>
      <c r="K336" s="9" t="s">
        <v>1781</v>
      </c>
      <c r="L336" s="9" t="s">
        <v>1209</v>
      </c>
      <c r="AC336" s="9">
        <v>1</v>
      </c>
      <c r="AH336" s="9">
        <v>1</v>
      </c>
    </row>
    <row r="337" spans="2:35">
      <c r="B337" s="46">
        <v>44944</v>
      </c>
      <c r="C337" s="12">
        <f t="shared" si="34"/>
        <v>323</v>
      </c>
      <c r="D337" s="24" t="s">
        <v>1793</v>
      </c>
      <c r="E337" s="8" t="s">
        <v>53</v>
      </c>
      <c r="F337" s="8">
        <v>1</v>
      </c>
      <c r="G337" s="8">
        <v>17</v>
      </c>
      <c r="H337" s="8">
        <v>1</v>
      </c>
      <c r="J337" s="9" t="s">
        <v>1843</v>
      </c>
      <c r="K337" s="9" t="s">
        <v>1781</v>
      </c>
      <c r="L337" s="9" t="s">
        <v>1209</v>
      </c>
      <c r="AC337" s="9">
        <v>1</v>
      </c>
      <c r="AH337" s="9">
        <v>1</v>
      </c>
    </row>
    <row r="338" spans="2:35">
      <c r="B338" s="46">
        <v>44944</v>
      </c>
      <c r="C338" s="12">
        <f t="shared" si="34"/>
        <v>324</v>
      </c>
      <c r="D338" s="24" t="s">
        <v>2105</v>
      </c>
      <c r="E338" s="8" t="s">
        <v>53</v>
      </c>
      <c r="F338" s="8">
        <v>1</v>
      </c>
      <c r="G338" s="8">
        <v>0</v>
      </c>
      <c r="H338" s="8">
        <v>1</v>
      </c>
      <c r="J338" s="9" t="s">
        <v>14</v>
      </c>
      <c r="K338" s="9" t="s">
        <v>1781</v>
      </c>
      <c r="L338" s="9" t="s">
        <v>2106</v>
      </c>
      <c r="W338" s="9">
        <v>1</v>
      </c>
      <c r="AH338" s="9">
        <v>1</v>
      </c>
    </row>
    <row r="339" spans="2:35">
      <c r="B339" s="46">
        <v>44944</v>
      </c>
      <c r="C339" s="12">
        <f t="shared" si="34"/>
        <v>325</v>
      </c>
      <c r="D339" s="24" t="s">
        <v>2107</v>
      </c>
      <c r="E339" s="8" t="s">
        <v>53</v>
      </c>
      <c r="F339" s="8">
        <v>1</v>
      </c>
      <c r="G339" s="8">
        <v>0</v>
      </c>
      <c r="H339" s="8">
        <v>2</v>
      </c>
      <c r="J339" s="9" t="s">
        <v>14</v>
      </c>
      <c r="K339" s="9" t="s">
        <v>1781</v>
      </c>
      <c r="L339" s="9" t="s">
        <v>2106</v>
      </c>
      <c r="W339" s="9">
        <v>1</v>
      </c>
      <c r="AH339" s="9">
        <v>1</v>
      </c>
    </row>
    <row r="340" spans="2:35">
      <c r="B340" s="46">
        <v>44944</v>
      </c>
      <c r="C340" s="12">
        <f t="shared" si="34"/>
        <v>326</v>
      </c>
      <c r="D340" s="24" t="s">
        <v>2108</v>
      </c>
      <c r="E340" s="8" t="s">
        <v>53</v>
      </c>
      <c r="F340" s="8">
        <v>1</v>
      </c>
      <c r="G340" s="8">
        <v>0</v>
      </c>
      <c r="H340" s="8">
        <v>1</v>
      </c>
      <c r="J340" s="9" t="s">
        <v>20</v>
      </c>
      <c r="K340" s="9" t="s">
        <v>1781</v>
      </c>
      <c r="L340" s="9" t="s">
        <v>66</v>
      </c>
      <c r="V340" s="9">
        <v>1</v>
      </c>
      <c r="AH340" s="9">
        <v>1</v>
      </c>
    </row>
    <row r="341" spans="2:35">
      <c r="B341" s="46">
        <v>44944</v>
      </c>
      <c r="C341" s="12">
        <f t="shared" si="34"/>
        <v>327</v>
      </c>
      <c r="D341" s="24" t="s">
        <v>2109</v>
      </c>
      <c r="E341" s="8" t="s">
        <v>1026</v>
      </c>
      <c r="F341" s="8">
        <v>1</v>
      </c>
      <c r="G341" s="8">
        <v>3</v>
      </c>
      <c r="H341" s="8">
        <v>3</v>
      </c>
      <c r="J341" s="9" t="s">
        <v>20</v>
      </c>
      <c r="K341" s="9" t="s">
        <v>1754</v>
      </c>
      <c r="L341" s="9" t="s">
        <v>49</v>
      </c>
      <c r="O341" s="9">
        <v>1</v>
      </c>
      <c r="AH341" s="9">
        <v>1</v>
      </c>
    </row>
    <row r="342" spans="2:35">
      <c r="B342" s="46">
        <v>44944</v>
      </c>
      <c r="C342" s="12">
        <f t="shared" si="34"/>
        <v>328</v>
      </c>
      <c r="D342" s="24" t="s">
        <v>2110</v>
      </c>
      <c r="E342" s="8" t="s">
        <v>1026</v>
      </c>
      <c r="F342" s="8">
        <v>1</v>
      </c>
      <c r="G342" s="8">
        <v>1</v>
      </c>
      <c r="H342" s="8">
        <v>1</v>
      </c>
      <c r="J342" s="9" t="s">
        <v>8</v>
      </c>
      <c r="K342" s="9" t="s">
        <v>262</v>
      </c>
      <c r="L342" s="9" t="s">
        <v>49</v>
      </c>
      <c r="N342" s="9">
        <v>1</v>
      </c>
      <c r="AH342" s="9">
        <v>1</v>
      </c>
    </row>
    <row r="343" spans="2:35">
      <c r="B343" s="46">
        <v>44944</v>
      </c>
      <c r="C343" s="12">
        <f t="shared" si="34"/>
        <v>329</v>
      </c>
      <c r="D343" s="24" t="s">
        <v>2111</v>
      </c>
      <c r="E343" s="8" t="s">
        <v>1026</v>
      </c>
      <c r="F343" s="8">
        <v>1</v>
      </c>
      <c r="G343" s="8">
        <v>19</v>
      </c>
      <c r="H343" s="8">
        <v>0</v>
      </c>
      <c r="J343" s="9" t="s">
        <v>29</v>
      </c>
      <c r="K343" s="9" t="s">
        <v>1781</v>
      </c>
      <c r="L343" s="9" t="s">
        <v>2106</v>
      </c>
      <c r="Y343" s="9">
        <v>1</v>
      </c>
      <c r="AI343" s="10">
        <v>1</v>
      </c>
    </row>
    <row r="344" spans="2:35">
      <c r="B344" s="46">
        <v>44944</v>
      </c>
      <c r="C344" s="12">
        <f t="shared" si="34"/>
        <v>330</v>
      </c>
      <c r="D344" s="24" t="s">
        <v>2112</v>
      </c>
      <c r="E344" s="8" t="s">
        <v>55</v>
      </c>
      <c r="F344" s="8">
        <v>1</v>
      </c>
      <c r="G344" s="8">
        <v>0</v>
      </c>
      <c r="H344" s="8">
        <v>1</v>
      </c>
      <c r="J344" s="9" t="s">
        <v>14</v>
      </c>
      <c r="K344" s="9" t="s">
        <v>1781</v>
      </c>
      <c r="L344" s="9" t="s">
        <v>2106</v>
      </c>
      <c r="W344" s="9">
        <v>1</v>
      </c>
      <c r="AH344" s="9">
        <v>1</v>
      </c>
    </row>
    <row r="345" spans="2:35">
      <c r="B345" s="46">
        <v>44944</v>
      </c>
      <c r="C345" s="12">
        <f t="shared" si="34"/>
        <v>331</v>
      </c>
      <c r="D345" s="24" t="s">
        <v>2113</v>
      </c>
      <c r="E345" s="8" t="s">
        <v>55</v>
      </c>
      <c r="F345" s="8">
        <v>1</v>
      </c>
      <c r="G345" s="8">
        <v>0</v>
      </c>
      <c r="H345" s="8">
        <v>1</v>
      </c>
      <c r="J345" s="9" t="s">
        <v>20</v>
      </c>
      <c r="K345" s="9" t="s">
        <v>1781</v>
      </c>
      <c r="L345" s="9" t="s">
        <v>66</v>
      </c>
      <c r="V345" s="9">
        <v>1</v>
      </c>
      <c r="AH345" s="9">
        <v>1</v>
      </c>
    </row>
    <row r="346" spans="2:35">
      <c r="B346" s="46">
        <v>44944</v>
      </c>
      <c r="C346" s="12">
        <f t="shared" si="34"/>
        <v>332</v>
      </c>
      <c r="D346" s="24" t="s">
        <v>2114</v>
      </c>
      <c r="E346" s="8" t="s">
        <v>55</v>
      </c>
      <c r="F346" s="8">
        <v>1</v>
      </c>
      <c r="G346" s="8">
        <v>17</v>
      </c>
      <c r="H346" s="8">
        <v>1</v>
      </c>
      <c r="J346" s="9" t="s">
        <v>2089</v>
      </c>
      <c r="K346" s="9" t="s">
        <v>1781</v>
      </c>
      <c r="L346" s="9" t="s">
        <v>1209</v>
      </c>
      <c r="AF346" s="9">
        <v>1</v>
      </c>
      <c r="AH346" s="9">
        <v>1</v>
      </c>
    </row>
    <row r="347" spans="2:35">
      <c r="B347" s="46">
        <v>44944</v>
      </c>
      <c r="C347" s="12">
        <f t="shared" si="34"/>
        <v>333</v>
      </c>
      <c r="D347" s="24" t="s">
        <v>2115</v>
      </c>
      <c r="E347" s="8" t="s">
        <v>55</v>
      </c>
      <c r="F347" s="8">
        <v>1</v>
      </c>
      <c r="G347" s="8">
        <v>17</v>
      </c>
      <c r="H347" s="8">
        <v>1</v>
      </c>
      <c r="J347" s="9" t="s">
        <v>1843</v>
      </c>
      <c r="K347" s="9" t="s">
        <v>1781</v>
      </c>
      <c r="L347" s="9" t="s">
        <v>1209</v>
      </c>
      <c r="AC347" s="9">
        <v>1</v>
      </c>
      <c r="AH347" s="9">
        <v>1</v>
      </c>
    </row>
    <row r="348" spans="2:35">
      <c r="B348" s="46">
        <v>44944</v>
      </c>
      <c r="C348" s="12">
        <f t="shared" si="34"/>
        <v>334</v>
      </c>
      <c r="D348" s="24" t="s">
        <v>2116</v>
      </c>
      <c r="E348" s="8" t="s">
        <v>402</v>
      </c>
      <c r="F348" s="8">
        <v>1</v>
      </c>
      <c r="G348" s="8">
        <v>1</v>
      </c>
      <c r="H348" s="8">
        <v>2</v>
      </c>
      <c r="J348" s="9" t="s">
        <v>1785</v>
      </c>
      <c r="K348" s="9" t="s">
        <v>1757</v>
      </c>
      <c r="L348" s="9" t="s">
        <v>87</v>
      </c>
      <c r="Z348" s="9">
        <v>1</v>
      </c>
      <c r="AH348" s="9">
        <v>1</v>
      </c>
    </row>
    <row r="349" spans="2:35">
      <c r="B349" s="46">
        <v>44944</v>
      </c>
      <c r="C349" s="12">
        <f t="shared" si="34"/>
        <v>335</v>
      </c>
      <c r="D349" s="24" t="s">
        <v>2117</v>
      </c>
      <c r="E349" s="8" t="s">
        <v>402</v>
      </c>
      <c r="F349" s="8">
        <v>1</v>
      </c>
      <c r="G349" s="8">
        <v>15</v>
      </c>
      <c r="H349" s="8">
        <v>0</v>
      </c>
      <c r="J349" s="9" t="s">
        <v>1821</v>
      </c>
      <c r="K349" s="9" t="s">
        <v>1781</v>
      </c>
      <c r="L349" s="9" t="s">
        <v>1209</v>
      </c>
      <c r="AB349" s="9">
        <v>1</v>
      </c>
      <c r="AH349" s="9">
        <v>1</v>
      </c>
    </row>
    <row r="350" spans="2:35">
      <c r="B350" s="46">
        <v>44944</v>
      </c>
      <c r="C350" s="12">
        <f t="shared" si="34"/>
        <v>336</v>
      </c>
      <c r="D350" s="24" t="s">
        <v>2118</v>
      </c>
      <c r="E350" s="8" t="s">
        <v>402</v>
      </c>
      <c r="F350" s="8">
        <v>1</v>
      </c>
      <c r="G350" s="8">
        <v>0</v>
      </c>
      <c r="H350" s="8">
        <v>1</v>
      </c>
      <c r="J350" s="9" t="s">
        <v>20</v>
      </c>
      <c r="K350" s="9" t="s">
        <v>1781</v>
      </c>
      <c r="L350" s="9" t="s">
        <v>66</v>
      </c>
      <c r="V350" s="9">
        <v>1</v>
      </c>
      <c r="AH350" s="9">
        <v>1</v>
      </c>
    </row>
    <row r="351" spans="2:35">
      <c r="B351" s="46">
        <v>44944</v>
      </c>
      <c r="C351" s="12">
        <f t="shared" si="34"/>
        <v>337</v>
      </c>
      <c r="D351" s="24" t="s">
        <v>1904</v>
      </c>
      <c r="E351" s="8" t="s">
        <v>402</v>
      </c>
      <c r="F351" s="8">
        <v>1</v>
      </c>
      <c r="G351" s="8">
        <v>2</v>
      </c>
      <c r="H351" s="8">
        <v>1</v>
      </c>
      <c r="J351" s="9" t="s">
        <v>1843</v>
      </c>
      <c r="K351" s="9" t="s">
        <v>1781</v>
      </c>
      <c r="L351" s="9" t="s">
        <v>1412</v>
      </c>
      <c r="AC351" s="9">
        <v>1</v>
      </c>
      <c r="AH351" s="9">
        <v>1</v>
      </c>
    </row>
    <row r="352" spans="2:35">
      <c r="B352" s="46">
        <v>44944</v>
      </c>
      <c r="C352" s="12">
        <f t="shared" si="34"/>
        <v>338</v>
      </c>
      <c r="D352" s="25" t="s">
        <v>2119</v>
      </c>
      <c r="E352" s="8" t="s">
        <v>402</v>
      </c>
      <c r="F352" s="8">
        <v>1</v>
      </c>
      <c r="G352" s="8">
        <v>17</v>
      </c>
      <c r="H352" s="8">
        <v>1</v>
      </c>
      <c r="J352" s="9" t="s">
        <v>1843</v>
      </c>
      <c r="K352" s="9" t="s">
        <v>1781</v>
      </c>
      <c r="L352" s="9" t="s">
        <v>1209</v>
      </c>
      <c r="AC352" s="9">
        <v>1</v>
      </c>
      <c r="AH352" s="9">
        <v>1</v>
      </c>
    </row>
    <row r="353" spans="2:35">
      <c r="B353" s="46">
        <v>44944</v>
      </c>
      <c r="C353" s="12">
        <f t="shared" si="34"/>
        <v>339</v>
      </c>
      <c r="D353" s="24" t="s">
        <v>1673</v>
      </c>
      <c r="E353" s="8" t="s">
        <v>402</v>
      </c>
      <c r="F353" s="8">
        <v>1</v>
      </c>
      <c r="G353" s="8">
        <v>17</v>
      </c>
      <c r="H353" s="8">
        <v>1</v>
      </c>
      <c r="J353" s="9" t="s">
        <v>1843</v>
      </c>
      <c r="K353" s="9" t="s">
        <v>1781</v>
      </c>
      <c r="L353" s="9" t="s">
        <v>1209</v>
      </c>
      <c r="AC353" s="9">
        <v>1</v>
      </c>
      <c r="AH353" s="9">
        <v>1</v>
      </c>
    </row>
    <row r="354" spans="2:35">
      <c r="B354" s="46">
        <v>44944</v>
      </c>
      <c r="C354" s="12">
        <f t="shared" si="34"/>
        <v>340</v>
      </c>
      <c r="D354" s="24" t="s">
        <v>2120</v>
      </c>
      <c r="E354" s="8" t="s">
        <v>1005</v>
      </c>
      <c r="F354" s="8">
        <v>1</v>
      </c>
      <c r="G354" s="8">
        <v>1</v>
      </c>
      <c r="H354" s="8">
        <v>1</v>
      </c>
      <c r="J354" s="9" t="s">
        <v>8</v>
      </c>
      <c r="K354" s="9" t="s">
        <v>1757</v>
      </c>
      <c r="L354" s="9" t="s">
        <v>51</v>
      </c>
      <c r="N354" s="9">
        <v>1</v>
      </c>
      <c r="AI354" s="10">
        <v>1</v>
      </c>
    </row>
    <row r="355" spans="2:35">
      <c r="B355" s="46">
        <v>44944</v>
      </c>
      <c r="C355" s="12">
        <f t="shared" si="34"/>
        <v>341</v>
      </c>
      <c r="D355" s="24" t="s">
        <v>2121</v>
      </c>
      <c r="E355" s="8" t="s">
        <v>1005</v>
      </c>
      <c r="F355" s="8">
        <v>1</v>
      </c>
      <c r="G355" s="8">
        <v>1</v>
      </c>
      <c r="H355" s="8">
        <v>1</v>
      </c>
      <c r="J355" s="9" t="s">
        <v>8</v>
      </c>
      <c r="K355" s="9" t="s">
        <v>1754</v>
      </c>
      <c r="L355" s="9" t="s">
        <v>51</v>
      </c>
      <c r="N355" s="9">
        <v>1</v>
      </c>
      <c r="AI355" s="10">
        <v>1</v>
      </c>
    </row>
    <row r="356" spans="2:35">
      <c r="B356" s="46">
        <v>44944</v>
      </c>
      <c r="C356" s="12">
        <f t="shared" si="34"/>
        <v>342</v>
      </c>
      <c r="D356" s="24" t="s">
        <v>2122</v>
      </c>
      <c r="E356" s="8" t="s">
        <v>1005</v>
      </c>
      <c r="F356" s="8">
        <v>1</v>
      </c>
      <c r="G356" s="8">
        <v>1</v>
      </c>
      <c r="H356" s="8">
        <v>1</v>
      </c>
      <c r="J356" s="9" t="s">
        <v>8</v>
      </c>
      <c r="K356" s="9" t="s">
        <v>1754</v>
      </c>
      <c r="L356" s="9" t="s">
        <v>49</v>
      </c>
      <c r="N356" s="9">
        <v>1</v>
      </c>
      <c r="AI356" s="10">
        <v>1</v>
      </c>
    </row>
    <row r="357" spans="2:35">
      <c r="B357" s="46">
        <v>44944</v>
      </c>
      <c r="C357" s="12">
        <f t="shared" si="34"/>
        <v>343</v>
      </c>
      <c r="D357" s="24" t="s">
        <v>2123</v>
      </c>
      <c r="E357" s="8" t="s">
        <v>1005</v>
      </c>
      <c r="F357" s="8">
        <v>1</v>
      </c>
      <c r="G357" s="8">
        <v>1</v>
      </c>
      <c r="H357" s="8">
        <v>1</v>
      </c>
      <c r="J357" s="9" t="s">
        <v>8</v>
      </c>
      <c r="K357" s="9" t="s">
        <v>1757</v>
      </c>
      <c r="L357" s="9" t="s">
        <v>87</v>
      </c>
      <c r="N357" s="9">
        <v>1</v>
      </c>
      <c r="AI357" s="10">
        <v>1</v>
      </c>
    </row>
    <row r="358" spans="2:35">
      <c r="B358" s="46">
        <v>44944</v>
      </c>
      <c r="C358" s="12">
        <f t="shared" si="34"/>
        <v>344</v>
      </c>
      <c r="D358" s="24" t="s">
        <v>2124</v>
      </c>
      <c r="E358" s="8" t="s">
        <v>1005</v>
      </c>
      <c r="F358" s="8">
        <v>1</v>
      </c>
      <c r="G358" s="8">
        <v>1</v>
      </c>
      <c r="H358" s="8">
        <v>1</v>
      </c>
      <c r="J358" s="9" t="s">
        <v>8</v>
      </c>
      <c r="K358" s="9" t="s">
        <v>262</v>
      </c>
      <c r="L358" s="9" t="s">
        <v>49</v>
      </c>
      <c r="N358" s="9">
        <v>1</v>
      </c>
      <c r="AI358" s="10">
        <v>1</v>
      </c>
    </row>
    <row r="359" spans="2:35">
      <c r="B359" s="46">
        <v>44944</v>
      </c>
      <c r="C359" s="12">
        <f t="shared" si="34"/>
        <v>345</v>
      </c>
      <c r="D359" s="24" t="s">
        <v>2125</v>
      </c>
      <c r="E359" s="8" t="s">
        <v>1005</v>
      </c>
      <c r="F359" s="8">
        <v>1</v>
      </c>
      <c r="G359" s="8">
        <v>1</v>
      </c>
      <c r="H359" s="8">
        <v>1</v>
      </c>
      <c r="J359" s="9" t="s">
        <v>8</v>
      </c>
      <c r="K359" s="9" t="s">
        <v>1757</v>
      </c>
      <c r="L359" s="9" t="s">
        <v>49</v>
      </c>
      <c r="N359" s="9">
        <v>1</v>
      </c>
      <c r="AI359" s="10">
        <v>1</v>
      </c>
    </row>
    <row r="360" spans="2:35">
      <c r="B360" s="46">
        <v>44944</v>
      </c>
      <c r="C360" s="12">
        <f t="shared" si="34"/>
        <v>346</v>
      </c>
      <c r="D360" s="24" t="s">
        <v>2126</v>
      </c>
      <c r="E360" s="8" t="s">
        <v>1005</v>
      </c>
      <c r="F360" s="8">
        <v>1</v>
      </c>
      <c r="G360" s="8">
        <v>1</v>
      </c>
      <c r="H360" s="8">
        <v>1</v>
      </c>
      <c r="J360" s="9" t="s">
        <v>8</v>
      </c>
      <c r="K360" s="9" t="s">
        <v>1757</v>
      </c>
      <c r="L360" s="9" t="s">
        <v>51</v>
      </c>
      <c r="N360" s="9">
        <v>1</v>
      </c>
      <c r="AI360" s="10">
        <v>1</v>
      </c>
    </row>
    <row r="361" spans="2:35">
      <c r="B361" s="46">
        <v>44944</v>
      </c>
      <c r="C361" s="12">
        <f t="shared" si="34"/>
        <v>347</v>
      </c>
      <c r="D361" s="24" t="s">
        <v>2127</v>
      </c>
      <c r="E361" s="8" t="s">
        <v>1005</v>
      </c>
      <c r="F361" s="8">
        <v>1</v>
      </c>
      <c r="G361" s="8">
        <v>3</v>
      </c>
      <c r="H361" s="8">
        <v>3</v>
      </c>
      <c r="J361" s="9" t="s">
        <v>20</v>
      </c>
      <c r="K361" s="9" t="s">
        <v>1757</v>
      </c>
      <c r="L361" s="9" t="s">
        <v>83</v>
      </c>
      <c r="O361" s="9">
        <v>1</v>
      </c>
      <c r="AI361" s="10">
        <v>1</v>
      </c>
    </row>
    <row r="362" spans="2:35">
      <c r="B362" s="46">
        <v>44944</v>
      </c>
      <c r="C362" s="12">
        <f t="shared" si="34"/>
        <v>348</v>
      </c>
      <c r="D362" s="24" t="s">
        <v>2128</v>
      </c>
      <c r="E362" s="8" t="s">
        <v>1005</v>
      </c>
      <c r="F362" s="8">
        <v>1</v>
      </c>
      <c r="G362" s="8">
        <v>3</v>
      </c>
      <c r="H362" s="8">
        <v>3</v>
      </c>
      <c r="J362" s="9" t="s">
        <v>20</v>
      </c>
      <c r="K362" s="9" t="s">
        <v>1757</v>
      </c>
      <c r="L362" s="9" t="s">
        <v>49</v>
      </c>
      <c r="O362" s="9">
        <v>1</v>
      </c>
      <c r="AI362" s="10">
        <v>1</v>
      </c>
    </row>
    <row r="363" spans="2:35">
      <c r="B363" s="46">
        <v>44944</v>
      </c>
      <c r="C363" s="12">
        <f t="shared" si="34"/>
        <v>349</v>
      </c>
      <c r="D363" s="24" t="s">
        <v>2129</v>
      </c>
      <c r="E363" s="8" t="s">
        <v>1005</v>
      </c>
      <c r="F363" s="8">
        <v>1</v>
      </c>
      <c r="G363" s="8">
        <v>3</v>
      </c>
      <c r="H363" s="8">
        <v>3</v>
      </c>
      <c r="J363" s="9" t="s">
        <v>20</v>
      </c>
      <c r="K363" s="9" t="s">
        <v>1757</v>
      </c>
      <c r="L363" s="9" t="s">
        <v>87</v>
      </c>
      <c r="O363" s="9">
        <v>1</v>
      </c>
      <c r="AI363" s="10">
        <v>1</v>
      </c>
    </row>
    <row r="364" spans="2:35">
      <c r="C364" s="221" t="s">
        <v>1819</v>
      </c>
      <c r="D364" s="222"/>
      <c r="E364" s="223"/>
      <c r="F364" s="76">
        <f>SUM(F327:F363)</f>
        <v>37</v>
      </c>
      <c r="G364" s="76">
        <f>SUM(G327:G363)</f>
        <v>217</v>
      </c>
      <c r="H364" s="76">
        <f>SUM(H327:H363)</f>
        <v>46</v>
      </c>
      <c r="J364" s="76"/>
      <c r="K364" s="76"/>
      <c r="L364" s="76"/>
      <c r="N364" s="76">
        <f t="shared" ref="N364:AF364" si="35">SUM(N327:N363)</f>
        <v>9</v>
      </c>
      <c r="O364" s="76">
        <f t="shared" si="35"/>
        <v>5</v>
      </c>
      <c r="P364" s="76">
        <f t="shared" si="35"/>
        <v>1</v>
      </c>
      <c r="Q364" s="76">
        <f t="shared" si="35"/>
        <v>0</v>
      </c>
      <c r="R364" s="76">
        <f t="shared" si="35"/>
        <v>0</v>
      </c>
      <c r="S364" s="76">
        <f t="shared" si="35"/>
        <v>1</v>
      </c>
      <c r="T364" s="76">
        <f t="shared" si="35"/>
        <v>0</v>
      </c>
      <c r="U364" s="76">
        <f t="shared" si="35"/>
        <v>0</v>
      </c>
      <c r="V364" s="76">
        <f t="shared" si="35"/>
        <v>4</v>
      </c>
      <c r="W364" s="76">
        <f t="shared" si="35"/>
        <v>4</v>
      </c>
      <c r="X364" s="76">
        <f t="shared" si="35"/>
        <v>0</v>
      </c>
      <c r="Y364" s="76">
        <f t="shared" si="35"/>
        <v>1</v>
      </c>
      <c r="Z364" s="76">
        <f t="shared" si="35"/>
        <v>1</v>
      </c>
      <c r="AA364" s="76">
        <f t="shared" si="35"/>
        <v>0</v>
      </c>
      <c r="AB364" s="76">
        <f t="shared" si="35"/>
        <v>2</v>
      </c>
      <c r="AC364" s="76">
        <f t="shared" si="35"/>
        <v>8</v>
      </c>
      <c r="AD364" s="76">
        <f t="shared" si="35"/>
        <v>0</v>
      </c>
      <c r="AE364" s="76">
        <f t="shared" si="35"/>
        <v>0</v>
      </c>
      <c r="AF364" s="76">
        <f t="shared" si="35"/>
        <v>1</v>
      </c>
      <c r="AH364" s="76">
        <f>SUM(AH327:AH363)</f>
        <v>25</v>
      </c>
      <c r="AI364" s="77">
        <f>SUM(AI327:AI363)</f>
        <v>12</v>
      </c>
    </row>
    <row r="365" spans="2:35">
      <c r="B365" s="46">
        <v>44945</v>
      </c>
      <c r="C365" s="12">
        <v>350</v>
      </c>
      <c r="D365" s="24" t="s">
        <v>2130</v>
      </c>
      <c r="E365" s="8" t="s">
        <v>68</v>
      </c>
      <c r="F365" s="8">
        <v>1</v>
      </c>
      <c r="G365" s="8">
        <v>1</v>
      </c>
      <c r="H365" s="8">
        <v>1</v>
      </c>
      <c r="J365" s="9" t="s">
        <v>8</v>
      </c>
      <c r="K365" s="9" t="s">
        <v>1757</v>
      </c>
      <c r="L365" s="9" t="s">
        <v>51</v>
      </c>
      <c r="N365" s="9">
        <v>1</v>
      </c>
      <c r="AI365" s="10">
        <v>1</v>
      </c>
    </row>
    <row r="366" spans="2:35">
      <c r="B366" s="46">
        <v>44945</v>
      </c>
      <c r="C366" s="12">
        <f>SUM(C365+1)</f>
        <v>351</v>
      </c>
      <c r="D366" s="24" t="s">
        <v>2131</v>
      </c>
      <c r="E366" s="8" t="s">
        <v>68</v>
      </c>
      <c r="F366" s="8">
        <v>1</v>
      </c>
      <c r="G366" s="8">
        <v>1</v>
      </c>
      <c r="H366" s="8">
        <v>1</v>
      </c>
      <c r="J366" s="9" t="s">
        <v>8</v>
      </c>
      <c r="K366" s="9" t="s">
        <v>1754</v>
      </c>
      <c r="L366" s="9" t="s">
        <v>51</v>
      </c>
      <c r="N366" s="9">
        <v>1</v>
      </c>
      <c r="AI366" s="10">
        <v>1</v>
      </c>
    </row>
    <row r="367" spans="2:35">
      <c r="B367" s="46">
        <v>44945</v>
      </c>
      <c r="C367" s="12">
        <f t="shared" ref="C367:C400" si="36">SUM(C366+1)</f>
        <v>352</v>
      </c>
      <c r="D367" s="24" t="s">
        <v>2132</v>
      </c>
      <c r="E367" s="8" t="s">
        <v>68</v>
      </c>
      <c r="F367" s="8">
        <v>1</v>
      </c>
      <c r="G367" s="8">
        <v>1</v>
      </c>
      <c r="H367" s="8">
        <v>1</v>
      </c>
      <c r="J367" s="9" t="s">
        <v>8</v>
      </c>
      <c r="K367" s="9" t="s">
        <v>262</v>
      </c>
      <c r="L367" s="9" t="s">
        <v>49</v>
      </c>
      <c r="N367" s="9">
        <v>1</v>
      </c>
      <c r="AI367" s="10">
        <v>1</v>
      </c>
    </row>
    <row r="368" spans="2:35">
      <c r="B368" s="46">
        <v>44945</v>
      </c>
      <c r="C368" s="12">
        <f t="shared" si="36"/>
        <v>353</v>
      </c>
      <c r="D368" s="24" t="s">
        <v>2133</v>
      </c>
      <c r="E368" s="8" t="s">
        <v>1019</v>
      </c>
      <c r="F368" s="8">
        <v>1</v>
      </c>
      <c r="G368" s="8">
        <v>1</v>
      </c>
      <c r="H368" s="8">
        <v>1</v>
      </c>
      <c r="J368" s="9" t="s">
        <v>8</v>
      </c>
      <c r="K368" s="9" t="s">
        <v>1757</v>
      </c>
      <c r="L368" s="9" t="s">
        <v>83</v>
      </c>
      <c r="N368" s="9">
        <v>1</v>
      </c>
      <c r="AH368" s="9">
        <v>1</v>
      </c>
    </row>
    <row r="369" spans="2:35">
      <c r="B369" s="46">
        <v>44945</v>
      </c>
      <c r="C369" s="12">
        <f t="shared" si="36"/>
        <v>354</v>
      </c>
      <c r="D369" s="24" t="s">
        <v>2134</v>
      </c>
      <c r="E369" s="8" t="s">
        <v>1019</v>
      </c>
      <c r="F369" s="8">
        <v>1</v>
      </c>
      <c r="G369" s="8">
        <v>1</v>
      </c>
      <c r="H369" s="8">
        <v>1</v>
      </c>
      <c r="J369" s="9" t="s">
        <v>20</v>
      </c>
      <c r="K369" s="9" t="s">
        <v>1757</v>
      </c>
      <c r="L369" s="9" t="s">
        <v>66</v>
      </c>
      <c r="O369" s="9">
        <v>1</v>
      </c>
      <c r="AH369" s="9">
        <v>1</v>
      </c>
    </row>
    <row r="370" spans="2:35">
      <c r="B370" s="46">
        <v>44945</v>
      </c>
      <c r="C370" s="12">
        <f t="shared" si="36"/>
        <v>355</v>
      </c>
      <c r="D370" s="24" t="s">
        <v>2135</v>
      </c>
      <c r="E370" s="8" t="s">
        <v>1026</v>
      </c>
      <c r="F370" s="8">
        <v>1</v>
      </c>
      <c r="G370" s="8">
        <v>3</v>
      </c>
      <c r="H370" s="8">
        <v>3</v>
      </c>
      <c r="J370" s="9" t="s">
        <v>20</v>
      </c>
      <c r="K370" s="9" t="s">
        <v>1754</v>
      </c>
      <c r="L370" s="9" t="s">
        <v>49</v>
      </c>
      <c r="O370" s="9">
        <v>1</v>
      </c>
      <c r="AH370" s="9">
        <v>1</v>
      </c>
    </row>
    <row r="371" spans="2:35">
      <c r="B371" s="46">
        <v>44945</v>
      </c>
      <c r="C371" s="12">
        <f t="shared" si="36"/>
        <v>356</v>
      </c>
      <c r="D371" s="24" t="s">
        <v>2100</v>
      </c>
      <c r="E371" s="8" t="s">
        <v>61</v>
      </c>
      <c r="F371" s="8">
        <v>1</v>
      </c>
      <c r="G371" s="8">
        <v>1</v>
      </c>
      <c r="H371" s="8">
        <v>1</v>
      </c>
      <c r="J371" s="9" t="s">
        <v>8</v>
      </c>
      <c r="K371" s="9" t="s">
        <v>1754</v>
      </c>
      <c r="L371" s="9" t="s">
        <v>51</v>
      </c>
      <c r="N371" s="9">
        <v>1</v>
      </c>
      <c r="AI371" s="10">
        <v>1</v>
      </c>
    </row>
    <row r="372" spans="2:35">
      <c r="B372" s="46">
        <v>44945</v>
      </c>
      <c r="C372" s="12">
        <f t="shared" si="36"/>
        <v>357</v>
      </c>
      <c r="D372" s="24" t="s">
        <v>2136</v>
      </c>
      <c r="E372" s="8" t="s">
        <v>61</v>
      </c>
      <c r="F372" s="8">
        <v>1</v>
      </c>
      <c r="G372" s="8">
        <v>3</v>
      </c>
      <c r="H372" s="8">
        <v>3</v>
      </c>
      <c r="J372" s="9" t="s">
        <v>20</v>
      </c>
      <c r="K372" s="9" t="s">
        <v>262</v>
      </c>
      <c r="L372" s="9" t="s">
        <v>49</v>
      </c>
      <c r="O372" s="9">
        <v>1</v>
      </c>
      <c r="AH372" s="9">
        <v>1</v>
      </c>
    </row>
    <row r="373" spans="2:35">
      <c r="B373" s="46">
        <v>44945</v>
      </c>
      <c r="C373" s="12">
        <f t="shared" si="36"/>
        <v>358</v>
      </c>
      <c r="D373" s="24" t="s">
        <v>2137</v>
      </c>
      <c r="E373" s="8" t="s">
        <v>61</v>
      </c>
      <c r="F373" s="8">
        <v>1</v>
      </c>
      <c r="G373" s="8">
        <v>1</v>
      </c>
      <c r="H373" s="8">
        <v>1</v>
      </c>
      <c r="J373" s="9" t="s">
        <v>8</v>
      </c>
      <c r="K373" s="9" t="s">
        <v>1757</v>
      </c>
      <c r="L373" s="9" t="s">
        <v>87</v>
      </c>
      <c r="N373" s="9">
        <v>1</v>
      </c>
      <c r="AI373" s="10">
        <v>1</v>
      </c>
    </row>
    <row r="374" spans="2:35">
      <c r="B374" s="46">
        <v>44945</v>
      </c>
      <c r="C374" s="12">
        <f t="shared" si="36"/>
        <v>359</v>
      </c>
      <c r="D374" s="24" t="s">
        <v>2138</v>
      </c>
      <c r="E374" s="8" t="s">
        <v>55</v>
      </c>
      <c r="F374" s="8">
        <v>1</v>
      </c>
      <c r="G374" s="8">
        <v>0</v>
      </c>
      <c r="H374" s="8">
        <v>1</v>
      </c>
      <c r="J374" s="9" t="s">
        <v>20</v>
      </c>
      <c r="K374" s="9" t="s">
        <v>1781</v>
      </c>
      <c r="L374" s="9" t="s">
        <v>2106</v>
      </c>
      <c r="V374" s="9">
        <v>1</v>
      </c>
      <c r="AH374" s="9">
        <v>1</v>
      </c>
    </row>
    <row r="375" spans="2:35">
      <c r="B375" s="46">
        <v>44945</v>
      </c>
      <c r="C375" s="12">
        <f t="shared" si="36"/>
        <v>360</v>
      </c>
      <c r="D375" s="24" t="s">
        <v>2139</v>
      </c>
      <c r="E375" s="8" t="s">
        <v>55</v>
      </c>
      <c r="F375" s="8">
        <v>1</v>
      </c>
      <c r="G375" s="8">
        <v>1</v>
      </c>
      <c r="H375" s="8">
        <v>3</v>
      </c>
      <c r="J375" s="9" t="s">
        <v>1785</v>
      </c>
      <c r="K375" s="9" t="s">
        <v>262</v>
      </c>
      <c r="L375" s="9" t="s">
        <v>49</v>
      </c>
      <c r="Z375" s="9">
        <v>1</v>
      </c>
      <c r="AH375" s="9">
        <v>1</v>
      </c>
    </row>
    <row r="376" spans="2:35">
      <c r="B376" s="46">
        <v>44945</v>
      </c>
      <c r="C376" s="12">
        <f t="shared" si="36"/>
        <v>361</v>
      </c>
      <c r="D376" s="24" t="s">
        <v>2140</v>
      </c>
      <c r="E376" s="8" t="s">
        <v>55</v>
      </c>
      <c r="F376" s="8">
        <v>1</v>
      </c>
      <c r="G376" s="8">
        <v>17</v>
      </c>
      <c r="H376" s="8">
        <v>1</v>
      </c>
      <c r="J376" s="9" t="s">
        <v>1843</v>
      </c>
      <c r="K376" s="9" t="s">
        <v>1781</v>
      </c>
      <c r="L376" s="9" t="s">
        <v>1209</v>
      </c>
      <c r="AC376" s="9">
        <v>1</v>
      </c>
      <c r="AH376" s="9">
        <v>1</v>
      </c>
    </row>
    <row r="377" spans="2:35">
      <c r="B377" s="46">
        <v>44945</v>
      </c>
      <c r="C377" s="12">
        <f t="shared" si="36"/>
        <v>362</v>
      </c>
      <c r="D377" s="24" t="s">
        <v>2141</v>
      </c>
      <c r="E377" s="8" t="s">
        <v>68</v>
      </c>
      <c r="F377" s="8">
        <v>1</v>
      </c>
      <c r="G377" s="8">
        <v>17</v>
      </c>
      <c r="H377" s="8">
        <v>1</v>
      </c>
      <c r="J377" s="9" t="s">
        <v>1843</v>
      </c>
      <c r="K377" s="9" t="s">
        <v>1781</v>
      </c>
      <c r="L377" s="9" t="s">
        <v>1209</v>
      </c>
      <c r="AC377" s="9">
        <v>1</v>
      </c>
      <c r="AH377" s="9">
        <v>1</v>
      </c>
    </row>
    <row r="378" spans="2:35">
      <c r="B378" s="46">
        <v>44945</v>
      </c>
      <c r="C378" s="12">
        <f t="shared" si="36"/>
        <v>363</v>
      </c>
      <c r="D378" s="24" t="s">
        <v>2142</v>
      </c>
      <c r="E378" s="8" t="s">
        <v>48</v>
      </c>
      <c r="F378" s="8">
        <v>1</v>
      </c>
      <c r="G378" s="8">
        <v>14</v>
      </c>
      <c r="H378" s="8">
        <v>0</v>
      </c>
      <c r="J378" s="9" t="s">
        <v>1821</v>
      </c>
      <c r="K378" s="9" t="s">
        <v>1781</v>
      </c>
      <c r="L378" s="9" t="s">
        <v>1209</v>
      </c>
      <c r="AB378" s="9">
        <v>1</v>
      </c>
      <c r="AH378" s="9">
        <v>1</v>
      </c>
    </row>
    <row r="379" spans="2:35">
      <c r="B379" s="46">
        <v>44945</v>
      </c>
      <c r="C379" s="12">
        <f t="shared" si="36"/>
        <v>364</v>
      </c>
      <c r="D379" s="24" t="s">
        <v>2143</v>
      </c>
      <c r="E379" s="8" t="s">
        <v>48</v>
      </c>
      <c r="F379" s="8">
        <v>1</v>
      </c>
      <c r="G379" s="8">
        <v>0</v>
      </c>
      <c r="H379" s="8">
        <v>1</v>
      </c>
      <c r="J379" s="9" t="s">
        <v>20</v>
      </c>
      <c r="K379" s="9" t="s">
        <v>1781</v>
      </c>
      <c r="L379" s="9" t="s">
        <v>1209</v>
      </c>
      <c r="V379" s="9">
        <v>1</v>
      </c>
      <c r="AH379" s="9">
        <v>1</v>
      </c>
    </row>
    <row r="380" spans="2:35">
      <c r="B380" s="46">
        <v>44945</v>
      </c>
      <c r="C380" s="12">
        <f t="shared" si="36"/>
        <v>365</v>
      </c>
      <c r="D380" s="24" t="s">
        <v>2144</v>
      </c>
      <c r="E380" s="8" t="s">
        <v>48</v>
      </c>
      <c r="F380" s="8">
        <v>1</v>
      </c>
      <c r="G380" s="8">
        <v>17</v>
      </c>
      <c r="H380" s="8">
        <v>1</v>
      </c>
      <c r="J380" s="9" t="s">
        <v>1843</v>
      </c>
      <c r="K380" s="9" t="s">
        <v>1781</v>
      </c>
      <c r="L380" s="9" t="s">
        <v>1209</v>
      </c>
      <c r="AC380" s="9">
        <v>1</v>
      </c>
      <c r="AH380" s="9">
        <v>1</v>
      </c>
    </row>
    <row r="381" spans="2:35">
      <c r="B381" s="46">
        <v>44945</v>
      </c>
      <c r="C381" s="12">
        <f t="shared" si="36"/>
        <v>366</v>
      </c>
      <c r="D381" s="24" t="s">
        <v>2145</v>
      </c>
      <c r="E381" s="8" t="s">
        <v>48</v>
      </c>
      <c r="F381" s="8">
        <v>1</v>
      </c>
      <c r="G381" s="8">
        <v>17</v>
      </c>
      <c r="H381" s="8">
        <v>1</v>
      </c>
      <c r="J381" s="9" t="s">
        <v>1843</v>
      </c>
      <c r="K381" s="9" t="s">
        <v>1781</v>
      </c>
      <c r="L381" s="9" t="s">
        <v>1209</v>
      </c>
      <c r="AC381" s="9">
        <v>1</v>
      </c>
      <c r="AH381" s="9">
        <v>1</v>
      </c>
    </row>
    <row r="382" spans="2:35">
      <c r="B382" s="46">
        <v>44945</v>
      </c>
      <c r="C382" s="12">
        <f t="shared" si="36"/>
        <v>367</v>
      </c>
      <c r="D382" s="24" t="s">
        <v>2146</v>
      </c>
      <c r="E382" s="8" t="s">
        <v>48</v>
      </c>
      <c r="F382" s="8">
        <v>1</v>
      </c>
      <c r="G382" s="8">
        <v>17</v>
      </c>
      <c r="H382" s="8">
        <v>1</v>
      </c>
      <c r="J382" s="9" t="s">
        <v>1843</v>
      </c>
      <c r="K382" s="9" t="s">
        <v>1781</v>
      </c>
      <c r="L382" s="9" t="s">
        <v>1209</v>
      </c>
      <c r="AC382" s="9">
        <v>1</v>
      </c>
      <c r="AH382" s="9">
        <v>1</v>
      </c>
    </row>
    <row r="383" spans="2:35">
      <c r="B383" s="46">
        <v>44945</v>
      </c>
      <c r="C383" s="12">
        <f t="shared" si="36"/>
        <v>368</v>
      </c>
      <c r="D383" s="24" t="s">
        <v>1907</v>
      </c>
      <c r="E383" s="8" t="s">
        <v>53</v>
      </c>
      <c r="F383" s="8">
        <v>1</v>
      </c>
      <c r="G383" s="8">
        <v>19</v>
      </c>
      <c r="H383" s="8">
        <v>2</v>
      </c>
      <c r="J383" s="9" t="s">
        <v>14</v>
      </c>
      <c r="K383" s="9" t="s">
        <v>1781</v>
      </c>
      <c r="L383" s="9" t="s">
        <v>1209</v>
      </c>
      <c r="W383" s="9">
        <v>1</v>
      </c>
      <c r="AH383" s="9">
        <v>1</v>
      </c>
    </row>
    <row r="384" spans="2:35">
      <c r="B384" s="46">
        <v>44945</v>
      </c>
      <c r="C384" s="12">
        <f t="shared" si="36"/>
        <v>369</v>
      </c>
      <c r="D384" s="24" t="s">
        <v>2147</v>
      </c>
      <c r="E384" s="8" t="s">
        <v>53</v>
      </c>
      <c r="F384" s="8">
        <v>1</v>
      </c>
      <c r="G384" s="8">
        <v>0</v>
      </c>
      <c r="H384" s="8">
        <v>1</v>
      </c>
      <c r="J384" s="9" t="s">
        <v>20</v>
      </c>
      <c r="K384" s="9" t="s">
        <v>1781</v>
      </c>
      <c r="L384" s="9" t="s">
        <v>1209</v>
      </c>
      <c r="V384" s="9">
        <v>1</v>
      </c>
      <c r="AH384" s="9">
        <v>1</v>
      </c>
    </row>
    <row r="385" spans="2:35">
      <c r="B385" s="46">
        <v>44945</v>
      </c>
      <c r="C385" s="12">
        <f t="shared" si="36"/>
        <v>370</v>
      </c>
      <c r="D385" s="24" t="s">
        <v>2148</v>
      </c>
      <c r="E385" s="8" t="s">
        <v>53</v>
      </c>
      <c r="F385" s="8">
        <v>1</v>
      </c>
      <c r="G385" s="8">
        <v>17</v>
      </c>
      <c r="H385" s="8">
        <v>1</v>
      </c>
      <c r="J385" s="9" t="s">
        <v>1843</v>
      </c>
      <c r="K385" s="9" t="s">
        <v>1781</v>
      </c>
      <c r="L385" s="9" t="s">
        <v>1209</v>
      </c>
      <c r="AC385" s="9">
        <v>1</v>
      </c>
      <c r="AH385" s="9">
        <v>1</v>
      </c>
    </row>
    <row r="386" spans="2:35">
      <c r="B386" s="46">
        <v>44945</v>
      </c>
      <c r="C386" s="12">
        <f t="shared" si="36"/>
        <v>371</v>
      </c>
      <c r="D386" s="24" t="s">
        <v>2149</v>
      </c>
      <c r="E386" s="8" t="s">
        <v>53</v>
      </c>
      <c r="F386" s="8">
        <v>1</v>
      </c>
      <c r="G386" s="8">
        <v>1</v>
      </c>
      <c r="H386" s="8">
        <v>1</v>
      </c>
      <c r="J386" s="9" t="s">
        <v>1843</v>
      </c>
      <c r="K386" s="9" t="s">
        <v>1781</v>
      </c>
      <c r="L386" s="9" t="s">
        <v>652</v>
      </c>
      <c r="AC386" s="9">
        <v>1</v>
      </c>
      <c r="AH386" s="9">
        <v>1</v>
      </c>
    </row>
    <row r="387" spans="2:35">
      <c r="B387" s="46">
        <v>44945</v>
      </c>
      <c r="C387" s="12">
        <f t="shared" si="36"/>
        <v>372</v>
      </c>
      <c r="D387" s="24" t="s">
        <v>2150</v>
      </c>
      <c r="E387" s="8" t="s">
        <v>53</v>
      </c>
      <c r="F387" s="8">
        <v>1</v>
      </c>
      <c r="G387" s="8">
        <v>17</v>
      </c>
      <c r="H387" s="8">
        <v>1</v>
      </c>
      <c r="J387" s="9" t="s">
        <v>1843</v>
      </c>
      <c r="K387" s="9" t="s">
        <v>1781</v>
      </c>
      <c r="L387" s="9" t="s">
        <v>1209</v>
      </c>
      <c r="AC387" s="9">
        <v>1</v>
      </c>
      <c r="AH387" s="9">
        <v>1</v>
      </c>
    </row>
    <row r="388" spans="2:35">
      <c r="B388" s="46">
        <v>44945</v>
      </c>
      <c r="C388" s="12">
        <f t="shared" si="36"/>
        <v>373</v>
      </c>
      <c r="D388" s="24" t="s">
        <v>2151</v>
      </c>
      <c r="E388" s="8" t="s">
        <v>402</v>
      </c>
      <c r="F388" s="8">
        <v>1</v>
      </c>
      <c r="G388" s="8">
        <v>0</v>
      </c>
      <c r="H388" s="8">
        <v>1</v>
      </c>
      <c r="J388" s="9" t="s">
        <v>20</v>
      </c>
      <c r="K388" s="9" t="s">
        <v>1781</v>
      </c>
      <c r="L388" s="9" t="s">
        <v>1209</v>
      </c>
      <c r="V388" s="9">
        <v>1</v>
      </c>
      <c r="AH388" s="9">
        <v>1</v>
      </c>
    </row>
    <row r="389" spans="2:35">
      <c r="B389" s="46">
        <v>44945</v>
      </c>
      <c r="C389" s="12">
        <f t="shared" si="36"/>
        <v>374</v>
      </c>
      <c r="D389" s="24" t="s">
        <v>301</v>
      </c>
      <c r="E389" s="8" t="s">
        <v>402</v>
      </c>
      <c r="F389" s="8">
        <v>1</v>
      </c>
      <c r="G389" s="8">
        <v>1</v>
      </c>
      <c r="H389" s="8">
        <v>1</v>
      </c>
      <c r="J389" s="9" t="s">
        <v>14</v>
      </c>
      <c r="K389" s="9" t="s">
        <v>1781</v>
      </c>
      <c r="L389" s="9" t="s">
        <v>1209</v>
      </c>
      <c r="W389" s="9">
        <v>1</v>
      </c>
      <c r="AH389" s="9">
        <v>1</v>
      </c>
    </row>
    <row r="390" spans="2:35">
      <c r="B390" s="46">
        <v>44945</v>
      </c>
      <c r="C390" s="12">
        <f t="shared" si="36"/>
        <v>375</v>
      </c>
      <c r="D390" s="24" t="s">
        <v>1817</v>
      </c>
      <c r="E390" s="8" t="s">
        <v>402</v>
      </c>
      <c r="F390" s="8">
        <v>1</v>
      </c>
      <c r="G390" s="8">
        <v>17</v>
      </c>
      <c r="H390" s="8">
        <v>1</v>
      </c>
      <c r="J390" s="9" t="s">
        <v>1843</v>
      </c>
      <c r="K390" s="9" t="s">
        <v>1781</v>
      </c>
      <c r="L390" s="9" t="s">
        <v>1209</v>
      </c>
      <c r="AC390" s="9">
        <v>1</v>
      </c>
      <c r="AH390" s="9">
        <v>1</v>
      </c>
    </row>
    <row r="391" spans="2:35">
      <c r="B391" s="46">
        <v>44945</v>
      </c>
      <c r="C391" s="12">
        <f t="shared" si="36"/>
        <v>376</v>
      </c>
      <c r="D391" s="24" t="s">
        <v>2152</v>
      </c>
      <c r="E391" s="8" t="s">
        <v>402</v>
      </c>
      <c r="F391" s="8">
        <v>1</v>
      </c>
      <c r="G391" s="8">
        <v>17</v>
      </c>
      <c r="H391" s="8">
        <v>1</v>
      </c>
      <c r="J391" s="9" t="s">
        <v>1843</v>
      </c>
      <c r="K391" s="9" t="s">
        <v>1781</v>
      </c>
      <c r="L391" s="9" t="s">
        <v>1209</v>
      </c>
      <c r="AC391" s="9">
        <v>1</v>
      </c>
      <c r="AH391" s="9">
        <v>1</v>
      </c>
    </row>
    <row r="392" spans="2:35">
      <c r="B392" s="46">
        <v>44945</v>
      </c>
      <c r="C392" s="12">
        <f t="shared" si="36"/>
        <v>377</v>
      </c>
      <c r="D392" s="24" t="s">
        <v>2153</v>
      </c>
      <c r="E392" s="8" t="s">
        <v>402</v>
      </c>
      <c r="F392" s="8">
        <v>1</v>
      </c>
      <c r="G392" s="8">
        <v>34</v>
      </c>
      <c r="H392" s="8">
        <v>0</v>
      </c>
      <c r="J392" s="9" t="s">
        <v>1821</v>
      </c>
      <c r="K392" s="9" t="s">
        <v>1781</v>
      </c>
      <c r="L392" s="9" t="s">
        <v>1209</v>
      </c>
      <c r="AB392" s="9">
        <v>1</v>
      </c>
      <c r="AH392" s="9">
        <v>1</v>
      </c>
    </row>
    <row r="393" spans="2:35">
      <c r="B393" s="46">
        <v>44945</v>
      </c>
      <c r="C393" s="12">
        <f t="shared" si="36"/>
        <v>378</v>
      </c>
      <c r="D393" s="24" t="s">
        <v>2154</v>
      </c>
      <c r="E393" s="8" t="s">
        <v>48</v>
      </c>
      <c r="F393" s="8">
        <v>1</v>
      </c>
      <c r="G393" s="8">
        <v>3</v>
      </c>
      <c r="H393" s="8">
        <v>0</v>
      </c>
      <c r="J393" s="9" t="s">
        <v>1843</v>
      </c>
      <c r="K393" s="9" t="s">
        <v>1781</v>
      </c>
      <c r="L393" s="9" t="s">
        <v>2155</v>
      </c>
      <c r="AC393" s="9">
        <v>1</v>
      </c>
      <c r="AH393" s="9">
        <v>1</v>
      </c>
    </row>
    <row r="394" spans="2:35">
      <c r="B394" s="46">
        <v>44945</v>
      </c>
      <c r="C394" s="12">
        <f t="shared" si="36"/>
        <v>379</v>
      </c>
      <c r="D394" s="24" t="s">
        <v>1508</v>
      </c>
      <c r="E394" s="8" t="s">
        <v>402</v>
      </c>
      <c r="F394" s="8">
        <v>1</v>
      </c>
      <c r="G394" s="8">
        <v>17</v>
      </c>
      <c r="H394" s="8">
        <v>1</v>
      </c>
      <c r="J394" s="9" t="s">
        <v>1843</v>
      </c>
      <c r="K394" s="9" t="s">
        <v>1781</v>
      </c>
      <c r="L394" s="9" t="s">
        <v>1209</v>
      </c>
      <c r="AC394" s="9">
        <v>1</v>
      </c>
      <c r="AH394" s="9">
        <v>1</v>
      </c>
    </row>
    <row r="395" spans="2:35">
      <c r="B395" s="46">
        <v>44945</v>
      </c>
      <c r="C395" s="12">
        <f t="shared" si="36"/>
        <v>380</v>
      </c>
      <c r="D395" s="24" t="s">
        <v>638</v>
      </c>
      <c r="E395" s="8" t="s">
        <v>113</v>
      </c>
      <c r="F395" s="8">
        <v>1</v>
      </c>
      <c r="G395" s="8">
        <v>1</v>
      </c>
      <c r="H395" s="8">
        <v>8</v>
      </c>
      <c r="J395" s="9" t="s">
        <v>1821</v>
      </c>
      <c r="K395" s="9" t="s">
        <v>1781</v>
      </c>
      <c r="L395" s="9" t="s">
        <v>49</v>
      </c>
      <c r="W395" s="9">
        <v>1</v>
      </c>
      <c r="AI395" s="10">
        <v>1</v>
      </c>
    </row>
    <row r="396" spans="2:35">
      <c r="B396" s="46">
        <v>44945</v>
      </c>
      <c r="C396" s="12">
        <f t="shared" si="36"/>
        <v>381</v>
      </c>
      <c r="D396" s="24" t="s">
        <v>2156</v>
      </c>
      <c r="E396" s="8" t="s">
        <v>1005</v>
      </c>
      <c r="F396" s="8">
        <v>1</v>
      </c>
      <c r="G396" s="8">
        <v>1</v>
      </c>
      <c r="H396" s="8">
        <v>1</v>
      </c>
      <c r="J396" s="9" t="s">
        <v>20</v>
      </c>
      <c r="K396" s="9" t="s">
        <v>262</v>
      </c>
      <c r="L396" s="9" t="s">
        <v>49</v>
      </c>
      <c r="O396" s="9">
        <v>1</v>
      </c>
      <c r="AH396" s="9">
        <v>1</v>
      </c>
    </row>
    <row r="397" spans="2:35">
      <c r="B397" s="46">
        <v>44945</v>
      </c>
      <c r="C397" s="12">
        <f t="shared" si="36"/>
        <v>382</v>
      </c>
      <c r="D397" s="24" t="s">
        <v>2157</v>
      </c>
      <c r="E397" s="8" t="s">
        <v>1005</v>
      </c>
      <c r="F397" s="8">
        <v>1</v>
      </c>
      <c r="G397" s="8">
        <v>1</v>
      </c>
      <c r="H397" s="8">
        <v>1</v>
      </c>
      <c r="J397" s="9" t="s">
        <v>20</v>
      </c>
      <c r="K397" s="9" t="s">
        <v>1754</v>
      </c>
      <c r="L397" s="9" t="s">
        <v>49</v>
      </c>
      <c r="O397" s="9">
        <v>1</v>
      </c>
      <c r="AH397" s="9">
        <v>1</v>
      </c>
    </row>
    <row r="398" spans="2:35">
      <c r="B398" s="46">
        <v>44945</v>
      </c>
      <c r="C398" s="12">
        <f t="shared" si="36"/>
        <v>383</v>
      </c>
      <c r="D398" s="24" t="s">
        <v>1849</v>
      </c>
      <c r="E398" s="8" t="s">
        <v>1005</v>
      </c>
      <c r="F398" s="8">
        <v>1</v>
      </c>
      <c r="G398" s="8">
        <v>0</v>
      </c>
      <c r="H398" s="8">
        <v>0</v>
      </c>
      <c r="J398" s="9" t="s">
        <v>5</v>
      </c>
      <c r="K398" s="9" t="s">
        <v>1814</v>
      </c>
      <c r="L398" s="9" t="s">
        <v>51</v>
      </c>
      <c r="Q398" s="9">
        <v>1</v>
      </c>
      <c r="AI398" s="10">
        <v>1</v>
      </c>
    </row>
    <row r="399" spans="2:35">
      <c r="B399" s="46">
        <v>44945</v>
      </c>
      <c r="C399" s="12">
        <f t="shared" si="36"/>
        <v>384</v>
      </c>
      <c r="D399" s="24" t="s">
        <v>1870</v>
      </c>
      <c r="E399" s="8" t="s">
        <v>1005</v>
      </c>
      <c r="F399" s="8">
        <v>1</v>
      </c>
      <c r="G399" s="8">
        <v>0</v>
      </c>
      <c r="H399" s="8">
        <v>0</v>
      </c>
      <c r="J399" s="9" t="s">
        <v>5</v>
      </c>
      <c r="K399" s="9" t="s">
        <v>1837</v>
      </c>
      <c r="L399" s="9" t="s">
        <v>49</v>
      </c>
      <c r="Q399" s="9">
        <v>1</v>
      </c>
      <c r="AI399" s="10">
        <v>1</v>
      </c>
    </row>
    <row r="400" spans="2:35">
      <c r="B400" s="46">
        <v>44945</v>
      </c>
      <c r="C400" s="12">
        <f t="shared" si="36"/>
        <v>385</v>
      </c>
      <c r="D400" s="24" t="s">
        <v>1836</v>
      </c>
      <c r="E400" s="8" t="s">
        <v>1005</v>
      </c>
      <c r="F400" s="8">
        <v>1</v>
      </c>
      <c r="G400" s="8">
        <v>0</v>
      </c>
      <c r="H400" s="8">
        <v>0</v>
      </c>
      <c r="J400" s="9" t="s">
        <v>5</v>
      </c>
      <c r="K400" s="9" t="s">
        <v>1837</v>
      </c>
      <c r="L400" s="9" t="s">
        <v>51</v>
      </c>
      <c r="Q400" s="9">
        <v>1</v>
      </c>
      <c r="AI400" s="10">
        <v>1</v>
      </c>
    </row>
    <row r="401" spans="2:35">
      <c r="C401" s="221" t="s">
        <v>1819</v>
      </c>
      <c r="D401" s="222"/>
      <c r="E401" s="223"/>
      <c r="F401" s="76">
        <f>SUM(F365:F400)</f>
        <v>36</v>
      </c>
      <c r="G401" s="76">
        <f>SUM(G365:G400)</f>
        <v>259</v>
      </c>
      <c r="H401" s="76">
        <f>SUM(H365:H400)</f>
        <v>44</v>
      </c>
      <c r="J401" s="76"/>
      <c r="K401" s="76"/>
      <c r="L401" s="76"/>
      <c r="N401" s="76">
        <f t="shared" ref="N401:AF401" si="37">SUM(N365:N400)</f>
        <v>6</v>
      </c>
      <c r="O401" s="76">
        <f t="shared" si="37"/>
        <v>5</v>
      </c>
      <c r="P401" s="76">
        <f t="shared" si="37"/>
        <v>0</v>
      </c>
      <c r="Q401" s="76">
        <f t="shared" si="37"/>
        <v>3</v>
      </c>
      <c r="R401" s="76">
        <f t="shared" si="37"/>
        <v>0</v>
      </c>
      <c r="S401" s="76">
        <f t="shared" si="37"/>
        <v>0</v>
      </c>
      <c r="T401" s="76">
        <f t="shared" si="37"/>
        <v>0</v>
      </c>
      <c r="U401" s="76">
        <f t="shared" si="37"/>
        <v>0</v>
      </c>
      <c r="V401" s="76">
        <f t="shared" si="37"/>
        <v>4</v>
      </c>
      <c r="W401" s="76">
        <f t="shared" si="37"/>
        <v>3</v>
      </c>
      <c r="X401" s="76">
        <f t="shared" si="37"/>
        <v>0</v>
      </c>
      <c r="Y401" s="76">
        <f t="shared" si="37"/>
        <v>0</v>
      </c>
      <c r="Z401" s="76">
        <f t="shared" si="37"/>
        <v>1</v>
      </c>
      <c r="AA401" s="76">
        <f t="shared" si="37"/>
        <v>0</v>
      </c>
      <c r="AB401" s="76">
        <f t="shared" si="37"/>
        <v>2</v>
      </c>
      <c r="AC401" s="76">
        <f t="shared" si="37"/>
        <v>12</v>
      </c>
      <c r="AD401" s="76">
        <f t="shared" si="37"/>
        <v>0</v>
      </c>
      <c r="AE401" s="76">
        <f t="shared" si="37"/>
        <v>0</v>
      </c>
      <c r="AF401" s="76">
        <f t="shared" si="37"/>
        <v>0</v>
      </c>
      <c r="AH401" s="76">
        <f>SUM(AH365:AH400)</f>
        <v>27</v>
      </c>
      <c r="AI401" s="77">
        <f>SUM(AI365:AI400)</f>
        <v>9</v>
      </c>
    </row>
    <row r="402" spans="2:35">
      <c r="B402" s="46">
        <v>44946</v>
      </c>
      <c r="C402" s="12">
        <v>386</v>
      </c>
      <c r="D402" s="29" t="s">
        <v>2158</v>
      </c>
      <c r="E402" s="8" t="s">
        <v>68</v>
      </c>
      <c r="F402" s="8">
        <v>1</v>
      </c>
      <c r="G402" s="8">
        <v>1</v>
      </c>
      <c r="H402" s="8">
        <v>1</v>
      </c>
      <c r="J402" s="9" t="s">
        <v>8</v>
      </c>
      <c r="K402" s="9" t="s">
        <v>1754</v>
      </c>
      <c r="L402" s="9" t="s">
        <v>49</v>
      </c>
      <c r="N402" s="9">
        <v>1</v>
      </c>
      <c r="AH402" s="9">
        <v>1</v>
      </c>
    </row>
    <row r="403" spans="2:35">
      <c r="B403" s="46">
        <v>44946</v>
      </c>
      <c r="C403" s="12">
        <f>SUM(C402+1)</f>
        <v>387</v>
      </c>
      <c r="D403" s="24" t="s">
        <v>2159</v>
      </c>
      <c r="E403" s="8" t="s">
        <v>68</v>
      </c>
      <c r="F403" s="8">
        <v>1</v>
      </c>
      <c r="G403" s="8">
        <v>4</v>
      </c>
      <c r="H403" s="8">
        <v>0</v>
      </c>
      <c r="J403" s="9" t="s">
        <v>1885</v>
      </c>
      <c r="K403" s="9" t="s">
        <v>1757</v>
      </c>
      <c r="L403" s="9" t="s">
        <v>245</v>
      </c>
      <c r="AD403" s="9">
        <v>1</v>
      </c>
      <c r="AI403" s="10">
        <v>1</v>
      </c>
    </row>
    <row r="404" spans="2:35">
      <c r="B404" s="46">
        <v>44946</v>
      </c>
      <c r="C404" s="12">
        <f t="shared" ref="C404:C427" si="38">SUM(C403+1)</f>
        <v>388</v>
      </c>
      <c r="D404" s="24" t="s">
        <v>2160</v>
      </c>
      <c r="E404" s="8" t="s">
        <v>1019</v>
      </c>
      <c r="F404" s="8">
        <v>1</v>
      </c>
      <c r="G404" s="8">
        <v>1</v>
      </c>
      <c r="H404" s="8">
        <v>1</v>
      </c>
      <c r="J404" s="9" t="s">
        <v>8</v>
      </c>
      <c r="K404" s="9" t="s">
        <v>262</v>
      </c>
      <c r="L404" s="9" t="s">
        <v>49</v>
      </c>
      <c r="N404" s="9">
        <v>1</v>
      </c>
      <c r="AH404" s="9">
        <v>1</v>
      </c>
    </row>
    <row r="405" spans="2:35">
      <c r="B405" s="46">
        <v>44946</v>
      </c>
      <c r="C405" s="12">
        <f t="shared" si="38"/>
        <v>389</v>
      </c>
      <c r="D405" s="24" t="s">
        <v>2161</v>
      </c>
      <c r="E405" s="8" t="s">
        <v>68</v>
      </c>
      <c r="F405" s="8">
        <v>1</v>
      </c>
      <c r="G405" s="8">
        <v>1</v>
      </c>
      <c r="H405" s="8">
        <v>1</v>
      </c>
      <c r="J405" s="9" t="s">
        <v>8</v>
      </c>
      <c r="K405" s="9" t="s">
        <v>1757</v>
      </c>
      <c r="L405" s="9" t="s">
        <v>51</v>
      </c>
      <c r="N405" s="9">
        <v>1</v>
      </c>
      <c r="AH405" s="9">
        <v>1</v>
      </c>
    </row>
    <row r="406" spans="2:35">
      <c r="B406" s="46">
        <v>44946</v>
      </c>
      <c r="C406" s="12">
        <f t="shared" si="38"/>
        <v>390</v>
      </c>
      <c r="D406" s="24" t="s">
        <v>2162</v>
      </c>
      <c r="E406" s="8" t="s">
        <v>61</v>
      </c>
      <c r="F406" s="8">
        <v>1</v>
      </c>
      <c r="G406" s="8">
        <v>1</v>
      </c>
      <c r="H406" s="8">
        <v>1</v>
      </c>
      <c r="J406" s="9" t="s">
        <v>8</v>
      </c>
      <c r="K406" s="9" t="s">
        <v>1757</v>
      </c>
      <c r="L406" s="9" t="s">
        <v>49</v>
      </c>
      <c r="N406" s="9">
        <v>1</v>
      </c>
      <c r="AH406" s="9">
        <v>1</v>
      </c>
    </row>
    <row r="407" spans="2:35">
      <c r="B407" s="46">
        <v>44946</v>
      </c>
      <c r="C407" s="12">
        <f t="shared" si="38"/>
        <v>391</v>
      </c>
      <c r="D407" s="24" t="s">
        <v>2163</v>
      </c>
      <c r="E407" s="8" t="s">
        <v>950</v>
      </c>
      <c r="F407" s="8">
        <v>1</v>
      </c>
      <c r="G407" s="8">
        <v>0</v>
      </c>
      <c r="H407" s="8">
        <v>0</v>
      </c>
      <c r="J407" s="9" t="s">
        <v>1885</v>
      </c>
      <c r="K407" s="9" t="s">
        <v>17</v>
      </c>
      <c r="L407" s="9" t="s">
        <v>2164</v>
      </c>
      <c r="AD407" s="9">
        <v>1</v>
      </c>
      <c r="AI407" s="10">
        <v>1</v>
      </c>
    </row>
    <row r="408" spans="2:35">
      <c r="B408" s="46">
        <v>44946</v>
      </c>
      <c r="C408" s="12">
        <f t="shared" si="38"/>
        <v>392</v>
      </c>
      <c r="D408" s="24" t="s">
        <v>247</v>
      </c>
      <c r="E408" s="8" t="s">
        <v>55</v>
      </c>
      <c r="F408" s="8">
        <v>1</v>
      </c>
      <c r="G408" s="8">
        <v>19</v>
      </c>
      <c r="H408" s="8">
        <v>1</v>
      </c>
      <c r="J408" s="9" t="s">
        <v>14</v>
      </c>
      <c r="K408" s="9" t="s">
        <v>1781</v>
      </c>
      <c r="L408" s="9" t="s">
        <v>1209</v>
      </c>
      <c r="U408" s="9">
        <v>1</v>
      </c>
      <c r="AH408" s="9">
        <v>1</v>
      </c>
    </row>
    <row r="409" spans="2:35">
      <c r="B409" s="46">
        <v>44946</v>
      </c>
      <c r="C409" s="12">
        <f t="shared" si="38"/>
        <v>393</v>
      </c>
      <c r="D409" s="24" t="s">
        <v>2165</v>
      </c>
      <c r="E409" s="8" t="s">
        <v>55</v>
      </c>
      <c r="F409" s="8">
        <v>1</v>
      </c>
      <c r="G409" s="8">
        <v>4</v>
      </c>
      <c r="H409" s="8">
        <v>1</v>
      </c>
      <c r="J409" s="9" t="s">
        <v>14</v>
      </c>
      <c r="K409" s="9" t="s">
        <v>1781</v>
      </c>
      <c r="L409" s="9" t="s">
        <v>245</v>
      </c>
      <c r="U409" s="9">
        <v>1</v>
      </c>
      <c r="AH409" s="9">
        <v>1</v>
      </c>
    </row>
    <row r="410" spans="2:35">
      <c r="B410" s="46">
        <v>44946</v>
      </c>
      <c r="C410" s="12">
        <f t="shared" si="38"/>
        <v>394</v>
      </c>
      <c r="D410" s="24" t="s">
        <v>2166</v>
      </c>
      <c r="E410" s="8" t="s">
        <v>55</v>
      </c>
      <c r="F410" s="8">
        <v>1</v>
      </c>
      <c r="G410" s="8">
        <v>1</v>
      </c>
      <c r="H410" s="8">
        <v>4</v>
      </c>
      <c r="J410" s="9" t="s">
        <v>1834</v>
      </c>
      <c r="K410" s="9" t="s">
        <v>1754</v>
      </c>
      <c r="L410" s="9" t="s">
        <v>49</v>
      </c>
      <c r="AA410" s="9">
        <v>1</v>
      </c>
      <c r="AH410" s="9">
        <v>1</v>
      </c>
    </row>
    <row r="411" spans="2:35">
      <c r="B411" s="46">
        <v>44946</v>
      </c>
      <c r="C411" s="12">
        <f t="shared" si="38"/>
        <v>395</v>
      </c>
      <c r="D411" s="24" t="s">
        <v>2167</v>
      </c>
      <c r="E411" s="8" t="s">
        <v>55</v>
      </c>
      <c r="F411" s="8">
        <v>1</v>
      </c>
      <c r="G411" s="8">
        <v>17</v>
      </c>
      <c r="H411" s="8">
        <v>0</v>
      </c>
      <c r="J411" s="9" t="s">
        <v>1843</v>
      </c>
      <c r="K411" s="9" t="s">
        <v>1781</v>
      </c>
      <c r="L411" s="9" t="s">
        <v>1209</v>
      </c>
      <c r="AC411" s="9">
        <v>1</v>
      </c>
      <c r="AH411" s="9">
        <v>1</v>
      </c>
    </row>
    <row r="412" spans="2:35">
      <c r="B412" s="46">
        <v>44946</v>
      </c>
      <c r="C412" s="12">
        <f t="shared" si="38"/>
        <v>396</v>
      </c>
      <c r="D412" s="24" t="s">
        <v>1965</v>
      </c>
      <c r="E412" s="8" t="s">
        <v>48</v>
      </c>
      <c r="F412" s="8">
        <v>1</v>
      </c>
      <c r="G412" s="8">
        <v>2</v>
      </c>
      <c r="H412" s="8">
        <v>1</v>
      </c>
      <c r="J412" s="9" t="s">
        <v>2089</v>
      </c>
      <c r="K412" s="9" t="s">
        <v>1754</v>
      </c>
      <c r="L412" s="9" t="s">
        <v>785</v>
      </c>
      <c r="AF412" s="9">
        <v>1</v>
      </c>
      <c r="AI412" s="10">
        <v>1</v>
      </c>
    </row>
    <row r="413" spans="2:35">
      <c r="B413" s="46">
        <v>44946</v>
      </c>
      <c r="C413" s="12">
        <f t="shared" si="38"/>
        <v>397</v>
      </c>
      <c r="D413" s="24" t="s">
        <v>2168</v>
      </c>
      <c r="E413" s="8" t="s">
        <v>48</v>
      </c>
      <c r="F413" s="8">
        <v>1</v>
      </c>
      <c r="G413" s="8">
        <v>4</v>
      </c>
      <c r="H413" s="8">
        <v>0</v>
      </c>
      <c r="J413" s="9" t="s">
        <v>1885</v>
      </c>
      <c r="K413" s="9" t="s">
        <v>1757</v>
      </c>
      <c r="L413" s="9" t="s">
        <v>245</v>
      </c>
      <c r="AD413" s="9">
        <v>1</v>
      </c>
      <c r="AH413" s="9">
        <v>1</v>
      </c>
    </row>
    <row r="414" spans="2:35">
      <c r="B414" s="46">
        <v>44946</v>
      </c>
      <c r="C414" s="12">
        <f t="shared" si="38"/>
        <v>398</v>
      </c>
      <c r="D414" s="24" t="s">
        <v>2169</v>
      </c>
      <c r="E414" s="8" t="s">
        <v>48</v>
      </c>
      <c r="F414" s="8">
        <v>1</v>
      </c>
      <c r="G414" s="8">
        <v>1</v>
      </c>
      <c r="H414" s="8">
        <v>2</v>
      </c>
      <c r="J414" s="9" t="s">
        <v>1785</v>
      </c>
      <c r="K414" s="9" t="s">
        <v>1757</v>
      </c>
      <c r="L414" s="9" t="s">
        <v>83</v>
      </c>
      <c r="Z414" s="9">
        <v>1</v>
      </c>
      <c r="AH414" s="9">
        <v>1</v>
      </c>
    </row>
    <row r="415" spans="2:35">
      <c r="B415" s="46">
        <v>44946</v>
      </c>
      <c r="C415" s="12">
        <f t="shared" si="38"/>
        <v>399</v>
      </c>
      <c r="D415" s="24" t="s">
        <v>2170</v>
      </c>
      <c r="E415" s="8" t="s">
        <v>48</v>
      </c>
      <c r="F415" s="8">
        <v>1</v>
      </c>
      <c r="G415" s="8">
        <v>17</v>
      </c>
      <c r="H415" s="8">
        <v>0</v>
      </c>
      <c r="J415" s="9" t="s">
        <v>27</v>
      </c>
      <c r="K415" s="9" t="s">
        <v>1781</v>
      </c>
      <c r="L415" s="9" t="s">
        <v>1209</v>
      </c>
      <c r="X415" s="9">
        <v>1</v>
      </c>
      <c r="AH415" s="9">
        <v>1</v>
      </c>
    </row>
    <row r="416" spans="2:35">
      <c r="B416" s="46">
        <v>44946</v>
      </c>
      <c r="C416" s="12">
        <f t="shared" si="38"/>
        <v>400</v>
      </c>
      <c r="D416" s="24" t="s">
        <v>2171</v>
      </c>
      <c r="E416" s="8" t="s">
        <v>53</v>
      </c>
      <c r="F416" s="8">
        <v>1</v>
      </c>
      <c r="G416" s="8">
        <v>17</v>
      </c>
      <c r="H416" s="8">
        <v>0</v>
      </c>
      <c r="J416" s="9" t="s">
        <v>1843</v>
      </c>
      <c r="K416" s="9" t="s">
        <v>1781</v>
      </c>
      <c r="L416" s="9" t="s">
        <v>1209</v>
      </c>
      <c r="AC416" s="9">
        <v>1</v>
      </c>
      <c r="AH416" s="9">
        <v>1</v>
      </c>
    </row>
    <row r="417" spans="2:35">
      <c r="B417" s="46">
        <v>44946</v>
      </c>
      <c r="C417" s="12">
        <f t="shared" si="38"/>
        <v>401</v>
      </c>
      <c r="D417" s="24" t="s">
        <v>2172</v>
      </c>
      <c r="E417" s="8" t="s">
        <v>53</v>
      </c>
      <c r="F417" s="8">
        <v>1</v>
      </c>
      <c r="G417" s="8">
        <v>0</v>
      </c>
      <c r="H417" s="8">
        <v>21</v>
      </c>
      <c r="J417" s="9" t="s">
        <v>11</v>
      </c>
      <c r="K417" s="9" t="s">
        <v>1781</v>
      </c>
      <c r="L417" s="9" t="s">
        <v>71</v>
      </c>
      <c r="Y417" s="9">
        <v>1</v>
      </c>
      <c r="AH417" s="9">
        <v>1</v>
      </c>
    </row>
    <row r="418" spans="2:35">
      <c r="B418" s="46">
        <v>44946</v>
      </c>
      <c r="C418" s="12">
        <f t="shared" si="38"/>
        <v>402</v>
      </c>
      <c r="D418" s="24" t="s">
        <v>2173</v>
      </c>
      <c r="E418" s="8" t="s">
        <v>53</v>
      </c>
      <c r="F418" s="8">
        <v>1</v>
      </c>
      <c r="G418" s="8">
        <v>1</v>
      </c>
      <c r="H418" s="8">
        <v>3</v>
      </c>
      <c r="J418" s="9" t="s">
        <v>1785</v>
      </c>
      <c r="K418" s="9" t="s">
        <v>1781</v>
      </c>
      <c r="L418" s="9" t="s">
        <v>49</v>
      </c>
      <c r="Z418" s="9">
        <v>1</v>
      </c>
      <c r="AH418" s="9">
        <v>1</v>
      </c>
    </row>
    <row r="419" spans="2:35">
      <c r="B419" s="46">
        <v>44946</v>
      </c>
      <c r="C419" s="12">
        <f t="shared" si="38"/>
        <v>403</v>
      </c>
      <c r="D419" s="24" t="s">
        <v>2009</v>
      </c>
      <c r="E419" s="8" t="s">
        <v>53</v>
      </c>
      <c r="F419" s="8">
        <v>1</v>
      </c>
      <c r="G419" s="8">
        <v>23</v>
      </c>
      <c r="H419" s="8">
        <v>0</v>
      </c>
      <c r="J419" s="9" t="s">
        <v>11</v>
      </c>
      <c r="K419" s="9" t="s">
        <v>2174</v>
      </c>
      <c r="L419" s="9" t="s">
        <v>71</v>
      </c>
      <c r="Y419" s="9">
        <v>1</v>
      </c>
      <c r="AI419" s="10">
        <v>1</v>
      </c>
    </row>
    <row r="420" spans="2:35">
      <c r="B420" s="46">
        <v>44946</v>
      </c>
      <c r="C420" s="12">
        <f t="shared" si="38"/>
        <v>404</v>
      </c>
      <c r="D420" s="24" t="s">
        <v>1969</v>
      </c>
      <c r="E420" s="8" t="s">
        <v>402</v>
      </c>
      <c r="F420" s="8">
        <v>1</v>
      </c>
      <c r="G420" s="8">
        <v>2</v>
      </c>
      <c r="H420" s="8">
        <v>1</v>
      </c>
      <c r="J420" s="9" t="s">
        <v>11</v>
      </c>
      <c r="K420" s="9" t="s">
        <v>1757</v>
      </c>
      <c r="L420" s="9" t="s">
        <v>785</v>
      </c>
      <c r="P420" s="9">
        <v>1</v>
      </c>
      <c r="AH420" s="9">
        <v>1</v>
      </c>
    </row>
    <row r="421" spans="2:35">
      <c r="B421" s="46">
        <v>44946</v>
      </c>
      <c r="C421" s="12">
        <f t="shared" si="38"/>
        <v>405</v>
      </c>
      <c r="D421" s="24" t="s">
        <v>2175</v>
      </c>
      <c r="E421" s="8" t="s">
        <v>402</v>
      </c>
      <c r="F421" s="8">
        <v>1</v>
      </c>
      <c r="G421" s="8">
        <v>1</v>
      </c>
      <c r="H421" s="8">
        <v>3</v>
      </c>
      <c r="J421" s="9" t="s">
        <v>1785</v>
      </c>
      <c r="K421" s="9" t="s">
        <v>1757</v>
      </c>
      <c r="L421" s="9" t="s">
        <v>49</v>
      </c>
      <c r="Z421" s="9">
        <v>1</v>
      </c>
      <c r="AH421" s="9">
        <v>1</v>
      </c>
    </row>
    <row r="422" spans="2:35">
      <c r="B422" s="46">
        <v>44946</v>
      </c>
      <c r="C422" s="12">
        <f t="shared" si="38"/>
        <v>406</v>
      </c>
      <c r="D422" s="24" t="s">
        <v>243</v>
      </c>
      <c r="E422" s="8" t="s">
        <v>402</v>
      </c>
      <c r="F422" s="8">
        <v>1</v>
      </c>
      <c r="G422" s="8">
        <v>18</v>
      </c>
      <c r="H422" s="8">
        <v>1</v>
      </c>
      <c r="J422" s="9" t="s">
        <v>14</v>
      </c>
      <c r="K422" s="9" t="s">
        <v>1781</v>
      </c>
      <c r="L422" s="9" t="s">
        <v>1209</v>
      </c>
      <c r="W422" s="9">
        <v>1</v>
      </c>
      <c r="AH422" s="9">
        <v>1</v>
      </c>
    </row>
    <row r="423" spans="2:35">
      <c r="B423" s="46">
        <v>44946</v>
      </c>
      <c r="C423" s="12">
        <f t="shared" si="38"/>
        <v>407</v>
      </c>
      <c r="D423" s="24" t="s">
        <v>2176</v>
      </c>
      <c r="E423" s="8" t="s">
        <v>402</v>
      </c>
      <c r="F423" s="8">
        <v>1</v>
      </c>
      <c r="G423" s="8">
        <v>17</v>
      </c>
      <c r="H423" s="8">
        <v>0</v>
      </c>
      <c r="J423" s="9" t="s">
        <v>1843</v>
      </c>
      <c r="K423" s="9" t="s">
        <v>1781</v>
      </c>
      <c r="L423" s="9" t="s">
        <v>1209</v>
      </c>
      <c r="AC423" s="9">
        <v>1</v>
      </c>
      <c r="AH423" s="9">
        <v>1</v>
      </c>
    </row>
    <row r="424" spans="2:35">
      <c r="B424" s="46">
        <v>44946</v>
      </c>
      <c r="C424" s="12">
        <f t="shared" si="38"/>
        <v>408</v>
      </c>
      <c r="D424" s="24" t="s">
        <v>2177</v>
      </c>
      <c r="E424" s="8" t="s">
        <v>1005</v>
      </c>
      <c r="F424" s="8">
        <v>1</v>
      </c>
      <c r="G424" s="8">
        <v>1</v>
      </c>
      <c r="H424" s="8">
        <v>1</v>
      </c>
      <c r="J424" s="9" t="s">
        <v>8</v>
      </c>
      <c r="K424" s="9" t="s">
        <v>262</v>
      </c>
      <c r="L424" s="9" t="s">
        <v>49</v>
      </c>
      <c r="O424" s="9">
        <v>1</v>
      </c>
      <c r="AI424" s="10">
        <v>1</v>
      </c>
    </row>
    <row r="425" spans="2:35">
      <c r="B425" s="46">
        <v>44946</v>
      </c>
      <c r="C425" s="12">
        <f t="shared" si="38"/>
        <v>409</v>
      </c>
      <c r="D425" s="24" t="s">
        <v>2069</v>
      </c>
      <c r="E425" s="8" t="s">
        <v>1005</v>
      </c>
      <c r="F425" s="8">
        <v>1</v>
      </c>
      <c r="G425" s="8">
        <v>1</v>
      </c>
      <c r="H425" s="8">
        <v>1</v>
      </c>
      <c r="J425" s="9" t="s">
        <v>8</v>
      </c>
      <c r="K425" s="9" t="s">
        <v>1757</v>
      </c>
      <c r="L425" s="9" t="s">
        <v>87</v>
      </c>
      <c r="O425" s="9">
        <v>1</v>
      </c>
      <c r="AI425" s="10">
        <v>1</v>
      </c>
    </row>
    <row r="426" spans="2:35">
      <c r="B426" s="46">
        <v>44946</v>
      </c>
      <c r="C426" s="12">
        <f t="shared" si="38"/>
        <v>410</v>
      </c>
      <c r="D426" s="24" t="s">
        <v>2178</v>
      </c>
      <c r="E426" s="8" t="s">
        <v>159</v>
      </c>
      <c r="F426" s="8">
        <v>1</v>
      </c>
      <c r="G426" s="8">
        <v>1</v>
      </c>
      <c r="H426" s="8">
        <v>4</v>
      </c>
      <c r="J426" s="9" t="s">
        <v>2179</v>
      </c>
      <c r="K426" s="9" t="s">
        <v>1754</v>
      </c>
      <c r="L426" s="9" t="s">
        <v>51</v>
      </c>
      <c r="AA426" s="9">
        <v>1</v>
      </c>
      <c r="AH426" s="9">
        <v>1</v>
      </c>
    </row>
    <row r="427" spans="2:35">
      <c r="B427" s="46">
        <v>44946</v>
      </c>
      <c r="C427" s="12">
        <f t="shared" si="38"/>
        <v>411</v>
      </c>
      <c r="D427" s="24" t="s">
        <v>2180</v>
      </c>
      <c r="E427" s="8" t="s">
        <v>159</v>
      </c>
      <c r="F427" s="8">
        <v>1</v>
      </c>
      <c r="G427" s="8">
        <v>1</v>
      </c>
      <c r="H427" s="8">
        <v>0</v>
      </c>
      <c r="J427" s="9" t="s">
        <v>2181</v>
      </c>
      <c r="K427" s="9" t="s">
        <v>1754</v>
      </c>
      <c r="L427" s="9" t="s">
        <v>51</v>
      </c>
      <c r="AD427" s="9">
        <v>1</v>
      </c>
      <c r="AH427" s="9">
        <v>1</v>
      </c>
    </row>
    <row r="428" spans="2:35">
      <c r="C428" s="221" t="s">
        <v>1819</v>
      </c>
      <c r="D428" s="222"/>
      <c r="E428" s="223"/>
      <c r="F428" s="76">
        <f>SUM(F402:F427)</f>
        <v>26</v>
      </c>
      <c r="G428" s="76">
        <f>SUM(G402:G427)</f>
        <v>156</v>
      </c>
      <c r="H428" s="76">
        <f>SUM(H402:H427)</f>
        <v>48</v>
      </c>
      <c r="J428" s="76"/>
      <c r="K428" s="76"/>
      <c r="L428" s="76"/>
      <c r="N428" s="76">
        <f t="shared" ref="N428:AF428" si="39">SUM(N402:N427)</f>
        <v>4</v>
      </c>
      <c r="O428" s="76">
        <f t="shared" si="39"/>
        <v>2</v>
      </c>
      <c r="P428" s="76">
        <f t="shared" si="39"/>
        <v>1</v>
      </c>
      <c r="Q428" s="76">
        <f t="shared" si="39"/>
        <v>0</v>
      </c>
      <c r="R428" s="76">
        <f t="shared" si="39"/>
        <v>0</v>
      </c>
      <c r="S428" s="76">
        <f t="shared" si="39"/>
        <v>0</v>
      </c>
      <c r="T428" s="76">
        <f t="shared" si="39"/>
        <v>0</v>
      </c>
      <c r="U428" s="76">
        <f t="shared" si="39"/>
        <v>2</v>
      </c>
      <c r="V428" s="76">
        <f t="shared" si="39"/>
        <v>0</v>
      </c>
      <c r="W428" s="76">
        <f t="shared" si="39"/>
        <v>1</v>
      </c>
      <c r="X428" s="76">
        <f t="shared" si="39"/>
        <v>1</v>
      </c>
      <c r="Y428" s="76">
        <f t="shared" si="39"/>
        <v>2</v>
      </c>
      <c r="Z428" s="76">
        <f t="shared" si="39"/>
        <v>3</v>
      </c>
      <c r="AA428" s="76">
        <f t="shared" si="39"/>
        <v>2</v>
      </c>
      <c r="AB428" s="76">
        <f t="shared" si="39"/>
        <v>0</v>
      </c>
      <c r="AC428" s="76">
        <f t="shared" si="39"/>
        <v>3</v>
      </c>
      <c r="AD428" s="76">
        <f t="shared" si="39"/>
        <v>4</v>
      </c>
      <c r="AE428" s="76">
        <f t="shared" si="39"/>
        <v>0</v>
      </c>
      <c r="AF428" s="76">
        <f t="shared" si="39"/>
        <v>1</v>
      </c>
      <c r="AH428" s="76">
        <f>SUM(AH402:AH427)</f>
        <v>20</v>
      </c>
      <c r="AI428" s="77">
        <f>SUM(AI402:AI427)</f>
        <v>6</v>
      </c>
    </row>
    <row r="429" spans="2:35">
      <c r="B429" s="46">
        <v>44949</v>
      </c>
      <c r="C429" s="12">
        <f>SUM(C427+1)</f>
        <v>412</v>
      </c>
      <c r="D429" s="24" t="s">
        <v>2182</v>
      </c>
      <c r="E429" s="8" t="s">
        <v>950</v>
      </c>
      <c r="F429" s="8">
        <v>1</v>
      </c>
      <c r="G429" s="8">
        <v>0</v>
      </c>
      <c r="H429" s="8">
        <v>0</v>
      </c>
      <c r="J429" s="9" t="s">
        <v>8</v>
      </c>
      <c r="K429" s="9" t="s">
        <v>1754</v>
      </c>
      <c r="L429" s="9" t="s">
        <v>51</v>
      </c>
      <c r="N429" s="9">
        <v>1</v>
      </c>
      <c r="AI429" s="10">
        <v>1</v>
      </c>
    </row>
    <row r="430" spans="2:35">
      <c r="B430" s="46">
        <v>44949</v>
      </c>
      <c r="C430" s="12">
        <f>SUM(C429+1)</f>
        <v>413</v>
      </c>
      <c r="D430" s="24" t="s">
        <v>2183</v>
      </c>
      <c r="E430" s="8" t="s">
        <v>950</v>
      </c>
      <c r="F430" s="8">
        <v>1</v>
      </c>
      <c r="G430" s="8">
        <v>0</v>
      </c>
      <c r="H430" s="8">
        <v>0</v>
      </c>
      <c r="J430" s="9" t="s">
        <v>8</v>
      </c>
      <c r="K430" s="9" t="s">
        <v>2184</v>
      </c>
      <c r="L430" s="9" t="s">
        <v>49</v>
      </c>
      <c r="N430" s="9">
        <v>1</v>
      </c>
      <c r="AI430" s="10">
        <v>1</v>
      </c>
    </row>
    <row r="431" spans="2:35">
      <c r="B431" s="46">
        <v>44949</v>
      </c>
      <c r="C431" s="12">
        <f t="shared" ref="C431:C463" si="40">SUM(C430+1)</f>
        <v>414</v>
      </c>
      <c r="D431" s="24" t="s">
        <v>2185</v>
      </c>
      <c r="E431" s="8" t="s">
        <v>950</v>
      </c>
      <c r="F431" s="8">
        <v>1</v>
      </c>
      <c r="G431" s="8">
        <v>1</v>
      </c>
      <c r="H431" s="8">
        <v>1</v>
      </c>
      <c r="J431" s="9" t="s">
        <v>8</v>
      </c>
      <c r="K431" s="9" t="s">
        <v>2184</v>
      </c>
      <c r="L431" s="9" t="s">
        <v>49</v>
      </c>
      <c r="N431" s="9">
        <v>1</v>
      </c>
      <c r="AH431" s="9">
        <v>1</v>
      </c>
    </row>
    <row r="432" spans="2:35">
      <c r="B432" s="46">
        <v>44949</v>
      </c>
      <c r="C432" s="12">
        <f t="shared" si="40"/>
        <v>415</v>
      </c>
      <c r="D432" s="24" t="s">
        <v>2186</v>
      </c>
      <c r="E432" s="8" t="s">
        <v>1019</v>
      </c>
      <c r="F432" s="8">
        <v>1</v>
      </c>
      <c r="G432" s="8">
        <v>0</v>
      </c>
      <c r="H432" s="8">
        <v>0</v>
      </c>
      <c r="J432" s="9" t="s">
        <v>23</v>
      </c>
      <c r="K432" s="9" t="s">
        <v>1757</v>
      </c>
      <c r="L432" s="9" t="s">
        <v>87</v>
      </c>
      <c r="P432" s="9">
        <v>1</v>
      </c>
      <c r="AH432" s="9">
        <v>1</v>
      </c>
    </row>
    <row r="433" spans="2:35">
      <c r="B433" s="46">
        <v>44949</v>
      </c>
      <c r="C433" s="12">
        <f t="shared" si="40"/>
        <v>416</v>
      </c>
      <c r="D433" s="24" t="s">
        <v>2187</v>
      </c>
      <c r="E433" s="8" t="s">
        <v>1019</v>
      </c>
      <c r="F433" s="8">
        <v>1</v>
      </c>
      <c r="G433" s="8">
        <v>1</v>
      </c>
      <c r="H433" s="8">
        <v>1</v>
      </c>
      <c r="J433" s="9" t="s">
        <v>8</v>
      </c>
      <c r="K433" s="9" t="s">
        <v>1757</v>
      </c>
      <c r="L433" s="9" t="s">
        <v>51</v>
      </c>
      <c r="N433" s="9">
        <v>1</v>
      </c>
      <c r="AI433" s="10">
        <v>1</v>
      </c>
    </row>
    <row r="434" spans="2:35">
      <c r="B434" s="46">
        <v>44949</v>
      </c>
      <c r="C434" s="12">
        <f t="shared" si="40"/>
        <v>417</v>
      </c>
      <c r="D434" s="24" t="s">
        <v>2188</v>
      </c>
      <c r="E434" s="8" t="s">
        <v>1019</v>
      </c>
      <c r="F434" s="8">
        <v>1</v>
      </c>
      <c r="G434" s="8">
        <v>1</v>
      </c>
      <c r="H434" s="8">
        <v>2</v>
      </c>
      <c r="J434" s="9" t="s">
        <v>20</v>
      </c>
      <c r="K434" s="9" t="s">
        <v>1757</v>
      </c>
      <c r="L434" s="9" t="s">
        <v>83</v>
      </c>
      <c r="O434" s="9">
        <v>1</v>
      </c>
      <c r="AH434" s="9">
        <v>1</v>
      </c>
    </row>
    <row r="435" spans="2:35">
      <c r="B435" s="46">
        <v>44949</v>
      </c>
      <c r="C435" s="12">
        <f t="shared" si="40"/>
        <v>418</v>
      </c>
      <c r="D435" s="24" t="s">
        <v>2189</v>
      </c>
      <c r="E435" s="8" t="s">
        <v>1019</v>
      </c>
      <c r="F435" s="8">
        <v>1</v>
      </c>
      <c r="G435" s="8">
        <v>1</v>
      </c>
      <c r="H435" s="8">
        <v>1</v>
      </c>
      <c r="J435" s="9" t="s">
        <v>8</v>
      </c>
      <c r="K435" s="9" t="s">
        <v>1757</v>
      </c>
      <c r="L435" s="9" t="s">
        <v>87</v>
      </c>
      <c r="N435" s="9">
        <v>1</v>
      </c>
      <c r="AH435" s="9">
        <v>1</v>
      </c>
    </row>
    <row r="436" spans="2:35">
      <c r="B436" s="46">
        <v>44949</v>
      </c>
      <c r="C436" s="12">
        <f t="shared" si="40"/>
        <v>419</v>
      </c>
      <c r="D436" s="24" t="s">
        <v>2190</v>
      </c>
      <c r="E436" s="8" t="s">
        <v>1026</v>
      </c>
      <c r="F436" s="8">
        <v>1</v>
      </c>
      <c r="G436" s="8">
        <v>0</v>
      </c>
      <c r="H436" s="8">
        <v>0</v>
      </c>
      <c r="J436" s="9" t="s">
        <v>23</v>
      </c>
      <c r="K436" s="9" t="s">
        <v>1757</v>
      </c>
      <c r="L436" s="9" t="s">
        <v>87</v>
      </c>
      <c r="P436" s="9">
        <v>1</v>
      </c>
      <c r="AH436" s="9">
        <v>1</v>
      </c>
    </row>
    <row r="437" spans="2:35">
      <c r="B437" s="46">
        <v>44949</v>
      </c>
      <c r="C437" s="12">
        <f t="shared" si="40"/>
        <v>420</v>
      </c>
      <c r="D437" s="29" t="s">
        <v>2191</v>
      </c>
      <c r="E437" s="8" t="s">
        <v>1026</v>
      </c>
      <c r="F437" s="8">
        <v>1</v>
      </c>
      <c r="G437" s="8">
        <v>1</v>
      </c>
      <c r="H437" s="8">
        <v>2</v>
      </c>
      <c r="J437" s="9" t="s">
        <v>8</v>
      </c>
      <c r="K437" s="9" t="s">
        <v>1757</v>
      </c>
      <c r="L437" s="9" t="s">
        <v>83</v>
      </c>
      <c r="N437" s="9">
        <v>1</v>
      </c>
      <c r="AH437" s="9">
        <v>1</v>
      </c>
    </row>
    <row r="438" spans="2:35">
      <c r="B438" s="46">
        <v>44949</v>
      </c>
      <c r="C438" s="12">
        <f t="shared" si="40"/>
        <v>421</v>
      </c>
      <c r="D438" s="24" t="s">
        <v>2192</v>
      </c>
      <c r="E438" s="8" t="s">
        <v>1026</v>
      </c>
      <c r="F438" s="8">
        <v>1</v>
      </c>
      <c r="G438" s="8">
        <v>1</v>
      </c>
      <c r="H438" s="8">
        <v>2</v>
      </c>
      <c r="J438" s="9" t="s">
        <v>20</v>
      </c>
      <c r="K438" s="9" t="s">
        <v>1757</v>
      </c>
      <c r="L438" s="9" t="s">
        <v>49</v>
      </c>
      <c r="O438" s="9">
        <v>1</v>
      </c>
      <c r="AH438" s="9">
        <v>1</v>
      </c>
    </row>
    <row r="439" spans="2:35">
      <c r="B439" s="46">
        <v>44949</v>
      </c>
      <c r="C439" s="12">
        <f t="shared" si="40"/>
        <v>422</v>
      </c>
      <c r="D439" s="24" t="s">
        <v>2193</v>
      </c>
      <c r="E439" s="8" t="s">
        <v>402</v>
      </c>
      <c r="F439" s="8">
        <v>1</v>
      </c>
      <c r="G439" s="8">
        <v>17</v>
      </c>
      <c r="H439" s="8">
        <v>0</v>
      </c>
      <c r="J439" s="9" t="s">
        <v>2089</v>
      </c>
      <c r="K439" s="9" t="s">
        <v>1781</v>
      </c>
      <c r="L439" s="9" t="s">
        <v>1209</v>
      </c>
      <c r="AF439" s="9">
        <v>1</v>
      </c>
      <c r="AH439" s="9">
        <v>1</v>
      </c>
    </row>
    <row r="440" spans="2:35">
      <c r="B440" s="46">
        <v>44949</v>
      </c>
      <c r="C440" s="12">
        <f t="shared" si="40"/>
        <v>423</v>
      </c>
      <c r="D440" s="24" t="s">
        <v>2149</v>
      </c>
      <c r="E440" s="8" t="s">
        <v>402</v>
      </c>
      <c r="F440" s="8">
        <v>1</v>
      </c>
      <c r="G440" s="8">
        <v>17</v>
      </c>
      <c r="H440" s="8">
        <v>0</v>
      </c>
      <c r="J440" s="9" t="s">
        <v>1843</v>
      </c>
      <c r="K440" s="9" t="s">
        <v>1781</v>
      </c>
      <c r="L440" s="9" t="s">
        <v>1209</v>
      </c>
      <c r="AC440" s="9">
        <v>1</v>
      </c>
      <c r="AH440" s="9">
        <v>1</v>
      </c>
    </row>
    <row r="441" spans="2:35">
      <c r="B441" s="46">
        <v>44949</v>
      </c>
      <c r="C441" s="12">
        <f t="shared" si="40"/>
        <v>424</v>
      </c>
      <c r="D441" s="24" t="s">
        <v>2194</v>
      </c>
      <c r="E441" s="8" t="s">
        <v>53</v>
      </c>
      <c r="F441" s="8">
        <v>1</v>
      </c>
      <c r="G441" s="8">
        <v>1</v>
      </c>
      <c r="H441" s="8">
        <v>3</v>
      </c>
      <c r="J441" s="9" t="s">
        <v>1785</v>
      </c>
      <c r="K441" s="9" t="s">
        <v>2184</v>
      </c>
      <c r="L441" s="9" t="s">
        <v>66</v>
      </c>
      <c r="Z441" s="9">
        <v>1</v>
      </c>
      <c r="AH441" s="9">
        <v>1</v>
      </c>
    </row>
    <row r="442" spans="2:35">
      <c r="B442" s="46">
        <v>44949</v>
      </c>
      <c r="C442" s="12">
        <f t="shared" si="40"/>
        <v>425</v>
      </c>
      <c r="D442" s="24" t="s">
        <v>2195</v>
      </c>
      <c r="E442" s="8" t="s">
        <v>53</v>
      </c>
      <c r="F442" s="8">
        <v>1</v>
      </c>
      <c r="G442" s="8">
        <v>2</v>
      </c>
      <c r="H442" s="8">
        <v>0</v>
      </c>
      <c r="J442" s="9" t="s">
        <v>1885</v>
      </c>
      <c r="K442" s="9" t="s">
        <v>1754</v>
      </c>
      <c r="L442" s="9" t="s">
        <v>785</v>
      </c>
      <c r="AD442" s="9">
        <v>1</v>
      </c>
      <c r="AH442" s="9">
        <v>1</v>
      </c>
    </row>
    <row r="443" spans="2:35">
      <c r="B443" s="46">
        <v>44949</v>
      </c>
      <c r="C443" s="12">
        <f t="shared" si="40"/>
        <v>426</v>
      </c>
      <c r="D443" s="24" t="s">
        <v>1011</v>
      </c>
      <c r="E443" s="8" t="s">
        <v>53</v>
      </c>
      <c r="F443" s="8">
        <v>1</v>
      </c>
      <c r="G443" s="8">
        <v>17</v>
      </c>
      <c r="H443" s="8">
        <v>0</v>
      </c>
      <c r="J443" s="9" t="s">
        <v>1843</v>
      </c>
      <c r="K443" s="9" t="s">
        <v>1781</v>
      </c>
      <c r="L443" s="9" t="s">
        <v>1209</v>
      </c>
      <c r="AC443" s="9">
        <v>1</v>
      </c>
      <c r="AH443" s="9">
        <v>1</v>
      </c>
    </row>
    <row r="444" spans="2:35">
      <c r="B444" s="46">
        <v>44949</v>
      </c>
      <c r="C444" s="12">
        <f t="shared" si="40"/>
        <v>427</v>
      </c>
      <c r="D444" s="24" t="s">
        <v>2196</v>
      </c>
      <c r="E444" s="8" t="s">
        <v>53</v>
      </c>
      <c r="F444" s="8">
        <v>1</v>
      </c>
      <c r="G444" s="8">
        <v>17</v>
      </c>
      <c r="H444" s="8">
        <v>0</v>
      </c>
      <c r="J444" s="9" t="s">
        <v>2089</v>
      </c>
      <c r="K444" s="9" t="s">
        <v>1781</v>
      </c>
      <c r="L444" s="9" t="s">
        <v>1209</v>
      </c>
      <c r="AF444" s="9">
        <v>1</v>
      </c>
      <c r="AH444" s="9">
        <v>1</v>
      </c>
    </row>
    <row r="445" spans="2:35">
      <c r="B445" s="46">
        <v>44949</v>
      </c>
      <c r="C445" s="12">
        <f t="shared" si="40"/>
        <v>428</v>
      </c>
      <c r="D445" s="24" t="s">
        <v>2197</v>
      </c>
      <c r="E445" s="8" t="s">
        <v>1081</v>
      </c>
      <c r="F445" s="8">
        <v>1</v>
      </c>
      <c r="G445" s="8">
        <v>1</v>
      </c>
      <c r="H445" s="8">
        <v>1</v>
      </c>
      <c r="J445" s="9" t="s">
        <v>8</v>
      </c>
      <c r="K445" s="9" t="s">
        <v>1757</v>
      </c>
      <c r="L445" s="9" t="s">
        <v>87</v>
      </c>
      <c r="N445" s="9">
        <v>1</v>
      </c>
      <c r="AH445" s="9">
        <v>1</v>
      </c>
    </row>
    <row r="446" spans="2:35">
      <c r="B446" s="46">
        <v>44949</v>
      </c>
      <c r="C446" s="12">
        <f t="shared" si="40"/>
        <v>429</v>
      </c>
      <c r="D446" s="24" t="s">
        <v>2198</v>
      </c>
      <c r="E446" s="8" t="s">
        <v>1081</v>
      </c>
      <c r="F446" s="8">
        <v>1</v>
      </c>
      <c r="G446" s="8">
        <v>1</v>
      </c>
      <c r="H446" s="8">
        <v>2</v>
      </c>
      <c r="J446" s="9" t="s">
        <v>8</v>
      </c>
      <c r="K446" s="9" t="s">
        <v>1757</v>
      </c>
      <c r="L446" s="9" t="s">
        <v>49</v>
      </c>
      <c r="N446" s="9">
        <v>1</v>
      </c>
      <c r="AH446" s="9">
        <v>1</v>
      </c>
    </row>
    <row r="447" spans="2:35">
      <c r="B447" s="46">
        <v>44949</v>
      </c>
      <c r="C447" s="12">
        <f t="shared" si="40"/>
        <v>430</v>
      </c>
      <c r="D447" s="24" t="s">
        <v>2199</v>
      </c>
      <c r="E447" s="8" t="s">
        <v>1081</v>
      </c>
      <c r="F447" s="8">
        <v>1</v>
      </c>
      <c r="G447" s="8">
        <v>1</v>
      </c>
      <c r="H447" s="8">
        <v>2</v>
      </c>
      <c r="J447" s="9" t="s">
        <v>20</v>
      </c>
      <c r="K447" s="9" t="s">
        <v>1757</v>
      </c>
      <c r="L447" s="9" t="s">
        <v>87</v>
      </c>
      <c r="O447" s="9">
        <v>1</v>
      </c>
      <c r="AH447" s="9">
        <v>1</v>
      </c>
    </row>
    <row r="448" spans="2:35">
      <c r="B448" s="46">
        <v>44949</v>
      </c>
      <c r="C448" s="12">
        <f t="shared" si="40"/>
        <v>431</v>
      </c>
      <c r="D448" s="24" t="s">
        <v>2200</v>
      </c>
      <c r="E448" s="8" t="s">
        <v>48</v>
      </c>
      <c r="F448" s="8">
        <v>1</v>
      </c>
      <c r="G448" s="8">
        <v>1</v>
      </c>
      <c r="H448" s="8">
        <v>2</v>
      </c>
      <c r="J448" s="9" t="s">
        <v>1785</v>
      </c>
      <c r="K448" s="9" t="s">
        <v>262</v>
      </c>
      <c r="L448" s="9" t="s">
        <v>49</v>
      </c>
      <c r="Z448" s="9">
        <v>1</v>
      </c>
      <c r="AH448" s="9">
        <v>1</v>
      </c>
    </row>
    <row r="449" spans="2:35">
      <c r="B449" s="46">
        <v>44949</v>
      </c>
      <c r="C449" s="12">
        <f t="shared" si="40"/>
        <v>432</v>
      </c>
      <c r="D449" s="24" t="s">
        <v>2201</v>
      </c>
      <c r="E449" s="8" t="s">
        <v>48</v>
      </c>
      <c r="F449" s="8">
        <v>1</v>
      </c>
      <c r="G449" s="8">
        <v>17</v>
      </c>
      <c r="H449" s="8">
        <v>0</v>
      </c>
      <c r="J449" s="9" t="s">
        <v>1843</v>
      </c>
      <c r="K449" s="9" t="s">
        <v>1781</v>
      </c>
      <c r="L449" s="9" t="s">
        <v>1209</v>
      </c>
      <c r="AC449" s="9">
        <v>1</v>
      </c>
      <c r="AH449" s="9">
        <v>1</v>
      </c>
    </row>
    <row r="450" spans="2:35">
      <c r="B450" s="46">
        <v>44949</v>
      </c>
      <c r="C450" s="12">
        <f t="shared" si="40"/>
        <v>433</v>
      </c>
      <c r="D450" s="24" t="s">
        <v>2202</v>
      </c>
      <c r="E450" s="8" t="s">
        <v>48</v>
      </c>
      <c r="F450" s="8">
        <v>1</v>
      </c>
      <c r="G450" s="8">
        <v>17</v>
      </c>
      <c r="H450" s="8">
        <v>0</v>
      </c>
      <c r="J450" s="9" t="s">
        <v>1843</v>
      </c>
      <c r="K450" s="9" t="s">
        <v>1781</v>
      </c>
      <c r="L450" s="9" t="s">
        <v>1209</v>
      </c>
      <c r="AC450" s="9">
        <v>1</v>
      </c>
      <c r="AH450" s="9">
        <v>1</v>
      </c>
    </row>
    <row r="451" spans="2:35">
      <c r="B451" s="46">
        <v>44949</v>
      </c>
      <c r="C451" s="12">
        <f t="shared" si="40"/>
        <v>434</v>
      </c>
      <c r="D451" s="24" t="s">
        <v>2203</v>
      </c>
      <c r="E451" s="8" t="s">
        <v>48</v>
      </c>
      <c r="F451" s="8">
        <v>1</v>
      </c>
      <c r="G451" s="8">
        <v>3</v>
      </c>
      <c r="H451" s="8">
        <v>0</v>
      </c>
      <c r="J451" s="9" t="s">
        <v>1821</v>
      </c>
      <c r="K451" s="9" t="s">
        <v>1781</v>
      </c>
      <c r="L451" s="9" t="s">
        <v>2204</v>
      </c>
      <c r="AB451" s="9">
        <v>1</v>
      </c>
      <c r="AH451" s="9">
        <v>1</v>
      </c>
    </row>
    <row r="452" spans="2:35">
      <c r="B452" s="46">
        <v>44949</v>
      </c>
      <c r="C452" s="12">
        <f t="shared" si="40"/>
        <v>435</v>
      </c>
      <c r="D452" s="24" t="s">
        <v>2205</v>
      </c>
      <c r="E452" s="8" t="s">
        <v>55</v>
      </c>
      <c r="F452" s="8">
        <v>1</v>
      </c>
      <c r="G452" s="8">
        <v>3</v>
      </c>
      <c r="H452" s="8">
        <v>0</v>
      </c>
      <c r="J452" s="9" t="s">
        <v>1843</v>
      </c>
      <c r="K452" s="9" t="s">
        <v>1781</v>
      </c>
      <c r="L452" s="9" t="s">
        <v>2206</v>
      </c>
      <c r="AC452" s="9">
        <v>1</v>
      </c>
      <c r="AH452" s="9">
        <v>1</v>
      </c>
    </row>
    <row r="453" spans="2:35">
      <c r="B453" s="46">
        <v>44949</v>
      </c>
      <c r="C453" s="12">
        <f t="shared" si="40"/>
        <v>436</v>
      </c>
      <c r="D453" s="24" t="s">
        <v>2207</v>
      </c>
      <c r="E453" s="8" t="s">
        <v>55</v>
      </c>
      <c r="F453" s="8">
        <v>1</v>
      </c>
      <c r="G453" s="8">
        <v>17</v>
      </c>
      <c r="H453" s="8">
        <v>0</v>
      </c>
      <c r="J453" s="9" t="s">
        <v>1843</v>
      </c>
      <c r="K453" s="9" t="s">
        <v>1781</v>
      </c>
      <c r="L453" s="9" t="s">
        <v>1209</v>
      </c>
      <c r="AC453" s="9">
        <v>1</v>
      </c>
      <c r="AH453" s="9">
        <v>1</v>
      </c>
    </row>
    <row r="454" spans="2:35">
      <c r="B454" s="46">
        <v>44949</v>
      </c>
      <c r="C454" s="12">
        <f t="shared" si="40"/>
        <v>437</v>
      </c>
      <c r="D454" s="24" t="s">
        <v>2208</v>
      </c>
      <c r="E454" s="8" t="s">
        <v>55</v>
      </c>
      <c r="F454" s="8">
        <v>1</v>
      </c>
      <c r="G454" s="8">
        <v>17</v>
      </c>
      <c r="H454" s="8">
        <v>0</v>
      </c>
      <c r="J454" s="9" t="s">
        <v>1843</v>
      </c>
      <c r="K454" s="9" t="s">
        <v>1781</v>
      </c>
      <c r="L454" s="9" t="s">
        <v>1209</v>
      </c>
      <c r="AC454" s="9">
        <v>1</v>
      </c>
      <c r="AH454" s="9">
        <v>1</v>
      </c>
    </row>
    <row r="455" spans="2:35">
      <c r="B455" s="46">
        <v>44949</v>
      </c>
      <c r="C455" s="12">
        <f t="shared" si="40"/>
        <v>438</v>
      </c>
      <c r="D455" s="24" t="s">
        <v>1923</v>
      </c>
      <c r="E455" s="8" t="s">
        <v>55</v>
      </c>
      <c r="F455" s="8">
        <v>1</v>
      </c>
      <c r="G455" s="8">
        <v>0</v>
      </c>
      <c r="H455" s="8">
        <v>1</v>
      </c>
      <c r="J455" s="9" t="s">
        <v>14</v>
      </c>
      <c r="K455" s="9" t="s">
        <v>1781</v>
      </c>
      <c r="L455" s="9" t="s">
        <v>71</v>
      </c>
      <c r="W455" s="9">
        <v>1</v>
      </c>
      <c r="AH455" s="9">
        <v>1</v>
      </c>
    </row>
    <row r="456" spans="2:35">
      <c r="B456" s="46">
        <v>44949</v>
      </c>
      <c r="C456" s="12">
        <f t="shared" si="40"/>
        <v>439</v>
      </c>
      <c r="D456" s="24" t="s">
        <v>2209</v>
      </c>
      <c r="E456" s="8" t="s">
        <v>61</v>
      </c>
      <c r="F456" s="8">
        <v>1</v>
      </c>
      <c r="G456" s="8">
        <v>1</v>
      </c>
      <c r="H456" s="8">
        <v>1</v>
      </c>
      <c r="J456" s="9" t="s">
        <v>8</v>
      </c>
      <c r="K456" s="9" t="s">
        <v>1754</v>
      </c>
      <c r="L456" s="9" t="s">
        <v>51</v>
      </c>
      <c r="N456" s="9">
        <v>1</v>
      </c>
      <c r="AI456" s="10">
        <v>1</v>
      </c>
    </row>
    <row r="457" spans="2:35">
      <c r="B457" s="46">
        <v>44949</v>
      </c>
      <c r="C457" s="12">
        <f t="shared" si="40"/>
        <v>440</v>
      </c>
      <c r="D457" s="24" t="s">
        <v>2210</v>
      </c>
      <c r="E457" s="8" t="s">
        <v>61</v>
      </c>
      <c r="F457" s="8">
        <v>1</v>
      </c>
      <c r="G457" s="8">
        <v>0</v>
      </c>
      <c r="H457" s="8">
        <v>0</v>
      </c>
      <c r="J457" s="9" t="s">
        <v>8</v>
      </c>
      <c r="K457" s="9" t="s">
        <v>1757</v>
      </c>
      <c r="L457" s="9" t="s">
        <v>87</v>
      </c>
      <c r="N457" s="9">
        <v>1</v>
      </c>
      <c r="AH457" s="9">
        <v>1</v>
      </c>
    </row>
    <row r="458" spans="2:35">
      <c r="B458" s="46">
        <v>44949</v>
      </c>
      <c r="C458" s="12">
        <f t="shared" si="40"/>
        <v>441</v>
      </c>
      <c r="D458" s="24" t="s">
        <v>2191</v>
      </c>
      <c r="E458" s="8" t="s">
        <v>61</v>
      </c>
      <c r="F458" s="8">
        <v>1</v>
      </c>
      <c r="G458" s="8">
        <v>1</v>
      </c>
      <c r="H458" s="8">
        <v>2</v>
      </c>
      <c r="J458" s="9" t="s">
        <v>8</v>
      </c>
      <c r="K458" s="9" t="s">
        <v>1757</v>
      </c>
      <c r="L458" s="9" t="s">
        <v>87</v>
      </c>
      <c r="N458" s="9">
        <v>1</v>
      </c>
      <c r="AH458" s="9">
        <v>1</v>
      </c>
    </row>
    <row r="459" spans="2:35">
      <c r="B459" s="46">
        <v>44949</v>
      </c>
      <c r="C459" s="12">
        <f t="shared" si="40"/>
        <v>442</v>
      </c>
      <c r="D459" s="24" t="s">
        <v>2211</v>
      </c>
      <c r="E459" s="8" t="s">
        <v>1005</v>
      </c>
      <c r="F459" s="8">
        <v>1</v>
      </c>
      <c r="G459" s="8">
        <v>0</v>
      </c>
      <c r="H459" s="8">
        <v>0</v>
      </c>
      <c r="J459" s="9" t="s">
        <v>8</v>
      </c>
      <c r="K459" s="9" t="s">
        <v>1757</v>
      </c>
      <c r="L459" s="9" t="s">
        <v>49</v>
      </c>
      <c r="N459" s="9">
        <v>1</v>
      </c>
      <c r="AH459" s="9">
        <v>1</v>
      </c>
    </row>
    <row r="460" spans="2:35">
      <c r="B460" s="46">
        <v>44949</v>
      </c>
      <c r="C460" s="12">
        <f t="shared" si="40"/>
        <v>443</v>
      </c>
      <c r="D460" s="24" t="s">
        <v>2212</v>
      </c>
      <c r="E460" s="8" t="s">
        <v>1005</v>
      </c>
      <c r="F460" s="8">
        <v>1</v>
      </c>
      <c r="G460" s="8">
        <v>1</v>
      </c>
      <c r="H460" s="8">
        <v>1</v>
      </c>
      <c r="J460" s="9" t="s">
        <v>8</v>
      </c>
      <c r="K460" s="9" t="s">
        <v>1757</v>
      </c>
      <c r="L460" s="9" t="s">
        <v>51</v>
      </c>
      <c r="N460" s="9">
        <v>1</v>
      </c>
      <c r="AH460" s="9">
        <v>1</v>
      </c>
    </row>
    <row r="461" spans="2:35">
      <c r="B461" s="46">
        <v>44949</v>
      </c>
      <c r="C461" s="12">
        <f t="shared" si="40"/>
        <v>444</v>
      </c>
      <c r="D461" s="24" t="s">
        <v>2213</v>
      </c>
      <c r="E461" s="8" t="s">
        <v>1005</v>
      </c>
      <c r="F461" s="8">
        <v>1</v>
      </c>
      <c r="G461" s="8">
        <v>1</v>
      </c>
      <c r="H461" s="8">
        <v>1</v>
      </c>
      <c r="J461" s="9" t="s">
        <v>8</v>
      </c>
      <c r="K461" s="9" t="s">
        <v>1754</v>
      </c>
      <c r="L461" s="9" t="s">
        <v>51</v>
      </c>
      <c r="N461" s="9">
        <v>1</v>
      </c>
      <c r="AH461" s="9">
        <v>1</v>
      </c>
    </row>
    <row r="462" spans="2:35">
      <c r="B462" s="46">
        <v>44949</v>
      </c>
      <c r="C462" s="12">
        <f t="shared" si="40"/>
        <v>445</v>
      </c>
      <c r="D462" s="24" t="s">
        <v>2214</v>
      </c>
      <c r="E462" s="8" t="s">
        <v>1005</v>
      </c>
      <c r="F462" s="8">
        <v>1</v>
      </c>
      <c r="G462" s="8">
        <v>1</v>
      </c>
      <c r="H462" s="8">
        <v>1</v>
      </c>
      <c r="J462" s="9" t="s">
        <v>8</v>
      </c>
      <c r="K462" s="9" t="s">
        <v>1757</v>
      </c>
      <c r="L462" s="9" t="s">
        <v>87</v>
      </c>
      <c r="N462" s="9">
        <v>1</v>
      </c>
      <c r="AH462" s="9">
        <v>1</v>
      </c>
    </row>
    <row r="463" spans="2:35">
      <c r="B463" s="46">
        <v>44949</v>
      </c>
      <c r="C463" s="12">
        <f t="shared" si="40"/>
        <v>446</v>
      </c>
      <c r="D463" s="29" t="s">
        <v>2215</v>
      </c>
      <c r="E463" s="8" t="s">
        <v>159</v>
      </c>
      <c r="F463" s="8">
        <v>1</v>
      </c>
      <c r="G463" s="8">
        <v>49</v>
      </c>
      <c r="H463" s="8">
        <v>1</v>
      </c>
      <c r="P463" s="9">
        <v>1</v>
      </c>
      <c r="Y463" s="9">
        <v>1</v>
      </c>
      <c r="AH463" s="9">
        <v>1</v>
      </c>
    </row>
    <row r="464" spans="2:35">
      <c r="C464" s="221" t="s">
        <v>1819</v>
      </c>
      <c r="D464" s="222"/>
      <c r="E464" s="223"/>
      <c r="F464" s="76">
        <f>SUM(F429:F463)</f>
        <v>35</v>
      </c>
      <c r="G464" s="76">
        <f>SUM(G429:G463)</f>
        <v>209</v>
      </c>
      <c r="H464" s="76">
        <f>SUM(H429:H463)</f>
        <v>27</v>
      </c>
      <c r="J464" s="76"/>
      <c r="K464" s="76"/>
      <c r="L464" s="76"/>
      <c r="N464" s="76">
        <f t="shared" ref="N464:AF464" si="41">SUM(N429:N463)</f>
        <v>15</v>
      </c>
      <c r="O464" s="76">
        <f t="shared" si="41"/>
        <v>3</v>
      </c>
      <c r="P464" s="76">
        <f t="shared" si="41"/>
        <v>3</v>
      </c>
      <c r="Q464" s="76">
        <f t="shared" si="41"/>
        <v>0</v>
      </c>
      <c r="R464" s="76">
        <f t="shared" si="41"/>
        <v>0</v>
      </c>
      <c r="S464" s="76">
        <f t="shared" si="41"/>
        <v>0</v>
      </c>
      <c r="T464" s="76">
        <f t="shared" si="41"/>
        <v>0</v>
      </c>
      <c r="U464" s="76">
        <f t="shared" si="41"/>
        <v>0</v>
      </c>
      <c r="V464" s="76">
        <f t="shared" si="41"/>
        <v>0</v>
      </c>
      <c r="W464" s="76">
        <f t="shared" si="41"/>
        <v>1</v>
      </c>
      <c r="X464" s="76">
        <f t="shared" si="41"/>
        <v>0</v>
      </c>
      <c r="Y464" s="76">
        <f t="shared" si="41"/>
        <v>1</v>
      </c>
      <c r="Z464" s="76">
        <f t="shared" si="41"/>
        <v>2</v>
      </c>
      <c r="AA464" s="76">
        <f t="shared" si="41"/>
        <v>0</v>
      </c>
      <c r="AB464" s="76">
        <f t="shared" si="41"/>
        <v>1</v>
      </c>
      <c r="AC464" s="76">
        <f t="shared" si="41"/>
        <v>7</v>
      </c>
      <c r="AD464" s="76">
        <f t="shared" si="41"/>
        <v>1</v>
      </c>
      <c r="AE464" s="76">
        <f t="shared" si="41"/>
        <v>0</v>
      </c>
      <c r="AF464" s="76">
        <f t="shared" si="41"/>
        <v>2</v>
      </c>
      <c r="AH464" s="76">
        <f>SUM(AH429:AH463)</f>
        <v>31</v>
      </c>
      <c r="AI464" s="76">
        <f>SUM(AI429:AI463)</f>
        <v>4</v>
      </c>
    </row>
    <row r="465" spans="2:35">
      <c r="B465" s="46">
        <v>44950</v>
      </c>
      <c r="C465" s="91">
        <f>SUM(C463+1)</f>
        <v>447</v>
      </c>
      <c r="D465" s="24" t="s">
        <v>2216</v>
      </c>
      <c r="E465" s="8" t="s">
        <v>950</v>
      </c>
      <c r="F465" s="8">
        <v>1</v>
      </c>
      <c r="G465" s="8">
        <v>1</v>
      </c>
      <c r="H465" s="8">
        <v>1</v>
      </c>
      <c r="J465" s="9" t="s">
        <v>8</v>
      </c>
      <c r="K465" s="9" t="s">
        <v>1757</v>
      </c>
      <c r="L465" s="9" t="s">
        <v>83</v>
      </c>
      <c r="N465" s="9">
        <v>1</v>
      </c>
      <c r="AH465" s="9">
        <v>1</v>
      </c>
    </row>
    <row r="466" spans="2:35">
      <c r="B466" s="46">
        <v>44950</v>
      </c>
      <c r="C466" s="12">
        <f>SUM(C465+1)</f>
        <v>448</v>
      </c>
      <c r="D466" s="24" t="s">
        <v>2217</v>
      </c>
      <c r="E466" s="8" t="s">
        <v>1019</v>
      </c>
      <c r="F466" s="8">
        <v>1</v>
      </c>
      <c r="G466" s="8">
        <v>1</v>
      </c>
      <c r="H466" s="8">
        <v>1</v>
      </c>
      <c r="J466" s="9" t="s">
        <v>8</v>
      </c>
      <c r="K466" s="9" t="s">
        <v>262</v>
      </c>
      <c r="L466" s="9" t="s">
        <v>49</v>
      </c>
      <c r="N466" s="9">
        <v>1</v>
      </c>
      <c r="AI466" s="10">
        <v>1</v>
      </c>
    </row>
    <row r="467" spans="2:35">
      <c r="B467" s="46">
        <v>44950</v>
      </c>
      <c r="C467" s="12">
        <f t="shared" ref="C467:C487" si="42">SUM(C466+1)</f>
        <v>449</v>
      </c>
      <c r="D467" s="24" t="s">
        <v>2218</v>
      </c>
      <c r="E467" s="8" t="s">
        <v>1026</v>
      </c>
      <c r="F467" s="8">
        <v>1</v>
      </c>
      <c r="G467" s="8">
        <v>1</v>
      </c>
      <c r="H467" s="8">
        <v>1</v>
      </c>
      <c r="J467" s="9" t="s">
        <v>8</v>
      </c>
      <c r="K467" s="9" t="s">
        <v>1754</v>
      </c>
      <c r="L467" s="9" t="s">
        <v>49</v>
      </c>
      <c r="N467" s="9">
        <v>1</v>
      </c>
      <c r="AI467" s="10">
        <v>1</v>
      </c>
    </row>
    <row r="468" spans="2:35">
      <c r="B468" s="46">
        <v>44950</v>
      </c>
      <c r="C468" s="12">
        <f t="shared" si="42"/>
        <v>450</v>
      </c>
      <c r="D468" s="24" t="s">
        <v>359</v>
      </c>
      <c r="E468" s="8" t="s">
        <v>402</v>
      </c>
      <c r="F468" s="8">
        <v>1</v>
      </c>
      <c r="G468" s="8">
        <v>1</v>
      </c>
      <c r="H468" s="8">
        <v>2</v>
      </c>
      <c r="I468" s="9"/>
      <c r="J468" s="9" t="s">
        <v>27</v>
      </c>
      <c r="K468" s="9" t="s">
        <v>1781</v>
      </c>
      <c r="L468" s="9" t="s">
        <v>87</v>
      </c>
      <c r="X468" s="9">
        <v>1</v>
      </c>
      <c r="AH468" s="9">
        <v>1</v>
      </c>
    </row>
    <row r="469" spans="2:35">
      <c r="B469" s="46">
        <v>44950</v>
      </c>
      <c r="C469" s="12">
        <f t="shared" si="42"/>
        <v>451</v>
      </c>
      <c r="D469" s="24" t="s">
        <v>2219</v>
      </c>
      <c r="E469" s="8" t="s">
        <v>48</v>
      </c>
      <c r="F469" s="8">
        <v>1</v>
      </c>
      <c r="G469" s="8">
        <v>17</v>
      </c>
      <c r="H469" s="8">
        <v>1</v>
      </c>
      <c r="I469" s="9"/>
      <c r="J469" s="9" t="s">
        <v>1843</v>
      </c>
      <c r="K469" s="9" t="s">
        <v>1781</v>
      </c>
      <c r="L469" s="9" t="s">
        <v>1209</v>
      </c>
      <c r="AC469" s="9">
        <v>1</v>
      </c>
      <c r="AH469" s="9">
        <v>1</v>
      </c>
    </row>
    <row r="470" spans="2:35">
      <c r="B470" s="46">
        <v>44950</v>
      </c>
      <c r="C470" s="12">
        <f t="shared" si="42"/>
        <v>452</v>
      </c>
      <c r="D470" s="24" t="s">
        <v>2220</v>
      </c>
      <c r="E470" s="8" t="s">
        <v>53</v>
      </c>
      <c r="F470" s="8">
        <v>1</v>
      </c>
      <c r="G470" s="8">
        <v>2</v>
      </c>
      <c r="H470" s="8">
        <v>2</v>
      </c>
      <c r="J470" s="9" t="s">
        <v>27</v>
      </c>
      <c r="K470" s="9" t="s">
        <v>1781</v>
      </c>
      <c r="L470" s="9" t="s">
        <v>2221</v>
      </c>
      <c r="X470" s="9">
        <v>1</v>
      </c>
      <c r="AH470" s="9">
        <v>1</v>
      </c>
    </row>
    <row r="471" spans="2:35">
      <c r="B471" s="46">
        <v>44950</v>
      </c>
      <c r="C471" s="12">
        <f t="shared" si="42"/>
        <v>453</v>
      </c>
      <c r="D471" s="24" t="s">
        <v>2222</v>
      </c>
      <c r="E471" s="8" t="s">
        <v>113</v>
      </c>
      <c r="F471" s="8">
        <v>1</v>
      </c>
      <c r="G471" s="8">
        <v>1</v>
      </c>
      <c r="H471" s="8">
        <v>0</v>
      </c>
      <c r="J471" s="9" t="s">
        <v>1821</v>
      </c>
      <c r="K471" s="9" t="s">
        <v>1781</v>
      </c>
      <c r="L471" s="9" t="s">
        <v>49</v>
      </c>
      <c r="W471" s="9">
        <v>1</v>
      </c>
      <c r="AH471" s="9">
        <v>1</v>
      </c>
    </row>
    <row r="472" spans="2:35">
      <c r="B472" s="46">
        <v>44950</v>
      </c>
      <c r="C472" s="12">
        <f t="shared" si="42"/>
        <v>454</v>
      </c>
      <c r="D472" s="24" t="s">
        <v>2223</v>
      </c>
      <c r="E472" s="8" t="s">
        <v>61</v>
      </c>
      <c r="F472" s="8">
        <v>1</v>
      </c>
      <c r="G472" s="8">
        <v>1</v>
      </c>
      <c r="H472" s="8">
        <v>1</v>
      </c>
      <c r="J472" s="9" t="s">
        <v>8</v>
      </c>
      <c r="K472" s="9" t="s">
        <v>1757</v>
      </c>
      <c r="L472" s="9" t="s">
        <v>66</v>
      </c>
      <c r="N472" s="9">
        <v>1</v>
      </c>
      <c r="AI472" s="10">
        <v>1</v>
      </c>
    </row>
    <row r="473" spans="2:35">
      <c r="B473" s="46">
        <v>44950</v>
      </c>
      <c r="C473" s="12">
        <f t="shared" si="42"/>
        <v>455</v>
      </c>
      <c r="D473" s="24" t="s">
        <v>2224</v>
      </c>
      <c r="E473" s="8" t="s">
        <v>55</v>
      </c>
      <c r="F473" s="8">
        <v>1</v>
      </c>
      <c r="G473" s="8">
        <v>1</v>
      </c>
      <c r="H473" s="8">
        <v>2</v>
      </c>
      <c r="J473" s="9" t="s">
        <v>1843</v>
      </c>
      <c r="K473" s="9" t="s">
        <v>1781</v>
      </c>
      <c r="L473" s="9" t="s">
        <v>160</v>
      </c>
      <c r="AC473" s="9">
        <v>1</v>
      </c>
      <c r="AH473" s="9">
        <v>1</v>
      </c>
    </row>
    <row r="474" spans="2:35">
      <c r="B474" s="46">
        <v>44950</v>
      </c>
      <c r="C474" s="12">
        <f t="shared" si="42"/>
        <v>456</v>
      </c>
      <c r="D474" s="24" t="s">
        <v>2225</v>
      </c>
      <c r="E474" s="8" t="s">
        <v>1081</v>
      </c>
      <c r="F474" s="8">
        <v>1</v>
      </c>
      <c r="G474" s="8">
        <v>1</v>
      </c>
      <c r="H474" s="8">
        <v>3</v>
      </c>
      <c r="J474" s="9" t="s">
        <v>8</v>
      </c>
      <c r="K474" s="9" t="s">
        <v>262</v>
      </c>
      <c r="L474" s="9" t="s">
        <v>49</v>
      </c>
      <c r="N474" s="9">
        <v>1</v>
      </c>
      <c r="AH474" s="9">
        <v>1</v>
      </c>
    </row>
    <row r="475" spans="2:35">
      <c r="B475" s="46">
        <v>44950</v>
      </c>
      <c r="C475" s="12">
        <f t="shared" si="42"/>
        <v>457</v>
      </c>
      <c r="D475" s="24" t="s">
        <v>2226</v>
      </c>
      <c r="E475" s="8" t="s">
        <v>68</v>
      </c>
      <c r="F475" s="8">
        <v>1</v>
      </c>
      <c r="G475" s="8">
        <v>1</v>
      </c>
      <c r="H475" s="8">
        <v>1</v>
      </c>
      <c r="J475" s="9" t="s">
        <v>8</v>
      </c>
      <c r="K475" s="9" t="s">
        <v>1757</v>
      </c>
      <c r="L475" s="9" t="s">
        <v>49</v>
      </c>
      <c r="N475" s="9">
        <v>1</v>
      </c>
      <c r="AH475" s="9">
        <v>1</v>
      </c>
    </row>
    <row r="476" spans="2:35">
      <c r="B476" s="46">
        <v>44950</v>
      </c>
      <c r="C476" s="12">
        <f t="shared" si="42"/>
        <v>458</v>
      </c>
      <c r="D476" s="24" t="s">
        <v>2227</v>
      </c>
      <c r="E476" s="8" t="s">
        <v>1005</v>
      </c>
      <c r="F476" s="8">
        <v>1</v>
      </c>
      <c r="G476" s="8">
        <v>0</v>
      </c>
      <c r="H476" s="8">
        <v>1</v>
      </c>
      <c r="J476" s="9" t="s">
        <v>20</v>
      </c>
      <c r="K476" s="9" t="s">
        <v>1757</v>
      </c>
      <c r="L476" s="9" t="s">
        <v>49</v>
      </c>
      <c r="O476" s="9">
        <v>1</v>
      </c>
      <c r="AH476" s="9">
        <v>1</v>
      </c>
    </row>
    <row r="477" spans="2:35">
      <c r="B477" s="46">
        <v>44950</v>
      </c>
      <c r="C477" s="12">
        <f t="shared" si="42"/>
        <v>459</v>
      </c>
      <c r="D477" s="24" t="s">
        <v>2228</v>
      </c>
      <c r="E477" s="8" t="s">
        <v>1005</v>
      </c>
      <c r="F477" s="8">
        <v>1</v>
      </c>
      <c r="G477" s="8">
        <v>0</v>
      </c>
      <c r="H477" s="8">
        <v>1</v>
      </c>
      <c r="J477" s="9" t="s">
        <v>20</v>
      </c>
      <c r="K477" s="9" t="s">
        <v>1757</v>
      </c>
      <c r="L477" s="9" t="s">
        <v>83</v>
      </c>
      <c r="O477" s="9">
        <v>1</v>
      </c>
      <c r="AH477" s="9">
        <v>1</v>
      </c>
    </row>
    <row r="478" spans="2:35">
      <c r="B478" s="46">
        <v>44950</v>
      </c>
      <c r="C478" s="12">
        <f t="shared" si="42"/>
        <v>460</v>
      </c>
      <c r="D478" s="24" t="s">
        <v>2229</v>
      </c>
      <c r="E478" s="8" t="s">
        <v>1005</v>
      </c>
      <c r="F478" s="8">
        <v>1</v>
      </c>
      <c r="G478" s="8">
        <v>0</v>
      </c>
      <c r="H478" s="8">
        <v>1</v>
      </c>
      <c r="J478" s="9" t="s">
        <v>20</v>
      </c>
      <c r="K478" s="9" t="s">
        <v>1757</v>
      </c>
      <c r="L478" s="9" t="s">
        <v>87</v>
      </c>
      <c r="O478" s="9">
        <v>1</v>
      </c>
      <c r="AH478" s="9">
        <v>1</v>
      </c>
    </row>
    <row r="479" spans="2:35">
      <c r="B479" s="46">
        <v>44950</v>
      </c>
      <c r="C479" s="12">
        <f t="shared" si="42"/>
        <v>461</v>
      </c>
      <c r="D479" s="24" t="s">
        <v>2230</v>
      </c>
      <c r="E479" s="8" t="s">
        <v>1005</v>
      </c>
      <c r="F479" s="8">
        <v>1</v>
      </c>
      <c r="G479" s="8">
        <v>0</v>
      </c>
      <c r="H479" s="8">
        <v>0</v>
      </c>
      <c r="J479" s="9" t="s">
        <v>20</v>
      </c>
      <c r="K479" s="9" t="s">
        <v>1757</v>
      </c>
      <c r="L479" s="9" t="s">
        <v>51</v>
      </c>
      <c r="O479" s="9">
        <v>1</v>
      </c>
      <c r="AH479" s="9">
        <v>1</v>
      </c>
    </row>
    <row r="480" spans="2:35">
      <c r="B480" s="46">
        <v>44950</v>
      </c>
      <c r="C480" s="12">
        <f t="shared" si="42"/>
        <v>462</v>
      </c>
      <c r="D480" s="24" t="s">
        <v>2231</v>
      </c>
      <c r="E480" s="8" t="s">
        <v>1005</v>
      </c>
      <c r="F480" s="8">
        <v>1</v>
      </c>
      <c r="G480" s="8">
        <v>0</v>
      </c>
      <c r="H480" s="8">
        <v>0</v>
      </c>
      <c r="J480" s="9" t="s">
        <v>20</v>
      </c>
      <c r="K480" s="9" t="s">
        <v>1757</v>
      </c>
      <c r="L480" s="9" t="s">
        <v>87</v>
      </c>
      <c r="O480" s="9">
        <v>1</v>
      </c>
      <c r="AH480" s="9">
        <v>1</v>
      </c>
    </row>
    <row r="481" spans="2:35">
      <c r="B481" s="46">
        <v>44950</v>
      </c>
      <c r="C481" s="12">
        <f t="shared" si="42"/>
        <v>463</v>
      </c>
      <c r="D481" s="24" t="s">
        <v>2232</v>
      </c>
      <c r="E481" s="8" t="s">
        <v>1005</v>
      </c>
      <c r="F481" s="8">
        <v>1</v>
      </c>
      <c r="G481" s="8">
        <v>0</v>
      </c>
      <c r="H481" s="8">
        <v>0</v>
      </c>
      <c r="J481" s="9" t="s">
        <v>20</v>
      </c>
      <c r="K481" s="9" t="s">
        <v>1757</v>
      </c>
      <c r="L481" s="9" t="s">
        <v>83</v>
      </c>
      <c r="O481" s="9">
        <v>1</v>
      </c>
      <c r="AH481" s="9">
        <v>1</v>
      </c>
    </row>
    <row r="482" spans="2:35">
      <c r="B482" s="46">
        <v>44950</v>
      </c>
      <c r="C482" s="12">
        <f t="shared" si="42"/>
        <v>464</v>
      </c>
      <c r="D482" s="24" t="s">
        <v>2233</v>
      </c>
      <c r="E482" s="8" t="s">
        <v>1005</v>
      </c>
      <c r="F482" s="8">
        <v>1</v>
      </c>
      <c r="G482" s="8">
        <v>0</v>
      </c>
      <c r="H482" s="8">
        <v>0</v>
      </c>
      <c r="J482" s="9" t="s">
        <v>20</v>
      </c>
      <c r="K482" s="9" t="s">
        <v>1757</v>
      </c>
      <c r="L482" s="9" t="s">
        <v>49</v>
      </c>
      <c r="O482" s="9">
        <v>1</v>
      </c>
      <c r="AH482" s="9">
        <v>1</v>
      </c>
    </row>
    <row r="483" spans="2:35">
      <c r="B483" s="46">
        <v>44950</v>
      </c>
      <c r="C483" s="12">
        <f t="shared" si="42"/>
        <v>465</v>
      </c>
      <c r="D483" s="24" t="s">
        <v>2234</v>
      </c>
      <c r="E483" s="8" t="s">
        <v>1005</v>
      </c>
      <c r="F483" s="8">
        <v>1</v>
      </c>
      <c r="G483" s="8">
        <v>0</v>
      </c>
      <c r="H483" s="8">
        <v>1</v>
      </c>
      <c r="J483" s="9" t="s">
        <v>20</v>
      </c>
      <c r="K483" s="9" t="s">
        <v>1757</v>
      </c>
      <c r="L483" s="9" t="s">
        <v>51</v>
      </c>
      <c r="O483" s="9">
        <v>1</v>
      </c>
      <c r="AH483" s="9">
        <v>1</v>
      </c>
    </row>
    <row r="484" spans="2:35">
      <c r="B484" s="46">
        <v>44950</v>
      </c>
      <c r="C484" s="12">
        <f t="shared" si="42"/>
        <v>466</v>
      </c>
      <c r="D484" s="24" t="s">
        <v>2235</v>
      </c>
      <c r="E484" s="8" t="s">
        <v>1005</v>
      </c>
      <c r="F484" s="8">
        <v>1</v>
      </c>
      <c r="G484" s="8">
        <v>1</v>
      </c>
      <c r="H484" s="8">
        <v>1</v>
      </c>
      <c r="J484" s="9" t="s">
        <v>8</v>
      </c>
      <c r="K484" s="9" t="s">
        <v>1757</v>
      </c>
      <c r="L484" s="9" t="s">
        <v>66</v>
      </c>
      <c r="N484" s="9">
        <v>1</v>
      </c>
      <c r="AH484" s="9">
        <v>1</v>
      </c>
    </row>
    <row r="485" spans="2:35">
      <c r="B485" s="46">
        <v>44950</v>
      </c>
      <c r="C485" s="12">
        <f t="shared" si="42"/>
        <v>467</v>
      </c>
      <c r="D485" s="24" t="s">
        <v>2236</v>
      </c>
      <c r="E485" s="8" t="s">
        <v>1005</v>
      </c>
      <c r="F485" s="8">
        <v>1</v>
      </c>
      <c r="G485" s="8">
        <v>0</v>
      </c>
      <c r="H485" s="8">
        <v>0</v>
      </c>
      <c r="J485" s="9" t="s">
        <v>23</v>
      </c>
      <c r="K485" s="9" t="s">
        <v>1754</v>
      </c>
      <c r="L485" s="9" t="s">
        <v>49</v>
      </c>
      <c r="P485" s="9">
        <v>1</v>
      </c>
      <c r="AH485" s="9">
        <v>1</v>
      </c>
    </row>
    <row r="486" spans="2:35">
      <c r="B486" s="46">
        <v>44950</v>
      </c>
      <c r="C486" s="12">
        <f t="shared" si="42"/>
        <v>468</v>
      </c>
      <c r="D486" s="24" t="s">
        <v>2237</v>
      </c>
      <c r="E486" s="8" t="s">
        <v>1005</v>
      </c>
      <c r="F486" s="8">
        <v>1</v>
      </c>
      <c r="G486" s="8">
        <v>0</v>
      </c>
      <c r="H486" s="8">
        <v>0</v>
      </c>
      <c r="J486" s="9" t="s">
        <v>23</v>
      </c>
      <c r="K486" s="9" t="s">
        <v>262</v>
      </c>
      <c r="L486" s="9" t="s">
        <v>49</v>
      </c>
      <c r="P486" s="9">
        <v>1</v>
      </c>
      <c r="AH486" s="9">
        <v>1</v>
      </c>
    </row>
    <row r="487" spans="2:35">
      <c r="B487" s="46">
        <v>44950</v>
      </c>
      <c r="C487" s="12">
        <f t="shared" si="42"/>
        <v>469</v>
      </c>
      <c r="D487" s="24" t="s">
        <v>2238</v>
      </c>
      <c r="E487" s="8" t="s">
        <v>1005</v>
      </c>
      <c r="F487" s="8">
        <v>1</v>
      </c>
      <c r="G487" s="8">
        <v>0</v>
      </c>
      <c r="H487" s="8">
        <v>0</v>
      </c>
      <c r="J487" s="9" t="s">
        <v>23</v>
      </c>
      <c r="K487" s="9" t="s">
        <v>1757</v>
      </c>
      <c r="L487" s="9" t="s">
        <v>49</v>
      </c>
      <c r="P487" s="9">
        <v>1</v>
      </c>
      <c r="AH487" s="9">
        <v>1</v>
      </c>
    </row>
    <row r="488" spans="2:35">
      <c r="C488" s="221" t="s">
        <v>1819</v>
      </c>
      <c r="D488" s="222"/>
      <c r="E488" s="223"/>
      <c r="F488" s="76">
        <f>SUM(F465:F487)</f>
        <v>23</v>
      </c>
      <c r="G488" s="76">
        <f>SUM(G465:G487)</f>
        <v>29</v>
      </c>
      <c r="H488" s="76">
        <f>SUM(H465:H487)</f>
        <v>20</v>
      </c>
      <c r="J488" s="76"/>
      <c r="K488" s="76"/>
      <c r="L488" s="76"/>
      <c r="N488" s="76">
        <f>SUM(N465:N487)</f>
        <v>7</v>
      </c>
      <c r="O488" s="76">
        <f t="shared" ref="O488:AI488" si="43">SUM(O465:O487)</f>
        <v>8</v>
      </c>
      <c r="P488" s="76">
        <f t="shared" si="43"/>
        <v>3</v>
      </c>
      <c r="Q488" s="76">
        <f t="shared" si="43"/>
        <v>0</v>
      </c>
      <c r="R488" s="76">
        <f t="shared" si="43"/>
        <v>0</v>
      </c>
      <c r="S488" s="76">
        <f t="shared" si="43"/>
        <v>0</v>
      </c>
      <c r="T488" s="76">
        <f t="shared" si="43"/>
        <v>0</v>
      </c>
      <c r="U488" s="76">
        <f t="shared" si="43"/>
        <v>0</v>
      </c>
      <c r="V488" s="76">
        <f t="shared" si="43"/>
        <v>0</v>
      </c>
      <c r="W488" s="76">
        <f t="shared" si="43"/>
        <v>1</v>
      </c>
      <c r="X488" s="76">
        <f t="shared" si="43"/>
        <v>2</v>
      </c>
      <c r="Y488" s="76">
        <f t="shared" si="43"/>
        <v>0</v>
      </c>
      <c r="Z488" s="76">
        <f t="shared" si="43"/>
        <v>0</v>
      </c>
      <c r="AA488" s="76">
        <f t="shared" si="43"/>
        <v>0</v>
      </c>
      <c r="AB488" s="76">
        <f t="shared" si="43"/>
        <v>0</v>
      </c>
      <c r="AC488" s="76">
        <f t="shared" si="43"/>
        <v>2</v>
      </c>
      <c r="AD488" s="76">
        <f t="shared" si="43"/>
        <v>0</v>
      </c>
      <c r="AE488" s="76">
        <f t="shared" si="43"/>
        <v>0</v>
      </c>
      <c r="AF488" s="76">
        <f t="shared" si="43"/>
        <v>0</v>
      </c>
      <c r="AH488" s="76">
        <f t="shared" si="43"/>
        <v>20</v>
      </c>
      <c r="AI488" s="76">
        <f t="shared" si="43"/>
        <v>3</v>
      </c>
    </row>
    <row r="489" spans="2:35">
      <c r="B489" s="46">
        <v>44951</v>
      </c>
      <c r="C489" s="12">
        <v>470</v>
      </c>
      <c r="D489" s="24" t="s">
        <v>2239</v>
      </c>
      <c r="E489" s="8" t="s">
        <v>950</v>
      </c>
      <c r="F489" s="8">
        <v>1</v>
      </c>
      <c r="G489" s="8">
        <v>0</v>
      </c>
      <c r="H489" s="8">
        <v>0</v>
      </c>
      <c r="J489" s="9" t="s">
        <v>8</v>
      </c>
      <c r="K489" s="9" t="s">
        <v>1754</v>
      </c>
      <c r="L489" s="9" t="s">
        <v>49</v>
      </c>
      <c r="N489" s="9">
        <v>1</v>
      </c>
      <c r="AI489" s="10">
        <v>1</v>
      </c>
    </row>
    <row r="490" spans="2:35">
      <c r="B490" s="46">
        <v>44951</v>
      </c>
      <c r="C490" s="12">
        <f>SUM(C489+1)</f>
        <v>471</v>
      </c>
      <c r="D490" s="24" t="s">
        <v>2240</v>
      </c>
      <c r="E490" s="8" t="s">
        <v>68</v>
      </c>
      <c r="F490" s="8">
        <v>1</v>
      </c>
      <c r="G490" s="8">
        <v>0</v>
      </c>
      <c r="H490" s="8">
        <v>0</v>
      </c>
      <c r="J490" s="9" t="s">
        <v>11</v>
      </c>
      <c r="K490" s="9" t="s">
        <v>1757</v>
      </c>
      <c r="L490" s="9" t="s">
        <v>51</v>
      </c>
      <c r="P490" s="9">
        <v>1</v>
      </c>
      <c r="AH490" s="9">
        <v>1</v>
      </c>
    </row>
    <row r="491" spans="2:35">
      <c r="B491" s="46">
        <v>44951</v>
      </c>
      <c r="C491" s="12">
        <f t="shared" ref="C491:C519" si="44">SUM(C490+1)</f>
        <v>472</v>
      </c>
      <c r="D491" s="24" t="s">
        <v>2241</v>
      </c>
      <c r="E491" s="8" t="s">
        <v>68</v>
      </c>
      <c r="F491" s="8">
        <v>1</v>
      </c>
      <c r="G491" s="8">
        <v>1</v>
      </c>
      <c r="H491" s="8">
        <v>1</v>
      </c>
      <c r="J491" s="9" t="s">
        <v>8</v>
      </c>
      <c r="K491" s="9" t="s">
        <v>1757</v>
      </c>
      <c r="L491" s="9" t="s">
        <v>51</v>
      </c>
      <c r="N491" s="9">
        <v>1</v>
      </c>
      <c r="AH491" s="9">
        <v>1</v>
      </c>
    </row>
    <row r="492" spans="2:35">
      <c r="B492" s="46">
        <v>44951</v>
      </c>
      <c r="C492" s="12">
        <f t="shared" si="44"/>
        <v>473</v>
      </c>
      <c r="D492" s="24" t="s">
        <v>2242</v>
      </c>
      <c r="E492" s="8" t="s">
        <v>68</v>
      </c>
      <c r="F492" s="8">
        <v>1</v>
      </c>
      <c r="G492" s="8">
        <v>1</v>
      </c>
      <c r="H492" s="8">
        <v>1</v>
      </c>
      <c r="J492" s="9" t="s">
        <v>8</v>
      </c>
      <c r="K492" s="9" t="s">
        <v>1754</v>
      </c>
      <c r="L492" s="9" t="s">
        <v>49</v>
      </c>
      <c r="N492" s="9">
        <v>1</v>
      </c>
      <c r="AH492" s="9">
        <v>1</v>
      </c>
    </row>
    <row r="493" spans="2:35">
      <c r="B493" s="46">
        <v>44951</v>
      </c>
      <c r="C493" s="12">
        <f t="shared" si="44"/>
        <v>474</v>
      </c>
      <c r="D493" s="24" t="s">
        <v>2243</v>
      </c>
      <c r="E493" s="8" t="s">
        <v>68</v>
      </c>
      <c r="F493" s="8">
        <v>1</v>
      </c>
      <c r="G493" s="8">
        <v>1</v>
      </c>
      <c r="H493" s="8">
        <v>1</v>
      </c>
      <c r="J493" s="9" t="s">
        <v>8</v>
      </c>
      <c r="K493" s="9" t="s">
        <v>1757</v>
      </c>
      <c r="L493" s="9" t="s">
        <v>87</v>
      </c>
      <c r="N493" s="9">
        <v>1</v>
      </c>
      <c r="AH493" s="9">
        <v>1</v>
      </c>
    </row>
    <row r="494" spans="2:35">
      <c r="B494" s="46">
        <v>44951</v>
      </c>
      <c r="C494" s="12">
        <f t="shared" si="44"/>
        <v>475</v>
      </c>
      <c r="D494" s="24" t="s">
        <v>2244</v>
      </c>
      <c r="E494" s="8" t="s">
        <v>68</v>
      </c>
      <c r="F494" s="8">
        <v>1</v>
      </c>
      <c r="G494" s="8">
        <v>1</v>
      </c>
      <c r="H494" s="8">
        <v>1</v>
      </c>
      <c r="J494" s="9" t="s">
        <v>20</v>
      </c>
      <c r="K494" s="9" t="s">
        <v>1754</v>
      </c>
      <c r="L494" s="9" t="s">
        <v>51</v>
      </c>
      <c r="O494" s="9">
        <v>1</v>
      </c>
      <c r="AH494" s="9">
        <v>1</v>
      </c>
    </row>
    <row r="495" spans="2:35">
      <c r="B495" s="46">
        <v>44951</v>
      </c>
      <c r="C495" s="12">
        <f t="shared" si="44"/>
        <v>476</v>
      </c>
      <c r="D495" s="24" t="s">
        <v>2245</v>
      </c>
      <c r="E495" s="8" t="s">
        <v>68</v>
      </c>
      <c r="F495" s="8">
        <v>1</v>
      </c>
      <c r="G495" s="8">
        <v>1</v>
      </c>
      <c r="H495" s="8">
        <v>1</v>
      </c>
      <c r="J495" s="9" t="s">
        <v>8</v>
      </c>
      <c r="K495" s="9" t="s">
        <v>1757</v>
      </c>
      <c r="L495" s="9" t="s">
        <v>83</v>
      </c>
      <c r="N495" s="9">
        <v>1</v>
      </c>
      <c r="AH495" s="9">
        <v>1</v>
      </c>
    </row>
    <row r="496" spans="2:35">
      <c r="B496" s="46">
        <v>44951</v>
      </c>
      <c r="C496" s="12">
        <f t="shared" si="44"/>
        <v>477</v>
      </c>
      <c r="D496" s="24" t="s">
        <v>2246</v>
      </c>
      <c r="E496" s="8" t="s">
        <v>68</v>
      </c>
      <c r="F496" s="8">
        <v>1</v>
      </c>
      <c r="G496" s="8">
        <v>1</v>
      </c>
      <c r="H496" s="8">
        <v>1</v>
      </c>
      <c r="J496" s="9" t="s">
        <v>8</v>
      </c>
      <c r="K496" s="9" t="s">
        <v>1757</v>
      </c>
      <c r="L496" s="9" t="s">
        <v>66</v>
      </c>
      <c r="N496" s="9">
        <v>1</v>
      </c>
      <c r="AH496" s="9">
        <v>1</v>
      </c>
    </row>
    <row r="497" spans="2:35">
      <c r="B497" s="46">
        <v>44951</v>
      </c>
      <c r="C497" s="12">
        <f t="shared" si="44"/>
        <v>478</v>
      </c>
      <c r="D497" s="24" t="s">
        <v>2247</v>
      </c>
      <c r="E497" s="8" t="s">
        <v>1019</v>
      </c>
      <c r="F497" s="8">
        <v>1</v>
      </c>
      <c r="G497" s="8">
        <v>1</v>
      </c>
      <c r="H497" s="8">
        <v>2</v>
      </c>
      <c r="J497" s="9" t="s">
        <v>8</v>
      </c>
      <c r="K497" s="9" t="s">
        <v>1757</v>
      </c>
      <c r="L497" s="9" t="s">
        <v>66</v>
      </c>
      <c r="N497" s="9">
        <v>1</v>
      </c>
      <c r="AH497" s="9">
        <v>1</v>
      </c>
    </row>
    <row r="498" spans="2:35">
      <c r="B498" s="46">
        <v>44951</v>
      </c>
      <c r="C498" s="12">
        <f t="shared" si="44"/>
        <v>479</v>
      </c>
      <c r="D498" s="24" t="s">
        <v>2248</v>
      </c>
      <c r="E498" s="8" t="s">
        <v>1019</v>
      </c>
      <c r="F498" s="8">
        <v>1</v>
      </c>
      <c r="G498" s="8">
        <v>1</v>
      </c>
      <c r="H498" s="8">
        <v>3</v>
      </c>
      <c r="J498" s="9" t="s">
        <v>8</v>
      </c>
      <c r="K498" s="9" t="s">
        <v>1757</v>
      </c>
      <c r="L498" s="9" t="s">
        <v>83</v>
      </c>
      <c r="N498" s="9">
        <v>1</v>
      </c>
      <c r="AH498" s="9">
        <v>1</v>
      </c>
    </row>
    <row r="499" spans="2:35">
      <c r="B499" s="46">
        <v>44951</v>
      </c>
      <c r="C499" s="12">
        <f t="shared" si="44"/>
        <v>480</v>
      </c>
      <c r="D499" s="24" t="s">
        <v>2249</v>
      </c>
      <c r="E499" s="8" t="s">
        <v>1019</v>
      </c>
      <c r="F499" s="8">
        <v>1</v>
      </c>
      <c r="G499" s="8">
        <v>1</v>
      </c>
      <c r="H499" s="8">
        <v>1</v>
      </c>
      <c r="J499" s="9" t="s">
        <v>8</v>
      </c>
      <c r="K499" s="9" t="s">
        <v>1757</v>
      </c>
      <c r="L499" s="9" t="s">
        <v>66</v>
      </c>
      <c r="N499" s="9">
        <v>1</v>
      </c>
      <c r="AH499" s="9">
        <v>1</v>
      </c>
    </row>
    <row r="500" spans="2:35">
      <c r="B500" s="46">
        <v>44951</v>
      </c>
      <c r="C500" s="12">
        <f t="shared" si="44"/>
        <v>481</v>
      </c>
      <c r="D500" s="24" t="s">
        <v>2250</v>
      </c>
      <c r="E500" s="8" t="s">
        <v>1026</v>
      </c>
      <c r="F500" s="8">
        <v>1</v>
      </c>
      <c r="G500" s="8">
        <v>1</v>
      </c>
      <c r="H500" s="8">
        <v>1</v>
      </c>
      <c r="J500" s="9" t="s">
        <v>8</v>
      </c>
      <c r="K500" s="9" t="s">
        <v>1754</v>
      </c>
      <c r="L500" s="9" t="s">
        <v>51</v>
      </c>
      <c r="N500" s="9">
        <v>1</v>
      </c>
      <c r="AH500" s="9">
        <v>1</v>
      </c>
    </row>
    <row r="501" spans="2:35">
      <c r="B501" s="46">
        <v>44951</v>
      </c>
      <c r="C501" s="12">
        <f t="shared" si="44"/>
        <v>482</v>
      </c>
      <c r="D501" s="24" t="s">
        <v>2251</v>
      </c>
      <c r="E501" s="8" t="s">
        <v>1026</v>
      </c>
      <c r="F501" s="8">
        <v>1</v>
      </c>
      <c r="G501" s="8">
        <v>1</v>
      </c>
      <c r="H501" s="8">
        <v>1</v>
      </c>
      <c r="J501" s="9" t="s">
        <v>20</v>
      </c>
      <c r="K501" s="9" t="s">
        <v>1754</v>
      </c>
      <c r="L501" s="9" t="s">
        <v>49</v>
      </c>
      <c r="O501" s="9">
        <v>1</v>
      </c>
      <c r="AH501" s="9">
        <v>1</v>
      </c>
    </row>
    <row r="502" spans="2:35">
      <c r="B502" s="46">
        <v>44951</v>
      </c>
      <c r="C502" s="12">
        <f t="shared" si="44"/>
        <v>483</v>
      </c>
      <c r="D502" s="24" t="s">
        <v>2252</v>
      </c>
      <c r="E502" s="8" t="s">
        <v>48</v>
      </c>
      <c r="F502" s="8">
        <v>1</v>
      </c>
      <c r="G502" s="8">
        <v>2</v>
      </c>
      <c r="H502" s="8">
        <v>2</v>
      </c>
      <c r="J502" s="9" t="s">
        <v>27</v>
      </c>
      <c r="K502" s="9" t="s">
        <v>1781</v>
      </c>
      <c r="L502" s="9" t="s">
        <v>785</v>
      </c>
      <c r="X502" s="9">
        <v>1</v>
      </c>
      <c r="AH502" s="9">
        <v>1</v>
      </c>
    </row>
    <row r="503" spans="2:35">
      <c r="B503" s="46">
        <v>44951</v>
      </c>
      <c r="C503" s="12">
        <f t="shared" si="44"/>
        <v>484</v>
      </c>
      <c r="D503" s="29" t="s">
        <v>2253</v>
      </c>
      <c r="E503" s="8" t="s">
        <v>950</v>
      </c>
      <c r="F503" s="8">
        <v>1</v>
      </c>
      <c r="G503" s="8">
        <v>1</v>
      </c>
      <c r="H503" s="8">
        <v>3</v>
      </c>
      <c r="J503" s="9" t="s">
        <v>1785</v>
      </c>
      <c r="K503" s="9" t="s">
        <v>1757</v>
      </c>
      <c r="L503" s="9" t="s">
        <v>51</v>
      </c>
      <c r="Z503" s="9">
        <v>1</v>
      </c>
      <c r="AH503" s="9">
        <v>1</v>
      </c>
    </row>
    <row r="504" spans="2:35">
      <c r="B504" s="46">
        <v>44951</v>
      </c>
      <c r="C504" s="12">
        <f t="shared" si="44"/>
        <v>485</v>
      </c>
      <c r="D504" s="29" t="s">
        <v>2254</v>
      </c>
      <c r="E504" s="8" t="s">
        <v>950</v>
      </c>
      <c r="F504" s="8">
        <v>1</v>
      </c>
      <c r="G504" s="8">
        <v>1</v>
      </c>
      <c r="H504" s="8">
        <v>1</v>
      </c>
      <c r="J504" s="9" t="s">
        <v>20</v>
      </c>
      <c r="K504" s="9" t="s">
        <v>262</v>
      </c>
      <c r="L504" s="9" t="s">
        <v>49</v>
      </c>
      <c r="O504" s="9">
        <v>1</v>
      </c>
      <c r="AH504" s="9">
        <v>1</v>
      </c>
    </row>
    <row r="505" spans="2:35">
      <c r="B505" s="46">
        <v>44951</v>
      </c>
      <c r="C505" s="12">
        <f t="shared" si="44"/>
        <v>486</v>
      </c>
      <c r="D505" s="24" t="s">
        <v>2255</v>
      </c>
      <c r="E505" s="8" t="s">
        <v>402</v>
      </c>
      <c r="F505" s="8">
        <v>1</v>
      </c>
      <c r="G505" s="8">
        <v>17</v>
      </c>
      <c r="H505" s="8">
        <v>0</v>
      </c>
      <c r="J505" s="9" t="s">
        <v>2089</v>
      </c>
      <c r="K505" s="9" t="s">
        <v>1781</v>
      </c>
      <c r="L505" s="9" t="s">
        <v>1209</v>
      </c>
      <c r="AF505" s="9">
        <v>1</v>
      </c>
      <c r="AH505" s="9">
        <v>1</v>
      </c>
    </row>
    <row r="506" spans="2:35" ht="26.25">
      <c r="B506" s="46">
        <v>44951</v>
      </c>
      <c r="C506" s="12">
        <f t="shared" si="44"/>
        <v>487</v>
      </c>
      <c r="D506" s="37" t="s">
        <v>1815</v>
      </c>
      <c r="E506" s="8" t="s">
        <v>402</v>
      </c>
      <c r="F506" s="8">
        <v>1</v>
      </c>
      <c r="G506" s="8">
        <v>8</v>
      </c>
      <c r="H506" s="8">
        <v>0</v>
      </c>
      <c r="J506" s="10" t="s">
        <v>1843</v>
      </c>
      <c r="K506" s="10" t="s">
        <v>1781</v>
      </c>
      <c r="L506" s="92" t="s">
        <v>2256</v>
      </c>
      <c r="AC506" s="9">
        <v>1</v>
      </c>
      <c r="AI506" s="10">
        <v>1</v>
      </c>
    </row>
    <row r="507" spans="2:35" ht="15" customHeight="1">
      <c r="B507" s="46">
        <v>44951</v>
      </c>
      <c r="C507" s="12">
        <f t="shared" si="44"/>
        <v>488</v>
      </c>
      <c r="D507" s="38" t="s">
        <v>2257</v>
      </c>
      <c r="E507" s="8" t="s">
        <v>53</v>
      </c>
      <c r="F507" s="8">
        <v>1</v>
      </c>
      <c r="G507" s="8">
        <v>28</v>
      </c>
      <c r="H507" s="8">
        <v>0</v>
      </c>
      <c r="J507" s="10" t="s">
        <v>1834</v>
      </c>
      <c r="K507" s="10" t="s">
        <v>1781</v>
      </c>
      <c r="L507" s="92" t="s">
        <v>2258</v>
      </c>
      <c r="AA507" s="10">
        <v>1</v>
      </c>
      <c r="AH507" s="10">
        <v>1</v>
      </c>
    </row>
    <row r="508" spans="2:35">
      <c r="B508" s="46">
        <v>44951</v>
      </c>
      <c r="C508" s="12">
        <f t="shared" si="44"/>
        <v>489</v>
      </c>
      <c r="D508" s="24" t="s">
        <v>2259</v>
      </c>
      <c r="E508" s="8" t="s">
        <v>53</v>
      </c>
      <c r="F508" s="8">
        <v>1</v>
      </c>
      <c r="G508" s="8">
        <v>1</v>
      </c>
      <c r="H508" s="8">
        <v>2</v>
      </c>
      <c r="J508" s="9" t="s">
        <v>14</v>
      </c>
      <c r="K508" s="9" t="s">
        <v>1781</v>
      </c>
      <c r="L508" s="9" t="s">
        <v>74</v>
      </c>
      <c r="W508" s="9">
        <v>1</v>
      </c>
      <c r="AH508" s="9">
        <v>1</v>
      </c>
    </row>
    <row r="509" spans="2:35">
      <c r="B509" s="46">
        <v>44951</v>
      </c>
      <c r="C509" s="12">
        <f t="shared" si="44"/>
        <v>490</v>
      </c>
      <c r="D509" s="24" t="s">
        <v>2260</v>
      </c>
      <c r="E509" s="8" t="s">
        <v>53</v>
      </c>
      <c r="F509" s="8">
        <v>1</v>
      </c>
      <c r="G509" s="8">
        <v>1</v>
      </c>
      <c r="H509" s="8">
        <v>1</v>
      </c>
      <c r="J509" s="9" t="s">
        <v>2261</v>
      </c>
      <c r="K509" s="9" t="s">
        <v>1781</v>
      </c>
      <c r="L509" s="9" t="s">
        <v>87</v>
      </c>
      <c r="AB509" s="9">
        <v>1</v>
      </c>
      <c r="AH509" s="9">
        <v>1</v>
      </c>
    </row>
    <row r="510" spans="2:35">
      <c r="B510" s="46">
        <v>44951</v>
      </c>
      <c r="C510" s="12">
        <f t="shared" si="44"/>
        <v>491</v>
      </c>
      <c r="D510" s="24" t="s">
        <v>2262</v>
      </c>
      <c r="E510" s="8" t="s">
        <v>53</v>
      </c>
      <c r="F510" s="8">
        <v>1</v>
      </c>
      <c r="G510" s="8">
        <v>1</v>
      </c>
      <c r="H510" s="8">
        <v>1</v>
      </c>
      <c r="J510" s="9" t="s">
        <v>2261</v>
      </c>
      <c r="K510" s="9" t="s">
        <v>1781</v>
      </c>
      <c r="L510" s="9" t="s">
        <v>49</v>
      </c>
      <c r="AB510" s="9">
        <v>1</v>
      </c>
      <c r="AH510" s="9">
        <v>1</v>
      </c>
    </row>
    <row r="511" spans="2:35">
      <c r="B511" s="46">
        <v>44951</v>
      </c>
      <c r="C511" s="12">
        <f t="shared" si="44"/>
        <v>492</v>
      </c>
      <c r="D511" s="24" t="s">
        <v>2263</v>
      </c>
      <c r="E511" s="8" t="s">
        <v>61</v>
      </c>
      <c r="F511" s="8">
        <v>1</v>
      </c>
      <c r="G511" s="8">
        <v>1</v>
      </c>
      <c r="H511" s="8">
        <v>1</v>
      </c>
      <c r="J511" s="9" t="s">
        <v>8</v>
      </c>
      <c r="K511" s="9" t="s">
        <v>1757</v>
      </c>
      <c r="L511" s="9" t="s">
        <v>87</v>
      </c>
      <c r="N511" s="9">
        <v>1</v>
      </c>
      <c r="AH511" s="9">
        <v>1</v>
      </c>
    </row>
    <row r="512" spans="2:35">
      <c r="B512" s="46">
        <v>44951</v>
      </c>
      <c r="C512" s="12">
        <f t="shared" si="44"/>
        <v>493</v>
      </c>
      <c r="D512" s="24" t="s">
        <v>2264</v>
      </c>
      <c r="E512" s="8" t="s">
        <v>61</v>
      </c>
      <c r="F512" s="8">
        <v>1</v>
      </c>
      <c r="G512" s="8">
        <v>1</v>
      </c>
      <c r="H512" s="8">
        <v>3</v>
      </c>
      <c r="J512" s="9" t="s">
        <v>8</v>
      </c>
      <c r="K512" s="9" t="s">
        <v>1757</v>
      </c>
      <c r="L512" s="9" t="s">
        <v>51</v>
      </c>
      <c r="N512" s="9">
        <v>1</v>
      </c>
      <c r="AH512" s="9">
        <v>1</v>
      </c>
    </row>
    <row r="513" spans="2:35">
      <c r="B513" s="46">
        <v>44951</v>
      </c>
      <c r="C513" s="12">
        <f t="shared" si="44"/>
        <v>494</v>
      </c>
      <c r="D513" s="24" t="s">
        <v>2265</v>
      </c>
      <c r="E513" s="8" t="s">
        <v>61</v>
      </c>
      <c r="F513" s="8">
        <v>1</v>
      </c>
      <c r="G513" s="8">
        <v>1</v>
      </c>
      <c r="H513" s="8">
        <v>1</v>
      </c>
      <c r="J513" s="9" t="s">
        <v>20</v>
      </c>
      <c r="K513" s="9" t="s">
        <v>1757</v>
      </c>
      <c r="L513" s="9" t="s">
        <v>66</v>
      </c>
      <c r="O513" s="9">
        <v>1</v>
      </c>
      <c r="AH513" s="9">
        <v>1</v>
      </c>
    </row>
    <row r="514" spans="2:35">
      <c r="B514" s="46">
        <v>44951</v>
      </c>
      <c r="C514" s="12">
        <f t="shared" si="44"/>
        <v>495</v>
      </c>
      <c r="D514" s="24" t="s">
        <v>1965</v>
      </c>
      <c r="E514" s="8" t="s">
        <v>55</v>
      </c>
      <c r="F514" s="8">
        <v>1</v>
      </c>
      <c r="G514" s="8">
        <v>27</v>
      </c>
      <c r="H514" s="8">
        <v>3</v>
      </c>
      <c r="J514" s="9" t="s">
        <v>11</v>
      </c>
      <c r="K514" s="9" t="s">
        <v>1781</v>
      </c>
      <c r="L514" s="9" t="s">
        <v>71</v>
      </c>
      <c r="Y514" s="9">
        <v>1</v>
      </c>
      <c r="AI514" s="10">
        <v>1</v>
      </c>
    </row>
    <row r="515" spans="2:35">
      <c r="B515" s="46">
        <v>44951</v>
      </c>
      <c r="C515" s="12">
        <f t="shared" si="44"/>
        <v>496</v>
      </c>
      <c r="D515" s="18" t="s">
        <v>2266</v>
      </c>
      <c r="E515" s="8" t="s">
        <v>1005</v>
      </c>
      <c r="F515" s="8">
        <v>1</v>
      </c>
      <c r="G515" s="8">
        <v>1</v>
      </c>
      <c r="H515" s="8">
        <v>1</v>
      </c>
      <c r="J515" s="9" t="s">
        <v>5</v>
      </c>
      <c r="K515" s="9" t="s">
        <v>1837</v>
      </c>
      <c r="L515" s="9" t="s">
        <v>49</v>
      </c>
      <c r="Q515" s="9">
        <v>1</v>
      </c>
      <c r="AH515" s="9">
        <v>1</v>
      </c>
    </row>
    <row r="516" spans="2:35">
      <c r="B516" s="46">
        <v>44951</v>
      </c>
      <c r="C516" s="12">
        <f t="shared" si="44"/>
        <v>497</v>
      </c>
      <c r="D516" s="16" t="s">
        <v>2267</v>
      </c>
      <c r="E516" s="8" t="s">
        <v>1005</v>
      </c>
      <c r="F516" s="8">
        <v>1</v>
      </c>
      <c r="G516" s="8">
        <v>1</v>
      </c>
      <c r="H516" s="8">
        <v>1</v>
      </c>
      <c r="J516" s="9" t="s">
        <v>5</v>
      </c>
      <c r="K516" s="9" t="s">
        <v>1814</v>
      </c>
      <c r="L516" s="9" t="s">
        <v>49</v>
      </c>
      <c r="Q516" s="9">
        <v>1</v>
      </c>
      <c r="AH516" s="9">
        <v>1</v>
      </c>
    </row>
    <row r="517" spans="2:35">
      <c r="B517" s="46">
        <v>44951</v>
      </c>
      <c r="C517" s="12">
        <f t="shared" si="44"/>
        <v>498</v>
      </c>
      <c r="D517" s="16" t="s">
        <v>2268</v>
      </c>
      <c r="E517" s="8" t="s">
        <v>1005</v>
      </c>
      <c r="F517" s="8">
        <v>1</v>
      </c>
      <c r="G517" s="8">
        <v>1</v>
      </c>
      <c r="H517" s="8">
        <v>1</v>
      </c>
      <c r="J517" s="9" t="s">
        <v>5</v>
      </c>
      <c r="K517" s="9" t="s">
        <v>1814</v>
      </c>
      <c r="L517" s="9" t="s">
        <v>51</v>
      </c>
      <c r="Q517" s="9">
        <v>1</v>
      </c>
      <c r="AH517" s="9">
        <v>1</v>
      </c>
    </row>
    <row r="518" spans="2:35">
      <c r="B518" s="46">
        <v>44951</v>
      </c>
      <c r="C518" s="12">
        <f t="shared" si="44"/>
        <v>499</v>
      </c>
      <c r="D518" s="16" t="s">
        <v>2269</v>
      </c>
      <c r="E518" s="8" t="s">
        <v>1005</v>
      </c>
      <c r="F518" s="8">
        <v>1</v>
      </c>
      <c r="G518" s="8">
        <v>1</v>
      </c>
      <c r="H518" s="8">
        <v>1</v>
      </c>
      <c r="J518" s="9" t="s">
        <v>5</v>
      </c>
      <c r="K518" s="9" t="s">
        <v>1814</v>
      </c>
      <c r="L518" s="9" t="s">
        <v>87</v>
      </c>
      <c r="Q518" s="9">
        <v>1</v>
      </c>
      <c r="AH518" s="9">
        <v>1</v>
      </c>
    </row>
    <row r="519" spans="2:35">
      <c r="B519" s="46">
        <v>44951</v>
      </c>
      <c r="C519" s="12">
        <f t="shared" si="44"/>
        <v>500</v>
      </c>
      <c r="D519" s="16" t="s">
        <v>2270</v>
      </c>
      <c r="E519" s="8" t="s">
        <v>1005</v>
      </c>
      <c r="F519" s="8">
        <v>1</v>
      </c>
      <c r="G519" s="8">
        <v>1</v>
      </c>
      <c r="H519" s="8">
        <v>1</v>
      </c>
      <c r="J519" s="9" t="s">
        <v>5</v>
      </c>
      <c r="K519" s="9" t="s">
        <v>1837</v>
      </c>
      <c r="L519" s="9" t="s">
        <v>51</v>
      </c>
      <c r="Q519" s="9">
        <v>1</v>
      </c>
      <c r="AH519" s="9">
        <v>1</v>
      </c>
    </row>
    <row r="520" spans="2:35">
      <c r="C520" s="221" t="s">
        <v>1819</v>
      </c>
      <c r="D520" s="222"/>
      <c r="E520" s="223"/>
      <c r="F520" s="76">
        <f>SUM(F489:F519)</f>
        <v>31</v>
      </c>
      <c r="G520" s="76">
        <f>SUM(G489:G519)</f>
        <v>106</v>
      </c>
      <c r="H520" s="76">
        <f>SUM(H489:H519)</f>
        <v>37</v>
      </c>
      <c r="J520" s="88"/>
      <c r="K520" s="88"/>
      <c r="L520" s="88"/>
      <c r="N520" s="76">
        <f>SUM(N489:N519)</f>
        <v>12</v>
      </c>
      <c r="O520" s="76">
        <f t="shared" ref="O520:AF520" si="45">SUM(O489:O519)</f>
        <v>4</v>
      </c>
      <c r="P520" s="76">
        <f t="shared" si="45"/>
        <v>1</v>
      </c>
      <c r="Q520" s="76">
        <f t="shared" si="45"/>
        <v>5</v>
      </c>
      <c r="R520" s="76">
        <f t="shared" si="45"/>
        <v>0</v>
      </c>
      <c r="S520" s="76">
        <f t="shared" si="45"/>
        <v>0</v>
      </c>
      <c r="T520" s="76">
        <f t="shared" si="45"/>
        <v>0</v>
      </c>
      <c r="U520" s="76">
        <f t="shared" si="45"/>
        <v>0</v>
      </c>
      <c r="V520" s="76">
        <f t="shared" si="45"/>
        <v>0</v>
      </c>
      <c r="W520" s="76">
        <f t="shared" si="45"/>
        <v>1</v>
      </c>
      <c r="X520" s="76">
        <f t="shared" si="45"/>
        <v>1</v>
      </c>
      <c r="Y520" s="76">
        <f t="shared" si="45"/>
        <v>1</v>
      </c>
      <c r="Z520" s="76">
        <f t="shared" si="45"/>
        <v>1</v>
      </c>
      <c r="AA520" s="76">
        <f t="shared" si="45"/>
        <v>1</v>
      </c>
      <c r="AB520" s="76">
        <f t="shared" si="45"/>
        <v>2</v>
      </c>
      <c r="AC520" s="76">
        <f t="shared" si="45"/>
        <v>1</v>
      </c>
      <c r="AD520" s="76">
        <f t="shared" si="45"/>
        <v>0</v>
      </c>
      <c r="AE520" s="76">
        <f t="shared" si="45"/>
        <v>0</v>
      </c>
      <c r="AF520" s="76">
        <f t="shared" si="45"/>
        <v>1</v>
      </c>
      <c r="AH520" s="76">
        <f>SUM(AH489:AH519)</f>
        <v>28</v>
      </c>
      <c r="AI520" s="76">
        <f>SUM(AI489:AI519)</f>
        <v>3</v>
      </c>
    </row>
    <row r="521" spans="2:35">
      <c r="B521" s="46">
        <v>44952</v>
      </c>
      <c r="C521" s="12">
        <v>501</v>
      </c>
      <c r="D521" s="24" t="s">
        <v>2271</v>
      </c>
      <c r="E521" s="8" t="s">
        <v>950</v>
      </c>
      <c r="F521" s="8">
        <v>1</v>
      </c>
      <c r="G521" s="8">
        <v>1</v>
      </c>
      <c r="H521" s="8">
        <v>2</v>
      </c>
      <c r="J521" s="9" t="s">
        <v>20</v>
      </c>
      <c r="K521" s="9" t="s">
        <v>262</v>
      </c>
      <c r="L521" s="9" t="s">
        <v>49</v>
      </c>
      <c r="O521" s="9">
        <v>1</v>
      </c>
      <c r="AH521" s="9">
        <v>1</v>
      </c>
    </row>
    <row r="522" spans="2:35">
      <c r="B522" s="46">
        <v>44952</v>
      </c>
      <c r="C522" s="12">
        <f>SUM(C521+1)</f>
        <v>502</v>
      </c>
      <c r="D522" s="24" t="s">
        <v>2272</v>
      </c>
      <c r="E522" s="8" t="s">
        <v>48</v>
      </c>
      <c r="F522" s="8">
        <v>1</v>
      </c>
      <c r="G522" s="8">
        <v>0</v>
      </c>
      <c r="H522" s="8">
        <v>1</v>
      </c>
      <c r="J522" s="9" t="s">
        <v>20</v>
      </c>
      <c r="K522" s="9" t="s">
        <v>1781</v>
      </c>
      <c r="L522" s="9" t="s">
        <v>71</v>
      </c>
      <c r="V522" s="9">
        <v>1</v>
      </c>
      <c r="AI522" s="10">
        <v>1</v>
      </c>
    </row>
    <row r="523" spans="2:35">
      <c r="B523" s="46">
        <v>44952</v>
      </c>
      <c r="C523" s="12">
        <f t="shared" ref="C523:C552" si="46">SUM(C522+1)</f>
        <v>503</v>
      </c>
      <c r="D523" s="24" t="s">
        <v>2273</v>
      </c>
      <c r="E523" s="8" t="s">
        <v>48</v>
      </c>
      <c r="F523" s="8">
        <v>1</v>
      </c>
      <c r="G523" s="8">
        <v>0</v>
      </c>
      <c r="H523" s="8">
        <v>1</v>
      </c>
      <c r="J523" s="9" t="s">
        <v>20</v>
      </c>
      <c r="K523" s="9" t="s">
        <v>1781</v>
      </c>
      <c r="L523" s="9" t="s">
        <v>71</v>
      </c>
      <c r="V523" s="9">
        <v>1</v>
      </c>
      <c r="AI523" s="10">
        <v>1</v>
      </c>
    </row>
    <row r="524" spans="2:35">
      <c r="B524" s="46">
        <v>44952</v>
      </c>
      <c r="C524" s="12">
        <f t="shared" si="46"/>
        <v>504</v>
      </c>
      <c r="D524" s="24" t="s">
        <v>1011</v>
      </c>
      <c r="E524" s="8" t="s">
        <v>48</v>
      </c>
      <c r="F524" s="8">
        <v>1</v>
      </c>
      <c r="G524" s="8">
        <v>34</v>
      </c>
      <c r="H524" s="8">
        <v>0</v>
      </c>
      <c r="J524" s="9" t="s">
        <v>27</v>
      </c>
      <c r="K524" s="9" t="s">
        <v>1781</v>
      </c>
      <c r="L524" s="9" t="s">
        <v>71</v>
      </c>
      <c r="X524" s="9">
        <v>1</v>
      </c>
      <c r="AI524" s="10">
        <v>1</v>
      </c>
    </row>
    <row r="525" spans="2:35">
      <c r="B525" s="46">
        <v>44952</v>
      </c>
      <c r="C525" s="12">
        <f t="shared" si="46"/>
        <v>505</v>
      </c>
      <c r="D525" s="24" t="s">
        <v>2274</v>
      </c>
      <c r="E525" s="8" t="s">
        <v>950</v>
      </c>
      <c r="F525" s="8">
        <v>1</v>
      </c>
      <c r="G525" s="8">
        <v>1</v>
      </c>
      <c r="H525" s="8">
        <v>2</v>
      </c>
      <c r="J525" s="9" t="s">
        <v>20</v>
      </c>
      <c r="K525" s="9" t="s">
        <v>1754</v>
      </c>
      <c r="L525" s="9" t="s">
        <v>49</v>
      </c>
      <c r="O525" s="9">
        <v>1</v>
      </c>
      <c r="AH525" s="9">
        <v>1</v>
      </c>
    </row>
    <row r="526" spans="2:35">
      <c r="B526" s="46">
        <v>44952</v>
      </c>
      <c r="C526" s="12">
        <f t="shared" si="46"/>
        <v>506</v>
      </c>
      <c r="D526" s="29" t="s">
        <v>2275</v>
      </c>
      <c r="E526" s="8" t="s">
        <v>950</v>
      </c>
      <c r="F526" s="8">
        <v>1</v>
      </c>
      <c r="J526" s="9" t="s">
        <v>5</v>
      </c>
      <c r="K526" s="9" t="s">
        <v>1814</v>
      </c>
      <c r="L526" s="9" t="s">
        <v>49</v>
      </c>
      <c r="Q526" s="9">
        <v>1</v>
      </c>
      <c r="AH526" s="9">
        <v>1</v>
      </c>
    </row>
    <row r="527" spans="2:35">
      <c r="B527" s="46">
        <v>44952</v>
      </c>
      <c r="C527" s="12">
        <f t="shared" si="46"/>
        <v>507</v>
      </c>
      <c r="D527" s="24" t="s">
        <v>2276</v>
      </c>
      <c r="E527" s="8" t="s">
        <v>1026</v>
      </c>
      <c r="F527" s="8">
        <v>1</v>
      </c>
      <c r="G527" s="8">
        <v>1</v>
      </c>
      <c r="H527" s="8">
        <v>2</v>
      </c>
      <c r="J527" s="9" t="s">
        <v>20</v>
      </c>
      <c r="K527" s="9" t="s">
        <v>1757</v>
      </c>
      <c r="L527" s="9" t="s">
        <v>49</v>
      </c>
      <c r="O527" s="9">
        <v>1</v>
      </c>
      <c r="AH527" s="9">
        <v>1</v>
      </c>
    </row>
    <row r="528" spans="2:35">
      <c r="B528" s="46">
        <v>44952</v>
      </c>
      <c r="C528" s="12">
        <f t="shared" si="46"/>
        <v>508</v>
      </c>
      <c r="D528" s="24" t="s">
        <v>2277</v>
      </c>
      <c r="E528" s="8" t="s">
        <v>1026</v>
      </c>
      <c r="F528" s="8">
        <v>1</v>
      </c>
      <c r="G528" s="8">
        <v>1</v>
      </c>
      <c r="H528" s="8">
        <v>0</v>
      </c>
      <c r="J528" s="9" t="s">
        <v>5</v>
      </c>
      <c r="K528" s="9" t="s">
        <v>1757</v>
      </c>
      <c r="L528" s="9" t="s">
        <v>49</v>
      </c>
      <c r="Q528" s="9">
        <v>1</v>
      </c>
      <c r="AI528" s="10">
        <v>1</v>
      </c>
    </row>
    <row r="529" spans="2:42">
      <c r="B529" s="46">
        <v>44952</v>
      </c>
      <c r="C529" s="12">
        <f t="shared" si="46"/>
        <v>509</v>
      </c>
      <c r="D529" s="24" t="s">
        <v>2275</v>
      </c>
      <c r="E529" s="8" t="s">
        <v>1026</v>
      </c>
      <c r="F529" s="8">
        <v>1</v>
      </c>
      <c r="G529" s="8">
        <v>0</v>
      </c>
      <c r="H529" s="8">
        <v>2</v>
      </c>
      <c r="J529" s="9" t="s">
        <v>5</v>
      </c>
      <c r="K529" s="9" t="s">
        <v>1757</v>
      </c>
      <c r="L529" s="9" t="s">
        <v>49</v>
      </c>
      <c r="Q529" s="9">
        <v>1</v>
      </c>
      <c r="AH529" s="9">
        <v>1</v>
      </c>
    </row>
    <row r="530" spans="2:42">
      <c r="B530" s="46">
        <v>44952</v>
      </c>
      <c r="C530" s="12">
        <f t="shared" si="46"/>
        <v>510</v>
      </c>
      <c r="D530" s="24" t="s">
        <v>2278</v>
      </c>
      <c r="E530" s="8" t="s">
        <v>402</v>
      </c>
      <c r="F530" s="8">
        <v>1</v>
      </c>
      <c r="G530" s="8">
        <v>0</v>
      </c>
      <c r="H530" s="8">
        <v>1</v>
      </c>
      <c r="J530" s="9" t="s">
        <v>20</v>
      </c>
      <c r="K530" s="9" t="s">
        <v>1781</v>
      </c>
      <c r="L530" s="9" t="s">
        <v>317</v>
      </c>
      <c r="V530" s="9">
        <v>1</v>
      </c>
      <c r="AI530" s="10">
        <v>1</v>
      </c>
    </row>
    <row r="531" spans="2:42">
      <c r="B531" s="46">
        <v>44952</v>
      </c>
      <c r="C531" s="12">
        <f t="shared" si="46"/>
        <v>511</v>
      </c>
      <c r="D531" s="24" t="s">
        <v>2279</v>
      </c>
      <c r="E531" s="8" t="s">
        <v>402</v>
      </c>
      <c r="F531" s="8">
        <v>1</v>
      </c>
      <c r="G531" s="8">
        <v>0</v>
      </c>
      <c r="H531" s="8">
        <v>1</v>
      </c>
      <c r="J531" s="9" t="s">
        <v>20</v>
      </c>
      <c r="K531" s="9" t="s">
        <v>1781</v>
      </c>
      <c r="L531" s="9" t="s">
        <v>1209</v>
      </c>
      <c r="V531" s="9">
        <v>1</v>
      </c>
      <c r="AI531" s="10">
        <v>1</v>
      </c>
    </row>
    <row r="532" spans="2:42">
      <c r="B532" s="46">
        <v>44952</v>
      </c>
      <c r="C532" s="12">
        <f t="shared" si="46"/>
        <v>512</v>
      </c>
      <c r="D532" s="24" t="s">
        <v>2280</v>
      </c>
      <c r="E532" s="8" t="s">
        <v>402</v>
      </c>
      <c r="F532" s="8">
        <v>1</v>
      </c>
      <c r="G532" s="8">
        <v>1</v>
      </c>
      <c r="H532" s="8">
        <v>3</v>
      </c>
      <c r="J532" s="9" t="s">
        <v>1785</v>
      </c>
      <c r="K532" s="9" t="s">
        <v>1754</v>
      </c>
      <c r="L532" s="9" t="s">
        <v>51</v>
      </c>
      <c r="AA532" s="9">
        <v>1</v>
      </c>
      <c r="AH532" s="9">
        <v>1</v>
      </c>
    </row>
    <row r="533" spans="2:42">
      <c r="B533" s="46">
        <v>44952</v>
      </c>
      <c r="C533" s="12">
        <f t="shared" si="46"/>
        <v>513</v>
      </c>
      <c r="D533" s="24" t="s">
        <v>2281</v>
      </c>
      <c r="E533" s="8" t="s">
        <v>53</v>
      </c>
      <c r="F533" s="8">
        <v>1</v>
      </c>
      <c r="G533" s="8">
        <v>0</v>
      </c>
      <c r="H533" s="8">
        <v>1</v>
      </c>
      <c r="J533" s="9" t="s">
        <v>20</v>
      </c>
      <c r="K533" s="9" t="s">
        <v>1781</v>
      </c>
      <c r="L533" s="9" t="s">
        <v>71</v>
      </c>
      <c r="V533" s="9">
        <v>1</v>
      </c>
      <c r="AI533" s="10">
        <v>1</v>
      </c>
    </row>
    <row r="534" spans="2:42">
      <c r="B534" s="46">
        <v>44952</v>
      </c>
      <c r="C534" s="12">
        <f t="shared" si="46"/>
        <v>514</v>
      </c>
      <c r="D534" s="24" t="s">
        <v>2282</v>
      </c>
      <c r="E534" s="8" t="s">
        <v>53</v>
      </c>
      <c r="F534" s="8">
        <v>1</v>
      </c>
      <c r="G534" s="8">
        <v>0</v>
      </c>
      <c r="H534" s="8">
        <v>1</v>
      </c>
      <c r="J534" s="9" t="s">
        <v>20</v>
      </c>
      <c r="K534" s="9" t="s">
        <v>1781</v>
      </c>
      <c r="L534" s="9" t="s">
        <v>71</v>
      </c>
      <c r="V534" s="9">
        <v>1</v>
      </c>
      <c r="AI534" s="10">
        <v>1</v>
      </c>
    </row>
    <row r="535" spans="2:42">
      <c r="B535" s="46">
        <v>44952</v>
      </c>
      <c r="C535" s="12">
        <f t="shared" si="46"/>
        <v>515</v>
      </c>
      <c r="D535" s="24" t="s">
        <v>2283</v>
      </c>
      <c r="E535" s="8" t="s">
        <v>53</v>
      </c>
      <c r="F535" s="8">
        <v>1</v>
      </c>
      <c r="G535" s="8">
        <v>0</v>
      </c>
      <c r="H535" s="8">
        <v>1</v>
      </c>
      <c r="J535" s="9" t="s">
        <v>20</v>
      </c>
      <c r="K535" s="9" t="s">
        <v>1781</v>
      </c>
      <c r="L535" s="9" t="s">
        <v>71</v>
      </c>
      <c r="V535" s="9">
        <v>1</v>
      </c>
      <c r="AI535" s="10">
        <v>1</v>
      </c>
      <c r="AL535" s="93"/>
      <c r="AM535" s="93"/>
      <c r="AN535" s="93"/>
      <c r="AO535" s="93"/>
      <c r="AP535" s="93"/>
    </row>
    <row r="536" spans="2:42" s="93" customFormat="1" ht="15" customHeight="1">
      <c r="B536" s="46">
        <v>44952</v>
      </c>
      <c r="C536" s="12">
        <f t="shared" si="46"/>
        <v>516</v>
      </c>
      <c r="D536" s="38" t="s">
        <v>1815</v>
      </c>
      <c r="E536" s="8" t="s">
        <v>53</v>
      </c>
      <c r="F536" s="8">
        <v>1</v>
      </c>
      <c r="G536" s="8">
        <v>8</v>
      </c>
      <c r="H536" s="8">
        <v>0</v>
      </c>
      <c r="I536" s="94"/>
      <c r="J536" s="10" t="s">
        <v>1843</v>
      </c>
      <c r="K536" s="10" t="s">
        <v>1781</v>
      </c>
      <c r="L536" s="92" t="s">
        <v>2284</v>
      </c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  <c r="AB536" s="94"/>
      <c r="AC536" s="10">
        <v>1</v>
      </c>
      <c r="AD536" s="94"/>
      <c r="AE536" s="94"/>
      <c r="AF536" s="94"/>
      <c r="AG536" s="94"/>
      <c r="AH536" s="94"/>
      <c r="AI536" s="10">
        <v>1</v>
      </c>
      <c r="AJ536" s="234"/>
      <c r="AK536" s="234"/>
      <c r="AL536"/>
      <c r="AM536"/>
      <c r="AN536"/>
      <c r="AO536"/>
      <c r="AP536"/>
    </row>
    <row r="537" spans="2:42">
      <c r="B537" s="46">
        <v>44952</v>
      </c>
      <c r="C537" s="12">
        <f t="shared" si="46"/>
        <v>517</v>
      </c>
      <c r="D537" s="24" t="s">
        <v>2147</v>
      </c>
      <c r="E537" s="8" t="s">
        <v>55</v>
      </c>
      <c r="F537" s="8">
        <v>1</v>
      </c>
      <c r="G537" s="8">
        <v>0</v>
      </c>
      <c r="H537" s="8">
        <v>1</v>
      </c>
      <c r="J537" s="9" t="s">
        <v>20</v>
      </c>
      <c r="K537" s="9" t="s">
        <v>1781</v>
      </c>
      <c r="L537" s="9" t="s">
        <v>71</v>
      </c>
      <c r="AI537" s="10">
        <v>1</v>
      </c>
    </row>
    <row r="538" spans="2:42">
      <c r="B538" s="46">
        <v>44952</v>
      </c>
      <c r="C538" s="12">
        <f t="shared" si="46"/>
        <v>518</v>
      </c>
      <c r="D538" s="24" t="s">
        <v>2285</v>
      </c>
      <c r="E538" s="8" t="s">
        <v>55</v>
      </c>
      <c r="F538" s="8">
        <v>1</v>
      </c>
      <c r="G538" s="8">
        <v>0</v>
      </c>
      <c r="H538" s="8">
        <v>1</v>
      </c>
      <c r="J538" s="9" t="s">
        <v>20</v>
      </c>
      <c r="K538" s="9" t="s">
        <v>1781</v>
      </c>
      <c r="L538" s="9" t="s">
        <v>71</v>
      </c>
      <c r="AI538" s="10">
        <v>1</v>
      </c>
    </row>
    <row r="539" spans="2:42">
      <c r="B539" s="46">
        <v>44952</v>
      </c>
      <c r="C539" s="12">
        <f t="shared" si="46"/>
        <v>519</v>
      </c>
      <c r="D539" s="24" t="s">
        <v>2286</v>
      </c>
      <c r="E539" s="8" t="s">
        <v>55</v>
      </c>
      <c r="F539" s="8">
        <v>1</v>
      </c>
      <c r="G539" s="8">
        <v>2</v>
      </c>
      <c r="H539" s="8">
        <v>1</v>
      </c>
      <c r="J539" s="9" t="s">
        <v>14</v>
      </c>
      <c r="K539" s="9" t="s">
        <v>2287</v>
      </c>
      <c r="L539" s="9" t="s">
        <v>49</v>
      </c>
      <c r="W539" s="9">
        <v>1</v>
      </c>
      <c r="AH539" s="9">
        <v>1</v>
      </c>
    </row>
    <row r="540" spans="2:42">
      <c r="B540" s="46">
        <v>44952</v>
      </c>
      <c r="C540" s="12">
        <f t="shared" si="46"/>
        <v>520</v>
      </c>
      <c r="D540" s="18" t="s">
        <v>2288</v>
      </c>
      <c r="E540" s="8" t="s">
        <v>55</v>
      </c>
      <c r="F540" s="8">
        <v>1</v>
      </c>
      <c r="G540" s="8">
        <v>2</v>
      </c>
      <c r="H540" s="8">
        <v>1</v>
      </c>
      <c r="J540" s="9" t="s">
        <v>14</v>
      </c>
      <c r="K540" s="9" t="s">
        <v>2287</v>
      </c>
      <c r="L540" s="9" t="s">
        <v>87</v>
      </c>
      <c r="W540" s="9">
        <v>1</v>
      </c>
      <c r="AH540" s="9">
        <v>1</v>
      </c>
    </row>
    <row r="541" spans="2:42">
      <c r="B541" s="46">
        <v>44952</v>
      </c>
      <c r="C541" s="12">
        <f t="shared" si="46"/>
        <v>521</v>
      </c>
      <c r="D541" s="18" t="s">
        <v>2289</v>
      </c>
      <c r="E541" s="8" t="s">
        <v>55</v>
      </c>
      <c r="F541" s="8">
        <v>1</v>
      </c>
      <c r="G541" s="8">
        <v>2</v>
      </c>
      <c r="H541" s="8">
        <v>1</v>
      </c>
      <c r="J541" s="9" t="s">
        <v>14</v>
      </c>
      <c r="K541" s="9" t="s">
        <v>2287</v>
      </c>
      <c r="L541" s="9" t="s">
        <v>51</v>
      </c>
      <c r="W541" s="9">
        <v>1</v>
      </c>
      <c r="AH541" s="9">
        <v>1</v>
      </c>
    </row>
    <row r="542" spans="2:42">
      <c r="B542" s="46">
        <v>44952</v>
      </c>
      <c r="C542" s="12">
        <f t="shared" si="46"/>
        <v>522</v>
      </c>
      <c r="D542" s="18" t="s">
        <v>2290</v>
      </c>
      <c r="E542" s="8" t="s">
        <v>55</v>
      </c>
      <c r="F542" s="8">
        <v>1</v>
      </c>
      <c r="G542" s="8">
        <v>2</v>
      </c>
      <c r="H542" s="8">
        <v>1</v>
      </c>
      <c r="J542" s="9" t="s">
        <v>14</v>
      </c>
      <c r="K542" s="9" t="s">
        <v>2287</v>
      </c>
      <c r="L542" s="9" t="s">
        <v>83</v>
      </c>
      <c r="W542" s="9">
        <v>1</v>
      </c>
      <c r="AH542" s="9">
        <v>1</v>
      </c>
    </row>
    <row r="543" spans="2:42">
      <c r="B543" s="46">
        <v>44952</v>
      </c>
      <c r="C543" s="12">
        <f t="shared" si="46"/>
        <v>523</v>
      </c>
      <c r="D543" s="24" t="s">
        <v>2291</v>
      </c>
      <c r="E543" s="8" t="s">
        <v>1019</v>
      </c>
      <c r="F543" s="8">
        <v>1</v>
      </c>
      <c r="G543" s="8">
        <v>1</v>
      </c>
      <c r="H543" s="8">
        <v>2</v>
      </c>
      <c r="J543" s="9" t="s">
        <v>20</v>
      </c>
      <c r="K543" s="9" t="s">
        <v>1757</v>
      </c>
      <c r="L543" s="9" t="s">
        <v>51</v>
      </c>
      <c r="O543" s="9">
        <v>1</v>
      </c>
      <c r="AH543" s="9">
        <v>1</v>
      </c>
    </row>
    <row r="544" spans="2:42">
      <c r="B544" s="46">
        <v>44952</v>
      </c>
      <c r="C544" s="12">
        <f t="shared" si="46"/>
        <v>524</v>
      </c>
      <c r="D544" s="24" t="s">
        <v>2292</v>
      </c>
      <c r="E544" s="8" t="s">
        <v>1019</v>
      </c>
      <c r="F544" s="8">
        <v>1</v>
      </c>
      <c r="G544" s="8">
        <v>1</v>
      </c>
      <c r="H544" s="8">
        <v>1</v>
      </c>
      <c r="J544" s="9" t="s">
        <v>5</v>
      </c>
      <c r="K544" s="9" t="s">
        <v>1814</v>
      </c>
      <c r="L544" s="9" t="s">
        <v>51</v>
      </c>
      <c r="Q544" s="9">
        <v>1</v>
      </c>
      <c r="AI544" s="10">
        <v>1</v>
      </c>
    </row>
    <row r="545" spans="2:35">
      <c r="B545" s="46">
        <v>44952</v>
      </c>
      <c r="C545" s="12">
        <f t="shared" si="46"/>
        <v>525</v>
      </c>
      <c r="D545" s="24" t="s">
        <v>2293</v>
      </c>
      <c r="E545" s="8" t="s">
        <v>1019</v>
      </c>
      <c r="F545" s="8">
        <v>1</v>
      </c>
      <c r="G545" s="8">
        <v>1</v>
      </c>
      <c r="H545" s="8">
        <v>1</v>
      </c>
      <c r="J545" s="9" t="s">
        <v>20</v>
      </c>
      <c r="K545" s="9" t="s">
        <v>1754</v>
      </c>
      <c r="L545" s="9" t="s">
        <v>49</v>
      </c>
      <c r="O545" s="9">
        <v>1</v>
      </c>
      <c r="AH545" s="9">
        <v>1</v>
      </c>
    </row>
    <row r="546" spans="2:35">
      <c r="B546" s="46">
        <v>44952</v>
      </c>
      <c r="C546" s="12">
        <f t="shared" si="46"/>
        <v>526</v>
      </c>
      <c r="D546" s="24" t="s">
        <v>2294</v>
      </c>
      <c r="E546" s="8" t="s">
        <v>61</v>
      </c>
      <c r="F546" s="8">
        <v>1</v>
      </c>
      <c r="G546" s="8">
        <v>1</v>
      </c>
      <c r="H546" s="8">
        <v>2</v>
      </c>
      <c r="J546" s="9" t="s">
        <v>20</v>
      </c>
      <c r="K546" s="9" t="s">
        <v>1754</v>
      </c>
      <c r="L546" s="9" t="s">
        <v>51</v>
      </c>
      <c r="O546" s="9">
        <v>1</v>
      </c>
      <c r="AH546" s="9">
        <v>1</v>
      </c>
    </row>
    <row r="547" spans="2:35">
      <c r="B547" s="46">
        <v>44952</v>
      </c>
      <c r="C547" s="12">
        <f t="shared" si="46"/>
        <v>527</v>
      </c>
      <c r="D547" s="24" t="s">
        <v>2295</v>
      </c>
      <c r="E547" s="8" t="s">
        <v>61</v>
      </c>
      <c r="F547" s="8">
        <v>1</v>
      </c>
      <c r="G547" s="8">
        <v>0</v>
      </c>
      <c r="H547" s="8">
        <v>1</v>
      </c>
      <c r="J547" s="9" t="s">
        <v>5</v>
      </c>
      <c r="K547" s="9" t="s">
        <v>1837</v>
      </c>
      <c r="L547" s="9" t="s">
        <v>49</v>
      </c>
      <c r="Q547" s="9">
        <v>1</v>
      </c>
      <c r="AH547" s="9">
        <v>1</v>
      </c>
    </row>
    <row r="548" spans="2:35">
      <c r="B548" s="46">
        <v>44952</v>
      </c>
      <c r="C548" s="12">
        <f t="shared" si="46"/>
        <v>528</v>
      </c>
      <c r="D548" s="24" t="s">
        <v>2296</v>
      </c>
      <c r="E548" s="8" t="s">
        <v>61</v>
      </c>
      <c r="F548" s="8">
        <v>1</v>
      </c>
      <c r="G548" s="8">
        <v>1</v>
      </c>
      <c r="H548" s="8">
        <v>2</v>
      </c>
      <c r="J548" s="9" t="s">
        <v>20</v>
      </c>
      <c r="K548" s="9" t="s">
        <v>1757</v>
      </c>
      <c r="L548" s="9" t="s">
        <v>87</v>
      </c>
      <c r="O548" s="9">
        <v>1</v>
      </c>
      <c r="AH548" s="9">
        <v>1</v>
      </c>
    </row>
    <row r="549" spans="2:35">
      <c r="B549" s="46">
        <v>44952</v>
      </c>
      <c r="C549" s="12">
        <f t="shared" si="46"/>
        <v>529</v>
      </c>
      <c r="D549" s="24" t="s">
        <v>2297</v>
      </c>
      <c r="E549" s="8" t="s">
        <v>68</v>
      </c>
      <c r="F549" s="8">
        <v>1</v>
      </c>
      <c r="G549" s="8">
        <v>1</v>
      </c>
      <c r="H549" s="8">
        <v>1</v>
      </c>
      <c r="J549" s="9" t="s">
        <v>20</v>
      </c>
      <c r="K549" s="9" t="s">
        <v>1757</v>
      </c>
      <c r="L549" s="9" t="s">
        <v>51</v>
      </c>
      <c r="O549" s="9">
        <v>1</v>
      </c>
      <c r="AH549" s="9">
        <v>1</v>
      </c>
    </row>
    <row r="550" spans="2:35">
      <c r="B550" s="46">
        <v>44952</v>
      </c>
      <c r="C550" s="12">
        <f t="shared" si="46"/>
        <v>530</v>
      </c>
      <c r="D550" s="24" t="s">
        <v>2298</v>
      </c>
      <c r="E550" s="8" t="s">
        <v>68</v>
      </c>
      <c r="F550" s="8">
        <v>1</v>
      </c>
      <c r="G550" s="8">
        <v>1</v>
      </c>
      <c r="H550" s="8">
        <v>1</v>
      </c>
      <c r="J550" s="9" t="s">
        <v>20</v>
      </c>
      <c r="K550" s="9" t="s">
        <v>1754</v>
      </c>
      <c r="L550" s="9" t="s">
        <v>51</v>
      </c>
      <c r="O550" s="9">
        <v>1</v>
      </c>
      <c r="AH550" s="9">
        <v>1</v>
      </c>
    </row>
    <row r="551" spans="2:35">
      <c r="B551" s="46">
        <v>44952</v>
      </c>
      <c r="C551" s="12">
        <f t="shared" si="46"/>
        <v>531</v>
      </c>
      <c r="D551" s="24" t="s">
        <v>2275</v>
      </c>
      <c r="E551" s="8" t="s">
        <v>68</v>
      </c>
      <c r="F551" s="8">
        <v>1</v>
      </c>
      <c r="G551" s="8">
        <v>0</v>
      </c>
      <c r="H551" s="8">
        <v>1</v>
      </c>
      <c r="J551" s="9" t="s">
        <v>5</v>
      </c>
      <c r="K551" s="9" t="s">
        <v>1814</v>
      </c>
      <c r="L551" s="9" t="s">
        <v>51</v>
      </c>
      <c r="Q551" s="9">
        <v>1</v>
      </c>
      <c r="AH551" s="9">
        <v>1</v>
      </c>
    </row>
    <row r="552" spans="2:35">
      <c r="B552" s="46">
        <v>44952</v>
      </c>
      <c r="C552" s="12">
        <f t="shared" si="46"/>
        <v>532</v>
      </c>
      <c r="D552" s="24" t="s">
        <v>2299</v>
      </c>
      <c r="E552" s="8" t="s">
        <v>68</v>
      </c>
      <c r="F552" s="8">
        <v>1</v>
      </c>
      <c r="G552" s="8">
        <v>0</v>
      </c>
      <c r="H552" s="8">
        <v>1</v>
      </c>
      <c r="J552" s="9" t="s">
        <v>5</v>
      </c>
      <c r="K552" s="9" t="s">
        <v>1814</v>
      </c>
      <c r="L552" s="9" t="s">
        <v>66</v>
      </c>
      <c r="Q552" s="9">
        <v>1</v>
      </c>
      <c r="AH552" s="9">
        <v>1</v>
      </c>
    </row>
    <row r="553" spans="2:35">
      <c r="C553" s="221" t="s">
        <v>1819</v>
      </c>
      <c r="D553" s="222"/>
      <c r="E553" s="223"/>
      <c r="F553" s="76">
        <f>SUM(F521:F552)</f>
        <v>32</v>
      </c>
      <c r="G553" s="76">
        <f>SUM(G521:G552)</f>
        <v>62</v>
      </c>
      <c r="H553" s="76">
        <f>SUM(H521:H552)</f>
        <v>37</v>
      </c>
      <c r="J553" s="88"/>
      <c r="K553" s="88"/>
      <c r="L553" s="88"/>
      <c r="N553" s="76">
        <f t="shared" ref="N553:AF553" si="47">SUM(N521:N552)</f>
        <v>0</v>
      </c>
      <c r="O553" s="76">
        <f t="shared" si="47"/>
        <v>9</v>
      </c>
      <c r="P553" s="76">
        <f t="shared" si="47"/>
        <v>0</v>
      </c>
      <c r="Q553" s="76">
        <f t="shared" si="47"/>
        <v>7</v>
      </c>
      <c r="R553" s="76">
        <f t="shared" si="47"/>
        <v>0</v>
      </c>
      <c r="S553" s="76">
        <f t="shared" si="47"/>
        <v>0</v>
      </c>
      <c r="T553" s="76">
        <f t="shared" si="47"/>
        <v>0</v>
      </c>
      <c r="U553" s="76">
        <f t="shared" si="47"/>
        <v>0</v>
      </c>
      <c r="V553" s="76">
        <f t="shared" si="47"/>
        <v>7</v>
      </c>
      <c r="W553" s="76">
        <f t="shared" si="47"/>
        <v>4</v>
      </c>
      <c r="X553" s="76">
        <f t="shared" si="47"/>
        <v>1</v>
      </c>
      <c r="Y553" s="76">
        <f t="shared" si="47"/>
        <v>0</v>
      </c>
      <c r="Z553" s="76">
        <f t="shared" si="47"/>
        <v>0</v>
      </c>
      <c r="AA553" s="76">
        <f t="shared" si="47"/>
        <v>1</v>
      </c>
      <c r="AB553" s="76">
        <f t="shared" si="47"/>
        <v>0</v>
      </c>
      <c r="AC553" s="76">
        <f t="shared" si="47"/>
        <v>1</v>
      </c>
      <c r="AD553" s="76">
        <f t="shared" si="47"/>
        <v>0</v>
      </c>
      <c r="AE553" s="76">
        <f t="shared" si="47"/>
        <v>0</v>
      </c>
      <c r="AF553" s="76">
        <f t="shared" si="47"/>
        <v>0</v>
      </c>
      <c r="AH553" s="76">
        <f>SUM(AH521:AH552)</f>
        <v>19</v>
      </c>
      <c r="AI553" s="76">
        <f>SUM(AI521:AI552)</f>
        <v>13</v>
      </c>
    </row>
    <row r="554" spans="2:35">
      <c r="B554" s="46">
        <v>44953</v>
      </c>
      <c r="C554" s="12">
        <v>533</v>
      </c>
      <c r="D554" s="24" t="s">
        <v>2300</v>
      </c>
      <c r="E554" s="8" t="s">
        <v>950</v>
      </c>
      <c r="F554" s="8">
        <v>1</v>
      </c>
      <c r="G554" s="8">
        <v>0</v>
      </c>
      <c r="H554" s="8">
        <v>0</v>
      </c>
      <c r="J554" s="9" t="s">
        <v>5</v>
      </c>
      <c r="K554" s="9" t="s">
        <v>1814</v>
      </c>
      <c r="L554" s="9" t="s">
        <v>66</v>
      </c>
      <c r="Q554" s="9">
        <v>1</v>
      </c>
      <c r="AI554" s="10">
        <v>1</v>
      </c>
    </row>
    <row r="555" spans="2:35">
      <c r="B555" s="46">
        <v>44953</v>
      </c>
      <c r="C555" s="12">
        <f>SUM(C554+1)</f>
        <v>534</v>
      </c>
      <c r="D555" s="24" t="s">
        <v>2301</v>
      </c>
      <c r="E555" s="8" t="s">
        <v>950</v>
      </c>
      <c r="F555" s="8">
        <v>1</v>
      </c>
      <c r="G555" s="8">
        <v>1</v>
      </c>
      <c r="H555" s="8">
        <v>1</v>
      </c>
      <c r="J555" s="9" t="s">
        <v>20</v>
      </c>
      <c r="K555" s="9" t="s">
        <v>1754</v>
      </c>
      <c r="L555" s="9" t="s">
        <v>49</v>
      </c>
      <c r="O555" s="9">
        <v>1</v>
      </c>
      <c r="AH555" s="9">
        <v>1</v>
      </c>
    </row>
    <row r="556" spans="2:35">
      <c r="B556" s="46">
        <v>44953</v>
      </c>
      <c r="C556" s="12">
        <f t="shared" ref="C556:C616" si="48">SUM(C555+1)</f>
        <v>535</v>
      </c>
      <c r="D556" s="24" t="s">
        <v>2302</v>
      </c>
      <c r="E556" s="8" t="s">
        <v>950</v>
      </c>
      <c r="F556" s="8">
        <v>1</v>
      </c>
      <c r="G556" s="8">
        <v>0</v>
      </c>
      <c r="H556" s="8">
        <v>0</v>
      </c>
      <c r="J556" s="9" t="s">
        <v>5</v>
      </c>
      <c r="K556" s="9" t="s">
        <v>419</v>
      </c>
      <c r="L556" s="9" t="s">
        <v>49</v>
      </c>
      <c r="Q556" s="9">
        <v>1</v>
      </c>
      <c r="AI556" s="10">
        <v>1</v>
      </c>
    </row>
    <row r="557" spans="2:35">
      <c r="B557" s="46">
        <v>44953</v>
      </c>
      <c r="C557" s="12">
        <f t="shared" si="48"/>
        <v>536</v>
      </c>
      <c r="D557" s="24" t="s">
        <v>2303</v>
      </c>
      <c r="E557" s="8" t="s">
        <v>950</v>
      </c>
      <c r="F557" s="8">
        <v>1</v>
      </c>
      <c r="G557" s="8">
        <v>0</v>
      </c>
      <c r="H557" s="8">
        <v>0</v>
      </c>
      <c r="J557" s="9" t="s">
        <v>20</v>
      </c>
      <c r="K557" s="9" t="s">
        <v>1568</v>
      </c>
      <c r="L557" s="9" t="s">
        <v>49</v>
      </c>
      <c r="O557" s="9">
        <v>1</v>
      </c>
      <c r="AI557" s="10">
        <v>1</v>
      </c>
    </row>
    <row r="558" spans="2:35">
      <c r="B558" s="46">
        <v>44953</v>
      </c>
      <c r="C558" s="12">
        <f t="shared" si="48"/>
        <v>537</v>
      </c>
      <c r="D558" s="24" t="s">
        <v>2304</v>
      </c>
      <c r="E558" s="8" t="s">
        <v>950</v>
      </c>
      <c r="F558" s="8">
        <v>1</v>
      </c>
      <c r="G558" s="8">
        <v>0</v>
      </c>
      <c r="H558" s="8">
        <v>0</v>
      </c>
      <c r="J558" s="9" t="s">
        <v>20</v>
      </c>
      <c r="K558" s="9" t="s">
        <v>1568</v>
      </c>
      <c r="L558" s="9" t="s">
        <v>49</v>
      </c>
      <c r="O558" s="9">
        <v>1</v>
      </c>
      <c r="AI558" s="10">
        <v>1</v>
      </c>
    </row>
    <row r="559" spans="2:35">
      <c r="B559" s="46">
        <v>44953</v>
      </c>
      <c r="C559" s="12">
        <f t="shared" si="48"/>
        <v>538</v>
      </c>
      <c r="D559" s="24" t="s">
        <v>2305</v>
      </c>
      <c r="E559" s="8" t="s">
        <v>950</v>
      </c>
      <c r="F559" s="8">
        <v>1</v>
      </c>
      <c r="G559" s="8">
        <v>0</v>
      </c>
      <c r="H559" s="8">
        <v>0</v>
      </c>
      <c r="J559" s="9" t="s">
        <v>20</v>
      </c>
      <c r="K559" s="9" t="s">
        <v>1568</v>
      </c>
      <c r="L559" s="9" t="s">
        <v>49</v>
      </c>
      <c r="O559" s="9">
        <v>1</v>
      </c>
      <c r="AI559" s="10">
        <v>1</v>
      </c>
    </row>
    <row r="560" spans="2:35">
      <c r="B560" s="46">
        <v>44953</v>
      </c>
      <c r="C560" s="12">
        <f t="shared" si="48"/>
        <v>539</v>
      </c>
      <c r="D560" s="24" t="s">
        <v>2306</v>
      </c>
      <c r="E560" s="8" t="s">
        <v>950</v>
      </c>
      <c r="F560" s="8">
        <v>1</v>
      </c>
      <c r="G560" s="8">
        <v>0</v>
      </c>
      <c r="H560" s="8">
        <v>0</v>
      </c>
      <c r="J560" s="9" t="s">
        <v>20</v>
      </c>
      <c r="K560" s="9" t="s">
        <v>1754</v>
      </c>
      <c r="L560" s="9" t="s">
        <v>49</v>
      </c>
      <c r="O560" s="9">
        <v>1</v>
      </c>
      <c r="AI560" s="10">
        <v>1</v>
      </c>
    </row>
    <row r="561" spans="2:35">
      <c r="B561" s="46">
        <v>44953</v>
      </c>
      <c r="C561" s="12">
        <f t="shared" si="48"/>
        <v>540</v>
      </c>
      <c r="D561" s="24" t="s">
        <v>2307</v>
      </c>
      <c r="E561" s="8" t="s">
        <v>950</v>
      </c>
      <c r="F561" s="8">
        <v>1</v>
      </c>
      <c r="G561" s="8">
        <v>0</v>
      </c>
      <c r="H561" s="8">
        <v>0</v>
      </c>
      <c r="J561" s="9" t="s">
        <v>20</v>
      </c>
      <c r="K561" s="9" t="s">
        <v>1568</v>
      </c>
      <c r="L561" s="9" t="s">
        <v>49</v>
      </c>
      <c r="O561" s="9">
        <v>1</v>
      </c>
      <c r="AI561" s="10">
        <v>1</v>
      </c>
    </row>
    <row r="562" spans="2:35">
      <c r="B562" s="46">
        <v>44953</v>
      </c>
      <c r="C562" s="12">
        <f t="shared" si="48"/>
        <v>541</v>
      </c>
      <c r="D562" s="24" t="s">
        <v>2308</v>
      </c>
      <c r="E562" s="8" t="s">
        <v>950</v>
      </c>
      <c r="F562" s="8">
        <v>1</v>
      </c>
      <c r="G562" s="8">
        <v>0</v>
      </c>
      <c r="H562" s="8">
        <v>0</v>
      </c>
      <c r="J562" s="9" t="s">
        <v>20</v>
      </c>
      <c r="K562" s="9" t="s">
        <v>1568</v>
      </c>
      <c r="L562" s="9" t="s">
        <v>49</v>
      </c>
      <c r="O562" s="9">
        <v>1</v>
      </c>
      <c r="AI562" s="10">
        <v>1</v>
      </c>
    </row>
    <row r="563" spans="2:35">
      <c r="B563" s="46">
        <v>44953</v>
      </c>
      <c r="C563" s="12">
        <f t="shared" si="48"/>
        <v>542</v>
      </c>
      <c r="D563" s="24" t="s">
        <v>2309</v>
      </c>
      <c r="E563" s="8" t="s">
        <v>68</v>
      </c>
      <c r="F563" s="8">
        <v>1</v>
      </c>
      <c r="G563" s="8">
        <v>0</v>
      </c>
      <c r="H563" s="8">
        <v>1</v>
      </c>
      <c r="J563" s="9" t="s">
        <v>20</v>
      </c>
      <c r="K563" s="9" t="s">
        <v>1568</v>
      </c>
      <c r="L563" s="9" t="s">
        <v>49</v>
      </c>
      <c r="O563" s="9">
        <v>1</v>
      </c>
      <c r="AI563" s="10">
        <v>1</v>
      </c>
    </row>
    <row r="564" spans="2:35">
      <c r="B564" s="46">
        <v>44953</v>
      </c>
      <c r="C564" s="12">
        <f t="shared" si="48"/>
        <v>543</v>
      </c>
      <c r="D564" s="24" t="s">
        <v>2310</v>
      </c>
      <c r="E564" s="8" t="s">
        <v>68</v>
      </c>
      <c r="F564" s="8">
        <v>1</v>
      </c>
      <c r="G564" s="8">
        <v>0</v>
      </c>
      <c r="H564" s="8">
        <v>1</v>
      </c>
      <c r="J564" s="9" t="s">
        <v>20</v>
      </c>
      <c r="K564" s="9" t="s">
        <v>1568</v>
      </c>
      <c r="L564" s="9" t="s">
        <v>49</v>
      </c>
      <c r="O564" s="9">
        <v>1</v>
      </c>
      <c r="AI564" s="10">
        <v>1</v>
      </c>
    </row>
    <row r="565" spans="2:35">
      <c r="B565" s="46">
        <v>44953</v>
      </c>
      <c r="C565" s="12">
        <f t="shared" si="48"/>
        <v>544</v>
      </c>
      <c r="D565" s="24" t="s">
        <v>2311</v>
      </c>
      <c r="E565" s="8" t="s">
        <v>68</v>
      </c>
      <c r="F565" s="8">
        <v>1</v>
      </c>
      <c r="G565" s="8">
        <v>0</v>
      </c>
      <c r="H565" s="8">
        <v>1</v>
      </c>
      <c r="J565" s="9" t="s">
        <v>20</v>
      </c>
      <c r="K565" s="9" t="s">
        <v>1568</v>
      </c>
      <c r="L565" s="9" t="s">
        <v>49</v>
      </c>
      <c r="O565" s="9">
        <v>1</v>
      </c>
      <c r="AI565" s="10">
        <v>1</v>
      </c>
    </row>
    <row r="566" spans="2:35">
      <c r="B566" s="46">
        <v>44953</v>
      </c>
      <c r="C566" s="12">
        <f t="shared" si="48"/>
        <v>545</v>
      </c>
      <c r="D566" s="24" t="s">
        <v>2312</v>
      </c>
      <c r="E566" s="8" t="s">
        <v>68</v>
      </c>
      <c r="F566" s="8">
        <v>1</v>
      </c>
      <c r="G566" s="8">
        <v>1</v>
      </c>
      <c r="H566" s="8">
        <v>1</v>
      </c>
      <c r="J566" s="9" t="s">
        <v>20</v>
      </c>
      <c r="K566" s="9" t="s">
        <v>262</v>
      </c>
      <c r="L566" s="9" t="s">
        <v>49</v>
      </c>
      <c r="O566" s="9">
        <v>1</v>
      </c>
      <c r="AH566" s="9">
        <v>1</v>
      </c>
    </row>
    <row r="567" spans="2:35">
      <c r="B567" s="46">
        <v>44953</v>
      </c>
      <c r="C567" s="12">
        <f t="shared" si="48"/>
        <v>546</v>
      </c>
      <c r="D567" s="24" t="s">
        <v>2313</v>
      </c>
      <c r="E567" s="8" t="s">
        <v>68</v>
      </c>
      <c r="F567" s="8">
        <v>1</v>
      </c>
      <c r="G567" s="8">
        <v>1</v>
      </c>
      <c r="H567" s="8">
        <v>1</v>
      </c>
      <c r="J567" s="9" t="s">
        <v>20</v>
      </c>
      <c r="K567" s="9" t="s">
        <v>1757</v>
      </c>
      <c r="L567" s="9" t="s">
        <v>66</v>
      </c>
      <c r="O567" s="9">
        <v>1</v>
      </c>
      <c r="AH567" s="9">
        <v>1</v>
      </c>
    </row>
    <row r="568" spans="2:35">
      <c r="B568" s="46">
        <v>44953</v>
      </c>
      <c r="C568" s="12">
        <f t="shared" si="48"/>
        <v>547</v>
      </c>
      <c r="D568" s="24" t="s">
        <v>318</v>
      </c>
      <c r="E568" s="8" t="s">
        <v>68</v>
      </c>
      <c r="F568" s="8">
        <v>1</v>
      </c>
      <c r="G568" s="8">
        <v>1</v>
      </c>
      <c r="H568" s="8">
        <v>0</v>
      </c>
      <c r="J568" s="9" t="s">
        <v>5</v>
      </c>
      <c r="K568" s="9" t="s">
        <v>1757</v>
      </c>
      <c r="L568" s="9" t="s">
        <v>87</v>
      </c>
      <c r="Q568" s="9">
        <v>1</v>
      </c>
      <c r="AI568" s="10">
        <v>1</v>
      </c>
    </row>
    <row r="569" spans="2:35">
      <c r="B569" s="46">
        <v>44953</v>
      </c>
      <c r="C569" s="12">
        <f t="shared" si="48"/>
        <v>548</v>
      </c>
      <c r="D569" s="24" t="s">
        <v>2314</v>
      </c>
      <c r="E569" s="8" t="s">
        <v>68</v>
      </c>
      <c r="F569" s="8">
        <v>1</v>
      </c>
      <c r="G569" s="8">
        <v>0</v>
      </c>
      <c r="H569" s="8">
        <v>1</v>
      </c>
      <c r="J569" s="9" t="s">
        <v>20</v>
      </c>
      <c r="K569" s="9" t="s">
        <v>1568</v>
      </c>
      <c r="L569" s="9" t="s">
        <v>49</v>
      </c>
      <c r="O569" s="9">
        <v>1</v>
      </c>
      <c r="AI569" s="10">
        <v>1</v>
      </c>
    </row>
    <row r="570" spans="2:35">
      <c r="B570" s="46">
        <v>44953</v>
      </c>
      <c r="C570" s="12">
        <f t="shared" si="48"/>
        <v>549</v>
      </c>
      <c r="D570" s="24" t="s">
        <v>2315</v>
      </c>
      <c r="E570" s="8" t="s">
        <v>68</v>
      </c>
      <c r="F570" s="8">
        <v>1</v>
      </c>
      <c r="G570" s="8">
        <v>0</v>
      </c>
      <c r="H570" s="8">
        <v>0</v>
      </c>
      <c r="J570" s="9" t="s">
        <v>2316</v>
      </c>
      <c r="K570" s="9" t="s">
        <v>1754</v>
      </c>
      <c r="L570" s="9" t="s">
        <v>51</v>
      </c>
      <c r="P570" s="9">
        <v>1</v>
      </c>
      <c r="AH570" s="9">
        <v>1</v>
      </c>
    </row>
    <row r="571" spans="2:35">
      <c r="B571" s="46">
        <v>44953</v>
      </c>
      <c r="C571" s="12">
        <f t="shared" si="48"/>
        <v>550</v>
      </c>
      <c r="D571" s="24" t="s">
        <v>2317</v>
      </c>
      <c r="E571" s="8" t="s">
        <v>68</v>
      </c>
      <c r="F571" s="8">
        <v>1</v>
      </c>
      <c r="G571" s="8">
        <v>1</v>
      </c>
      <c r="H571" s="8">
        <v>1</v>
      </c>
      <c r="J571" s="9" t="s">
        <v>8</v>
      </c>
      <c r="K571" s="9" t="s">
        <v>1757</v>
      </c>
      <c r="L571" s="9" t="s">
        <v>51</v>
      </c>
      <c r="N571" s="9">
        <v>1</v>
      </c>
      <c r="AH571" s="9">
        <v>1</v>
      </c>
    </row>
    <row r="572" spans="2:35">
      <c r="B572" s="46">
        <v>44953</v>
      </c>
      <c r="C572" s="12">
        <f t="shared" si="48"/>
        <v>551</v>
      </c>
      <c r="D572" s="24" t="s">
        <v>2318</v>
      </c>
      <c r="E572" s="8" t="s">
        <v>68</v>
      </c>
      <c r="F572" s="8">
        <v>1</v>
      </c>
      <c r="G572" s="8">
        <v>0</v>
      </c>
      <c r="H572" s="8">
        <v>1</v>
      </c>
      <c r="J572" s="9" t="s">
        <v>20</v>
      </c>
      <c r="K572" s="9" t="s">
        <v>1568</v>
      </c>
      <c r="L572" s="9" t="s">
        <v>49</v>
      </c>
      <c r="AA572" s="9">
        <v>1</v>
      </c>
      <c r="AI572" s="10">
        <v>1</v>
      </c>
    </row>
    <row r="573" spans="2:35">
      <c r="B573" s="46">
        <v>44953</v>
      </c>
      <c r="C573" s="12">
        <f t="shared" si="48"/>
        <v>552</v>
      </c>
      <c r="D573" s="24" t="s">
        <v>2319</v>
      </c>
      <c r="E573" s="8" t="s">
        <v>55</v>
      </c>
      <c r="F573" s="8">
        <v>1</v>
      </c>
      <c r="G573" s="8">
        <v>19</v>
      </c>
      <c r="H573" s="8">
        <v>1</v>
      </c>
      <c r="J573" s="9" t="s">
        <v>14</v>
      </c>
      <c r="K573" s="9" t="s">
        <v>1781</v>
      </c>
      <c r="L573" s="9" t="s">
        <v>1209</v>
      </c>
      <c r="W573" s="9">
        <v>1</v>
      </c>
      <c r="AI573" s="10">
        <v>1</v>
      </c>
    </row>
    <row r="574" spans="2:35">
      <c r="B574" s="46">
        <v>44953</v>
      </c>
      <c r="C574" s="12">
        <f t="shared" si="48"/>
        <v>553</v>
      </c>
      <c r="D574" s="24" t="s">
        <v>2320</v>
      </c>
      <c r="E574" s="8" t="s">
        <v>55</v>
      </c>
      <c r="F574" s="8">
        <v>1</v>
      </c>
      <c r="G574" s="8">
        <v>1</v>
      </c>
      <c r="H574" s="8">
        <v>1</v>
      </c>
      <c r="J574" s="9" t="s">
        <v>14</v>
      </c>
      <c r="K574" s="9" t="s">
        <v>1781</v>
      </c>
      <c r="L574" s="9" t="s">
        <v>66</v>
      </c>
      <c r="W574" s="9">
        <v>1</v>
      </c>
      <c r="AH574" s="9">
        <v>1</v>
      </c>
    </row>
    <row r="575" spans="2:35">
      <c r="B575" s="46">
        <v>44953</v>
      </c>
      <c r="C575" s="12">
        <f t="shared" si="48"/>
        <v>554</v>
      </c>
      <c r="D575" s="24" t="s">
        <v>2321</v>
      </c>
      <c r="E575" s="8" t="s">
        <v>55</v>
      </c>
      <c r="F575" s="8">
        <v>1</v>
      </c>
      <c r="G575" s="8">
        <v>0</v>
      </c>
      <c r="H575" s="8">
        <v>1</v>
      </c>
      <c r="J575" s="9" t="s">
        <v>20</v>
      </c>
      <c r="K575" s="9" t="s">
        <v>1781</v>
      </c>
      <c r="L575" s="9" t="s">
        <v>71</v>
      </c>
      <c r="V575" s="9">
        <v>1</v>
      </c>
      <c r="AH575" s="9">
        <v>1</v>
      </c>
    </row>
    <row r="576" spans="2:35">
      <c r="B576" s="46">
        <v>44953</v>
      </c>
      <c r="C576" s="12">
        <f t="shared" si="48"/>
        <v>555</v>
      </c>
      <c r="D576" s="24" t="s">
        <v>2322</v>
      </c>
      <c r="E576" s="8" t="s">
        <v>55</v>
      </c>
      <c r="F576" s="8">
        <v>1</v>
      </c>
      <c r="G576" s="8">
        <v>0</v>
      </c>
      <c r="H576" s="8">
        <v>1</v>
      </c>
      <c r="J576" s="9" t="s">
        <v>20</v>
      </c>
      <c r="K576" s="9" t="s">
        <v>1781</v>
      </c>
      <c r="L576" s="9" t="s">
        <v>71</v>
      </c>
      <c r="V576" s="9">
        <v>1</v>
      </c>
      <c r="AH576" s="9">
        <v>1</v>
      </c>
    </row>
    <row r="577" spans="2:35">
      <c r="B577" s="46">
        <v>44953</v>
      </c>
      <c r="C577" s="12">
        <f t="shared" si="48"/>
        <v>556</v>
      </c>
      <c r="D577" s="24" t="s">
        <v>2323</v>
      </c>
      <c r="E577" s="8" t="s">
        <v>55</v>
      </c>
      <c r="F577" s="8">
        <v>1</v>
      </c>
      <c r="G577" s="8">
        <v>1</v>
      </c>
      <c r="H577" s="8">
        <v>3</v>
      </c>
      <c r="J577" s="9" t="s">
        <v>1785</v>
      </c>
      <c r="K577" s="9" t="s">
        <v>1568</v>
      </c>
      <c r="L577" s="9" t="s">
        <v>49</v>
      </c>
      <c r="Z577" s="9">
        <v>1</v>
      </c>
      <c r="AI577" s="10">
        <v>1</v>
      </c>
    </row>
    <row r="578" spans="2:35">
      <c r="B578" s="46">
        <v>44953</v>
      </c>
      <c r="C578" s="12">
        <f t="shared" si="48"/>
        <v>557</v>
      </c>
      <c r="D578" s="24" t="s">
        <v>2324</v>
      </c>
      <c r="E578" s="8" t="s">
        <v>55</v>
      </c>
      <c r="F578" s="8">
        <v>1</v>
      </c>
      <c r="G578" s="8">
        <v>1</v>
      </c>
      <c r="H578" s="8">
        <v>1</v>
      </c>
      <c r="J578" s="9" t="s">
        <v>1834</v>
      </c>
      <c r="K578" s="9" t="s">
        <v>1754</v>
      </c>
      <c r="L578" s="9" t="s">
        <v>51</v>
      </c>
      <c r="AA578" s="9">
        <v>1</v>
      </c>
      <c r="AI578" s="10">
        <v>1</v>
      </c>
    </row>
    <row r="579" spans="2:35">
      <c r="B579" s="46">
        <v>44953</v>
      </c>
      <c r="C579" s="12">
        <f t="shared" si="48"/>
        <v>558</v>
      </c>
      <c r="D579" s="24" t="s">
        <v>1969</v>
      </c>
      <c r="E579" s="8" t="s">
        <v>48</v>
      </c>
      <c r="F579" s="8">
        <v>1</v>
      </c>
      <c r="G579" s="8">
        <v>27</v>
      </c>
      <c r="H579" s="8">
        <v>2</v>
      </c>
      <c r="J579" s="9" t="s">
        <v>11</v>
      </c>
      <c r="K579" s="9" t="s">
        <v>2325</v>
      </c>
      <c r="L579" s="9" t="s">
        <v>71</v>
      </c>
      <c r="O579" s="9">
        <v>1</v>
      </c>
      <c r="AI579" s="10">
        <v>1</v>
      </c>
    </row>
    <row r="580" spans="2:35">
      <c r="B580" s="46">
        <v>44953</v>
      </c>
      <c r="C580" s="12">
        <f t="shared" si="48"/>
        <v>559</v>
      </c>
      <c r="D580" s="24" t="s">
        <v>2219</v>
      </c>
      <c r="E580" s="8" t="s">
        <v>48</v>
      </c>
      <c r="F580" s="8">
        <v>1</v>
      </c>
      <c r="G580" s="8">
        <v>17</v>
      </c>
      <c r="H580" s="8">
        <v>1</v>
      </c>
      <c r="J580" s="9" t="s">
        <v>1843</v>
      </c>
      <c r="K580" s="9" t="s">
        <v>1781</v>
      </c>
      <c r="L580" s="9" t="s">
        <v>71</v>
      </c>
      <c r="AC580" s="9">
        <v>1</v>
      </c>
      <c r="AI580" s="10">
        <v>1</v>
      </c>
    </row>
    <row r="581" spans="2:35">
      <c r="B581" s="46">
        <v>44953</v>
      </c>
      <c r="C581" s="12">
        <f t="shared" si="48"/>
        <v>560</v>
      </c>
      <c r="D581" s="24" t="s">
        <v>2326</v>
      </c>
      <c r="E581" s="8" t="s">
        <v>48</v>
      </c>
      <c r="F581" s="8">
        <v>1</v>
      </c>
      <c r="G581" s="8">
        <v>17</v>
      </c>
      <c r="H581" s="8">
        <v>0</v>
      </c>
      <c r="J581" s="9" t="s">
        <v>1843</v>
      </c>
      <c r="K581" s="9" t="s">
        <v>1781</v>
      </c>
      <c r="L581" s="9" t="s">
        <v>71</v>
      </c>
      <c r="AC581" s="9">
        <v>1</v>
      </c>
      <c r="AH581" s="9">
        <v>1</v>
      </c>
    </row>
    <row r="582" spans="2:35">
      <c r="B582" s="46">
        <v>44953</v>
      </c>
      <c r="C582" s="12">
        <f t="shared" si="48"/>
        <v>561</v>
      </c>
      <c r="D582" s="24" t="s">
        <v>239</v>
      </c>
      <c r="E582" s="8" t="s">
        <v>48</v>
      </c>
      <c r="F582" s="8">
        <v>1</v>
      </c>
      <c r="G582" s="8">
        <v>1</v>
      </c>
      <c r="H582" s="8">
        <v>3</v>
      </c>
      <c r="J582" s="9" t="s">
        <v>8</v>
      </c>
      <c r="K582" s="9" t="s">
        <v>1568</v>
      </c>
      <c r="L582" s="9" t="s">
        <v>49</v>
      </c>
      <c r="Z582" s="9">
        <v>1</v>
      </c>
      <c r="AI582" s="10">
        <v>1</v>
      </c>
    </row>
    <row r="583" spans="2:35">
      <c r="B583" s="46">
        <v>44953</v>
      </c>
      <c r="C583" s="12">
        <f t="shared" si="48"/>
        <v>562</v>
      </c>
      <c r="D583" s="24" t="s">
        <v>2327</v>
      </c>
      <c r="E583" s="8" t="s">
        <v>402</v>
      </c>
      <c r="F583" s="8">
        <v>1</v>
      </c>
      <c r="G583" s="8">
        <v>1</v>
      </c>
      <c r="H583" s="8">
        <v>1</v>
      </c>
      <c r="J583" s="9" t="s">
        <v>14</v>
      </c>
      <c r="K583" s="9" t="s">
        <v>1781</v>
      </c>
      <c r="L583" s="9" t="s">
        <v>66</v>
      </c>
      <c r="W583" s="9">
        <v>1</v>
      </c>
      <c r="AH583" s="9">
        <v>1</v>
      </c>
    </row>
    <row r="584" spans="2:35">
      <c r="B584" s="46">
        <v>44953</v>
      </c>
      <c r="C584" s="12">
        <f t="shared" si="48"/>
        <v>563</v>
      </c>
      <c r="D584" s="24" t="s">
        <v>2328</v>
      </c>
      <c r="E584" s="8" t="s">
        <v>402</v>
      </c>
      <c r="F584" s="8">
        <v>1</v>
      </c>
      <c r="G584" s="8">
        <v>0</v>
      </c>
      <c r="H584" s="8">
        <v>1</v>
      </c>
      <c r="J584" s="9" t="s">
        <v>20</v>
      </c>
      <c r="K584" s="9" t="s">
        <v>645</v>
      </c>
      <c r="L584" s="9" t="s">
        <v>49</v>
      </c>
      <c r="V584" s="9">
        <v>1</v>
      </c>
      <c r="AH584" s="9">
        <v>1</v>
      </c>
    </row>
    <row r="585" spans="2:35">
      <c r="B585" s="46">
        <v>44953</v>
      </c>
      <c r="C585" s="12">
        <f t="shared" si="48"/>
        <v>564</v>
      </c>
      <c r="D585" s="24" t="s">
        <v>843</v>
      </c>
      <c r="E585" s="8" t="s">
        <v>402</v>
      </c>
      <c r="F585" s="8">
        <v>1</v>
      </c>
      <c r="G585" s="8">
        <v>20</v>
      </c>
      <c r="H585" s="8">
        <v>1</v>
      </c>
      <c r="J585" s="9" t="s">
        <v>11</v>
      </c>
      <c r="K585" s="9" t="s">
        <v>1781</v>
      </c>
      <c r="L585" s="9" t="s">
        <v>71</v>
      </c>
      <c r="Y585" s="9">
        <v>1</v>
      </c>
      <c r="AI585" s="10">
        <v>1</v>
      </c>
    </row>
    <row r="586" spans="2:35">
      <c r="B586" s="46">
        <v>44953</v>
      </c>
      <c r="C586" s="12">
        <f t="shared" si="48"/>
        <v>565</v>
      </c>
      <c r="D586" s="24" t="s">
        <v>2329</v>
      </c>
      <c r="E586" s="8" t="s">
        <v>53</v>
      </c>
      <c r="F586" s="8">
        <v>1</v>
      </c>
      <c r="G586" s="8">
        <v>26</v>
      </c>
      <c r="H586" s="8">
        <v>2</v>
      </c>
      <c r="J586" s="9" t="s">
        <v>11</v>
      </c>
      <c r="K586" s="9" t="s">
        <v>2330</v>
      </c>
      <c r="L586" s="9" t="s">
        <v>1209</v>
      </c>
      <c r="Y586" s="9">
        <v>1</v>
      </c>
      <c r="AH586" s="9">
        <v>1</v>
      </c>
    </row>
    <row r="587" spans="2:35">
      <c r="B587" s="46">
        <v>44953</v>
      </c>
      <c r="C587" s="12">
        <f t="shared" si="48"/>
        <v>566</v>
      </c>
      <c r="D587" s="24" t="s">
        <v>2331</v>
      </c>
      <c r="E587" s="8" t="s">
        <v>53</v>
      </c>
      <c r="F587" s="8">
        <v>1</v>
      </c>
      <c r="G587" s="8">
        <v>0</v>
      </c>
      <c r="H587" s="8">
        <v>10</v>
      </c>
      <c r="J587" s="9" t="s">
        <v>20</v>
      </c>
      <c r="K587" s="9" t="s">
        <v>1781</v>
      </c>
      <c r="L587" s="9" t="s">
        <v>71</v>
      </c>
      <c r="V587" s="9">
        <v>1</v>
      </c>
      <c r="AH587" s="9">
        <v>1</v>
      </c>
    </row>
    <row r="588" spans="2:35">
      <c r="B588" s="46">
        <v>44953</v>
      </c>
      <c r="C588" s="12">
        <f t="shared" si="48"/>
        <v>567</v>
      </c>
      <c r="D588" s="24" t="s">
        <v>248</v>
      </c>
      <c r="E588" s="8" t="s">
        <v>53</v>
      </c>
      <c r="F588" s="8">
        <v>1</v>
      </c>
      <c r="G588" s="8">
        <v>18</v>
      </c>
      <c r="H588" s="8">
        <v>1</v>
      </c>
      <c r="J588" s="9" t="s">
        <v>14</v>
      </c>
      <c r="K588" s="9" t="s">
        <v>1781</v>
      </c>
      <c r="L588" s="9" t="s">
        <v>1209</v>
      </c>
      <c r="W588" s="9">
        <v>1</v>
      </c>
      <c r="AI588" s="10">
        <v>1</v>
      </c>
    </row>
    <row r="589" spans="2:35">
      <c r="B589" s="46">
        <v>44953</v>
      </c>
      <c r="C589" s="12">
        <f t="shared" si="48"/>
        <v>568</v>
      </c>
      <c r="D589" s="24" t="s">
        <v>2332</v>
      </c>
      <c r="E589" s="8" t="s">
        <v>48</v>
      </c>
      <c r="F589" s="8">
        <v>1</v>
      </c>
      <c r="G589" s="8">
        <v>1</v>
      </c>
      <c r="H589" s="8">
        <v>1</v>
      </c>
      <c r="J589" s="9" t="s">
        <v>1834</v>
      </c>
      <c r="K589" s="9" t="s">
        <v>1757</v>
      </c>
      <c r="L589" s="9" t="s">
        <v>51</v>
      </c>
      <c r="AA589" s="9">
        <v>1</v>
      </c>
      <c r="AI589" s="10">
        <v>1</v>
      </c>
    </row>
    <row r="590" spans="2:35">
      <c r="B590" s="46">
        <v>44953</v>
      </c>
      <c r="C590" s="12">
        <f t="shared" si="48"/>
        <v>569</v>
      </c>
      <c r="D590" s="24" t="s">
        <v>2333</v>
      </c>
      <c r="E590" s="8" t="s">
        <v>1026</v>
      </c>
      <c r="F590" s="8">
        <v>1</v>
      </c>
      <c r="G590" s="8">
        <v>1</v>
      </c>
      <c r="H590" s="8">
        <v>1</v>
      </c>
      <c r="J590" s="9" t="s">
        <v>20</v>
      </c>
      <c r="K590" s="9" t="s">
        <v>1757</v>
      </c>
      <c r="L590" s="9" t="s">
        <v>87</v>
      </c>
      <c r="O590" s="9">
        <v>1</v>
      </c>
      <c r="AH590" s="9">
        <v>1</v>
      </c>
    </row>
    <row r="591" spans="2:35">
      <c r="B591" s="46">
        <v>44953</v>
      </c>
      <c r="C591" s="12">
        <f t="shared" si="48"/>
        <v>570</v>
      </c>
      <c r="D591" s="24" t="s">
        <v>2334</v>
      </c>
      <c r="E591" s="8" t="s">
        <v>1026</v>
      </c>
      <c r="F591" s="8">
        <v>1</v>
      </c>
      <c r="G591" s="8">
        <v>0</v>
      </c>
      <c r="H591" s="8">
        <v>1</v>
      </c>
      <c r="J591" s="9" t="s">
        <v>20</v>
      </c>
      <c r="K591" s="9" t="s">
        <v>1568</v>
      </c>
      <c r="L591" s="9" t="s">
        <v>49</v>
      </c>
      <c r="P591" s="9">
        <v>1</v>
      </c>
      <c r="AI591" s="10">
        <v>1</v>
      </c>
    </row>
    <row r="592" spans="2:35">
      <c r="B592" s="46">
        <v>44953</v>
      </c>
      <c r="C592" s="12">
        <f t="shared" si="48"/>
        <v>571</v>
      </c>
      <c r="D592" s="24" t="s">
        <v>2335</v>
      </c>
      <c r="E592" s="8" t="s">
        <v>1026</v>
      </c>
      <c r="F592" s="8">
        <v>1</v>
      </c>
      <c r="G592" s="8">
        <v>0</v>
      </c>
      <c r="H592" s="8">
        <v>1</v>
      </c>
      <c r="J592" s="9" t="s">
        <v>20</v>
      </c>
      <c r="K592" s="9" t="s">
        <v>1568</v>
      </c>
      <c r="L592" s="9" t="s">
        <v>49</v>
      </c>
      <c r="P592" s="9">
        <v>1</v>
      </c>
      <c r="AI592" s="10">
        <v>1</v>
      </c>
    </row>
    <row r="593" spans="2:35">
      <c r="B593" s="46">
        <v>44953</v>
      </c>
      <c r="C593" s="12">
        <f t="shared" si="48"/>
        <v>572</v>
      </c>
      <c r="D593" s="24" t="s">
        <v>2336</v>
      </c>
      <c r="E593" s="8" t="s">
        <v>1026</v>
      </c>
      <c r="F593" s="8">
        <v>1</v>
      </c>
      <c r="G593" s="8">
        <v>0</v>
      </c>
      <c r="H593" s="8">
        <v>0</v>
      </c>
      <c r="J593" s="9" t="s">
        <v>5</v>
      </c>
      <c r="K593" s="9" t="s">
        <v>1754</v>
      </c>
      <c r="L593" s="9" t="s">
        <v>49</v>
      </c>
      <c r="Q593" s="9">
        <v>1</v>
      </c>
      <c r="AI593" s="10">
        <v>1</v>
      </c>
    </row>
    <row r="594" spans="2:35">
      <c r="B594" s="46">
        <v>44953</v>
      </c>
      <c r="C594" s="12">
        <f t="shared" si="48"/>
        <v>573</v>
      </c>
      <c r="D594" s="24" t="s">
        <v>2337</v>
      </c>
      <c r="E594" s="8" t="s">
        <v>1026</v>
      </c>
      <c r="F594" s="8">
        <v>1</v>
      </c>
      <c r="G594" s="8">
        <v>0</v>
      </c>
      <c r="H594" s="8">
        <v>0</v>
      </c>
      <c r="J594" s="9" t="s">
        <v>5</v>
      </c>
      <c r="K594" s="9" t="s">
        <v>1754</v>
      </c>
      <c r="L594" s="9" t="s">
        <v>51</v>
      </c>
      <c r="Q594" s="9">
        <v>1</v>
      </c>
      <c r="AI594" s="10">
        <v>1</v>
      </c>
    </row>
    <row r="595" spans="2:35">
      <c r="B595" s="46">
        <v>44953</v>
      </c>
      <c r="C595" s="12">
        <f t="shared" si="48"/>
        <v>574</v>
      </c>
      <c r="D595" s="24" t="s">
        <v>2338</v>
      </c>
      <c r="E595" s="8" t="s">
        <v>1026</v>
      </c>
      <c r="F595" s="8">
        <v>1</v>
      </c>
      <c r="G595" s="8">
        <v>0</v>
      </c>
      <c r="H595" s="8">
        <v>1</v>
      </c>
      <c r="J595" s="9" t="s">
        <v>20</v>
      </c>
      <c r="K595" s="9" t="s">
        <v>1568</v>
      </c>
      <c r="L595" s="9" t="s">
        <v>49</v>
      </c>
      <c r="P595" s="9">
        <v>1</v>
      </c>
      <c r="AI595" s="10">
        <v>1</v>
      </c>
    </row>
    <row r="596" spans="2:35">
      <c r="B596" s="46">
        <v>44953</v>
      </c>
      <c r="C596" s="12">
        <f t="shared" si="48"/>
        <v>575</v>
      </c>
      <c r="D596" s="24" t="s">
        <v>2339</v>
      </c>
      <c r="E596" s="8" t="s">
        <v>1026</v>
      </c>
      <c r="F596" s="8">
        <v>1</v>
      </c>
      <c r="G596" s="8">
        <v>0</v>
      </c>
      <c r="H596" s="8">
        <v>1</v>
      </c>
      <c r="J596" s="9" t="s">
        <v>20</v>
      </c>
      <c r="K596" s="9" t="s">
        <v>1568</v>
      </c>
      <c r="L596" s="9" t="s">
        <v>49</v>
      </c>
      <c r="P596" s="9">
        <v>1</v>
      </c>
      <c r="AI596" s="10">
        <v>1</v>
      </c>
    </row>
    <row r="597" spans="2:35">
      <c r="B597" s="46">
        <v>44953</v>
      </c>
      <c r="C597" s="12">
        <f t="shared" si="48"/>
        <v>576</v>
      </c>
      <c r="D597" s="24" t="s">
        <v>2340</v>
      </c>
      <c r="E597" s="8" t="s">
        <v>1026</v>
      </c>
      <c r="F597" s="8">
        <v>1</v>
      </c>
      <c r="G597" s="8">
        <v>0</v>
      </c>
      <c r="H597" s="8">
        <v>1</v>
      </c>
      <c r="J597" s="9" t="s">
        <v>20</v>
      </c>
      <c r="K597" s="9" t="s">
        <v>1568</v>
      </c>
      <c r="L597" s="9" t="s">
        <v>49</v>
      </c>
      <c r="P597" s="9">
        <v>1</v>
      </c>
      <c r="AI597" s="10">
        <v>1</v>
      </c>
    </row>
    <row r="598" spans="2:35">
      <c r="B598" s="46">
        <v>44953</v>
      </c>
      <c r="C598" s="12">
        <f t="shared" si="48"/>
        <v>577</v>
      </c>
      <c r="D598" s="24" t="s">
        <v>2341</v>
      </c>
      <c r="E598" s="8" t="s">
        <v>1019</v>
      </c>
      <c r="F598" s="8">
        <v>1</v>
      </c>
      <c r="G598" s="8">
        <v>1</v>
      </c>
      <c r="H598" s="8">
        <v>1</v>
      </c>
      <c r="J598" s="9" t="s">
        <v>20</v>
      </c>
      <c r="K598" s="9" t="s">
        <v>1757</v>
      </c>
      <c r="L598" s="9" t="s">
        <v>49</v>
      </c>
      <c r="O598" s="9">
        <v>1</v>
      </c>
      <c r="AH598" s="9">
        <v>1</v>
      </c>
    </row>
    <row r="599" spans="2:35">
      <c r="B599" s="46">
        <v>44953</v>
      </c>
      <c r="C599" s="12">
        <f t="shared" si="48"/>
        <v>578</v>
      </c>
      <c r="D599" s="24" t="s">
        <v>2342</v>
      </c>
      <c r="E599" s="8" t="s">
        <v>1019</v>
      </c>
      <c r="F599" s="8">
        <v>1</v>
      </c>
      <c r="G599" s="8">
        <v>1</v>
      </c>
      <c r="H599" s="8">
        <v>1</v>
      </c>
      <c r="J599" s="9" t="s">
        <v>20</v>
      </c>
      <c r="K599" s="9" t="s">
        <v>1757</v>
      </c>
      <c r="L599" s="9" t="s">
        <v>49</v>
      </c>
      <c r="O599" s="9">
        <v>1</v>
      </c>
      <c r="AI599" s="10">
        <v>1</v>
      </c>
    </row>
    <row r="600" spans="2:35">
      <c r="B600" s="46">
        <v>44953</v>
      </c>
      <c r="C600" s="12">
        <f t="shared" si="48"/>
        <v>579</v>
      </c>
      <c r="D600" s="24" t="s">
        <v>2343</v>
      </c>
      <c r="E600" s="8" t="s">
        <v>1019</v>
      </c>
      <c r="F600" s="8">
        <v>1</v>
      </c>
      <c r="G600" s="8">
        <v>1</v>
      </c>
      <c r="H600" s="8">
        <v>1</v>
      </c>
      <c r="J600" s="9" t="s">
        <v>5</v>
      </c>
      <c r="K600" s="9" t="s">
        <v>1837</v>
      </c>
      <c r="L600" s="9" t="s">
        <v>51</v>
      </c>
      <c r="Q600" s="9">
        <v>1</v>
      </c>
      <c r="AI600" s="10">
        <v>1</v>
      </c>
    </row>
    <row r="601" spans="2:35">
      <c r="B601" s="46">
        <v>44953</v>
      </c>
      <c r="C601" s="12">
        <f t="shared" si="48"/>
        <v>580</v>
      </c>
      <c r="D601" s="24" t="s">
        <v>2344</v>
      </c>
      <c r="E601" s="8" t="s">
        <v>1019</v>
      </c>
      <c r="F601" s="8">
        <v>1</v>
      </c>
      <c r="G601" s="8">
        <v>2</v>
      </c>
      <c r="H601" s="8">
        <v>0</v>
      </c>
      <c r="J601" s="9" t="s">
        <v>5</v>
      </c>
      <c r="K601" s="9" t="s">
        <v>2345</v>
      </c>
      <c r="L601" s="9" t="s">
        <v>49</v>
      </c>
      <c r="Q601" s="9">
        <v>1</v>
      </c>
      <c r="AI601" s="10">
        <v>1</v>
      </c>
    </row>
    <row r="602" spans="2:35">
      <c r="B602" s="46">
        <v>44953</v>
      </c>
      <c r="C602" s="12">
        <f t="shared" si="48"/>
        <v>581</v>
      </c>
      <c r="D602" s="24" t="s">
        <v>2346</v>
      </c>
      <c r="E602" s="8" t="s">
        <v>1019</v>
      </c>
      <c r="F602" s="8">
        <v>1</v>
      </c>
      <c r="G602" s="8">
        <v>0</v>
      </c>
      <c r="H602" s="8">
        <v>2</v>
      </c>
      <c r="J602" s="9" t="s">
        <v>20</v>
      </c>
      <c r="K602" s="9" t="s">
        <v>1568</v>
      </c>
      <c r="L602" s="9" t="s">
        <v>49</v>
      </c>
      <c r="O602" s="9">
        <v>1</v>
      </c>
      <c r="AI602" s="10">
        <v>1</v>
      </c>
    </row>
    <row r="603" spans="2:35">
      <c r="B603" s="46">
        <v>44953</v>
      </c>
      <c r="C603" s="12">
        <f t="shared" si="48"/>
        <v>582</v>
      </c>
      <c r="D603" s="24" t="s">
        <v>2347</v>
      </c>
      <c r="E603" s="8" t="s">
        <v>1019</v>
      </c>
      <c r="F603" s="8">
        <v>1</v>
      </c>
      <c r="G603" s="8">
        <v>0</v>
      </c>
      <c r="H603" s="8">
        <v>2</v>
      </c>
      <c r="J603" s="9" t="s">
        <v>20</v>
      </c>
      <c r="K603" s="9" t="s">
        <v>1568</v>
      </c>
      <c r="L603" s="9" t="s">
        <v>49</v>
      </c>
      <c r="O603" s="9">
        <v>1</v>
      </c>
      <c r="AI603" s="10">
        <v>1</v>
      </c>
    </row>
    <row r="604" spans="2:35">
      <c r="B604" s="46">
        <v>44953</v>
      </c>
      <c r="C604" s="12">
        <f t="shared" si="48"/>
        <v>583</v>
      </c>
      <c r="D604" s="24" t="s">
        <v>2348</v>
      </c>
      <c r="E604" s="8" t="s">
        <v>1019</v>
      </c>
      <c r="F604" s="8">
        <v>1</v>
      </c>
      <c r="G604" s="8">
        <v>0</v>
      </c>
      <c r="H604" s="8">
        <v>8</v>
      </c>
      <c r="J604" s="9" t="s">
        <v>20</v>
      </c>
      <c r="K604" s="9" t="s">
        <v>1568</v>
      </c>
      <c r="L604" s="9" t="s">
        <v>49</v>
      </c>
      <c r="O604" s="9">
        <v>1</v>
      </c>
      <c r="AI604" s="10">
        <v>1</v>
      </c>
    </row>
    <row r="605" spans="2:35">
      <c r="B605" s="46">
        <v>44953</v>
      </c>
      <c r="C605" s="12">
        <f t="shared" si="48"/>
        <v>584</v>
      </c>
      <c r="D605" s="24" t="s">
        <v>2349</v>
      </c>
      <c r="E605" s="8" t="s">
        <v>1019</v>
      </c>
      <c r="F605" s="8">
        <v>1</v>
      </c>
      <c r="G605" s="8">
        <v>0</v>
      </c>
      <c r="H605" s="8">
        <v>1</v>
      </c>
      <c r="J605" s="9" t="s">
        <v>20</v>
      </c>
      <c r="K605" s="9" t="s">
        <v>1568</v>
      </c>
      <c r="L605" s="9" t="s">
        <v>49</v>
      </c>
      <c r="O605" s="9">
        <v>1</v>
      </c>
      <c r="AI605" s="10">
        <v>1</v>
      </c>
    </row>
    <row r="606" spans="2:35">
      <c r="B606" s="46">
        <v>44953</v>
      </c>
      <c r="C606" s="12">
        <f t="shared" si="48"/>
        <v>585</v>
      </c>
      <c r="D606" s="24" t="s">
        <v>2350</v>
      </c>
      <c r="E606" s="8" t="s">
        <v>61</v>
      </c>
      <c r="F606" s="8">
        <v>1</v>
      </c>
      <c r="G606" s="8">
        <v>1</v>
      </c>
      <c r="H606" s="8">
        <v>1</v>
      </c>
      <c r="J606" s="9" t="s">
        <v>20</v>
      </c>
      <c r="K606" s="9" t="s">
        <v>1757</v>
      </c>
      <c r="L606" s="9" t="s">
        <v>83</v>
      </c>
      <c r="O606" s="9">
        <v>1</v>
      </c>
      <c r="AH606" s="9">
        <v>1</v>
      </c>
    </row>
    <row r="607" spans="2:35">
      <c r="B607" s="46">
        <v>44953</v>
      </c>
      <c r="C607" s="12">
        <f t="shared" si="48"/>
        <v>586</v>
      </c>
      <c r="D607" s="24" t="s">
        <v>2351</v>
      </c>
      <c r="E607" s="8" t="s">
        <v>61</v>
      </c>
      <c r="F607" s="8">
        <v>1</v>
      </c>
      <c r="G607" s="8">
        <v>2</v>
      </c>
      <c r="H607" s="8">
        <v>2</v>
      </c>
      <c r="J607" s="9" t="s">
        <v>5</v>
      </c>
      <c r="K607" s="9" t="s">
        <v>2000</v>
      </c>
      <c r="L607" s="9" t="s">
        <v>49</v>
      </c>
      <c r="Q607" s="9">
        <v>1</v>
      </c>
      <c r="AI607" s="10">
        <v>1</v>
      </c>
    </row>
    <row r="608" spans="2:35">
      <c r="B608" s="46">
        <v>44953</v>
      </c>
      <c r="C608" s="12">
        <f t="shared" si="48"/>
        <v>587</v>
      </c>
      <c r="D608" s="24" t="s">
        <v>2352</v>
      </c>
      <c r="E608" s="8" t="s">
        <v>61</v>
      </c>
      <c r="F608" s="8">
        <v>1</v>
      </c>
      <c r="G608" s="8">
        <v>0</v>
      </c>
      <c r="H608" s="8">
        <v>2</v>
      </c>
      <c r="J608" s="9" t="s">
        <v>20</v>
      </c>
      <c r="K608" s="9" t="s">
        <v>1568</v>
      </c>
      <c r="L608" s="9" t="s">
        <v>49</v>
      </c>
      <c r="P608" s="9">
        <v>1</v>
      </c>
      <c r="AI608" s="10">
        <v>1</v>
      </c>
    </row>
    <row r="609" spans="2:35">
      <c r="B609" s="46">
        <v>44953</v>
      </c>
      <c r="C609" s="12">
        <f t="shared" si="48"/>
        <v>588</v>
      </c>
      <c r="D609" s="24" t="s">
        <v>2353</v>
      </c>
      <c r="E609" s="8" t="s">
        <v>61</v>
      </c>
      <c r="F609" s="8">
        <v>1</v>
      </c>
      <c r="G609" s="8">
        <v>0</v>
      </c>
      <c r="H609" s="8">
        <v>1</v>
      </c>
      <c r="J609" s="9" t="s">
        <v>20</v>
      </c>
      <c r="K609" s="9" t="s">
        <v>1568</v>
      </c>
      <c r="L609" s="9" t="s">
        <v>49</v>
      </c>
      <c r="P609" s="9">
        <v>1</v>
      </c>
      <c r="AI609" s="10">
        <v>1</v>
      </c>
    </row>
    <row r="610" spans="2:35">
      <c r="B610" s="46">
        <v>44953</v>
      </c>
      <c r="C610" s="12">
        <f t="shared" si="48"/>
        <v>589</v>
      </c>
      <c r="D610" s="24" t="s">
        <v>2354</v>
      </c>
      <c r="E610" s="8" t="s">
        <v>61</v>
      </c>
      <c r="F610" s="8">
        <v>1</v>
      </c>
      <c r="G610" s="8">
        <v>0</v>
      </c>
      <c r="H610" s="8">
        <v>1</v>
      </c>
      <c r="J610" s="9" t="s">
        <v>20</v>
      </c>
      <c r="K610" s="9" t="s">
        <v>1568</v>
      </c>
      <c r="L610" s="9" t="s">
        <v>49</v>
      </c>
      <c r="P610" s="9">
        <v>1</v>
      </c>
      <c r="AI610" s="10">
        <v>1</v>
      </c>
    </row>
    <row r="611" spans="2:35">
      <c r="B611" s="46">
        <v>44953</v>
      </c>
      <c r="C611" s="12">
        <f t="shared" si="48"/>
        <v>590</v>
      </c>
      <c r="D611" s="24" t="s">
        <v>2355</v>
      </c>
      <c r="E611" s="8" t="s">
        <v>61</v>
      </c>
      <c r="F611" s="8">
        <v>1</v>
      </c>
      <c r="G611" s="8">
        <v>0</v>
      </c>
      <c r="H611" s="8">
        <v>1</v>
      </c>
      <c r="J611" s="9" t="s">
        <v>20</v>
      </c>
      <c r="K611" s="9" t="s">
        <v>1568</v>
      </c>
      <c r="L611" s="9" t="s">
        <v>49</v>
      </c>
      <c r="P611" s="9">
        <v>1</v>
      </c>
      <c r="AI611" s="10">
        <v>1</v>
      </c>
    </row>
    <row r="612" spans="2:35">
      <c r="B612" s="46">
        <v>44953</v>
      </c>
      <c r="C612" s="12">
        <f t="shared" si="48"/>
        <v>591</v>
      </c>
      <c r="D612" s="24" t="s">
        <v>2356</v>
      </c>
      <c r="E612" s="8" t="s">
        <v>61</v>
      </c>
      <c r="F612" s="8">
        <v>1</v>
      </c>
      <c r="G612" s="8">
        <v>0</v>
      </c>
      <c r="H612" s="8">
        <v>1</v>
      </c>
      <c r="J612" s="9" t="s">
        <v>20</v>
      </c>
      <c r="K612" s="9" t="s">
        <v>1568</v>
      </c>
      <c r="L612" s="9" t="s">
        <v>49</v>
      </c>
      <c r="P612" s="9">
        <v>1</v>
      </c>
      <c r="AI612" s="10">
        <v>1</v>
      </c>
    </row>
    <row r="613" spans="2:35">
      <c r="B613" s="46">
        <v>44953</v>
      </c>
      <c r="C613" s="12">
        <f t="shared" si="48"/>
        <v>592</v>
      </c>
      <c r="D613" s="24" t="s">
        <v>2357</v>
      </c>
      <c r="E613" s="8" t="s">
        <v>61</v>
      </c>
      <c r="F613" s="8">
        <v>1</v>
      </c>
      <c r="G613" s="8">
        <v>1</v>
      </c>
      <c r="H613" s="8">
        <v>1</v>
      </c>
      <c r="J613" s="9" t="s">
        <v>5</v>
      </c>
      <c r="K613" s="9" t="s">
        <v>1814</v>
      </c>
      <c r="L613" s="9" t="s">
        <v>49</v>
      </c>
      <c r="Q613" s="9">
        <v>1</v>
      </c>
      <c r="AI613" s="10">
        <v>1</v>
      </c>
    </row>
    <row r="614" spans="2:35">
      <c r="B614" s="46">
        <v>44953</v>
      </c>
      <c r="C614" s="12">
        <f t="shared" si="48"/>
        <v>593</v>
      </c>
      <c r="D614" s="24" t="s">
        <v>2358</v>
      </c>
      <c r="E614" s="8" t="s">
        <v>1005</v>
      </c>
      <c r="F614" s="8">
        <v>1</v>
      </c>
      <c r="G614" s="8">
        <v>0</v>
      </c>
      <c r="H614" s="8">
        <v>0</v>
      </c>
      <c r="J614" s="9" t="s">
        <v>5</v>
      </c>
      <c r="K614" s="9" t="s">
        <v>1814</v>
      </c>
      <c r="L614" s="9" t="s">
        <v>51</v>
      </c>
      <c r="Q614" s="9">
        <v>1</v>
      </c>
      <c r="AI614" s="10">
        <v>1</v>
      </c>
    </row>
    <row r="615" spans="2:35">
      <c r="B615" s="46">
        <v>44953</v>
      </c>
      <c r="C615" s="12">
        <f t="shared" si="48"/>
        <v>594</v>
      </c>
      <c r="D615" s="24" t="s">
        <v>2359</v>
      </c>
      <c r="E615" s="8" t="s">
        <v>1005</v>
      </c>
      <c r="F615" s="8">
        <v>1</v>
      </c>
      <c r="G615" s="8">
        <v>0</v>
      </c>
      <c r="H615" s="8">
        <v>0</v>
      </c>
      <c r="J615" s="9" t="s">
        <v>5</v>
      </c>
      <c r="K615" s="9" t="s">
        <v>1814</v>
      </c>
      <c r="L615" s="9" t="s">
        <v>87</v>
      </c>
      <c r="Q615" s="9">
        <v>1</v>
      </c>
      <c r="AI615" s="10">
        <v>1</v>
      </c>
    </row>
    <row r="616" spans="2:35">
      <c r="B616" s="46">
        <v>44953</v>
      </c>
      <c r="C616" s="12">
        <f t="shared" si="48"/>
        <v>595</v>
      </c>
      <c r="D616" s="24" t="s">
        <v>2360</v>
      </c>
      <c r="E616" s="8" t="s">
        <v>1005</v>
      </c>
      <c r="F616" s="8">
        <v>1</v>
      </c>
      <c r="G616" s="8">
        <v>0</v>
      </c>
      <c r="H616" s="8">
        <v>0</v>
      </c>
      <c r="J616" s="9" t="s">
        <v>5</v>
      </c>
      <c r="K616" s="9" t="s">
        <v>1814</v>
      </c>
      <c r="L616" s="9" t="s">
        <v>49</v>
      </c>
      <c r="Q616" s="9">
        <v>1</v>
      </c>
      <c r="AI616" s="10">
        <v>1</v>
      </c>
    </row>
    <row r="617" spans="2:35">
      <c r="C617" s="221" t="s">
        <v>1819</v>
      </c>
      <c r="D617" s="222"/>
      <c r="E617" s="223"/>
      <c r="F617" s="76">
        <f>SUM(F554:F616)</f>
        <v>63</v>
      </c>
      <c r="G617" s="76">
        <f>SUM(G554:G616)</f>
        <v>165</v>
      </c>
      <c r="H617" s="76">
        <f>SUM(H554:H616)</f>
        <v>72</v>
      </c>
      <c r="J617" s="88"/>
      <c r="K617" s="88"/>
      <c r="L617" s="88"/>
      <c r="N617" s="76">
        <f>SUM(N554:N616)</f>
        <v>1</v>
      </c>
      <c r="O617" s="76">
        <f t="shared" ref="O617:AF617" si="49">SUM(O554:O616)</f>
        <v>22</v>
      </c>
      <c r="P617" s="76">
        <f t="shared" si="49"/>
        <v>11</v>
      </c>
      <c r="Q617" s="76">
        <f t="shared" si="49"/>
        <v>12</v>
      </c>
      <c r="R617" s="76">
        <f t="shared" si="49"/>
        <v>0</v>
      </c>
      <c r="S617" s="76">
        <f t="shared" si="49"/>
        <v>0</v>
      </c>
      <c r="T617" s="76">
        <f t="shared" si="49"/>
        <v>0</v>
      </c>
      <c r="U617" s="76">
        <f t="shared" si="49"/>
        <v>0</v>
      </c>
      <c r="V617" s="76">
        <f t="shared" si="49"/>
        <v>4</v>
      </c>
      <c r="W617" s="76">
        <f t="shared" si="49"/>
        <v>4</v>
      </c>
      <c r="X617" s="76">
        <f t="shared" si="49"/>
        <v>0</v>
      </c>
      <c r="Y617" s="76">
        <f t="shared" si="49"/>
        <v>2</v>
      </c>
      <c r="Z617" s="76">
        <f t="shared" si="49"/>
        <v>2</v>
      </c>
      <c r="AA617" s="76">
        <f t="shared" si="49"/>
        <v>3</v>
      </c>
      <c r="AB617" s="76">
        <f t="shared" si="49"/>
        <v>0</v>
      </c>
      <c r="AC617" s="76">
        <f t="shared" si="49"/>
        <v>2</v>
      </c>
      <c r="AD617" s="76">
        <f t="shared" si="49"/>
        <v>0</v>
      </c>
      <c r="AE617" s="76">
        <f t="shared" si="49"/>
        <v>0</v>
      </c>
      <c r="AF617" s="76">
        <f t="shared" si="49"/>
        <v>0</v>
      </c>
      <c r="AH617" s="76">
        <f>SUM(AH554:AH616)</f>
        <v>16</v>
      </c>
      <c r="AI617" s="76">
        <f>SUM(AI554:AI616)</f>
        <v>47</v>
      </c>
    </row>
    <row r="618" spans="2:35">
      <c r="B618" s="46">
        <v>44956</v>
      </c>
      <c r="C618" s="12">
        <v>596</v>
      </c>
      <c r="D618" s="24" t="s">
        <v>2361</v>
      </c>
      <c r="E618" s="8" t="s">
        <v>950</v>
      </c>
      <c r="F618" s="8">
        <v>1</v>
      </c>
      <c r="G618" s="8">
        <v>0</v>
      </c>
      <c r="H618" s="8">
        <v>0</v>
      </c>
      <c r="J618" s="9" t="s">
        <v>5</v>
      </c>
      <c r="K618" s="9" t="s">
        <v>1814</v>
      </c>
      <c r="L618" s="9" t="s">
        <v>49</v>
      </c>
      <c r="Q618" s="9">
        <v>1</v>
      </c>
      <c r="AI618" s="10">
        <v>1</v>
      </c>
    </row>
    <row r="619" spans="2:35">
      <c r="B619" s="46">
        <v>44956</v>
      </c>
      <c r="C619" s="12">
        <f>SUM(C618+1)</f>
        <v>597</v>
      </c>
      <c r="D619" s="24" t="s">
        <v>2362</v>
      </c>
      <c r="E619" s="8" t="s">
        <v>950</v>
      </c>
      <c r="F619" s="8">
        <v>1</v>
      </c>
      <c r="G619" s="8">
        <v>0</v>
      </c>
      <c r="H619" s="8">
        <v>0</v>
      </c>
      <c r="J619" s="9" t="s">
        <v>5</v>
      </c>
      <c r="K619" s="9" t="s">
        <v>1814</v>
      </c>
      <c r="L619" s="9" t="s">
        <v>49</v>
      </c>
      <c r="Q619" s="9">
        <v>1</v>
      </c>
      <c r="AI619" s="10">
        <v>1</v>
      </c>
    </row>
    <row r="620" spans="2:35">
      <c r="B620" s="46">
        <v>44956</v>
      </c>
      <c r="C620" s="12">
        <f t="shared" ref="C620:C641" si="50">SUM(C619+1)</f>
        <v>598</v>
      </c>
      <c r="D620" s="24" t="s">
        <v>2363</v>
      </c>
      <c r="E620" s="8" t="s">
        <v>950</v>
      </c>
      <c r="F620" s="8">
        <v>1</v>
      </c>
      <c r="G620" s="8">
        <v>1</v>
      </c>
      <c r="H620" s="8">
        <v>2</v>
      </c>
      <c r="J620" s="9" t="s">
        <v>20</v>
      </c>
      <c r="K620" s="9" t="s">
        <v>1757</v>
      </c>
      <c r="L620" s="9" t="s">
        <v>83</v>
      </c>
      <c r="O620" s="9">
        <v>1</v>
      </c>
      <c r="AH620" s="9">
        <v>1</v>
      </c>
    </row>
    <row r="621" spans="2:35">
      <c r="B621" s="46">
        <v>44956</v>
      </c>
      <c r="C621" s="12">
        <f t="shared" si="50"/>
        <v>599</v>
      </c>
      <c r="D621" s="24" t="s">
        <v>2364</v>
      </c>
      <c r="E621" s="8" t="s">
        <v>1005</v>
      </c>
      <c r="F621" s="8">
        <v>1</v>
      </c>
      <c r="G621" s="8">
        <v>1</v>
      </c>
      <c r="H621" s="8">
        <v>1</v>
      </c>
      <c r="J621" s="9" t="s">
        <v>5</v>
      </c>
      <c r="K621" s="9" t="s">
        <v>1837</v>
      </c>
      <c r="L621" s="9" t="s">
        <v>51</v>
      </c>
      <c r="Q621" s="9">
        <v>1</v>
      </c>
      <c r="AI621" s="10">
        <v>1</v>
      </c>
    </row>
    <row r="622" spans="2:35">
      <c r="B622" s="46">
        <v>44956</v>
      </c>
      <c r="C622" s="12">
        <f t="shared" si="50"/>
        <v>600</v>
      </c>
      <c r="D622" s="24" t="s">
        <v>2365</v>
      </c>
      <c r="E622" s="8" t="s">
        <v>1005</v>
      </c>
      <c r="F622" s="8">
        <v>1</v>
      </c>
      <c r="G622" s="8">
        <v>0</v>
      </c>
      <c r="H622" s="8">
        <v>0</v>
      </c>
      <c r="J622" s="9" t="s">
        <v>5</v>
      </c>
      <c r="K622" s="9" t="s">
        <v>1837</v>
      </c>
      <c r="L622" s="9" t="s">
        <v>66</v>
      </c>
      <c r="Q622" s="9">
        <v>1</v>
      </c>
      <c r="AI622" s="10">
        <v>1</v>
      </c>
    </row>
    <row r="623" spans="2:35">
      <c r="B623" s="46">
        <v>44956</v>
      </c>
      <c r="C623" s="12">
        <f t="shared" si="50"/>
        <v>601</v>
      </c>
      <c r="D623" s="24" t="s">
        <v>2366</v>
      </c>
      <c r="E623" s="8" t="s">
        <v>1005</v>
      </c>
      <c r="F623" s="8">
        <v>1</v>
      </c>
      <c r="G623" s="8">
        <v>1</v>
      </c>
      <c r="H623" s="8">
        <v>1</v>
      </c>
      <c r="J623" s="9" t="s">
        <v>20</v>
      </c>
      <c r="K623" s="9" t="s">
        <v>1754</v>
      </c>
      <c r="L623" s="9" t="s">
        <v>51</v>
      </c>
      <c r="O623" s="9">
        <v>1</v>
      </c>
      <c r="AH623" s="9">
        <v>1</v>
      </c>
    </row>
    <row r="624" spans="2:35">
      <c r="B624" s="46">
        <v>44956</v>
      </c>
      <c r="C624" s="12">
        <f t="shared" si="50"/>
        <v>602</v>
      </c>
      <c r="D624" s="24" t="s">
        <v>2367</v>
      </c>
      <c r="E624" s="8" t="s">
        <v>1026</v>
      </c>
      <c r="F624" s="8">
        <v>1</v>
      </c>
      <c r="G624" s="8">
        <v>1</v>
      </c>
      <c r="H624" s="8">
        <v>1</v>
      </c>
      <c r="J624" s="9" t="s">
        <v>5</v>
      </c>
      <c r="K624" s="9" t="s">
        <v>1814</v>
      </c>
      <c r="L624" s="9" t="s">
        <v>87</v>
      </c>
      <c r="Q624" s="9">
        <v>1</v>
      </c>
      <c r="AI624" s="10">
        <v>1</v>
      </c>
    </row>
    <row r="625" spans="2:35">
      <c r="B625" s="46">
        <v>44956</v>
      </c>
      <c r="C625" s="12">
        <f t="shared" si="50"/>
        <v>603</v>
      </c>
      <c r="D625" s="24" t="s">
        <v>2368</v>
      </c>
      <c r="E625" s="8" t="s">
        <v>1026</v>
      </c>
      <c r="F625" s="8">
        <v>1</v>
      </c>
      <c r="G625" s="8">
        <v>0</v>
      </c>
      <c r="H625" s="8">
        <v>1</v>
      </c>
      <c r="J625" s="9" t="s">
        <v>20</v>
      </c>
      <c r="K625" s="9" t="s">
        <v>1757</v>
      </c>
      <c r="L625" s="9" t="s">
        <v>66</v>
      </c>
      <c r="O625" s="9">
        <v>1</v>
      </c>
      <c r="AH625" s="9">
        <v>1</v>
      </c>
    </row>
    <row r="626" spans="2:35">
      <c r="B626" s="46">
        <v>44956</v>
      </c>
      <c r="C626" s="12">
        <f t="shared" si="50"/>
        <v>604</v>
      </c>
      <c r="D626" s="24" t="s">
        <v>2369</v>
      </c>
      <c r="E626" s="8" t="s">
        <v>1026</v>
      </c>
      <c r="F626" s="8">
        <v>1</v>
      </c>
      <c r="G626" s="8">
        <v>1</v>
      </c>
      <c r="H626" s="8">
        <v>1</v>
      </c>
      <c r="J626" s="9" t="s">
        <v>20</v>
      </c>
      <c r="K626" s="9" t="s">
        <v>1757</v>
      </c>
      <c r="L626" s="9" t="s">
        <v>51</v>
      </c>
      <c r="O626" s="9">
        <v>1</v>
      </c>
      <c r="AH626" s="9">
        <v>1</v>
      </c>
    </row>
    <row r="627" spans="2:35">
      <c r="B627" s="46">
        <v>44956</v>
      </c>
      <c r="C627" s="12">
        <f t="shared" si="50"/>
        <v>605</v>
      </c>
      <c r="D627" s="24" t="s">
        <v>2370</v>
      </c>
      <c r="E627" s="8" t="s">
        <v>53</v>
      </c>
      <c r="F627" s="8">
        <v>1</v>
      </c>
      <c r="G627" s="8">
        <v>0</v>
      </c>
      <c r="H627" s="8">
        <v>1</v>
      </c>
      <c r="J627" s="9" t="s">
        <v>14</v>
      </c>
      <c r="K627" s="9" t="s">
        <v>1781</v>
      </c>
      <c r="L627" s="9" t="s">
        <v>251</v>
      </c>
      <c r="W627" s="9">
        <v>1</v>
      </c>
      <c r="AH627" s="9">
        <v>1</v>
      </c>
    </row>
    <row r="628" spans="2:35">
      <c r="B628" s="46">
        <v>44956</v>
      </c>
      <c r="C628" s="12">
        <f t="shared" si="50"/>
        <v>606</v>
      </c>
      <c r="D628" s="24" t="s">
        <v>2371</v>
      </c>
      <c r="E628" s="8" t="s">
        <v>53</v>
      </c>
      <c r="F628" s="8">
        <v>1</v>
      </c>
      <c r="G628" s="8">
        <v>0</v>
      </c>
      <c r="H628" s="8">
        <v>1</v>
      </c>
      <c r="J628" s="9" t="s">
        <v>20</v>
      </c>
      <c r="K628" s="9" t="s">
        <v>1781</v>
      </c>
      <c r="L628" s="9" t="s">
        <v>1970</v>
      </c>
      <c r="V628" s="9">
        <v>1</v>
      </c>
      <c r="AH628" s="9">
        <v>1</v>
      </c>
    </row>
    <row r="629" spans="2:35" ht="26.25">
      <c r="B629" s="46">
        <v>44956</v>
      </c>
      <c r="C629" s="12">
        <f t="shared" si="50"/>
        <v>607</v>
      </c>
      <c r="D629" s="38" t="s">
        <v>2372</v>
      </c>
      <c r="E629" s="8" t="s">
        <v>53</v>
      </c>
      <c r="F629" s="8">
        <v>1</v>
      </c>
      <c r="G629" s="8">
        <v>18</v>
      </c>
      <c r="H629" s="8">
        <v>1</v>
      </c>
      <c r="J629" s="10" t="s">
        <v>14</v>
      </c>
      <c r="K629" s="10" t="s">
        <v>1781</v>
      </c>
      <c r="L629" s="92" t="s">
        <v>2373</v>
      </c>
      <c r="W629" s="10">
        <v>1</v>
      </c>
      <c r="AH629" s="10">
        <v>1</v>
      </c>
    </row>
    <row r="630" spans="2:35">
      <c r="B630" s="46">
        <v>44956</v>
      </c>
      <c r="C630" s="12">
        <f t="shared" si="50"/>
        <v>608</v>
      </c>
      <c r="D630" s="24" t="s">
        <v>2374</v>
      </c>
      <c r="E630" s="8" t="s">
        <v>55</v>
      </c>
      <c r="F630" s="8">
        <v>1</v>
      </c>
      <c r="G630" s="8">
        <v>18</v>
      </c>
      <c r="H630" s="8">
        <v>0</v>
      </c>
      <c r="J630" s="10" t="s">
        <v>14</v>
      </c>
      <c r="K630" s="10" t="s">
        <v>1781</v>
      </c>
      <c r="L630" s="9" t="s">
        <v>1209</v>
      </c>
      <c r="AB630" s="9">
        <v>1</v>
      </c>
      <c r="AI630" s="10">
        <v>1</v>
      </c>
    </row>
    <row r="631" spans="2:35">
      <c r="B631" s="46">
        <v>44956</v>
      </c>
      <c r="C631" s="12">
        <f t="shared" si="50"/>
        <v>609</v>
      </c>
      <c r="D631" s="24" t="s">
        <v>2375</v>
      </c>
      <c r="E631" s="8" t="s">
        <v>61</v>
      </c>
      <c r="F631" s="8">
        <v>1</v>
      </c>
      <c r="G631" s="8">
        <v>1</v>
      </c>
      <c r="H631" s="8">
        <v>2</v>
      </c>
      <c r="J631" s="9" t="s">
        <v>20</v>
      </c>
      <c r="K631" s="9" t="s">
        <v>1757</v>
      </c>
      <c r="L631" s="9" t="s">
        <v>66</v>
      </c>
      <c r="O631" s="9">
        <v>1</v>
      </c>
      <c r="AH631" s="9">
        <v>1</v>
      </c>
    </row>
    <row r="632" spans="2:35">
      <c r="B632" s="46">
        <v>44956</v>
      </c>
      <c r="C632" s="12">
        <f t="shared" si="50"/>
        <v>610</v>
      </c>
      <c r="D632" s="24" t="s">
        <v>2376</v>
      </c>
      <c r="E632" s="8" t="s">
        <v>61</v>
      </c>
      <c r="F632" s="8">
        <v>1</v>
      </c>
      <c r="G632" s="8">
        <v>0</v>
      </c>
      <c r="H632" s="8">
        <v>1</v>
      </c>
      <c r="J632" s="9" t="s">
        <v>20</v>
      </c>
      <c r="K632" s="9" t="s">
        <v>1757</v>
      </c>
      <c r="L632" s="9" t="s">
        <v>87</v>
      </c>
      <c r="O632" s="9">
        <v>1</v>
      </c>
      <c r="AH632" s="9">
        <v>1</v>
      </c>
    </row>
    <row r="633" spans="2:35">
      <c r="B633" s="46">
        <v>44956</v>
      </c>
      <c r="C633" s="12">
        <f t="shared" si="50"/>
        <v>611</v>
      </c>
      <c r="D633" s="24" t="s">
        <v>2377</v>
      </c>
      <c r="E633" s="8" t="s">
        <v>61</v>
      </c>
      <c r="F633" s="8">
        <v>1</v>
      </c>
      <c r="G633" s="8">
        <v>0</v>
      </c>
      <c r="H633" s="8">
        <v>1</v>
      </c>
      <c r="J633" s="9" t="s">
        <v>20</v>
      </c>
      <c r="K633" s="9" t="s">
        <v>1757</v>
      </c>
      <c r="L633" s="9" t="s">
        <v>83</v>
      </c>
      <c r="O633" s="9">
        <v>1</v>
      </c>
      <c r="AH633" s="9">
        <v>1</v>
      </c>
    </row>
    <row r="634" spans="2:35">
      <c r="B634" s="46">
        <v>44956</v>
      </c>
      <c r="C634" s="12">
        <f t="shared" si="50"/>
        <v>612</v>
      </c>
      <c r="D634" s="24" t="s">
        <v>2378</v>
      </c>
      <c r="E634" s="8" t="s">
        <v>61</v>
      </c>
      <c r="F634" s="8">
        <v>1</v>
      </c>
      <c r="G634" s="8">
        <v>1</v>
      </c>
      <c r="H634" s="8">
        <v>1</v>
      </c>
      <c r="J634" s="9" t="s">
        <v>5</v>
      </c>
      <c r="K634" s="9" t="s">
        <v>1837</v>
      </c>
      <c r="L634" s="9" t="s">
        <v>49</v>
      </c>
      <c r="Q634" s="9">
        <v>1</v>
      </c>
      <c r="AI634" s="10">
        <v>1</v>
      </c>
    </row>
    <row r="635" spans="2:35">
      <c r="B635" s="46">
        <v>44956</v>
      </c>
      <c r="C635" s="12">
        <f t="shared" si="50"/>
        <v>613</v>
      </c>
      <c r="D635" s="24" t="s">
        <v>2379</v>
      </c>
      <c r="E635" s="8" t="s">
        <v>48</v>
      </c>
      <c r="F635" s="8">
        <v>1</v>
      </c>
      <c r="G635" s="8">
        <v>0</v>
      </c>
      <c r="H635" s="8">
        <v>1</v>
      </c>
      <c r="J635" s="9" t="s">
        <v>20</v>
      </c>
      <c r="K635" s="9" t="s">
        <v>1781</v>
      </c>
      <c r="L635" s="9" t="s">
        <v>1970</v>
      </c>
      <c r="V635" s="9">
        <v>1</v>
      </c>
      <c r="AH635" s="9">
        <v>1</v>
      </c>
    </row>
    <row r="636" spans="2:35">
      <c r="B636" s="46">
        <v>44956</v>
      </c>
      <c r="C636" s="12">
        <f t="shared" si="50"/>
        <v>614</v>
      </c>
      <c r="D636" s="24" t="s">
        <v>248</v>
      </c>
      <c r="E636" s="8" t="s">
        <v>48</v>
      </c>
      <c r="F636" s="8">
        <v>1</v>
      </c>
      <c r="G636" s="8">
        <v>18</v>
      </c>
      <c r="H636" s="8">
        <v>1</v>
      </c>
      <c r="J636" s="9" t="s">
        <v>14</v>
      </c>
      <c r="K636" s="9" t="s">
        <v>1781</v>
      </c>
      <c r="L636" s="9" t="s">
        <v>71</v>
      </c>
      <c r="W636" s="9">
        <v>1</v>
      </c>
      <c r="AI636" s="10">
        <v>1</v>
      </c>
    </row>
    <row r="637" spans="2:35">
      <c r="B637" s="46">
        <v>44956</v>
      </c>
      <c r="C637" s="12">
        <f t="shared" si="50"/>
        <v>615</v>
      </c>
      <c r="D637" s="24" t="s">
        <v>2380</v>
      </c>
      <c r="E637" s="8" t="s">
        <v>48</v>
      </c>
      <c r="F637" s="8">
        <v>1</v>
      </c>
      <c r="G637" s="8">
        <v>18</v>
      </c>
      <c r="H637" s="8">
        <v>1</v>
      </c>
      <c r="J637" s="9" t="s">
        <v>14</v>
      </c>
      <c r="K637" s="9" t="s">
        <v>1781</v>
      </c>
      <c r="L637" s="9" t="s">
        <v>71</v>
      </c>
      <c r="W637" s="9">
        <v>1</v>
      </c>
      <c r="AH637" s="9">
        <v>1</v>
      </c>
    </row>
    <row r="638" spans="2:35">
      <c r="B638" s="46">
        <v>44956</v>
      </c>
      <c r="C638" s="12">
        <f t="shared" si="50"/>
        <v>616</v>
      </c>
      <c r="D638" s="24" t="s">
        <v>2381</v>
      </c>
      <c r="E638" s="8" t="s">
        <v>402</v>
      </c>
      <c r="F638" s="8">
        <v>1</v>
      </c>
      <c r="G638" s="8">
        <v>0</v>
      </c>
      <c r="H638" s="8">
        <v>1</v>
      </c>
      <c r="J638" s="9" t="s">
        <v>20</v>
      </c>
      <c r="K638" s="9" t="s">
        <v>1781</v>
      </c>
      <c r="L638" s="9" t="s">
        <v>1970</v>
      </c>
      <c r="V638" s="9">
        <v>1</v>
      </c>
      <c r="AH638" s="9">
        <v>1</v>
      </c>
    </row>
    <row r="639" spans="2:35">
      <c r="B639" s="46">
        <v>44956</v>
      </c>
      <c r="C639" s="12">
        <f t="shared" si="50"/>
        <v>617</v>
      </c>
      <c r="D639" s="24" t="s">
        <v>2058</v>
      </c>
      <c r="E639" s="8" t="s">
        <v>402</v>
      </c>
      <c r="F639" s="8">
        <v>1</v>
      </c>
      <c r="G639" s="8">
        <v>17</v>
      </c>
      <c r="H639" s="8">
        <v>0</v>
      </c>
      <c r="J639" s="9" t="s">
        <v>1821</v>
      </c>
      <c r="K639" s="9" t="s">
        <v>1781</v>
      </c>
      <c r="L639" s="9" t="s">
        <v>1209</v>
      </c>
      <c r="AB639" s="9">
        <v>1</v>
      </c>
      <c r="AI639" s="10">
        <v>1</v>
      </c>
    </row>
    <row r="640" spans="2:35">
      <c r="B640" s="46">
        <v>44956</v>
      </c>
      <c r="C640" s="12">
        <f t="shared" si="50"/>
        <v>618</v>
      </c>
      <c r="D640" s="24" t="s">
        <v>2382</v>
      </c>
      <c r="E640" s="8" t="s">
        <v>402</v>
      </c>
      <c r="F640" s="8">
        <v>1</v>
      </c>
      <c r="G640" s="8">
        <v>18</v>
      </c>
      <c r="H640" s="8">
        <v>1</v>
      </c>
      <c r="J640" s="9" t="s">
        <v>14</v>
      </c>
      <c r="K640" s="9" t="s">
        <v>1781</v>
      </c>
      <c r="L640" s="9" t="s">
        <v>71</v>
      </c>
      <c r="W640" s="9">
        <v>1</v>
      </c>
      <c r="AH640" s="9">
        <v>1</v>
      </c>
    </row>
    <row r="641" spans="2:35">
      <c r="B641" s="46">
        <v>44956</v>
      </c>
      <c r="C641" s="12">
        <f t="shared" si="50"/>
        <v>619</v>
      </c>
      <c r="D641" s="24" t="s">
        <v>2383</v>
      </c>
      <c r="E641" s="8" t="s">
        <v>1019</v>
      </c>
      <c r="F641" s="8">
        <v>1</v>
      </c>
      <c r="G641" s="8">
        <v>1</v>
      </c>
      <c r="H641" s="8">
        <v>1</v>
      </c>
      <c r="J641" s="9" t="s">
        <v>8</v>
      </c>
      <c r="K641" s="9" t="s">
        <v>1757</v>
      </c>
      <c r="L641" s="9" t="s">
        <v>51</v>
      </c>
      <c r="N641" s="9">
        <v>1</v>
      </c>
      <c r="AH641" s="9">
        <v>1</v>
      </c>
    </row>
    <row r="642" spans="2:35">
      <c r="C642" s="221" t="s">
        <v>1819</v>
      </c>
      <c r="D642" s="222"/>
      <c r="E642" s="223"/>
      <c r="F642" s="76">
        <f>SUM(F618:F641)</f>
        <v>24</v>
      </c>
      <c r="G642" s="76">
        <f>SUM(G618:G641)</f>
        <v>115</v>
      </c>
      <c r="H642" s="76">
        <f>SUM(H618:H641)</f>
        <v>21</v>
      </c>
      <c r="J642" s="88"/>
      <c r="K642" s="88"/>
      <c r="L642" s="88"/>
      <c r="N642" s="76">
        <f t="shared" ref="N642:AF642" si="51">SUM(N618:N641)</f>
        <v>1</v>
      </c>
      <c r="O642" s="76">
        <f t="shared" si="51"/>
        <v>7</v>
      </c>
      <c r="P642" s="76">
        <f t="shared" si="51"/>
        <v>0</v>
      </c>
      <c r="Q642" s="76">
        <f t="shared" si="51"/>
        <v>6</v>
      </c>
      <c r="R642" s="76">
        <f t="shared" si="51"/>
        <v>0</v>
      </c>
      <c r="S642" s="76">
        <f t="shared" si="51"/>
        <v>0</v>
      </c>
      <c r="T642" s="76">
        <f t="shared" si="51"/>
        <v>0</v>
      </c>
      <c r="U642" s="76">
        <f t="shared" si="51"/>
        <v>0</v>
      </c>
      <c r="V642" s="76">
        <f t="shared" si="51"/>
        <v>3</v>
      </c>
      <c r="W642" s="76">
        <f t="shared" si="51"/>
        <v>5</v>
      </c>
      <c r="X642" s="76">
        <f t="shared" si="51"/>
        <v>0</v>
      </c>
      <c r="Y642" s="76">
        <f t="shared" si="51"/>
        <v>0</v>
      </c>
      <c r="Z642" s="76">
        <f t="shared" si="51"/>
        <v>0</v>
      </c>
      <c r="AA642" s="76">
        <f t="shared" si="51"/>
        <v>0</v>
      </c>
      <c r="AB642" s="76">
        <f t="shared" si="51"/>
        <v>2</v>
      </c>
      <c r="AC642" s="76">
        <f t="shared" si="51"/>
        <v>0</v>
      </c>
      <c r="AD642" s="76">
        <f t="shared" si="51"/>
        <v>0</v>
      </c>
      <c r="AE642" s="76">
        <f t="shared" si="51"/>
        <v>0</v>
      </c>
      <c r="AF642" s="76">
        <f t="shared" si="51"/>
        <v>0</v>
      </c>
      <c r="AH642" s="76">
        <f>SUM(AH618:AH641)</f>
        <v>15</v>
      </c>
      <c r="AI642" s="76">
        <f>SUM(AI618:AI641)</f>
        <v>9</v>
      </c>
    </row>
    <row r="643" spans="2:35">
      <c r="B643" s="46">
        <v>44957</v>
      </c>
      <c r="C643" s="12">
        <v>620</v>
      </c>
      <c r="D643" s="24" t="s">
        <v>2384</v>
      </c>
      <c r="E643" s="8" t="s">
        <v>950</v>
      </c>
      <c r="F643" s="8">
        <v>1</v>
      </c>
      <c r="G643" s="8">
        <v>1</v>
      </c>
      <c r="H643" s="8">
        <v>1</v>
      </c>
    </row>
    <row r="644" spans="2:35">
      <c r="B644" s="46">
        <v>44957</v>
      </c>
      <c r="C644" s="12">
        <f>SUM(C643+1)</f>
        <v>621</v>
      </c>
      <c r="D644" s="24" t="s">
        <v>2385</v>
      </c>
      <c r="E644" s="8" t="s">
        <v>950</v>
      </c>
      <c r="F644" s="8">
        <v>1</v>
      </c>
      <c r="G644" s="8">
        <v>1</v>
      </c>
      <c r="H644" s="8">
        <v>1</v>
      </c>
    </row>
    <row r="645" spans="2:35">
      <c r="B645" s="46">
        <v>44957</v>
      </c>
      <c r="C645" s="12">
        <f t="shared" ref="C645:C672" si="52">SUM(C644+1)</f>
        <v>622</v>
      </c>
      <c r="D645" s="24" t="s">
        <v>2386</v>
      </c>
      <c r="E645" s="8" t="s">
        <v>950</v>
      </c>
      <c r="F645" s="8">
        <v>1</v>
      </c>
      <c r="G645" s="8">
        <v>1</v>
      </c>
      <c r="H645" s="8">
        <v>1</v>
      </c>
    </row>
    <row r="646" spans="2:35">
      <c r="B646" s="46">
        <v>44957</v>
      </c>
      <c r="C646" s="12">
        <f t="shared" si="52"/>
        <v>623</v>
      </c>
      <c r="D646" s="24" t="s">
        <v>2387</v>
      </c>
      <c r="E646" s="8" t="s">
        <v>61</v>
      </c>
      <c r="F646" s="8">
        <v>1</v>
      </c>
      <c r="G646" s="8">
        <v>1</v>
      </c>
      <c r="H646" s="8">
        <v>1</v>
      </c>
      <c r="J646" s="9" t="s">
        <v>8</v>
      </c>
      <c r="K646" s="9" t="s">
        <v>1757</v>
      </c>
      <c r="L646" s="9" t="s">
        <v>51</v>
      </c>
      <c r="N646" s="9">
        <v>1</v>
      </c>
      <c r="AI646" s="10">
        <v>1</v>
      </c>
    </row>
    <row r="647" spans="2:35">
      <c r="B647" s="46">
        <v>44957</v>
      </c>
      <c r="C647" s="12">
        <f t="shared" si="52"/>
        <v>624</v>
      </c>
      <c r="D647" s="24" t="s">
        <v>2388</v>
      </c>
      <c r="E647" s="8" t="s">
        <v>61</v>
      </c>
      <c r="F647" s="8">
        <v>1</v>
      </c>
      <c r="G647" s="8">
        <v>1</v>
      </c>
      <c r="H647" s="8">
        <v>1</v>
      </c>
      <c r="J647" s="9" t="s">
        <v>5</v>
      </c>
      <c r="K647" s="9" t="s">
        <v>262</v>
      </c>
      <c r="L647" s="9" t="s">
        <v>49</v>
      </c>
      <c r="Q647" s="9">
        <v>1</v>
      </c>
      <c r="AH647" s="9">
        <v>1</v>
      </c>
    </row>
    <row r="648" spans="2:35">
      <c r="B648" s="46">
        <v>44957</v>
      </c>
      <c r="C648" s="12">
        <f t="shared" si="52"/>
        <v>625</v>
      </c>
      <c r="D648" s="24" t="s">
        <v>2389</v>
      </c>
      <c r="E648" s="8" t="s">
        <v>61</v>
      </c>
      <c r="F648" s="8">
        <v>1</v>
      </c>
      <c r="G648" s="8">
        <v>1</v>
      </c>
      <c r="H648" s="8">
        <v>1</v>
      </c>
      <c r="J648" s="9" t="s">
        <v>8</v>
      </c>
      <c r="K648" s="9" t="s">
        <v>1757</v>
      </c>
      <c r="L648" s="9" t="s">
        <v>87</v>
      </c>
      <c r="N648" s="9">
        <v>1</v>
      </c>
      <c r="AH648" s="9">
        <v>1</v>
      </c>
    </row>
    <row r="649" spans="2:35">
      <c r="B649" s="46">
        <v>44957</v>
      </c>
      <c r="C649" s="12">
        <f t="shared" si="52"/>
        <v>626</v>
      </c>
      <c r="D649" s="24" t="s">
        <v>2390</v>
      </c>
      <c r="E649" s="8" t="s">
        <v>1005</v>
      </c>
      <c r="F649" s="8">
        <v>1</v>
      </c>
      <c r="G649" s="8">
        <v>0</v>
      </c>
      <c r="H649" s="8">
        <v>0</v>
      </c>
      <c r="J649" s="9" t="s">
        <v>5</v>
      </c>
      <c r="K649" s="9" t="s">
        <v>1837</v>
      </c>
      <c r="L649" s="9" t="s">
        <v>87</v>
      </c>
      <c r="Q649" s="9">
        <v>1</v>
      </c>
      <c r="AI649" s="10">
        <v>1</v>
      </c>
    </row>
    <row r="650" spans="2:35">
      <c r="B650" s="46">
        <v>44957</v>
      </c>
      <c r="C650" s="12">
        <f t="shared" si="52"/>
        <v>627</v>
      </c>
      <c r="D650" s="24" t="s">
        <v>2391</v>
      </c>
      <c r="E650" s="8" t="s">
        <v>1005</v>
      </c>
      <c r="F650" s="8">
        <v>1</v>
      </c>
      <c r="G650" s="8">
        <v>1</v>
      </c>
      <c r="H650" s="8">
        <v>1</v>
      </c>
      <c r="J650" s="9" t="s">
        <v>20</v>
      </c>
      <c r="K650" s="9" t="s">
        <v>1757</v>
      </c>
      <c r="L650" s="9" t="s">
        <v>66</v>
      </c>
      <c r="O650" s="9">
        <v>1</v>
      </c>
      <c r="AH650" s="9">
        <v>1</v>
      </c>
    </row>
    <row r="651" spans="2:35">
      <c r="B651" s="46">
        <v>44957</v>
      </c>
      <c r="C651" s="12">
        <f t="shared" si="52"/>
        <v>628</v>
      </c>
      <c r="D651" s="24" t="s">
        <v>2392</v>
      </c>
      <c r="E651" s="8" t="s">
        <v>1005</v>
      </c>
      <c r="F651" s="8">
        <v>1</v>
      </c>
      <c r="G651" s="8">
        <v>1</v>
      </c>
      <c r="H651" s="8">
        <v>1</v>
      </c>
      <c r="J651" s="9" t="s">
        <v>8</v>
      </c>
      <c r="K651" s="9" t="s">
        <v>1757</v>
      </c>
      <c r="L651" s="9" t="s">
        <v>83</v>
      </c>
      <c r="N651" s="9">
        <v>1</v>
      </c>
      <c r="AH651" s="9">
        <v>1</v>
      </c>
    </row>
    <row r="652" spans="2:35">
      <c r="B652" s="46">
        <v>44957</v>
      </c>
      <c r="C652" s="12">
        <f t="shared" si="52"/>
        <v>629</v>
      </c>
      <c r="D652" s="24" t="s">
        <v>1859</v>
      </c>
      <c r="E652" s="8" t="s">
        <v>1026</v>
      </c>
      <c r="F652" s="8">
        <v>1</v>
      </c>
      <c r="G652" s="8">
        <v>0</v>
      </c>
      <c r="H652" s="8">
        <v>0</v>
      </c>
      <c r="J652" s="9" t="s">
        <v>5</v>
      </c>
      <c r="K652" s="9" t="s">
        <v>1814</v>
      </c>
      <c r="L652" s="9" t="s">
        <v>49</v>
      </c>
      <c r="Q652" s="9">
        <v>1</v>
      </c>
      <c r="AI652" s="10">
        <v>1</v>
      </c>
    </row>
    <row r="653" spans="2:35">
      <c r="B653" s="46">
        <v>44957</v>
      </c>
      <c r="C653" s="12">
        <f t="shared" si="52"/>
        <v>630</v>
      </c>
      <c r="D653" s="24" t="s">
        <v>2393</v>
      </c>
      <c r="E653" s="8" t="s">
        <v>1026</v>
      </c>
      <c r="F653" s="8">
        <v>1</v>
      </c>
      <c r="G653" s="8">
        <v>1</v>
      </c>
      <c r="H653" s="8">
        <v>1</v>
      </c>
      <c r="J653" s="9" t="s">
        <v>8</v>
      </c>
      <c r="K653" s="9" t="s">
        <v>1757</v>
      </c>
      <c r="L653" s="9" t="s">
        <v>66</v>
      </c>
      <c r="N653" s="9">
        <v>1</v>
      </c>
      <c r="AH653" s="9">
        <v>1</v>
      </c>
    </row>
    <row r="654" spans="2:35">
      <c r="B654" s="46">
        <v>44957</v>
      </c>
      <c r="C654" s="12">
        <f t="shared" si="52"/>
        <v>631</v>
      </c>
      <c r="D654" s="24" t="s">
        <v>2394</v>
      </c>
      <c r="E654" s="8" t="s">
        <v>55</v>
      </c>
      <c r="F654" s="8">
        <v>1</v>
      </c>
      <c r="G654" s="8">
        <v>18</v>
      </c>
      <c r="H654" s="8">
        <v>1</v>
      </c>
      <c r="J654" s="9" t="s">
        <v>14</v>
      </c>
      <c r="K654" s="9" t="s">
        <v>1781</v>
      </c>
      <c r="L654" s="9" t="s">
        <v>1209</v>
      </c>
      <c r="W654" s="9">
        <v>1</v>
      </c>
      <c r="AH654" s="9">
        <v>1</v>
      </c>
    </row>
    <row r="655" spans="2:35">
      <c r="B655" s="46">
        <v>44957</v>
      </c>
      <c r="C655" s="12">
        <f t="shared" si="52"/>
        <v>632</v>
      </c>
      <c r="D655" s="24" t="s">
        <v>2395</v>
      </c>
      <c r="E655" s="8" t="s">
        <v>55</v>
      </c>
      <c r="F655" s="8">
        <v>1</v>
      </c>
      <c r="G655" s="8">
        <v>1</v>
      </c>
      <c r="H655" s="8">
        <v>1</v>
      </c>
      <c r="J655" s="9" t="s">
        <v>1785</v>
      </c>
      <c r="K655" s="9" t="s">
        <v>1754</v>
      </c>
      <c r="L655" s="9" t="s">
        <v>51</v>
      </c>
      <c r="Z655" s="9">
        <v>1</v>
      </c>
      <c r="AI655" s="10">
        <v>1</v>
      </c>
    </row>
    <row r="656" spans="2:35">
      <c r="B656" s="46">
        <v>44957</v>
      </c>
      <c r="C656" s="12">
        <f t="shared" si="52"/>
        <v>633</v>
      </c>
      <c r="D656" s="24" t="s">
        <v>2396</v>
      </c>
      <c r="E656" s="8" t="s">
        <v>55</v>
      </c>
      <c r="F656" s="8">
        <v>1</v>
      </c>
      <c r="G656" s="8">
        <v>1</v>
      </c>
      <c r="H656" s="8">
        <v>1</v>
      </c>
      <c r="J656" s="9" t="s">
        <v>1785</v>
      </c>
      <c r="K656" s="9" t="s">
        <v>1757</v>
      </c>
      <c r="L656" s="9" t="s">
        <v>87</v>
      </c>
      <c r="Z656" s="9">
        <v>1</v>
      </c>
      <c r="AI656" s="10">
        <v>1</v>
      </c>
    </row>
    <row r="657" spans="2:35">
      <c r="B657" s="46">
        <v>44957</v>
      </c>
      <c r="C657" s="12">
        <f t="shared" si="52"/>
        <v>634</v>
      </c>
      <c r="D657" s="24" t="s">
        <v>2397</v>
      </c>
      <c r="E657" s="8" t="s">
        <v>402</v>
      </c>
      <c r="F657" s="8">
        <v>1</v>
      </c>
      <c r="G657" s="8">
        <v>20</v>
      </c>
      <c r="H657" s="8">
        <v>0</v>
      </c>
      <c r="J657" s="9" t="s">
        <v>11</v>
      </c>
      <c r="K657" s="9" t="s">
        <v>1781</v>
      </c>
      <c r="L657" s="9" t="s">
        <v>71</v>
      </c>
      <c r="Y657" s="9">
        <v>1</v>
      </c>
      <c r="AI657" s="10">
        <v>1</v>
      </c>
    </row>
    <row r="658" spans="2:35">
      <c r="B658" s="46">
        <v>44957</v>
      </c>
      <c r="C658" s="12">
        <f t="shared" si="52"/>
        <v>635</v>
      </c>
      <c r="D658" s="24" t="s">
        <v>2398</v>
      </c>
      <c r="E658" s="8" t="s">
        <v>402</v>
      </c>
      <c r="F658" s="8">
        <v>1</v>
      </c>
      <c r="G658" s="8">
        <v>2</v>
      </c>
      <c r="H658" s="8">
        <v>1</v>
      </c>
      <c r="J658" s="9" t="s">
        <v>1843</v>
      </c>
      <c r="K658" s="9" t="s">
        <v>1781</v>
      </c>
      <c r="L658" s="9" t="s">
        <v>2399</v>
      </c>
      <c r="AC658" s="9">
        <v>1</v>
      </c>
      <c r="AH658" s="9">
        <v>1</v>
      </c>
    </row>
    <row r="659" spans="2:35">
      <c r="B659" s="46">
        <v>44957</v>
      </c>
      <c r="C659" s="12">
        <f t="shared" si="52"/>
        <v>636</v>
      </c>
      <c r="D659" s="24" t="s">
        <v>2253</v>
      </c>
      <c r="E659" s="8" t="s">
        <v>402</v>
      </c>
      <c r="F659" s="8">
        <v>1</v>
      </c>
      <c r="G659" s="8">
        <v>1</v>
      </c>
      <c r="H659" s="8">
        <v>3</v>
      </c>
      <c r="J659" s="9" t="s">
        <v>1785</v>
      </c>
      <c r="K659" s="9" t="s">
        <v>1757</v>
      </c>
      <c r="L659" s="9" t="s">
        <v>51</v>
      </c>
      <c r="Z659" s="9">
        <v>1</v>
      </c>
      <c r="AI659" s="10">
        <v>1</v>
      </c>
    </row>
    <row r="660" spans="2:35">
      <c r="B660" s="46">
        <v>44957</v>
      </c>
      <c r="C660" s="12">
        <f t="shared" si="52"/>
        <v>637</v>
      </c>
      <c r="D660" s="24" t="s">
        <v>2400</v>
      </c>
      <c r="E660" s="8" t="s">
        <v>159</v>
      </c>
      <c r="F660" s="8">
        <v>1</v>
      </c>
      <c r="G660" s="8">
        <v>1</v>
      </c>
      <c r="H660" s="8">
        <v>0</v>
      </c>
      <c r="J660" s="9" t="s">
        <v>1885</v>
      </c>
      <c r="K660" s="9" t="s">
        <v>1814</v>
      </c>
      <c r="L660" s="9" t="s">
        <v>51</v>
      </c>
      <c r="AD660" s="9">
        <v>1</v>
      </c>
      <c r="AH660" s="9">
        <v>1</v>
      </c>
    </row>
    <row r="661" spans="2:35">
      <c r="B661" s="46">
        <v>44957</v>
      </c>
      <c r="C661" s="12">
        <f t="shared" si="52"/>
        <v>638</v>
      </c>
      <c r="D661" s="24" t="s">
        <v>2401</v>
      </c>
      <c r="E661" s="8" t="s">
        <v>159</v>
      </c>
      <c r="F661" s="8">
        <v>1</v>
      </c>
      <c r="G661" s="8">
        <v>1</v>
      </c>
      <c r="H661" s="8">
        <v>0</v>
      </c>
      <c r="J661" s="9" t="s">
        <v>1843</v>
      </c>
      <c r="K661" s="9" t="s">
        <v>1757</v>
      </c>
      <c r="L661" s="9" t="s">
        <v>74</v>
      </c>
    </row>
    <row r="662" spans="2:35">
      <c r="B662" s="46">
        <v>44957</v>
      </c>
      <c r="C662" s="12">
        <f t="shared" si="52"/>
        <v>639</v>
      </c>
      <c r="D662" s="24" t="s">
        <v>108</v>
      </c>
      <c r="E662" s="8" t="s">
        <v>159</v>
      </c>
      <c r="F662" s="8">
        <v>1</v>
      </c>
      <c r="G662" s="8">
        <v>0</v>
      </c>
      <c r="H662" s="8">
        <v>0</v>
      </c>
      <c r="J662" s="9" t="s">
        <v>14</v>
      </c>
      <c r="K662" s="9" t="s">
        <v>1781</v>
      </c>
      <c r="L662" s="9" t="s">
        <v>71</v>
      </c>
    </row>
    <row r="663" spans="2:35">
      <c r="B663" s="46">
        <v>44957</v>
      </c>
      <c r="C663" s="12">
        <f t="shared" si="52"/>
        <v>640</v>
      </c>
      <c r="D663" s="24" t="s">
        <v>2402</v>
      </c>
      <c r="E663" s="8" t="s">
        <v>159</v>
      </c>
      <c r="F663" s="8">
        <v>1</v>
      </c>
      <c r="G663" s="8">
        <v>1</v>
      </c>
      <c r="H663" s="8">
        <v>0</v>
      </c>
      <c r="J663" s="9" t="s">
        <v>11</v>
      </c>
      <c r="K663" s="9" t="s">
        <v>2403</v>
      </c>
      <c r="AB663" s="9">
        <v>1</v>
      </c>
      <c r="AI663" s="10">
        <v>1</v>
      </c>
    </row>
    <row r="664" spans="2:35">
      <c r="B664" s="46">
        <v>44957</v>
      </c>
      <c r="C664" s="12">
        <f t="shared" si="52"/>
        <v>641</v>
      </c>
      <c r="D664" s="24" t="s">
        <v>2404</v>
      </c>
      <c r="E664" s="8" t="s">
        <v>159</v>
      </c>
      <c r="F664" s="8">
        <v>1</v>
      </c>
      <c r="G664" s="8">
        <v>0</v>
      </c>
      <c r="H664" s="8">
        <v>0</v>
      </c>
      <c r="J664" s="9" t="s">
        <v>11</v>
      </c>
      <c r="K664" s="9" t="s">
        <v>2403</v>
      </c>
      <c r="X664" s="9">
        <v>1</v>
      </c>
      <c r="AI664" s="10">
        <v>1</v>
      </c>
    </row>
    <row r="665" spans="2:35">
      <c r="B665" s="46">
        <v>44957</v>
      </c>
      <c r="C665" s="12">
        <f t="shared" si="52"/>
        <v>642</v>
      </c>
      <c r="D665" s="24" t="s">
        <v>843</v>
      </c>
      <c r="E665" s="8" t="s">
        <v>48</v>
      </c>
      <c r="F665" s="8">
        <v>1</v>
      </c>
      <c r="G665" s="8">
        <v>1</v>
      </c>
      <c r="H665" s="8">
        <v>1</v>
      </c>
      <c r="J665" s="9" t="s">
        <v>11</v>
      </c>
      <c r="K665" s="9" t="s">
        <v>645</v>
      </c>
      <c r="L665" s="9" t="s">
        <v>49</v>
      </c>
      <c r="Y665" s="9">
        <v>1</v>
      </c>
      <c r="AI665" s="10">
        <v>1</v>
      </c>
    </row>
    <row r="666" spans="2:35">
      <c r="B666" s="46">
        <v>44957</v>
      </c>
      <c r="C666" s="12">
        <f t="shared" si="52"/>
        <v>643</v>
      </c>
      <c r="D666" s="24" t="s">
        <v>1964</v>
      </c>
      <c r="E666" s="8" t="s">
        <v>48</v>
      </c>
      <c r="F666" s="8">
        <v>1</v>
      </c>
      <c r="G666" s="8">
        <v>1</v>
      </c>
      <c r="H666" s="8">
        <v>1</v>
      </c>
      <c r="J666" s="9" t="s">
        <v>14</v>
      </c>
      <c r="K666" s="9" t="s">
        <v>1781</v>
      </c>
      <c r="L666" s="9" t="s">
        <v>74</v>
      </c>
      <c r="W666" s="9">
        <v>1</v>
      </c>
      <c r="AH666" s="9">
        <v>1</v>
      </c>
    </row>
    <row r="667" spans="2:35">
      <c r="B667" s="46">
        <v>44957</v>
      </c>
      <c r="C667" s="12">
        <f t="shared" si="52"/>
        <v>644</v>
      </c>
      <c r="D667" s="24" t="s">
        <v>2405</v>
      </c>
      <c r="E667" s="8" t="s">
        <v>53</v>
      </c>
      <c r="F667" s="8">
        <v>1</v>
      </c>
      <c r="G667" s="8">
        <v>8</v>
      </c>
      <c r="H667" s="8">
        <v>0</v>
      </c>
      <c r="J667" s="9" t="s">
        <v>25</v>
      </c>
      <c r="K667" s="9" t="s">
        <v>2406</v>
      </c>
      <c r="L667" s="9" t="s">
        <v>245</v>
      </c>
      <c r="AF667" s="9">
        <v>1</v>
      </c>
      <c r="AI667" s="10">
        <v>1</v>
      </c>
    </row>
    <row r="668" spans="2:35">
      <c r="B668" s="46">
        <v>44957</v>
      </c>
      <c r="C668" s="12">
        <f t="shared" si="52"/>
        <v>645</v>
      </c>
      <c r="D668" s="24" t="s">
        <v>2407</v>
      </c>
      <c r="E668" s="8" t="s">
        <v>53</v>
      </c>
      <c r="F668" s="8">
        <v>1</v>
      </c>
      <c r="G668" s="8">
        <v>20</v>
      </c>
      <c r="H668" s="8">
        <v>0</v>
      </c>
      <c r="J668" s="9" t="s">
        <v>29</v>
      </c>
      <c r="K668" s="9" t="s">
        <v>1781</v>
      </c>
      <c r="L668" s="9" t="s">
        <v>71</v>
      </c>
      <c r="Y668" s="9">
        <v>1</v>
      </c>
      <c r="AH668" s="9">
        <v>1</v>
      </c>
    </row>
    <row r="669" spans="2:35">
      <c r="B669" s="46">
        <v>44957</v>
      </c>
      <c r="C669" s="12">
        <f t="shared" si="52"/>
        <v>646</v>
      </c>
      <c r="D669" s="23" t="s">
        <v>2408</v>
      </c>
      <c r="E669" s="8" t="s">
        <v>68</v>
      </c>
      <c r="F669" s="8">
        <v>1</v>
      </c>
      <c r="G669" s="8">
        <v>0</v>
      </c>
      <c r="H669" s="8">
        <v>0</v>
      </c>
      <c r="J669" s="9" t="s">
        <v>11</v>
      </c>
      <c r="K669" s="9" t="s">
        <v>1837</v>
      </c>
      <c r="L669" s="9" t="s">
        <v>49</v>
      </c>
      <c r="P669" s="9">
        <v>1</v>
      </c>
      <c r="AH669" s="9">
        <v>1</v>
      </c>
    </row>
    <row r="670" spans="2:35">
      <c r="B670" s="46">
        <v>44957</v>
      </c>
      <c r="C670" s="12">
        <f t="shared" si="52"/>
        <v>647</v>
      </c>
      <c r="D670" s="23" t="s">
        <v>2409</v>
      </c>
      <c r="E670" s="8" t="s">
        <v>68</v>
      </c>
      <c r="F670" s="8">
        <v>1</v>
      </c>
      <c r="G670" s="8">
        <v>0</v>
      </c>
      <c r="H670" s="8">
        <v>0</v>
      </c>
      <c r="J670" s="9" t="s">
        <v>11</v>
      </c>
      <c r="K670" s="9" t="s">
        <v>1837</v>
      </c>
      <c r="L670" s="9" t="s">
        <v>51</v>
      </c>
      <c r="P670" s="9">
        <v>1</v>
      </c>
      <c r="AH670" s="9">
        <v>1</v>
      </c>
    </row>
    <row r="671" spans="2:35">
      <c r="B671" s="46">
        <v>44957</v>
      </c>
      <c r="C671" s="12">
        <f t="shared" si="52"/>
        <v>648</v>
      </c>
      <c r="D671" s="23" t="s">
        <v>2410</v>
      </c>
      <c r="E671" s="8" t="s">
        <v>68</v>
      </c>
      <c r="F671" s="8">
        <v>1</v>
      </c>
      <c r="G671" s="8">
        <v>0</v>
      </c>
      <c r="H671" s="8">
        <v>0</v>
      </c>
      <c r="J671" s="9" t="s">
        <v>11</v>
      </c>
      <c r="K671" s="9" t="s">
        <v>1814</v>
      </c>
      <c r="L671" s="9" t="s">
        <v>51</v>
      </c>
      <c r="P671" s="9">
        <v>1</v>
      </c>
      <c r="AH671" s="9">
        <v>1</v>
      </c>
    </row>
    <row r="672" spans="2:35">
      <c r="B672" s="46">
        <v>44957</v>
      </c>
      <c r="C672" s="12">
        <f t="shared" si="52"/>
        <v>649</v>
      </c>
      <c r="D672" s="95" t="s">
        <v>2411</v>
      </c>
      <c r="E672" s="8" t="s">
        <v>68</v>
      </c>
      <c r="F672" s="8">
        <v>1</v>
      </c>
      <c r="G672" s="8">
        <v>0</v>
      </c>
      <c r="H672" s="8">
        <v>0</v>
      </c>
      <c r="J672" s="9" t="s">
        <v>11</v>
      </c>
      <c r="K672" s="9" t="s">
        <v>1814</v>
      </c>
      <c r="L672" s="9" t="s">
        <v>49</v>
      </c>
      <c r="P672" s="9">
        <v>1</v>
      </c>
      <c r="AH672" s="9">
        <v>1</v>
      </c>
    </row>
    <row r="673" spans="2:37" s="103" customFormat="1">
      <c r="B673" s="96">
        <v>44957</v>
      </c>
      <c r="C673" s="97">
        <f>SUM(C672+1)</f>
        <v>650</v>
      </c>
      <c r="D673" s="98"/>
      <c r="E673" s="99"/>
      <c r="F673" s="99"/>
      <c r="G673" s="99"/>
      <c r="H673" s="99"/>
      <c r="I673" s="100"/>
      <c r="J673" s="101"/>
      <c r="K673" s="101"/>
      <c r="L673" s="101"/>
      <c r="M673" s="100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0"/>
      <c r="AH673" s="101"/>
      <c r="AI673" s="102"/>
      <c r="AJ673" s="234"/>
      <c r="AK673" s="234"/>
    </row>
    <row r="674" spans="2:37">
      <c r="B674" s="46">
        <v>44957</v>
      </c>
      <c r="C674" s="12">
        <f>SUM(C673+1)</f>
        <v>651</v>
      </c>
      <c r="D674" s="80"/>
    </row>
    <row r="675" spans="2:37">
      <c r="B675" s="46">
        <v>44957</v>
      </c>
      <c r="C675" s="12">
        <f>SUM(C674+1)</f>
        <v>652</v>
      </c>
    </row>
  </sheetData>
  <mergeCells count="41">
    <mergeCell ref="BK4:BN4"/>
    <mergeCell ref="N1:P1"/>
    <mergeCell ref="Q1:R1"/>
    <mergeCell ref="S1:U1"/>
    <mergeCell ref="V1:Y1"/>
    <mergeCell ref="Z1:AF1"/>
    <mergeCell ref="AJ1:AK1048576"/>
    <mergeCell ref="AL4:AP4"/>
    <mergeCell ref="AR4:AU4"/>
    <mergeCell ref="AW4:AZ4"/>
    <mergeCell ref="BB4:BC4"/>
    <mergeCell ref="BE4:BI4"/>
    <mergeCell ref="AL6:AL20"/>
    <mergeCell ref="BE15:BL15"/>
    <mergeCell ref="AW17:AZ17"/>
    <mergeCell ref="AL21:AL35"/>
    <mergeCell ref="AW29:AX29"/>
    <mergeCell ref="C39:E39"/>
    <mergeCell ref="AL51:AL65"/>
    <mergeCell ref="C52:E52"/>
    <mergeCell ref="AL66:AL80"/>
    <mergeCell ref="C81:E81"/>
    <mergeCell ref="AL81:AM81"/>
    <mergeCell ref="AL36:AL50"/>
    <mergeCell ref="C464:E464"/>
    <mergeCell ref="C118:E118"/>
    <mergeCell ref="C159:E159"/>
    <mergeCell ref="C174:E174"/>
    <mergeCell ref="C205:E205"/>
    <mergeCell ref="C235:E235"/>
    <mergeCell ref="C256:E256"/>
    <mergeCell ref="C294:E294"/>
    <mergeCell ref="C326:E326"/>
    <mergeCell ref="C364:E364"/>
    <mergeCell ref="C401:E401"/>
    <mergeCell ref="C428:E428"/>
    <mergeCell ref="C488:E488"/>
    <mergeCell ref="C520:E520"/>
    <mergeCell ref="C553:E553"/>
    <mergeCell ref="C617:E617"/>
    <mergeCell ref="C642:E642"/>
  </mergeCells>
  <hyperlinks>
    <hyperlink ref="D22" r:id="rId1" xr:uid="{2B3432D8-166C-4D2E-8D34-C48016FDBA4B}"/>
    <hyperlink ref="D23" r:id="rId2" xr:uid="{F9DFAE72-FCB0-44D1-A2F2-26050653623D}"/>
    <hyperlink ref="D24" r:id="rId3" xr:uid="{BA11E9EB-ED26-4ED2-B234-8D3BE09F8CDA}"/>
    <hyperlink ref="D48" r:id="rId4" xr:uid="{26DC455F-61CE-427C-B706-50E42C2720B3}"/>
    <hyperlink ref="D49" r:id="rId5" xr:uid="{D5789708-0A86-43B0-975A-A6F6E90C4839}"/>
    <hyperlink ref="D25" r:id="rId6" xr:uid="{3EA8F1D8-B640-4DC4-86F5-B65D31293D6E}"/>
    <hyperlink ref="D9" r:id="rId7" xr:uid="{442F8527-BB00-4E21-A197-C5D39F3406A3}"/>
    <hyperlink ref="D26" r:id="rId8" xr:uid="{AC764FB9-F32A-4F88-8CB8-85778E15F48B}"/>
    <hyperlink ref="D14" r:id="rId9" xr:uid="{94DB96A0-7978-4539-83DF-741CA73C31D9}"/>
    <hyperlink ref="D15" r:id="rId10" xr:uid="{77CB2D48-B0A5-4112-AC34-B9ECCF55902D}"/>
    <hyperlink ref="D10" r:id="rId11" xr:uid="{DCD70C58-2E21-4505-8DDD-CA8EA1111FFA}"/>
    <hyperlink ref="D43" r:id="rId12" xr:uid="{90CBAA2B-7FF6-4A20-AEA8-E7002C9628BC}"/>
    <hyperlink ref="D11" r:id="rId13" xr:uid="{333C7688-7B3C-44E1-BB8F-FB77363A7E48}"/>
    <hyperlink ref="D12" r:id="rId14" xr:uid="{987B21EA-5D40-4714-B96A-27338EA8A2E1}"/>
    <hyperlink ref="D13" r:id="rId15" xr:uid="{5F05DBDB-C0F5-4F28-BCFF-56140CB2744F}"/>
    <hyperlink ref="D36" r:id="rId16" xr:uid="{C2E8A560-4A88-42DC-99BB-A46EB2CCCA94}"/>
    <hyperlink ref="D37" r:id="rId17" xr:uid="{E04CCEE9-5C8B-435C-AE98-3F6049A71508}"/>
    <hyperlink ref="D38" r:id="rId18" xr:uid="{EBF319E7-BDD5-4615-BC13-476CC2D18635}"/>
    <hyperlink ref="D32" r:id="rId19" xr:uid="{500B4850-9571-4D0B-A259-9242A3CA27BA}"/>
    <hyperlink ref="D33" r:id="rId20" xr:uid="{593BEA04-5CF2-470F-A9F8-D9B94136E98A}"/>
    <hyperlink ref="D34" r:id="rId21" xr:uid="{2ACD5E4C-0455-4B67-8D76-7654C6CD89CD}"/>
    <hyperlink ref="D35" r:id="rId22" xr:uid="{366CA1B2-61B1-4999-AEF0-3494373354AF}"/>
    <hyperlink ref="D44" r:id="rId23" xr:uid="{480FFBE7-5BF7-4238-94C8-8BD5914646E0}"/>
    <hyperlink ref="D45" r:id="rId24" xr:uid="{924BAF0D-1525-4C0F-9863-DAE6D666FF02}"/>
    <hyperlink ref="D19" r:id="rId25" xr:uid="{49AC9628-1A44-431D-B368-E88A2182B0E0}"/>
    <hyperlink ref="D20" r:id="rId26" xr:uid="{50C6C026-B078-4CE0-A7A0-DF738061DFB8}"/>
    <hyperlink ref="D21" r:id="rId27" xr:uid="{27EF83EB-BBB9-495B-95D2-7E15532F7669}"/>
    <hyperlink ref="D40" r:id="rId28" xr:uid="{0D97FB3F-2A3E-4E4B-B035-7C06823E6CA7}"/>
    <hyperlink ref="D41" r:id="rId29" xr:uid="{686CAE7B-CF54-4958-9DDA-B424CD439B9A}"/>
    <hyperlink ref="D17" r:id="rId30" xr:uid="{17689C42-AD91-42CF-9D2C-1A72F7EC5644}"/>
    <hyperlink ref="D18" r:id="rId31" xr:uid="{3A691707-502A-4EF7-9E39-D301413E7745}"/>
    <hyperlink ref="D46" r:id="rId32" xr:uid="{4C553055-DFC6-4A6F-B988-B88AEF820F9B}"/>
    <hyperlink ref="D47" r:id="rId33" xr:uid="{06EDF196-95AB-4F55-9BED-CD5F27F6903E}"/>
    <hyperlink ref="D4" r:id="rId34" xr:uid="{3B5D5052-457C-4EFA-B77A-9DAFE9848AF9}"/>
    <hyperlink ref="D5" r:id="rId35" xr:uid="{BCAF801A-06D8-4F9E-A17D-533916336EC9}"/>
    <hyperlink ref="D7" r:id="rId36" xr:uid="{CB0122EB-C75B-4AE8-A89F-8479A540144D}"/>
    <hyperlink ref="D8" r:id="rId37" xr:uid="{4F04A988-25AA-4FBA-B717-84E6F586F32A}"/>
    <hyperlink ref="D6" r:id="rId38" xr:uid="{8394E838-BEC3-448A-852A-277F086C0D0C}"/>
    <hyperlink ref="D42" r:id="rId39" xr:uid="{4AF08E20-4898-4307-A143-901FDBEA6594}"/>
    <hyperlink ref="D27" r:id="rId40" xr:uid="{A3A51563-FDEC-4A80-99F3-4D72478856F2}"/>
    <hyperlink ref="D28" r:id="rId41" xr:uid="{FE6F68DD-6968-4AA7-9D5C-AF6D24911CCA}"/>
    <hyperlink ref="D29" r:id="rId42" xr:uid="{D9C0B285-3934-4360-AE60-76A74EA9964B}"/>
    <hyperlink ref="D30" r:id="rId43" xr:uid="{8D189949-6B55-4143-A477-ADA12D294729}"/>
    <hyperlink ref="D31" r:id="rId44" xr:uid="{20AB941B-015B-4A02-8C72-FD9ABEA2F76A}"/>
    <hyperlink ref="D56" r:id="rId45" xr:uid="{78FE99F0-8694-40AD-A4D2-D6EB91F16CE1}"/>
    <hyperlink ref="D57" r:id="rId46" xr:uid="{F7D3652C-6AB0-4C22-9E3E-4674BEF0F205}"/>
    <hyperlink ref="D58" r:id="rId47" xr:uid="{BF37EB10-6DB9-426D-A424-2B1D080DB2D7}"/>
    <hyperlink ref="D59" r:id="rId48" xr:uid="{CEB6921E-7FE9-4E87-BADF-C0150DA25181}"/>
    <hyperlink ref="D60" r:id="rId49" xr:uid="{DABE7BE6-A1B7-4247-A158-4E4C982E36E3}"/>
    <hyperlink ref="D62" r:id="rId50" xr:uid="{C53177C6-A8AC-4E55-8EA2-CA6E0A74739B}"/>
    <hyperlink ref="D63" r:id="rId51" xr:uid="{F35F0056-F7CA-4E23-8D95-9F9F487A1991}"/>
    <hyperlink ref="D55" r:id="rId52" xr:uid="{C2AA46E4-B043-47BC-AA5F-BE1408A6D567}"/>
    <hyperlink ref="D64" r:id="rId53" xr:uid="{D9581543-1333-4974-B91E-ECFA41D9F657}"/>
    <hyperlink ref="D65" r:id="rId54" xr:uid="{9B05622C-3076-41A6-BFDE-57F5BF66E870}"/>
    <hyperlink ref="D66" r:id="rId55" xr:uid="{07EF05E1-FEA1-411C-B8E7-007D0AAC53F5}"/>
    <hyperlink ref="D16" r:id="rId56" xr:uid="{EFDDD452-7457-436D-8A29-AD099CCC04C6}"/>
    <hyperlink ref="D50" r:id="rId57" xr:uid="{90E3A656-C833-41E2-A0B0-3AA6C4F6E2CF}"/>
    <hyperlink ref="D51" r:id="rId58" xr:uid="{CB611676-A41F-4B4D-AB64-E4DEA28D3A5B}"/>
    <hyperlink ref="D71" r:id="rId59" xr:uid="{BDE0CD43-6F40-47D1-B1C2-BEF0C4E5D780}"/>
    <hyperlink ref="D67" r:id="rId60" xr:uid="{39454760-E45B-4713-AF28-0EE9BC4197E7}"/>
    <hyperlink ref="D68" r:id="rId61" xr:uid="{02C45805-096A-4C25-8E7B-D3A2AC7B69A9}"/>
    <hyperlink ref="D69" r:id="rId62" xr:uid="{A12AAF3B-D355-41D5-B1F4-F21AC67617A1}"/>
    <hyperlink ref="D70" r:id="rId63" xr:uid="{BFEE419B-308A-4A48-A98E-1DA4CB2D13FC}"/>
    <hyperlink ref="D72" r:id="rId64" xr:uid="{921691B3-5021-410E-A0C9-565511142D79}"/>
    <hyperlink ref="D73" r:id="rId65" xr:uid="{C1F6B02F-1EA2-4DB8-BA7A-AE72B0269F79}"/>
    <hyperlink ref="D74" r:id="rId66" xr:uid="{2ACA7506-4764-46A1-B9F7-78B9C13F4A43}"/>
    <hyperlink ref="D75" r:id="rId67" xr:uid="{477A8327-8F85-41E9-8EA6-904219394B1E}"/>
    <hyperlink ref="D76" r:id="rId68" xr:uid="{4CC14A46-492F-4B25-AB37-306DEF76718C}"/>
    <hyperlink ref="D54" r:id="rId69" xr:uid="{CC735A27-047A-4137-A5E8-92F89ABEA6CB}"/>
    <hyperlink ref="D61" r:id="rId70" xr:uid="{680F48B1-7CCA-4C90-AF12-130E6A77C7DC}"/>
    <hyperlink ref="D91" r:id="rId71" xr:uid="{1C03D95B-5410-4E53-AFAD-2A8BB04019EA}"/>
    <hyperlink ref="D86" r:id="rId72" xr:uid="{45A471EB-3631-4505-ACB2-3FA98860915F}"/>
    <hyperlink ref="D97" r:id="rId73" xr:uid="{EC69823A-B73E-41E1-ABFE-C1FCEBC20F9A}"/>
    <hyperlink ref="D98" r:id="rId74" xr:uid="{3FE630E9-3956-4A06-AF28-178E80F7C517}"/>
    <hyperlink ref="D94" r:id="rId75" xr:uid="{E8730998-D617-4E76-9838-45F6093255F1}"/>
    <hyperlink ref="D87" r:id="rId76" xr:uid="{4A0FD7F7-2A29-47C3-AAF6-F4E539C860BE}"/>
    <hyperlink ref="D93" r:id="rId77" xr:uid="{A243700E-C561-4D1B-9B11-53F79FD140F2}"/>
    <hyperlink ref="D92" r:id="rId78" xr:uid="{308EF33B-B1F0-414A-B187-2F41A16FCE58}"/>
    <hyperlink ref="D84" r:id="rId79" xr:uid="{0E553CAC-21A9-4A06-97AF-38C8778C50E4}"/>
    <hyperlink ref="D83" r:id="rId80" xr:uid="{BFE1127E-AF3B-45F0-B23E-D136E3C0233C}"/>
    <hyperlink ref="D82" r:id="rId81" xr:uid="{64D21A49-6C26-49A0-A5E4-5043CCB07E9A}"/>
    <hyperlink ref="D95" r:id="rId82" xr:uid="{445ACB4C-DBE9-4B4A-951C-30FF2CCA5FB1}"/>
    <hyperlink ref="D99" r:id="rId83" xr:uid="{DAF5B813-8FD4-4F5E-AC64-119B09FD1366}"/>
    <hyperlink ref="D77" r:id="rId84" xr:uid="{F2534860-BE91-4EAD-82EA-1772CB871C3F}"/>
    <hyperlink ref="D78" r:id="rId85" xr:uid="{874BEA36-488B-4938-A2C2-C3D8EEC75A07}"/>
    <hyperlink ref="D80" r:id="rId86" xr:uid="{1442293D-670F-462D-94D6-EE53E496A8FB}"/>
    <hyperlink ref="D88" r:id="rId87" xr:uid="{1CE703F9-5FB1-4E5B-96A9-F596408FD41A}"/>
    <hyperlink ref="D89" r:id="rId88" xr:uid="{B543E24E-14E4-49A0-A2A8-BCF1E275ED42}"/>
    <hyperlink ref="D90" r:id="rId89" xr:uid="{6A259F82-5083-45C1-AA2D-D98381F5254B}"/>
    <hyperlink ref="D96" r:id="rId90" xr:uid="{10F7F2AA-6215-4E71-A4E0-116690CB3BB2}"/>
    <hyperlink ref="D100" r:id="rId91" xr:uid="{3A0720A8-AB6A-4631-A17D-245113C1316F}"/>
    <hyperlink ref="D101" r:id="rId92" xr:uid="{5C0155FC-0232-43BF-AE99-6AD4ADA3F8AF}"/>
    <hyperlink ref="D103" r:id="rId93" xr:uid="{335424C9-F54C-40CE-9939-D86EB5A05964}"/>
    <hyperlink ref="D104" r:id="rId94" xr:uid="{3267D8A9-D6F0-4266-8D38-4D4648FDBCA0}"/>
    <hyperlink ref="D105" r:id="rId95" xr:uid="{0A01D4F6-FD5B-4C6A-B648-53039A0A0FF3}"/>
    <hyperlink ref="D102" r:id="rId96" xr:uid="{723FEECF-5C92-4777-9C13-E34FC8B0F6E8}"/>
    <hyperlink ref="D106" r:id="rId97" xr:uid="{2FFD2D26-40BA-4AD2-B775-F9A161E9E1C4}"/>
    <hyperlink ref="D107" r:id="rId98" xr:uid="{1BB8D73B-D64F-42AE-927D-68D68F4ACF21}"/>
    <hyperlink ref="D108" r:id="rId99" xr:uid="{F3CD3D2F-9A41-4084-A155-EDB30AAD40E5}"/>
    <hyperlink ref="D109" r:id="rId100" xr:uid="{2734187E-AAD8-47E4-804D-BC9A5956387E}"/>
    <hyperlink ref="D110" r:id="rId101" xr:uid="{6F4234D6-3F16-4496-9853-1F30D6E766DF}"/>
    <hyperlink ref="D113" r:id="rId102" xr:uid="{D7078DF6-2107-4270-A4B8-7B4FC519EE45}"/>
    <hyperlink ref="D114" r:id="rId103" xr:uid="{9C00FBF3-A069-4491-A070-05E38728538F}"/>
    <hyperlink ref="D115" r:id="rId104" xr:uid="{EFB91B2C-3F07-4970-AED7-0B70EA1DF659}"/>
    <hyperlink ref="D116" r:id="rId105" xr:uid="{8FFD9FCB-57D3-4F9D-BC6D-C812BB3517E6}"/>
    <hyperlink ref="D117" r:id="rId106" xr:uid="{C4812E8C-83A4-4C24-A517-AEB89B5C71C6}"/>
    <hyperlink ref="D119" r:id="rId107" xr:uid="{9DFB1BA4-51B1-426B-BCB4-25C0DF9A0585}"/>
    <hyperlink ref="D128" r:id="rId108" xr:uid="{7D7FF67B-EACB-4918-9D83-C03CF23B8BC3}"/>
    <hyperlink ref="D126" r:id="rId109" xr:uid="{3CEE90CA-5AC1-42E6-8248-59CA644D5821}"/>
    <hyperlink ref="D120" r:id="rId110" xr:uid="{05440AE2-7384-46EA-AC48-7D6596D3C544}"/>
    <hyperlink ref="D121" r:id="rId111" xr:uid="{4C418404-A1BC-44DD-9C07-BDD245A65C05}"/>
    <hyperlink ref="D122" r:id="rId112" xr:uid="{CF4E642A-5E9B-461E-AC9B-59B4DDDA2CC3}"/>
    <hyperlink ref="D132" r:id="rId113" xr:uid="{684A6AB6-473F-4793-831C-9BC6C0419840}"/>
    <hyperlink ref="D131" r:id="rId114" xr:uid="{BCC53269-DC50-4DF3-9BF9-4818B2019181}"/>
    <hyperlink ref="D129" r:id="rId115" xr:uid="{22F99F2A-56AE-4F25-BB75-B4DC9F297F6E}"/>
    <hyperlink ref="D130" r:id="rId116" xr:uid="{7F2384CD-41B0-4FD1-B063-E05FBD67E124}"/>
    <hyperlink ref="D133" r:id="rId117" xr:uid="{5342AC56-1CC4-445D-8D2C-79D94F4F4760}"/>
    <hyperlink ref="D134" r:id="rId118" xr:uid="{0F7CFB19-D740-44A5-B120-19E6C8804295}"/>
    <hyperlink ref="D135" r:id="rId119" xr:uid="{FD26B86C-BC58-4A8F-8F7E-DB50E0D07E50}"/>
    <hyperlink ref="D136" r:id="rId120" xr:uid="{A1001D7A-1F9F-49C4-B156-49DCAE06B2DC}"/>
    <hyperlink ref="D137" r:id="rId121" xr:uid="{5DDF48B6-35F7-4468-84F1-D15140996411}"/>
    <hyperlink ref="D123" r:id="rId122" xr:uid="{DC35C37A-A38F-456B-8476-E9A4DF50FD84}"/>
    <hyperlink ref="D124" r:id="rId123" xr:uid="{7C19C27E-25DC-451F-9D97-396142A871F5}"/>
    <hyperlink ref="D125" r:id="rId124" xr:uid="{9B071521-28B0-4285-B2D2-03A38AF4ADB6}"/>
    <hyperlink ref="D139" r:id="rId125" xr:uid="{84A0D7D0-3253-4259-A2E7-D89715C3729D}"/>
    <hyperlink ref="D138" r:id="rId126" xr:uid="{DDC7F44F-4165-4D80-A9CA-B9B70C285975}"/>
    <hyperlink ref="D141" r:id="rId127" xr:uid="{4A731F8F-E0FD-49D9-A669-F0AB23D18EAD}"/>
    <hyperlink ref="D140" r:id="rId128" xr:uid="{4469B8FD-68B1-4635-9759-34F56627E26B}"/>
    <hyperlink ref="D142" r:id="rId129" xr:uid="{9BF051D3-B465-49B1-9FC0-F69189775F70}"/>
    <hyperlink ref="D143" r:id="rId130" xr:uid="{CFE58220-793C-456A-9CFC-30CA66A5D222}"/>
    <hyperlink ref="D144" r:id="rId131" xr:uid="{4C2639B7-D4A7-4A7F-A694-236EE67D6B80}"/>
    <hyperlink ref="D145" r:id="rId132" xr:uid="{0393A4D3-0A4C-4E13-8DE6-7471490ABBD4}"/>
    <hyperlink ref="D146" r:id="rId133" xr:uid="{5743841D-BF5E-4EBE-AEDF-60EE875088D4}"/>
    <hyperlink ref="D147" r:id="rId134" xr:uid="{B3B58F2F-9724-4B77-B136-1763926BBEA8}"/>
    <hyperlink ref="D148" r:id="rId135" xr:uid="{31B9DC57-8C23-4719-959B-8A57A6038391}"/>
    <hyperlink ref="D149" r:id="rId136" xr:uid="{AB5A45F9-657A-4921-B46C-B3938B039E06}"/>
    <hyperlink ref="D150" r:id="rId137" xr:uid="{F7AFF5DA-681F-4623-BA18-36D8109EE734}"/>
    <hyperlink ref="D151" r:id="rId138" xr:uid="{4483248D-8545-4B68-8772-78A7E5037ED9}"/>
    <hyperlink ref="D160" r:id="rId139" xr:uid="{33D62F36-5B44-445B-BF0B-9A63AF986EA5}"/>
    <hyperlink ref="D162" r:id="rId140" xr:uid="{439B5137-38EB-4B60-997F-0FAB922969D1}"/>
    <hyperlink ref="D163" r:id="rId141" xr:uid="{1B2CA99C-59CD-4B95-82EA-883B8E719BC5}"/>
    <hyperlink ref="D164" r:id="rId142" xr:uid="{9A5B7AC5-8312-4A28-8137-721025DE6CD6}"/>
    <hyperlink ref="D165" r:id="rId143" xr:uid="{1E2E699F-3DF9-4824-ABC7-97D1CCB6D8C5}"/>
    <hyperlink ref="D111" r:id="rId144" xr:uid="{F9638051-79AB-4A25-9B94-04B329AFD104}"/>
    <hyperlink ref="D112" r:id="rId145" xr:uid="{A04001F4-86EA-495D-A992-00ED7FF06CE6}"/>
    <hyperlink ref="D161" r:id="rId146" xr:uid="{16EFA69A-E11C-497A-A9AA-AE1F1F3BEAF4}"/>
    <hyperlink ref="D166" r:id="rId147" xr:uid="{31FA3284-F09D-448A-94BD-EFBF70DACA21}"/>
    <hyperlink ref="D167" r:id="rId148" xr:uid="{93EC0DBB-3276-4714-9BC0-8CE71D2C064F}"/>
    <hyperlink ref="D168" r:id="rId149" xr:uid="{1B5010CC-DC9C-45C2-939C-29D9D3800765}"/>
    <hyperlink ref="D169" r:id="rId150" xr:uid="{22080D3D-C6DC-428A-9660-DEBFF5B5C9BD}"/>
    <hyperlink ref="D170" r:id="rId151" xr:uid="{BAAFB92A-B260-4932-B3F4-526718A9E798}"/>
    <hyperlink ref="D175" r:id="rId152" xr:uid="{A7002F40-9575-4BC7-9307-A2D9730EACFA}"/>
    <hyperlink ref="D176" r:id="rId153" xr:uid="{3480F443-B9DF-49FE-BE9C-A7BEE7FBA9BD}"/>
    <hyperlink ref="D183" r:id="rId154" xr:uid="{F12CAACD-A148-470C-83E1-6FC91D8468D1}"/>
    <hyperlink ref="D184" r:id="rId155" xr:uid="{048606E8-AFAC-4575-B7BF-00A21545C2F2}"/>
    <hyperlink ref="D186" r:id="rId156" xr:uid="{0BCB2396-84F9-4A55-B843-FC18EF71AB64}"/>
    <hyperlink ref="D187" r:id="rId157" xr:uid="{C90CCAE1-284B-4E56-8C9E-0C17B3FF1D9A}"/>
    <hyperlink ref="D189" r:id="rId158" xr:uid="{DC733C92-CB1A-4CB4-8060-B348E2F256BC}"/>
    <hyperlink ref="D190" r:id="rId159" xr:uid="{2FA3F5A7-DEAA-44AD-8E0A-B34D396BACCD}"/>
    <hyperlink ref="D180" r:id="rId160" xr:uid="{61C33B70-9E0A-4A9C-8502-EE51B62CA216}"/>
    <hyperlink ref="D181" r:id="rId161" xr:uid="{57ECE992-420B-4345-B4BA-D9AA27300BAD}"/>
    <hyperlink ref="D182" r:id="rId162" xr:uid="{C6C73C2D-FCFF-4F56-BDEF-CE3615B4DCB4}"/>
    <hyperlink ref="D177" r:id="rId163" xr:uid="{1F607FC8-CF8C-43A5-A3EB-5951EAEBCC4D}"/>
    <hyperlink ref="D178" r:id="rId164" xr:uid="{8605EB78-4397-45C0-90F1-2F7E7F3691F4}"/>
    <hyperlink ref="D179" r:id="rId165" xr:uid="{2C700079-15EB-48C9-A158-4CCB07AE5A01}"/>
    <hyperlink ref="D185" r:id="rId166" xr:uid="{0411D5BB-832A-4F25-877E-09FE58DB053C}"/>
    <hyperlink ref="D188" r:id="rId167" xr:uid="{AEF49A46-4160-4232-AC27-A80854230C45}"/>
    <hyperlink ref="D191" r:id="rId168" xr:uid="{3A4973F2-196C-4A92-A48D-E09155B4F4D3}"/>
    <hyperlink ref="D192" r:id="rId169" display="BMGM Inclusion for LV SE MGMRI $400K Bloom ST (LX)" xr:uid="{1F4C75C2-3C23-4D4B-9FE2-8C8F5C6260AC}"/>
    <hyperlink ref="D193" r:id="rId170" xr:uid="{27FFE2AF-2A09-44C1-AF96-5ABB6D7EFFE8}"/>
    <hyperlink ref="D194" r:id="rId171" xr:uid="{FB96C1B3-AA0A-496A-912A-3A9A60F2ABD6}"/>
    <hyperlink ref="D195" r:id="rId172" xr:uid="{195BB726-C542-4451-8024-66B21B3E87D5}"/>
    <hyperlink ref="D196" r:id="rId173" xr:uid="{AF657439-7969-4880-B0EA-5BECD65215D2}"/>
    <hyperlink ref="D197" r:id="rId174" xr:uid="{F2A3DFC6-E3DB-4344-A389-475B48C3B3E2}"/>
    <hyperlink ref="D198" r:id="rId175" xr:uid="{D59199F4-AFA9-41BE-938A-08CCE3BFEDF3}"/>
    <hyperlink ref="D199" r:id="rId176" xr:uid="{8648A3C5-94F4-49F5-8134-AC09436A29C0}"/>
    <hyperlink ref="D200" r:id="rId177" xr:uid="{09EAC64D-58A1-4893-B1DB-01A805D6AE1D}"/>
    <hyperlink ref="D201" r:id="rId178" xr:uid="{05935649-CB92-4B43-8AA4-F9650F485562}"/>
    <hyperlink ref="D202" r:id="rId179" xr:uid="{055FEB0E-8372-4BD3-BF8E-F7F847B2C168}"/>
    <hyperlink ref="D152" r:id="rId180" xr:uid="{77C99801-BD8A-487E-A38B-348078C1E21D}"/>
    <hyperlink ref="D153" r:id="rId181" xr:uid="{1FEF5F32-2D3B-4DAA-BBB2-F95D3193D382}"/>
    <hyperlink ref="D154" r:id="rId182" xr:uid="{800D3D21-D4B4-4B26-B95F-AC93958AEF79}"/>
    <hyperlink ref="D155" r:id="rId183" xr:uid="{DE153DBE-7C66-45EA-9F03-DF1D2982FA7B}"/>
    <hyperlink ref="D156" r:id="rId184" xr:uid="{54859BC1-8CFE-431E-A861-F34A5F904473}"/>
    <hyperlink ref="D157" r:id="rId185" xr:uid="{F00E5A7D-684C-47BF-AAA2-9416A3F367B9}"/>
    <hyperlink ref="D158" r:id="rId186" xr:uid="{96B6389D-980D-45CE-BA99-1FF54CA68D72}"/>
    <hyperlink ref="D171" r:id="rId187" xr:uid="{F7CC35E9-1903-4C55-9C2E-00C787D235E3}"/>
    <hyperlink ref="D172" r:id="rId188" xr:uid="{35C4D616-79F5-49B9-94E7-1F5A8AC87292}"/>
    <hyperlink ref="D173" r:id="rId189" xr:uid="{3E29D4A0-FA7E-4AAB-9E86-A3E792CBB2A4}"/>
    <hyperlink ref="D204" r:id="rId190" xr:uid="{08449AD7-5AB6-4659-94B2-37CC3D7EA6F2}"/>
    <hyperlink ref="D203" r:id="rId191" xr:uid="{F9F34260-86CE-448F-9BF6-C9063A7C185E}"/>
    <hyperlink ref="D206" r:id="rId192" xr:uid="{31D3CCE8-3A94-407E-B153-CF369DB4AF73}"/>
    <hyperlink ref="D207" r:id="rId193" xr:uid="{417658E3-6DE8-454C-B20F-C137D42831AE}"/>
    <hyperlink ref="D208" r:id="rId194" xr:uid="{BEC8E2BC-5F95-4CB7-8FA8-AE0463082AE9}"/>
    <hyperlink ref="D211" r:id="rId195" xr:uid="{048E126A-D9A0-4FA7-86AE-2E47E81EE00F}"/>
    <hyperlink ref="D209" r:id="rId196" xr:uid="{E0B9E201-DBFD-4CDA-8BFD-4E481372E5E0}"/>
    <hyperlink ref="D210" r:id="rId197" xr:uid="{811A2F61-16A0-413A-974C-9449B8E1D1D0}"/>
    <hyperlink ref="D212" r:id="rId198" xr:uid="{66CE580F-6AAE-4C57-BA3B-BD678EF92E0B}"/>
    <hyperlink ref="D216" r:id="rId199" xr:uid="{79788816-A47C-4CCA-8A86-2194D1E21FC2}"/>
    <hyperlink ref="D217" r:id="rId200" xr:uid="{5A73730A-0D8B-4BF6-B7C0-A6AB0AE284EA}"/>
    <hyperlink ref="D218" r:id="rId201" xr:uid="{DBCA79BA-D4C7-44AB-8757-E193411CEB8A}"/>
    <hyperlink ref="D219" r:id="rId202" xr:uid="{36167CF9-1B45-4F81-AAA6-B436B447D70D}"/>
    <hyperlink ref="D220" r:id="rId203" xr:uid="{BAC77819-5F65-480D-B859-5A6225B1BDB7}"/>
    <hyperlink ref="D213" r:id="rId204" xr:uid="{BCA64C76-AE15-447E-B853-D998D38150B3}"/>
    <hyperlink ref="D214" r:id="rId205" xr:uid="{5DAE3CBE-9F90-41F3-AE10-4A7712E24475}"/>
    <hyperlink ref="D215" r:id="rId206" xr:uid="{96779BFD-9478-4184-A876-B6B5EA5860D8}"/>
    <hyperlink ref="D221" r:id="rId207" xr:uid="{438DCCC0-269B-4326-9B1E-FB1EDA4ACDC6}"/>
    <hyperlink ref="D222" r:id="rId208" xr:uid="{E51CB804-D182-44CE-98F7-8B5253719611}"/>
    <hyperlink ref="D223" r:id="rId209" xr:uid="{6A62AA78-7DF8-406E-ADC0-3E24484F9D17}"/>
    <hyperlink ref="D224" r:id="rId210" xr:uid="{5BBDE6EB-D57E-4B6C-AA0B-D78CD6ABE341}"/>
    <hyperlink ref="D227" r:id="rId211" xr:uid="{06817771-F416-4B31-94D0-C0C2E4E99FB2}"/>
    <hyperlink ref="D226" r:id="rId212" xr:uid="{8F626118-2B64-4038-911D-CEC6477907DE}"/>
    <hyperlink ref="D225" r:id="rId213" xr:uid="{95E7D4B3-39E8-4F1E-BE58-F1599A1945AD}"/>
    <hyperlink ref="D228" r:id="rId214" xr:uid="{A87CFF26-814C-4422-ABF3-D5341DC90B70}"/>
    <hyperlink ref="D229" r:id="rId215" xr:uid="{1E2C6623-FDF6-40EC-8280-630A1D7D272D}"/>
    <hyperlink ref="D230" r:id="rId216" xr:uid="{D6A21F9C-4066-4BE4-8D26-895098297D74}"/>
    <hyperlink ref="D231" r:id="rId217" xr:uid="{DF290DAC-41B6-4B97-8B3E-A6974D2C184E}"/>
    <hyperlink ref="D232" r:id="rId218" xr:uid="{09357026-6149-4B17-8E76-6AD7665F6918}"/>
    <hyperlink ref="D233" r:id="rId219" xr:uid="{50842B95-490E-4941-BF67-B0ED2BD0641D}"/>
    <hyperlink ref="D234" r:id="rId220" xr:uid="{04530E4C-C9DE-4580-9BC3-5BE38E3DFE65}"/>
    <hyperlink ref="D236" r:id="rId221" xr:uid="{F461B529-AB7B-4E03-918C-CA27944C9B04}"/>
    <hyperlink ref="D237" r:id="rId222" xr:uid="{4A2E60C8-2DFC-46D1-B613-582B652F66A2}"/>
    <hyperlink ref="D238" r:id="rId223" xr:uid="{BF713C1F-3C80-4CFA-8F77-5D65C3225EF1}"/>
    <hyperlink ref="D239" r:id="rId224" xr:uid="{0B04555C-D5CB-46CB-9995-113538B28F1E}"/>
    <hyperlink ref="D240" r:id="rId225" xr:uid="{6DBD6508-968D-4B0A-8FBD-B5176F4555BF}"/>
    <hyperlink ref="D242" r:id="rId226" xr:uid="{DE157205-8EC5-4181-B1D1-CEB457BB9E57}"/>
    <hyperlink ref="D241" r:id="rId227" xr:uid="{8D979ED4-7919-47F5-A31A-E1705FE35E02}"/>
    <hyperlink ref="D243" r:id="rId228" xr:uid="{57DC632E-34F7-42DD-92A4-24228107F9C4}"/>
    <hyperlink ref="D244" r:id="rId229" xr:uid="{1B47284D-0993-4312-B88D-F70F232A883B}"/>
    <hyperlink ref="D245" r:id="rId230" xr:uid="{C3057EE9-A0EE-45F2-B5C1-67152902025C}"/>
    <hyperlink ref="D246" r:id="rId231" xr:uid="{DC1C216B-2850-44F7-934C-057292CE47F2}"/>
    <hyperlink ref="D247" r:id="rId232" xr:uid="{DA919C97-882E-4686-9CFF-7C5EB076D356}"/>
    <hyperlink ref="D248" r:id="rId233" xr:uid="{BCDAD8B5-152E-42FD-BC8E-75ED54BF6917}"/>
    <hyperlink ref="D249" r:id="rId234" xr:uid="{9534845A-BA11-474F-A9EA-5E58E39C52B8}"/>
    <hyperlink ref="D250" r:id="rId235" xr:uid="{373C8436-63AA-4CA3-A096-63734AD1D6C9}"/>
    <hyperlink ref="D253" r:id="rId236" xr:uid="{B14DE1A7-A005-4662-85D9-9B2EE19811F9}"/>
    <hyperlink ref="D251" r:id="rId237" display="BTL_466148 VIP Casino: Pick a Promotion Borgata NJ, Borgata PA and PARTY" xr:uid="{760362AE-36FD-4F57-ABBA-C6EF72B2CF3D}"/>
    <hyperlink ref="D252" r:id="rId238" xr:uid="{65BFC338-7BC1-4233-AAF8-E05037BECE10}"/>
    <hyperlink ref="D254" r:id="rId239" xr:uid="{116F3CF2-F154-4BBE-B96D-202A6F08015F}"/>
    <hyperlink ref="D255" r:id="rId240" xr:uid="{EBAA8F5D-5457-4008-BCFF-15B2E095A9E0}"/>
    <hyperlink ref="D257" r:id="rId241" xr:uid="{4E0B8BE1-DE7E-4622-881E-8F46E53D5789}"/>
    <hyperlink ref="D258" r:id="rId242" xr:uid="{2339158F-BD7F-48E6-B8D3-B02095F022A5}"/>
    <hyperlink ref="D259" r:id="rId243" xr:uid="{25D0889B-AEC6-4EF6-939C-5FF0D8786898}"/>
    <hyperlink ref="D260" r:id="rId244" xr:uid="{3CE0E367-79D0-4EBD-BB85-4F6C491DAFB0}"/>
    <hyperlink ref="D261" r:id="rId245" xr:uid="{DDB60EF8-9ABF-4C52-B422-49428011FB28}"/>
    <hyperlink ref="D262" r:id="rId246" xr:uid="{4C60D31E-D140-42B7-9596-419ED0330808}"/>
    <hyperlink ref="D263" r:id="rId247" xr:uid="{53A22DC7-A3EB-42B9-AB0F-A98BCF0A6C28}"/>
    <hyperlink ref="D264" r:id="rId248" xr:uid="{8E1B3517-E270-49B8-8097-D8A9327FDF6E}"/>
    <hyperlink ref="D265" r:id="rId249" xr:uid="{C169AF12-EA6F-4676-B2C3-1F6EA55CCD90}"/>
    <hyperlink ref="D266" r:id="rId250" xr:uid="{512A7752-6757-4DA5-BDF9-2E5426E44A01}"/>
    <hyperlink ref="D270" r:id="rId251" xr:uid="{FF57E2E6-14D2-4318-B9B5-77D7F20C40C3}"/>
    <hyperlink ref="D271" r:id="rId252" xr:uid="{9F75A7BB-C911-4041-9A43-E693D191CE1A}"/>
    <hyperlink ref="D272" r:id="rId253" xr:uid="{6A384E02-2CC9-4ADB-BEB9-141BFE3705CB}"/>
    <hyperlink ref="D267" r:id="rId254" xr:uid="{19FFC691-0145-4AB2-88C3-08AD2DBD727F}"/>
    <hyperlink ref="D268" r:id="rId255" xr:uid="{938FFF23-8E8E-4B20-BFA5-5E8DFF59D93F}"/>
    <hyperlink ref="D269" r:id="rId256" xr:uid="{FF013189-620D-46E2-A905-89656AF4BB0F}"/>
    <hyperlink ref="D273" r:id="rId257" xr:uid="{5FAEC4AB-EB9C-4DE7-9B38-447FDDE610AA}"/>
    <hyperlink ref="D274" r:id="rId258" xr:uid="{8A9A4325-4315-4254-8435-1D31BA802AB5}"/>
    <hyperlink ref="D275" r:id="rId259" xr:uid="{4EA1112C-FB7E-4A3A-B4E1-AD9F8F02122E}"/>
    <hyperlink ref="D276" r:id="rId260" xr:uid="{0F8E161D-6E0F-4797-A1D6-F8162C604573}"/>
    <hyperlink ref="D277" r:id="rId261" xr:uid="{29AF5D19-0975-4876-9521-32290F0E7490}"/>
    <hyperlink ref="D278" r:id="rId262" xr:uid="{6A36FE20-ED80-48B5-8E1D-5BB3ACCAA81A}"/>
    <hyperlink ref="D279" r:id="rId263" xr:uid="{C30DB316-8136-46A6-BA76-E7E01CF20F72}"/>
    <hyperlink ref="D280" r:id="rId264" xr:uid="{55EBB091-8B43-46F4-8C64-8150E8223408}"/>
    <hyperlink ref="D281" r:id="rId265" xr:uid="{21DAE4B8-0018-4FDC-866F-B05188F1B6F5}"/>
    <hyperlink ref="D282" r:id="rId266" xr:uid="{7C006F97-3A91-4B11-91F7-A82B251CD405}"/>
    <hyperlink ref="D283" r:id="rId267" xr:uid="{080C8357-9B6E-443D-A38C-37CBF98EB808}"/>
    <hyperlink ref="D284" r:id="rId268" xr:uid="{E427321C-508B-4E6E-9DDE-46168E2CB2EE}"/>
    <hyperlink ref="D285" r:id="rId269" xr:uid="{E83F6777-4F1D-403F-AAA3-9EC22AFF3AFA}"/>
    <hyperlink ref="D286" r:id="rId270" xr:uid="{F96447A4-2CB2-41F4-AE0C-3962FA9A0A1E}"/>
    <hyperlink ref="D287" r:id="rId271" xr:uid="{FA027BC4-7CA5-4F50-8524-388DB8ACB733}"/>
    <hyperlink ref="D293" r:id="rId272" xr:uid="{1B91C211-D4A2-442C-8959-4CD2DBA7B686}"/>
    <hyperlink ref="D295" r:id="rId273" xr:uid="{64B5B7AB-DFFC-4018-956F-694323745563}"/>
    <hyperlink ref="D296" r:id="rId274" xr:uid="{18998081-790C-45E4-983E-CA7F6AF65BA3}"/>
    <hyperlink ref="D297" r:id="rId275" xr:uid="{A6B8C729-A0AB-4DD8-A7F3-CDAF02339E43}"/>
    <hyperlink ref="D299" r:id="rId276" xr:uid="{6BD1B41C-C314-49FD-866C-4A2FDD1100E6}"/>
    <hyperlink ref="D300" r:id="rId277" xr:uid="{82F5BC5D-1301-472A-9BDE-8B0DDBE527C1}"/>
    <hyperlink ref="D301" r:id="rId278" xr:uid="{F354737A-08B2-484B-B556-6A2C7E7669EA}"/>
    <hyperlink ref="D302" r:id="rId279" xr:uid="{FEE0176B-514D-4381-8E61-D35E6B0E1203}"/>
    <hyperlink ref="D303" r:id="rId280" xr:uid="{205B619F-1966-4074-8264-69AE534E65B9}"/>
    <hyperlink ref="D304" r:id="rId281" xr:uid="{696CFA03-B5C0-4167-A650-601982A8E22E}"/>
    <hyperlink ref="D305" r:id="rId282" xr:uid="{79F5F637-434C-41E3-8A96-70685018A712}"/>
    <hyperlink ref="D306" r:id="rId283" xr:uid="{AF7EF844-802D-4124-B285-18C6E1259A52}"/>
    <hyperlink ref="D298" r:id="rId284" display="PR_538363 Action Pro Voucher Sub Deal - OH FBI Updates" xr:uid="{D5120D1E-93C9-496A-A442-0FF8A4338352}"/>
    <hyperlink ref="D307" r:id="rId285" xr:uid="{6003C59E-16CA-43A8-A2D6-6D28C2B96163}"/>
    <hyperlink ref="D308" r:id="rId286" xr:uid="{3C10A004-27EE-4227-AAC1-3D98B134D173}"/>
    <hyperlink ref="D309" r:id="rId287" xr:uid="{42204235-082A-4610-A41F-6F586BCCFFA6}"/>
    <hyperlink ref="D310" r:id="rId288" xr:uid="{9D6942E7-96D5-4D0A-AC9C-12A63AC05873}"/>
    <hyperlink ref="D311" r:id="rId289" xr:uid="{78CE2799-04B7-43BB-A911-2DBE951B75C2}"/>
    <hyperlink ref="D312" r:id="rId290" xr:uid="{B993B32A-AF90-4680-B0E9-8A317F7E98D5}"/>
    <hyperlink ref="D313" r:id="rId291" xr:uid="{D780ADB5-B88E-43FC-BC10-8B8CADF79A91}"/>
    <hyperlink ref="D314" r:id="rId292" xr:uid="{4A3A6F46-8289-41EA-A01B-7C58A736581B}"/>
    <hyperlink ref="D315" r:id="rId293" xr:uid="{12AE8DB7-60CD-4361-9512-6FA87143E3CF}"/>
    <hyperlink ref="D316" r:id="rId294" xr:uid="{CD2EF996-CC7A-4F79-8C39-BA5DE4DCDF13}"/>
    <hyperlink ref="D317" r:id="rId295" xr:uid="{20E0B234-F127-49DF-9367-84EECD761DAB}"/>
    <hyperlink ref="D318" r:id="rId296" xr:uid="{A0464A80-BDC8-49FD-9C9C-74AE196E7E8B}"/>
    <hyperlink ref="D319" r:id="rId297" xr:uid="{62D1BF02-9434-48CE-8C19-5FA22BB67A7A}"/>
    <hyperlink ref="D320" r:id="rId298" xr:uid="{2D448D8F-0E95-4475-88D0-9257015F9777}"/>
    <hyperlink ref="D321" r:id="rId299" xr:uid="{EE833EA7-3DED-4F77-ACAC-0E74B0789138}"/>
    <hyperlink ref="D322" r:id="rId300" xr:uid="{A353663A-D549-48A9-8765-00787AB6B76D}"/>
    <hyperlink ref="D323" r:id="rId301" xr:uid="{C5CB3FE3-CD14-455A-9DBC-8AA6BC925C51}"/>
    <hyperlink ref="D324" r:id="rId302" display="PKR_330702 40 Hand Dash - LOW" xr:uid="{C49E426E-1701-4DD9-BA53-6F483D5287E6}"/>
    <hyperlink ref="D325" r:id="rId303" xr:uid="{2C53ABF2-7E65-418B-B3AF-C706B9462043}"/>
    <hyperlink ref="D327" r:id="rId304" xr:uid="{60F2754A-4D1A-4874-8ACD-EB88D4AD8152}"/>
    <hyperlink ref="D328" r:id="rId305" xr:uid="{06D722DA-046A-4EE1-9B92-E4B37DFB9CB9}"/>
    <hyperlink ref="D330" r:id="rId306" xr:uid="{92306FF5-94DC-4D0E-9F64-2191C7483C36}"/>
    <hyperlink ref="D329" r:id="rId307" xr:uid="{607BAE64-EBE1-4BFA-B372-8DE7CAC4B33D}"/>
    <hyperlink ref="D331" r:id="rId308" xr:uid="{1903B55F-BF05-4DE1-ACDE-D5600443EEB5}"/>
    <hyperlink ref="D332" r:id="rId309" xr:uid="{D52536D2-899D-488A-A2DE-BD2491CF1BB4}"/>
    <hyperlink ref="D333" r:id="rId310" xr:uid="{9BADFC23-3394-413E-8B50-9410655CD71E}"/>
    <hyperlink ref="D334" r:id="rId311" xr:uid="{829BDC30-771B-4F27-BA4A-804224D5B659}"/>
    <hyperlink ref="D335" r:id="rId312" xr:uid="{7C32DC23-1058-44C7-A2C9-1C03B46D785F}"/>
    <hyperlink ref="D341" r:id="rId313" xr:uid="{D291B71B-C377-4AF8-801C-D685DD56614E}"/>
    <hyperlink ref="D342" r:id="rId314" xr:uid="{996A0714-B8C5-469E-9510-5DBAE8D938D7}"/>
    <hyperlink ref="D343" r:id="rId315" xr:uid="{B9071DC2-654E-43F5-81EB-BA43F91DCE4B}"/>
    <hyperlink ref="D344" r:id="rId316" xr:uid="{271BB163-BE41-48A8-BA7F-DF53B11D4416}"/>
    <hyperlink ref="D345" r:id="rId317" xr:uid="{C30AF8D6-7679-40A5-B720-31B3A4F567D2}"/>
    <hyperlink ref="D346" r:id="rId318" xr:uid="{D57E3B6B-C60D-449A-8ECD-11C5714D760A}"/>
    <hyperlink ref="D347" r:id="rId319" xr:uid="{2211FADF-5A10-40F9-B974-02DE218C866A}"/>
    <hyperlink ref="D336" r:id="rId320" xr:uid="{4BC3B98E-3AA8-409F-815B-7FE06FF91016}"/>
    <hyperlink ref="D337" r:id="rId321" xr:uid="{8DB09D9D-EFDF-43A4-B35E-DEB159E2C3E6}"/>
    <hyperlink ref="D338" r:id="rId322" xr:uid="{080783FA-136E-4052-8C83-FC29BDC0DBEA}"/>
    <hyperlink ref="D339" r:id="rId323" xr:uid="{84B4E15B-D2F5-47F7-B535-EE737EE91B11}"/>
    <hyperlink ref="D340" r:id="rId324" xr:uid="{11D6F27A-8352-45DC-871D-2D2286CA7020}"/>
    <hyperlink ref="D348" r:id="rId325" xr:uid="{6FD6ACF6-3EE3-43D2-8171-36E5A54DD0BB}"/>
    <hyperlink ref="D349" r:id="rId326" xr:uid="{60A81024-9115-4171-8FD7-0F16196600D1}"/>
    <hyperlink ref="D350" r:id="rId327" xr:uid="{E1E14D1C-596E-48EB-9351-E21EF49E5C45}"/>
    <hyperlink ref="D351" r:id="rId328" xr:uid="{B1187819-E76C-4E1F-81CE-512D3D3E9A9C}"/>
    <hyperlink ref="D352" r:id="rId329" xr:uid="{A70FAB22-40BD-4ABD-9637-322EA1AD5EDC}"/>
    <hyperlink ref="D353" r:id="rId330" xr:uid="{181654C7-2E68-4590-A5CD-D50123BEE407}"/>
    <hyperlink ref="D354" r:id="rId331" xr:uid="{06B6834F-4B4C-443F-B6C7-C886DC4FD320}"/>
    <hyperlink ref="D355" r:id="rId332" xr:uid="{0C0C3CBE-513F-4906-A8E3-0E035966AA99}"/>
    <hyperlink ref="D356" r:id="rId333" xr:uid="{4FBA4EFE-EC52-4C2B-B7F7-948179978768}"/>
    <hyperlink ref="D357" r:id="rId334" xr:uid="{1878AAF7-3613-40F1-9839-837C60214009}"/>
    <hyperlink ref="D358" r:id="rId335" xr:uid="{04B4DD8A-515C-4CA3-8CC5-971C5864C26F}"/>
    <hyperlink ref="D359" r:id="rId336" xr:uid="{10F4C241-33D4-4C17-818E-C68E60AA3F22}"/>
    <hyperlink ref="D360" r:id="rId337" xr:uid="{29BFB05C-8D3A-4A90-A36C-2C0645F5AC52}"/>
    <hyperlink ref="D361" r:id="rId338" xr:uid="{B41C6DF5-A4AF-44DD-8F8E-98A78CCC1A05}"/>
    <hyperlink ref="D362" r:id="rId339" xr:uid="{F3465229-6915-4D04-9D9C-6122D4D7ADE5}"/>
    <hyperlink ref="D363" r:id="rId340" xr:uid="{7C27B8C5-442A-41A2-9A2A-0016232F634D}"/>
    <hyperlink ref="D365" r:id="rId341" xr:uid="{648E4B97-7255-4F5D-B5D8-B497BF44900C}"/>
    <hyperlink ref="D366" r:id="rId342" xr:uid="{A628AE07-E491-4E62-AC40-8990999BD172}"/>
    <hyperlink ref="D367" r:id="rId343" xr:uid="{B6E68F08-6B96-49F6-A4D2-CC9E20C5292F}"/>
    <hyperlink ref="D368" r:id="rId344" xr:uid="{D22FDAA4-3E49-42BA-9AAD-C7816EA82F34}"/>
    <hyperlink ref="D369" r:id="rId345" xr:uid="{FCB639EA-0714-4B5C-8828-16A05F4223C1}"/>
    <hyperlink ref="D370" r:id="rId346" xr:uid="{A390071D-32A0-4A5A-BBE1-07B164D82C1B}"/>
    <hyperlink ref="D374" r:id="rId347" xr:uid="{E75211D2-1A6B-4492-B0DD-358732F898A4}"/>
    <hyperlink ref="D375" r:id="rId348" xr:uid="{9A42A528-7CC5-4A7C-9902-3383B7C2B1BD}"/>
    <hyperlink ref="D376" r:id="rId349" xr:uid="{C6412FF1-FA4F-4C55-AE6E-1C939D6EAD32}"/>
    <hyperlink ref="D377" r:id="rId350" xr:uid="{73984168-4EA2-42A6-8613-6760ACA7DD25}"/>
    <hyperlink ref="D378" r:id="rId351" xr:uid="{04EEEE3D-2F9A-44D2-B4AA-98123BA32289}"/>
    <hyperlink ref="D379" r:id="rId352" xr:uid="{1C05BCDA-EF4C-4196-845C-C8416D6F15B3}"/>
    <hyperlink ref="D380" r:id="rId353" xr:uid="{C7C235CD-2461-4CF2-B5F5-89312A8DB417}"/>
    <hyperlink ref="D381" r:id="rId354" xr:uid="{A233342F-210A-4833-9A0A-37E9F8E10B8E}"/>
    <hyperlink ref="D382" r:id="rId355" xr:uid="{6972A710-93EE-49B7-91E9-CADF778649F0}"/>
    <hyperlink ref="D383" r:id="rId356" xr:uid="{4A9B052F-C232-4B82-8434-1ED0B1092A71}"/>
    <hyperlink ref="D384" r:id="rId357" xr:uid="{2AC53E9C-84A3-4123-9F12-844982C01DD3}"/>
    <hyperlink ref="D385" r:id="rId358" xr:uid="{0EC5A1B6-434D-499E-8209-9A731DAA7401}"/>
    <hyperlink ref="D386" r:id="rId359" xr:uid="{701AA784-164A-4B1A-A349-775BF103E2B6}"/>
    <hyperlink ref="D387" r:id="rId360" xr:uid="{A1F53B52-5BAD-4628-A993-7F11F94F2F12}"/>
    <hyperlink ref="D392" r:id="rId361" xr:uid="{164EFCE1-BDE1-4BA8-AA95-48C578FC9585}"/>
    <hyperlink ref="D388" r:id="rId362" xr:uid="{92B1BDBC-E9F5-4A4B-9B4F-4EA6474F02DD}"/>
    <hyperlink ref="D389" r:id="rId363" xr:uid="{6CA44104-81CF-476E-A547-F1FAEA153D9E}"/>
    <hyperlink ref="D390" r:id="rId364" xr:uid="{C88BED24-E402-4471-8B3E-B72FD13EA82D}"/>
    <hyperlink ref="D391" r:id="rId365" xr:uid="{D35969B8-D6D1-41EC-AB7B-8DFA8C3EACF3}"/>
    <hyperlink ref="D373" r:id="rId366" xr:uid="{BAED94F5-8005-496E-8EBD-9916503DF42D}"/>
    <hyperlink ref="D372" r:id="rId367" xr:uid="{B583B4A9-EB21-466C-98EA-45FA4F491686}"/>
    <hyperlink ref="D371" r:id="rId368" xr:uid="{033DFBF7-60DC-4220-A8DF-6BDBDCE67E47}"/>
    <hyperlink ref="D393" r:id="rId369" xr:uid="{8EA997D1-AA35-4E3D-BA68-10B87871A652}"/>
    <hyperlink ref="D394" r:id="rId370" xr:uid="{0B671931-9D27-4A0F-9D27-CB3173F7F5C8}"/>
    <hyperlink ref="D396" r:id="rId371" xr:uid="{F8FBCA45-82AA-4B16-B377-C31C7927C6A9}"/>
    <hyperlink ref="D397" r:id="rId372" xr:uid="{BED93282-19FE-4C24-9813-047AA74FFF12}"/>
    <hyperlink ref="D398" r:id="rId373" xr:uid="{4F4594C5-25BE-43C7-A8E6-550AEED0E218}"/>
    <hyperlink ref="D399" r:id="rId374" xr:uid="{072C47D2-0125-4782-AD13-6152E2F3764A}"/>
    <hyperlink ref="D400" r:id="rId375" xr:uid="{CF0BA5CD-7962-4F82-B394-C1F9B9872975}"/>
    <hyperlink ref="D402" r:id="rId376" xr:uid="{DB0DB0FE-5CDA-4C92-AF84-958D267A9607}"/>
    <hyperlink ref="D403" r:id="rId377" xr:uid="{9F00E8B5-4A58-4886-A99F-464C2601E7B9}"/>
    <hyperlink ref="D404" r:id="rId378" xr:uid="{4A64DE4E-BAFC-4BCB-9F6D-DC26001E1A37}"/>
    <hyperlink ref="D405" r:id="rId379" xr:uid="{B6A0AA60-2571-49CC-B5F8-A07CC609138E}"/>
    <hyperlink ref="D406" r:id="rId380" xr:uid="{9923E45C-4D8A-49B6-90DB-7A49C1F906B3}"/>
    <hyperlink ref="D407" r:id="rId381" xr:uid="{C0A2D8B9-0E9B-4DD8-95E5-A77DBD5B411C}"/>
    <hyperlink ref="D408" r:id="rId382" xr:uid="{8510F2CD-54E8-4975-825C-B647BF01A1C9}"/>
    <hyperlink ref="D409" r:id="rId383" xr:uid="{FD0BC124-A374-4419-96EB-28BD8859900D}"/>
    <hyperlink ref="D410" r:id="rId384" xr:uid="{79726E5E-352D-4803-A7D8-E0491DEDB30D}"/>
    <hyperlink ref="D411" r:id="rId385" xr:uid="{E56270F1-BD75-497B-966E-A9484DA87530}"/>
    <hyperlink ref="D415" r:id="rId386" xr:uid="{310FA6CA-2DAA-46BC-AF0D-8DE0D8768C13}"/>
    <hyperlink ref="D414" r:id="rId387" xr:uid="{8EBE0BD7-9D38-411D-B077-6525E620338C}"/>
    <hyperlink ref="D413" r:id="rId388" xr:uid="{609585E4-3C40-4930-8BAA-CFF6E465377B}"/>
    <hyperlink ref="D412" r:id="rId389" xr:uid="{C9EDA428-B0EA-403F-AFCD-6A998E5EDEC2}"/>
    <hyperlink ref="D416" r:id="rId390" xr:uid="{015E9B0D-BBAF-4BDA-89DE-5BA2C197C594}"/>
    <hyperlink ref="D417" r:id="rId391" xr:uid="{EC0C5689-185D-43A3-BF44-A355836C0A45}"/>
    <hyperlink ref="D418" r:id="rId392" xr:uid="{EFD1B862-60CA-40A3-831D-BA601C246DCD}"/>
    <hyperlink ref="D420" r:id="rId393" xr:uid="{2D5166F5-F5B9-425F-912E-E78CABCB82FE}"/>
    <hyperlink ref="D419" r:id="rId394" xr:uid="{7F4D83D8-9956-48B6-A19F-F2C3ED2F9A30}"/>
    <hyperlink ref="D421" r:id="rId395" xr:uid="{A13A7D68-F9A2-4AD8-B0D5-023659024D6F}"/>
    <hyperlink ref="D422" r:id="rId396" xr:uid="{7F688F92-91D5-44C1-9713-BA8E1B1D1E2E}"/>
    <hyperlink ref="D423" r:id="rId397" xr:uid="{70F31739-E910-4D0F-81B9-231520246593}"/>
    <hyperlink ref="D424" r:id="rId398" xr:uid="{B4E05763-AAFA-4FD8-A2D6-6A74C4B30443}"/>
    <hyperlink ref="D426" r:id="rId399" xr:uid="{E08418FB-89AC-4EF4-8E11-F7508001EFAB}"/>
    <hyperlink ref="D427" r:id="rId400" xr:uid="{43271346-CD7D-46D8-B37A-FBC3DE19EA84}"/>
    <hyperlink ref="D425" r:id="rId401" xr:uid="{0C55E611-AF0B-4663-A157-07D8DF0AE6C4}"/>
    <hyperlink ref="D429" r:id="rId402" xr:uid="{530BB320-7592-42B4-8692-E66D1CD82488}"/>
    <hyperlink ref="D430" r:id="rId403" xr:uid="{610B0489-5E85-4BFF-B379-A7A8290FCEC2}"/>
    <hyperlink ref="D431" r:id="rId404" xr:uid="{3A5ED48A-F406-4B13-AB5F-5C3B2EBC2BFF}"/>
    <hyperlink ref="D432" r:id="rId405" xr:uid="{5683AB2B-4FEE-4C8B-875A-299E5620DCE5}"/>
    <hyperlink ref="D433" r:id="rId406" xr:uid="{118BBBAB-CCC5-436D-9F30-F37386CB4637}"/>
    <hyperlink ref="D434" r:id="rId407" xr:uid="{8B80C965-DAA0-4919-8628-ED200EF57202}"/>
    <hyperlink ref="D435" r:id="rId408" xr:uid="{66C310B8-24C1-46BC-8632-43B271B7FF46}"/>
    <hyperlink ref="D436" r:id="rId409" xr:uid="{34574B28-D938-48D2-85E0-7264F5191930}"/>
    <hyperlink ref="D437" r:id="rId410" xr:uid="{0CA7174A-B77D-4704-ACD2-8A91B6094305}"/>
    <hyperlink ref="D438" r:id="rId411" xr:uid="{FDC69D36-D46F-4A22-8269-A5773247F961}"/>
    <hyperlink ref="D439" r:id="rId412" xr:uid="{D4C21A67-D309-4ABB-BA35-5062C384A91E}"/>
    <hyperlink ref="D440" r:id="rId413" xr:uid="{50643B14-7907-440F-AC3F-14E4B071D3E8}"/>
    <hyperlink ref="D441" r:id="rId414" xr:uid="{E7A639F8-392D-4C42-BC4D-6DC0DA3D50FA}"/>
    <hyperlink ref="D442" r:id="rId415" xr:uid="{1594F906-7C11-4935-BDF0-F710DAEB514C}"/>
    <hyperlink ref="D443" r:id="rId416" xr:uid="{8BCBA3C6-A53C-4119-A2CE-D53FD00AC4D3}"/>
    <hyperlink ref="D444" r:id="rId417" xr:uid="{0E1D67E1-7C97-4147-A583-105D7A0AF7F6}"/>
    <hyperlink ref="D446" r:id="rId418" xr:uid="{AE156184-1AE5-4F6A-BC01-A14E23A8274D}"/>
    <hyperlink ref="D447" r:id="rId419" xr:uid="{DBE3666B-27ED-4D2E-9EE3-402DA8229CF8}"/>
    <hyperlink ref="D445" r:id="rId420" xr:uid="{F24BE01A-B8F9-4E37-9F91-81A651FBEAE6}"/>
    <hyperlink ref="D448" r:id="rId421" xr:uid="{B077F706-B212-45F8-9F25-34DFF70C4671}"/>
    <hyperlink ref="D449" r:id="rId422" xr:uid="{96E20CA1-38DB-4F3B-871C-4B875730C62A}"/>
    <hyperlink ref="D450" r:id="rId423" xr:uid="{7C828002-620C-4EDE-97FF-029C82F5DDE9}"/>
    <hyperlink ref="D451" r:id="rId424" xr:uid="{806542AA-FBBB-413E-AA25-6AC33E6805B9}"/>
    <hyperlink ref="D452" r:id="rId425" xr:uid="{24B1F132-370F-4CE6-B558-4B55B25C8947}"/>
    <hyperlink ref="D453" r:id="rId426" xr:uid="{6D0ECC3F-B3E2-4DC1-A430-ECFB4380A2DA}"/>
    <hyperlink ref="D454" r:id="rId427" xr:uid="{CD86BC2A-CFCA-494C-9F93-D3C6EAB2315E}"/>
    <hyperlink ref="D455" r:id="rId428" xr:uid="{DAB46DDE-5EC3-4D89-B188-52633103CD08}"/>
    <hyperlink ref="D456" r:id="rId429" xr:uid="{C40A1BCF-E229-4F7D-BCF8-299043E2A9C3}"/>
    <hyperlink ref="D457" r:id="rId430" xr:uid="{0A8C38F6-11C5-4683-81A9-F6ADA1F3CF21}"/>
    <hyperlink ref="D458" r:id="rId431" xr:uid="{2D2C2C98-8331-4B30-828B-037A9BEE138C}"/>
    <hyperlink ref="D459" r:id="rId432" xr:uid="{77FEB38A-735D-4A9B-BC13-D88F60C0E69D}"/>
    <hyperlink ref="D460" r:id="rId433" xr:uid="{0B9052A3-FFE5-4016-9367-F4D58E642C81}"/>
    <hyperlink ref="D461" r:id="rId434" xr:uid="{1C264012-E924-4B7B-89CD-18B1FC870A30}"/>
    <hyperlink ref="D462" r:id="rId435" xr:uid="{9C5866F6-B3F3-4B1F-8CC5-C719F0F7FE41}"/>
    <hyperlink ref="D463" r:id="rId436" xr:uid="{21CAE798-DDC0-4B41-98B1-582EEC50DF31}"/>
    <hyperlink ref="D465" r:id="rId437" xr:uid="{8991D48E-29D4-48D9-B90F-F2BEBDE74207}"/>
    <hyperlink ref="D466" r:id="rId438" xr:uid="{6A6F11CC-2425-49B0-9895-CDEEDCA2ED77}"/>
    <hyperlink ref="D467" r:id="rId439" xr:uid="{25002C64-DF15-4B04-9B6E-5456DA2F30D4}"/>
    <hyperlink ref="D468" r:id="rId440" xr:uid="{DC37CA82-5678-4F95-9EC2-EE5A79BA43C7}"/>
    <hyperlink ref="D469" r:id="rId441" xr:uid="{57ED66E0-65E3-4289-8722-AC9BE157B919}"/>
    <hyperlink ref="D470" r:id="rId442" xr:uid="{3DC3B4E1-3A2C-4991-98F6-D9BF0AEC8DD8}"/>
    <hyperlink ref="D472" r:id="rId443" xr:uid="{0AA27B7C-5DA3-4D8B-A9FD-758F47A75480}"/>
    <hyperlink ref="D473" r:id="rId444" xr:uid="{7E0A9D6F-718A-49CE-AE2E-B720E472C120}"/>
    <hyperlink ref="D474" r:id="rId445" xr:uid="{4BDF2325-EC52-4859-AE89-2172A2B31FA0}"/>
    <hyperlink ref="D475" r:id="rId446" xr:uid="{5BB82976-07AE-4130-A90F-8006775777F1}"/>
    <hyperlink ref="D476" r:id="rId447" xr:uid="{EC8A96FF-88AC-44F9-9C46-8D7EECA66DF6}"/>
    <hyperlink ref="D477" r:id="rId448" xr:uid="{9AA5B4A8-372C-4818-BF68-0F6CD2FE06D8}"/>
    <hyperlink ref="D478" r:id="rId449" xr:uid="{E2E49985-C6F3-423D-9DCB-6ECF3635C219}"/>
    <hyperlink ref="D479" r:id="rId450" xr:uid="{7F815F19-D261-456F-9F28-DB4A8D8E5097}"/>
    <hyperlink ref="D480" r:id="rId451" xr:uid="{9D3599E7-1FA5-4EEE-A663-AD506B43DBE4}"/>
    <hyperlink ref="D481" r:id="rId452" xr:uid="{52D3584E-466D-4227-8E4D-283289B82EBF}"/>
    <hyperlink ref="D482" r:id="rId453" xr:uid="{20B6C2BA-BDB4-47DA-9C27-3B34EDD5EEAA}"/>
    <hyperlink ref="D483" r:id="rId454" xr:uid="{6D14433B-2B1B-4E3D-A80F-8C3967E09A34}"/>
    <hyperlink ref="D484" r:id="rId455" xr:uid="{390D132B-895D-4C21-B31F-878601ECE979}"/>
    <hyperlink ref="D485" r:id="rId456" xr:uid="{20B0A647-C608-435D-AAE6-BE8ECA8EBE3B}"/>
    <hyperlink ref="D486" r:id="rId457" xr:uid="{FAE0AE5B-F070-4B5A-BFAF-EAFCE2A2AC04}"/>
    <hyperlink ref="D487" r:id="rId458" xr:uid="{A537FE96-1922-45FB-A514-FD551B200B98}"/>
    <hyperlink ref="D489" r:id="rId459" xr:uid="{AE4105CB-9DFE-4548-A907-9373E4C0F526}"/>
    <hyperlink ref="D490" r:id="rId460" xr:uid="{2E9EBBDF-E8AB-41D5-A3D3-0BEBD72A7B88}"/>
    <hyperlink ref="D500" r:id="rId461" xr:uid="{AD33A4F6-9A1C-4012-BD21-4FED0CB886A9}"/>
    <hyperlink ref="D501" r:id="rId462" xr:uid="{DE4737A3-42F0-4F05-B138-3386DEC0C13F}"/>
    <hyperlink ref="D502" r:id="rId463" xr:uid="{D5B6FC04-6551-4E9E-A8A5-31B20A03650A}"/>
    <hyperlink ref="D503" r:id="rId464" xr:uid="{A81CF42A-3EEF-4D87-A069-A51BFE7D6053}"/>
    <hyperlink ref="D504" r:id="rId465" xr:uid="{5579830D-EB4B-447B-A4A8-F4812D22F527}"/>
    <hyperlink ref="D497" r:id="rId466" xr:uid="{BCCCC6ED-0CFA-416E-8276-815A9D4C3E53}"/>
    <hyperlink ref="D498" r:id="rId467" xr:uid="{32EF93A9-08DF-4161-A57F-1444F710379F}"/>
    <hyperlink ref="D499" r:id="rId468" xr:uid="{12CD5A32-AE1A-45DE-ADEA-AEE20ECCF4BA}"/>
    <hyperlink ref="D505" r:id="rId469" xr:uid="{7F97650D-26EE-4909-AEF4-0E4881C02F8A}"/>
    <hyperlink ref="D506" r:id="rId470" xr:uid="{D45FBD1C-AB4F-4F14-AB86-D312E1D555AC}"/>
    <hyperlink ref="D507" r:id="rId471" xr:uid="{419B688D-02BF-440D-8CC9-3D42F84737B3}"/>
    <hyperlink ref="D508" r:id="rId472" xr:uid="{D507C0C7-A73E-4E90-8A7C-9E97C5218176}"/>
    <hyperlink ref="D509" r:id="rId473" xr:uid="{26D27193-E73A-4065-81A0-7379340374E8}"/>
    <hyperlink ref="D510" r:id="rId474" xr:uid="{149C68B6-44A6-4B5D-9E2A-9B6D68725272}"/>
    <hyperlink ref="D491" r:id="rId475" xr:uid="{C58CE6A2-3455-4F38-83F8-BFE86A87F34B}"/>
    <hyperlink ref="D492" r:id="rId476" xr:uid="{29AEFA8E-C51B-4382-B3E2-E472F4300B9B}"/>
    <hyperlink ref="D493" r:id="rId477" xr:uid="{ABF144BC-4012-4F8A-AE54-A385C4BC5F7A}"/>
    <hyperlink ref="D511" r:id="rId478" xr:uid="{C59E0CBF-49E5-49BD-932A-D6FC96DFDB79}"/>
    <hyperlink ref="D512" r:id="rId479" xr:uid="{6D7C0F6C-A324-4731-88E4-9DB7114693DD}"/>
    <hyperlink ref="D513" r:id="rId480" xr:uid="{F214FED0-EB0A-4F79-ADEA-4436F297B0AD}"/>
    <hyperlink ref="D514" r:id="rId481" xr:uid="{2A6473B4-C75B-431C-8565-B17BE9EC2857}"/>
    <hyperlink ref="D494" r:id="rId482" xr:uid="{3A84BB01-7B06-44AA-BD7F-DC98B057A250}"/>
    <hyperlink ref="D495" r:id="rId483" xr:uid="{C505E7DB-2512-4FC4-BB0E-92471B14F3AA}"/>
    <hyperlink ref="D496" r:id="rId484" xr:uid="{F11FF194-9D44-4E63-A9E0-CCA5CA774DE8}"/>
    <hyperlink ref="D516" r:id="rId485" xr:uid="{8117C983-3542-4165-91EF-4615275CC42B}"/>
    <hyperlink ref="D515" r:id="rId486" xr:uid="{30289428-501A-47D7-A1B2-C2D71E24338B}"/>
    <hyperlink ref="D517" r:id="rId487" xr:uid="{5D5040C6-B756-4366-9C82-66432905E176}"/>
    <hyperlink ref="D518" r:id="rId488" xr:uid="{B4F9D3C8-DD9F-4A4E-A599-68EEFCF0F2C6}"/>
    <hyperlink ref="D519" r:id="rId489" xr:uid="{9C261F01-BCDA-4C6B-8220-947C60BFB450}"/>
    <hyperlink ref="D521" r:id="rId490" xr:uid="{04A8D266-83EA-4F33-9935-33190DE7BE37}"/>
    <hyperlink ref="D522" r:id="rId491" xr:uid="{ECF1DF74-4F49-4DDF-AD6C-1645FA31EBBA}"/>
    <hyperlink ref="D524" r:id="rId492" xr:uid="{A12F0E7A-2558-4DA2-876C-0B193BBAD1F8}"/>
    <hyperlink ref="D523" r:id="rId493" xr:uid="{E569A653-DEA2-469F-AFB9-D7DFBE74A8A1}"/>
    <hyperlink ref="D526" r:id="rId494" xr:uid="{EC8141E0-C4C4-4862-81C7-11CDE0A62C94}"/>
    <hyperlink ref="D525" r:id="rId495" xr:uid="{395549BF-967C-47C9-B597-5EF5B7B93335}"/>
    <hyperlink ref="D527" r:id="rId496" xr:uid="{B9E6B0E0-2B5D-409F-A43B-2195FAA49E24}"/>
    <hyperlink ref="D528" r:id="rId497" xr:uid="{DD4BE07F-D733-4D14-8DB5-3698116BDE13}"/>
    <hyperlink ref="D529" r:id="rId498" xr:uid="{D7CCC8F0-6987-434A-91C3-55CEE4F762D8}"/>
    <hyperlink ref="D530" r:id="rId499" xr:uid="{249B6690-D481-4DCA-8A7C-23AB6B6BD1B3}"/>
    <hyperlink ref="D531" r:id="rId500" xr:uid="{CC7443CF-118F-4684-9429-D765CBBD6E53}"/>
    <hyperlink ref="D532" r:id="rId501" xr:uid="{FA3E3C2E-991B-4D2C-92B3-AF939FE4F025}"/>
    <hyperlink ref="D533" r:id="rId502" xr:uid="{C1B1DCF3-C927-42AF-A83E-D4B3C969DC29}"/>
    <hyperlink ref="D534" r:id="rId503" xr:uid="{81DAE939-F2E5-4B4B-92CA-478D47F65EE3}"/>
    <hyperlink ref="D535" r:id="rId504" xr:uid="{199A6D8C-CFC8-4B2F-A190-C771C3862D2F}"/>
    <hyperlink ref="D536" r:id="rId505" xr:uid="{E66A50B4-638F-4AD5-9447-BBEF36A7CD4F}"/>
    <hyperlink ref="D537" r:id="rId506" xr:uid="{ACC1696E-BC6D-4EB5-A978-0E475DC1EA9C}"/>
    <hyperlink ref="D538" r:id="rId507" xr:uid="{EDBDFA8D-592E-478F-AB10-4587897D3AF0}"/>
    <hyperlink ref="D543" r:id="rId508" xr:uid="{6D67A680-D5E8-4B04-8BA3-E8EC0EC33D1E}"/>
    <hyperlink ref="D544" r:id="rId509" xr:uid="{6098F38D-1A30-4419-9616-C78323671C77}"/>
    <hyperlink ref="D545" r:id="rId510" xr:uid="{4E1AEBC6-3CDA-447B-A800-CC0AA91BBAA5}"/>
    <hyperlink ref="D546" r:id="rId511" xr:uid="{03FFEE36-36AD-4BEB-904B-DAA7308252EB}"/>
    <hyperlink ref="D547" r:id="rId512" xr:uid="{521FD252-FFFE-40D3-8AB9-FCDD3EA89C52}"/>
    <hyperlink ref="D548" r:id="rId513" xr:uid="{DD76AC61-1500-4373-934A-F036C7EB7C7F}"/>
    <hyperlink ref="D539" r:id="rId514" xr:uid="{B5029923-E724-46E7-BE33-43F6D034C899}"/>
    <hyperlink ref="D549" r:id="rId515" xr:uid="{61538194-54C6-4A3C-A29F-4E250C7B08E6}"/>
    <hyperlink ref="D550" r:id="rId516" xr:uid="{0BDEC149-CC88-4B56-B817-024C2DB07676}"/>
    <hyperlink ref="D540" r:id="rId517" xr:uid="{69F654B4-D618-43B9-9754-DEBBDED26469}"/>
    <hyperlink ref="D542" r:id="rId518" xr:uid="{9364270F-47CE-4982-A380-862CB140AD35}"/>
    <hyperlink ref="D541" r:id="rId519" xr:uid="{83CC954E-8BA6-457C-B285-99835F50A8C3}"/>
    <hyperlink ref="D551" r:id="rId520" xr:uid="{A790E408-6926-459B-A310-E5233C2A63D6}"/>
    <hyperlink ref="D552" r:id="rId521" xr:uid="{5DAD65D5-FF71-46E5-A1F7-5F2D50B8F4B1}"/>
    <hyperlink ref="D554" r:id="rId522" xr:uid="{A85F1B6C-DD5C-410B-BFD4-C55B27F8C6FC}"/>
    <hyperlink ref="D555" r:id="rId523" xr:uid="{71470BB1-83CD-4C49-B173-15B9E61DA676}"/>
    <hyperlink ref="D556" r:id="rId524" xr:uid="{025D0CF1-B69E-4E91-8E16-ED1F38AFAE43}"/>
    <hyperlink ref="D557" r:id="rId525" xr:uid="{297B5D2D-9A48-4726-8124-703082FCFECF}"/>
    <hyperlink ref="D558" r:id="rId526" xr:uid="{528863DA-05D7-4F6C-A4BE-303CE423AB98}"/>
    <hyperlink ref="D559" r:id="rId527" xr:uid="{113463F0-2E2E-4D1C-818F-BD1D6772878E}"/>
    <hyperlink ref="D560" r:id="rId528" xr:uid="{63F8537C-CB4A-4D95-A023-35CFB1ABDCF4}"/>
    <hyperlink ref="D561" r:id="rId529" xr:uid="{5FC6F12D-A8AF-406D-9BA4-3352E633A77B}"/>
    <hyperlink ref="D562" r:id="rId530" xr:uid="{5A22452E-2935-4FD1-8620-5B5A088E0105}"/>
    <hyperlink ref="D573" r:id="rId531" display="BRMKT_MS_256668 BETMGMSPORTS - UCL First Goal Insurance - Champions League Soccer" xr:uid="{98075330-FC36-47CD-8021-11D537E8D4C2}"/>
    <hyperlink ref="D574" r:id="rId532" xr:uid="{6771F0B9-5D1E-46FD-96B6-E01E13378430}"/>
    <hyperlink ref="D575" r:id="rId533" xr:uid="{A595874E-C123-4F68-ADA2-EEFFF4416CD0}"/>
    <hyperlink ref="D576" r:id="rId534" xr:uid="{D98E0360-01A2-49C3-8AF8-34F4913D910C}"/>
    <hyperlink ref="D577" r:id="rId535" display="RE: ATL_397263 WOF &quot;RUSH&quot; RSTLNE (pick a box)" xr:uid="{E90C36A9-D564-4778-BD99-142716C881DF}"/>
    <hyperlink ref="D563" r:id="rId536" xr:uid="{3A771BC6-C809-49CE-9D23-D072CF18F4C3}"/>
    <hyperlink ref="D564" r:id="rId537" xr:uid="{1073395C-9B4C-4C6A-8618-07673936C853}"/>
    <hyperlink ref="D565" r:id="rId538" xr:uid="{E7E88AD2-3119-49A2-9B41-4F1FFCA0DCA3}"/>
    <hyperlink ref="D566" r:id="rId539" xr:uid="{77D2180E-16E3-4259-B3FD-EFBEA741A1C9}"/>
    <hyperlink ref="D567" r:id="rId540" xr:uid="{32788879-AAA5-410E-8428-CDDB2C0D3B6E}"/>
    <hyperlink ref="D568" r:id="rId541" xr:uid="{0660E46C-8F0F-4897-A4D9-2A65A8BA42A0}"/>
    <hyperlink ref="D569" r:id="rId542" xr:uid="{EE890FC3-8662-4C9B-8BD8-D9B93A08D4C3}"/>
    <hyperlink ref="D570" r:id="rId543" xr:uid="{8B26F1B2-83D4-4494-A62A-5834B36517B6}"/>
    <hyperlink ref="D579" r:id="rId544" xr:uid="{DB3DF58D-51E9-4BA2-AD7B-C3CA53597DF6}"/>
    <hyperlink ref="D583" r:id="rId545" xr:uid="{6101C9BA-CBD3-42D6-A0DA-7C3E6F50B71F}"/>
    <hyperlink ref="D584" r:id="rId546" xr:uid="{0AFD9EFA-2858-4439-AF85-FAA581F791B7}"/>
    <hyperlink ref="D585" r:id="rId547" xr:uid="{5ABC31C1-79E7-4419-ABAE-9D459667F08F}"/>
    <hyperlink ref="D580" r:id="rId548" xr:uid="{60114BE3-FB29-4E6A-A9F9-FEA4AC3880F7}"/>
    <hyperlink ref="D581" r:id="rId549" xr:uid="{007CC3CB-4864-40CA-B046-D29D60DF7FAE}"/>
    <hyperlink ref="D582" r:id="rId550" xr:uid="{D73BD0F5-D531-4EAD-9A74-28CBE8E81AC1}"/>
    <hyperlink ref="D571" r:id="rId551" xr:uid="{3A19F4A0-709C-47D6-935F-F3DFA3DCEB6F}"/>
    <hyperlink ref="D586" r:id="rId552" xr:uid="{0158ADBA-9645-4C52-950B-8E689EDBA2D3}"/>
    <hyperlink ref="D587" r:id="rId553" xr:uid="{EC840308-4FE8-4A3D-81E4-D21A6329D4E5}"/>
    <hyperlink ref="D588" r:id="rId554" xr:uid="{975AA470-2104-4400-B735-E5EBA0708563}"/>
    <hyperlink ref="D572" r:id="rId555" xr:uid="{54AFD8E6-A2ED-4023-8AC5-6FD5C9FB2B11}"/>
    <hyperlink ref="D589" r:id="rId556" xr:uid="{3266C145-5C6F-4AE7-9CAD-B9C436C01F29}"/>
    <hyperlink ref="D590" r:id="rId557" xr:uid="{DC4458AC-8E32-4FF6-8D5A-E2972DB7035B}"/>
    <hyperlink ref="D591" r:id="rId558" xr:uid="{6C474F88-B98C-4C77-9F96-23EA25482625}"/>
    <hyperlink ref="D592" r:id="rId559" xr:uid="{EB6B9358-C79F-4DAF-A38D-8EBBD01757F9}"/>
    <hyperlink ref="D593" r:id="rId560" xr:uid="{A626444F-6158-439A-884D-CD90E2002D95}"/>
    <hyperlink ref="D594" r:id="rId561" xr:uid="{D645766B-F70B-4116-A663-0DBB848AA2EB}"/>
    <hyperlink ref="D595" r:id="rId562" xr:uid="{245D307C-A9AD-438E-8031-DEBA4E0B9CDA}"/>
    <hyperlink ref="D596" r:id="rId563" xr:uid="{5B514D06-47D7-42CC-B52F-CAC94DC62187}"/>
    <hyperlink ref="D597" r:id="rId564" xr:uid="{464B405D-54AC-4DE9-AF28-106CC773C6EB}"/>
    <hyperlink ref="D598" r:id="rId565" xr:uid="{5650904C-F3DD-4756-A0B5-546EB9F935A7}"/>
    <hyperlink ref="D599" r:id="rId566" xr:uid="{EB0C5EB8-06E7-4337-BFFA-F36CED1BAAA5}"/>
    <hyperlink ref="D600" r:id="rId567" xr:uid="{360724FF-87B5-46B8-B744-42E945FD6399}"/>
    <hyperlink ref="D601" r:id="rId568" xr:uid="{46F126EF-7F54-4501-B1BD-0854937B4734}"/>
    <hyperlink ref="D602" r:id="rId569" xr:uid="{081FD4B4-7521-4947-B264-E523204FEF5F}"/>
    <hyperlink ref="D603" r:id="rId570" xr:uid="{D90D5BA3-AF5E-4C6B-B28B-E8D701104045}"/>
    <hyperlink ref="D604" r:id="rId571" xr:uid="{FEF70FF0-ECA1-4BB0-8068-4DC5EAB065CC}"/>
    <hyperlink ref="D605" r:id="rId572" xr:uid="{3AC6F82E-FD02-41DD-AC85-698FB89F3C13}"/>
    <hyperlink ref="D606" r:id="rId573" xr:uid="{F6AFD8E7-85B2-4BA7-BFFD-43A491FFE04D}"/>
    <hyperlink ref="D607" r:id="rId574" xr:uid="{8A2016E6-94AB-48A4-8B57-1AE45ADB01A8}"/>
    <hyperlink ref="D608" r:id="rId575" xr:uid="{283E9CE9-8328-417C-B6A0-944BA64D981D}"/>
    <hyperlink ref="D609" r:id="rId576" xr:uid="{1E11A30E-FD17-44DF-9A60-4AD32B5480A7}"/>
    <hyperlink ref="D610" r:id="rId577" xr:uid="{3F46FD0E-885E-4F16-BBFC-25D4F973BC69}"/>
    <hyperlink ref="D611" r:id="rId578" xr:uid="{114B0C3C-07AD-4D53-8A85-6C5418C16C10}"/>
    <hyperlink ref="D612" r:id="rId579" xr:uid="{68A2FBB8-593F-4234-80A2-E5A8C89B9E75}"/>
    <hyperlink ref="D613" r:id="rId580" xr:uid="{2E2FF6EA-3EA2-4A40-9BCE-D1F8782A6BED}"/>
    <hyperlink ref="D614" r:id="rId581" xr:uid="{9F87BAD4-0311-4747-9397-C29E175F0353}"/>
    <hyperlink ref="D615" r:id="rId582" xr:uid="{8FBAA607-8681-4E89-8073-FA21207BD4B3}"/>
    <hyperlink ref="D616" r:id="rId583" xr:uid="{AE87FB2C-72F3-4426-A5BA-889B0BF28C79}"/>
    <hyperlink ref="D618" r:id="rId584" xr:uid="{4D62D72F-4AAC-4345-8BB6-B1127C81A298}"/>
    <hyperlink ref="D619" r:id="rId585" xr:uid="{2B4AC31A-FC03-43D5-B9B2-5D96D8C5884F}"/>
    <hyperlink ref="D620" r:id="rId586" xr:uid="{5FAD4EB7-DB91-4FFA-9684-0F69B64F2BA7}"/>
    <hyperlink ref="D621" r:id="rId587" xr:uid="{1A0CBD6B-5B7C-4A3B-BFDD-367A75A05EE9}"/>
    <hyperlink ref="D622" r:id="rId588" xr:uid="{0456763F-620E-4984-B988-32D00472673D}"/>
    <hyperlink ref="D623" r:id="rId589" xr:uid="{23A9A26D-29CD-4D8F-B8CE-BBBBDB3C80B4}"/>
    <hyperlink ref="D624" r:id="rId590" xr:uid="{DD2F1FBA-CAF6-4D1C-A56C-C115534F1C7A}"/>
    <hyperlink ref="D625" r:id="rId591" xr:uid="{5F2030EC-6B04-4D4D-A3AC-01297229DB94}"/>
    <hyperlink ref="D626" r:id="rId592" xr:uid="{854A264F-A065-4FBF-AC31-35A5C2FA8139}"/>
    <hyperlink ref="D627" r:id="rId593" xr:uid="{ABEA2957-2551-4217-9B4E-8BAC02ED8020}"/>
    <hyperlink ref="D628" r:id="rId594" xr:uid="{3FC91FB1-D6FD-4729-BDF4-A431247A659D}"/>
    <hyperlink ref="D629" r:id="rId595" xr:uid="{278F776F-4D04-4A99-8DE8-ED0728D69866}"/>
    <hyperlink ref="D631" r:id="rId596" xr:uid="{37B7F3B4-2297-4F2A-A260-91F977D58B27}"/>
    <hyperlink ref="D632" r:id="rId597" xr:uid="{6A1F4520-9D23-4749-8B3C-ED5076639AB6}"/>
    <hyperlink ref="D633" r:id="rId598" xr:uid="{2CAB9281-E6A7-43A2-BEBB-0DD1393A335B}"/>
    <hyperlink ref="D634" r:id="rId599" xr:uid="{7CCB96FA-96C1-45A3-9086-20011F7E1B81}"/>
    <hyperlink ref="D630" r:id="rId600" xr:uid="{E68BD62E-30E7-4CC7-8768-2E1869CFC5FC}"/>
    <hyperlink ref="D635" r:id="rId601" xr:uid="{87AA032F-9759-4A0B-B504-3981A38171BB}"/>
    <hyperlink ref="D636" r:id="rId602" xr:uid="{477A292F-9A08-4B1A-B5D3-8C6F08B39C0F}"/>
    <hyperlink ref="D637" r:id="rId603" xr:uid="{218BFDC0-E6F3-4F49-AD3F-6C8795B951A9}"/>
    <hyperlink ref="D638" r:id="rId604" xr:uid="{5EFCD366-7B2E-40A3-91B9-CA1FAF3E0DB0}"/>
    <hyperlink ref="D639" r:id="rId605" xr:uid="{99580EF3-3240-484C-A8AC-5DBBBA815B41}"/>
    <hyperlink ref="D640" r:id="rId606" xr:uid="{E49FB703-EBCD-4C09-B52F-67137A48A957}"/>
    <hyperlink ref="D641" r:id="rId607" xr:uid="{005761CD-CC15-4667-8552-EF1CC689E198}"/>
    <hyperlink ref="D643" r:id="rId608" display="https://betmgm.my.workfront.com/task/63c02cb30005768a0770b5ba68779ec7/updates" xr:uid="{1B33F3F7-A94B-4344-93D0-97A1B047206D}"/>
    <hyperlink ref="D644" r:id="rId609" xr:uid="{2ED498F2-BE25-4BBF-BB0E-2CA8A564D820}"/>
    <hyperlink ref="D645" r:id="rId610" xr:uid="{393CBAEC-9676-4825-90CB-1047AC43FD14}"/>
    <hyperlink ref="D649" r:id="rId611" xr:uid="{0817A094-8F9C-4F82-841B-8AF4CBDB8805}"/>
    <hyperlink ref="D650" r:id="rId612" xr:uid="{53B9EC09-A93D-4BDA-B99B-CB6CC395B88B}"/>
    <hyperlink ref="D651" r:id="rId613" xr:uid="{E2FFCA04-118E-4304-A295-D1BD9481F524}"/>
    <hyperlink ref="D652" r:id="rId614" xr:uid="{41E22CD8-B966-4CF8-848C-74E72B55A3EB}"/>
    <hyperlink ref="D653" r:id="rId615" xr:uid="{3E410C82-E0D6-4F5C-8FC1-6C8135661EC3}"/>
    <hyperlink ref="D657" r:id="rId616" xr:uid="{4428BC22-0E36-4283-AC0D-7C44C66737C1}"/>
    <hyperlink ref="D658" r:id="rId617" xr:uid="{B5CFC6B9-D9E2-46F9-A5A9-1DA58B10B00C}"/>
    <hyperlink ref="D659" r:id="rId618" xr:uid="{34987290-8AE5-4E6F-8C0B-AF0D31B32F45}"/>
    <hyperlink ref="D654" r:id="rId619" xr:uid="{0BB81F25-0CD5-4D4A-82B3-4541D294307D}"/>
    <hyperlink ref="D655" r:id="rId620" display="ATL_578514 BC PA Pick a Heart" xr:uid="{BDD3E06F-34D9-423F-989C-6883507A7ACA}"/>
    <hyperlink ref="D656" r:id="rId621" xr:uid="{EB635091-77B0-47BE-A45C-81246A116679}"/>
    <hyperlink ref="D660" r:id="rId622" xr:uid="{E3B9B728-FD48-4102-B676-E916891A016C}"/>
    <hyperlink ref="D661" r:id="rId623" xr:uid="{C3F2FF82-6B04-4DA5-AE9D-368BFCCDBA19}"/>
    <hyperlink ref="D662" r:id="rId624" xr:uid="{96EAA440-3099-41AA-A234-9EAF98D42B9C}"/>
    <hyperlink ref="D665" r:id="rId625" xr:uid="{4B2C8146-B3F7-4304-9597-261E54B63380}"/>
    <hyperlink ref="D666" r:id="rId626" xr:uid="{369C311C-12DB-414C-ADE6-97A9559BCE18}"/>
    <hyperlink ref="D663" r:id="rId627" xr:uid="{CA4630D5-F865-4875-A221-CA292C470243}"/>
    <hyperlink ref="D664" r:id="rId628" xr:uid="{48087B0B-C933-45B6-B873-C0ACF916BCF9}"/>
    <hyperlink ref="D667" r:id="rId629" xr:uid="{09ADD64B-D9E8-49E4-9C63-E4BD1D2CCA8B}"/>
    <hyperlink ref="D668" r:id="rId630" xr:uid="{F6D2E2B4-9286-4618-8F5B-E76877BEA8F6}"/>
    <hyperlink ref="D646" r:id="rId631" xr:uid="{12DE98B5-B425-429B-874D-D39E5E5984B0}"/>
    <hyperlink ref="D647" r:id="rId632" xr:uid="{318394DA-FDB7-4218-8A83-79F50C5ACBF1}"/>
    <hyperlink ref="D648" r:id="rId633" xr:uid="{F6DA3A72-2998-4C31-BCD6-ED12BEC7AD90}"/>
    <hyperlink ref="D669" r:id="rId634" xr:uid="{B12697AC-5AA1-42CA-A42F-00A6D50351D0}"/>
    <hyperlink ref="D670" r:id="rId635" xr:uid="{11AAE3A7-4A77-46C1-A4D7-D025E5918484}"/>
    <hyperlink ref="D671" r:id="rId636" xr:uid="{318E189F-FFA7-485B-A31E-BE5AD15CF290}"/>
    <hyperlink ref="D672" r:id="rId637" xr:uid="{CB837A9B-B221-4AEA-9E25-B81C50BE30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9"/>
  <sheetViews>
    <sheetView topLeftCell="B1" zoomScale="90" zoomScaleNormal="90" workbookViewId="0">
      <pane ySplit="1" topLeftCell="B357" activePane="bottomLeft" state="frozen"/>
      <selection pane="bottomLeft" activeCell="C364" sqref="C364"/>
    </sheetView>
  </sheetViews>
  <sheetFormatPr defaultRowHeight="15"/>
  <cols>
    <col min="1" max="1" width="11.42578125" bestFit="1" customWidth="1"/>
    <col min="2" max="2" width="9.140625" style="12" bestFit="1" customWidth="1"/>
    <col min="3" max="3" width="110" style="11" bestFit="1" customWidth="1"/>
    <col min="4" max="4" width="22.7109375" style="8" customWidth="1"/>
    <col min="5" max="5" width="12.7109375" style="8" customWidth="1"/>
    <col min="6" max="6" width="10.7109375" style="8" customWidth="1"/>
    <col min="7" max="7" width="11.7109375" style="8" customWidth="1"/>
    <col min="8" max="8" width="35" style="9" customWidth="1"/>
    <col min="9" max="9" width="19.5703125" style="9" customWidth="1"/>
    <col min="10" max="11" width="16" style="9" customWidth="1"/>
    <col min="12" max="12" width="9.140625" style="9" bestFit="1" customWidth="1"/>
    <col min="13" max="13" width="11.5703125" style="10" customWidth="1"/>
    <col min="14" max="14" width="40" customWidth="1"/>
  </cols>
  <sheetData>
    <row r="1" spans="1:14" ht="15.75">
      <c r="A1" s="1" t="s">
        <v>37</v>
      </c>
      <c r="B1" s="2"/>
      <c r="C1" s="3" t="s">
        <v>38</v>
      </c>
      <c r="D1" s="3" t="s">
        <v>39</v>
      </c>
      <c r="E1" s="3" t="s">
        <v>40</v>
      </c>
      <c r="F1" s="4" t="s">
        <v>41</v>
      </c>
      <c r="G1" s="3" t="s">
        <v>42</v>
      </c>
      <c r="H1" s="5" t="s">
        <v>0</v>
      </c>
      <c r="I1" s="5" t="s">
        <v>1</v>
      </c>
      <c r="J1" s="5" t="s">
        <v>43</v>
      </c>
      <c r="K1" s="5" t="s">
        <v>2</v>
      </c>
      <c r="L1" s="5" t="s">
        <v>44</v>
      </c>
      <c r="M1" s="5" t="s">
        <v>45</v>
      </c>
      <c r="N1" s="5" t="s">
        <v>46</v>
      </c>
    </row>
    <row r="2" spans="1:14">
      <c r="A2" s="6">
        <v>44958</v>
      </c>
      <c r="B2" s="7">
        <v>1</v>
      </c>
      <c r="C2" s="19" t="s">
        <v>2412</v>
      </c>
      <c r="D2" s="8" t="s">
        <v>950</v>
      </c>
      <c r="E2" s="8">
        <v>1</v>
      </c>
      <c r="F2" s="8">
        <v>1</v>
      </c>
      <c r="G2" s="8">
        <v>1</v>
      </c>
      <c r="H2" s="9" t="s">
        <v>3</v>
      </c>
      <c r="I2" s="9" t="s">
        <v>4</v>
      </c>
      <c r="J2" s="9" t="s">
        <v>51</v>
      </c>
      <c r="K2" s="9" t="s">
        <v>5</v>
      </c>
      <c r="L2" s="9">
        <v>1</v>
      </c>
    </row>
    <row r="3" spans="1:14">
      <c r="A3" s="6">
        <v>44958</v>
      </c>
      <c r="B3" s="7">
        <v>2</v>
      </c>
      <c r="C3" s="19" t="s">
        <v>2413</v>
      </c>
      <c r="D3" s="8" t="s">
        <v>950</v>
      </c>
      <c r="E3" s="8">
        <v>1</v>
      </c>
      <c r="F3" s="8">
        <v>1</v>
      </c>
      <c r="G3" s="8">
        <v>1</v>
      </c>
      <c r="H3" s="9" t="s">
        <v>6</v>
      </c>
      <c r="I3" s="9" t="s">
        <v>4</v>
      </c>
      <c r="J3" s="9" t="s">
        <v>83</v>
      </c>
      <c r="K3" s="9" t="s">
        <v>8</v>
      </c>
      <c r="L3" s="9">
        <v>1</v>
      </c>
    </row>
    <row r="4" spans="1:14">
      <c r="A4" s="6">
        <v>44958</v>
      </c>
      <c r="B4" s="7">
        <f t="shared" ref="B4:B67" si="0">SUM(B3+1)</f>
        <v>3</v>
      </c>
      <c r="C4" s="19" t="s">
        <v>2414</v>
      </c>
      <c r="D4" s="8" t="s">
        <v>950</v>
      </c>
      <c r="E4" s="8">
        <v>1</v>
      </c>
      <c r="F4" s="8">
        <v>1</v>
      </c>
      <c r="G4" s="8">
        <v>1</v>
      </c>
      <c r="H4" s="9" t="s">
        <v>6</v>
      </c>
      <c r="I4" s="9" t="s">
        <v>4</v>
      </c>
      <c r="J4" s="9" t="s">
        <v>87</v>
      </c>
      <c r="K4" s="9" t="s">
        <v>8</v>
      </c>
      <c r="L4" s="9">
        <v>1</v>
      </c>
    </row>
    <row r="5" spans="1:14">
      <c r="A5" s="6">
        <v>44958</v>
      </c>
      <c r="B5" s="7">
        <f t="shared" si="0"/>
        <v>4</v>
      </c>
      <c r="C5" s="19" t="s">
        <v>2415</v>
      </c>
      <c r="D5" s="8" t="s">
        <v>55</v>
      </c>
      <c r="E5" s="8">
        <v>1</v>
      </c>
      <c r="F5" s="8">
        <v>1</v>
      </c>
      <c r="G5" s="8">
        <v>0</v>
      </c>
      <c r="H5" s="9" t="s">
        <v>9</v>
      </c>
      <c r="I5" s="9" t="s">
        <v>7</v>
      </c>
      <c r="J5" s="9" t="s">
        <v>51</v>
      </c>
      <c r="K5" s="9" t="s">
        <v>8</v>
      </c>
      <c r="M5" s="10">
        <v>1</v>
      </c>
      <c r="N5" t="s">
        <v>2416</v>
      </c>
    </row>
    <row r="6" spans="1:14">
      <c r="A6" s="6">
        <v>44958</v>
      </c>
      <c r="B6" s="7">
        <f t="shared" si="0"/>
        <v>5</v>
      </c>
      <c r="C6" s="16" t="s">
        <v>2417</v>
      </c>
      <c r="D6" s="8" t="s">
        <v>55</v>
      </c>
      <c r="E6" s="8">
        <v>1</v>
      </c>
      <c r="F6" s="8">
        <v>1</v>
      </c>
      <c r="G6" s="8">
        <v>0</v>
      </c>
      <c r="H6" s="9" t="s">
        <v>9</v>
      </c>
      <c r="I6" s="9" t="s">
        <v>4</v>
      </c>
      <c r="J6" s="9" t="s">
        <v>51</v>
      </c>
      <c r="K6" s="9" t="s">
        <v>8</v>
      </c>
      <c r="M6" s="10">
        <v>1</v>
      </c>
      <c r="N6" t="s">
        <v>2416</v>
      </c>
    </row>
    <row r="7" spans="1:14">
      <c r="A7" s="6">
        <v>44958</v>
      </c>
      <c r="B7" s="7">
        <f t="shared" si="0"/>
        <v>6</v>
      </c>
      <c r="C7" s="21" t="s">
        <v>2215</v>
      </c>
      <c r="D7" s="8" t="s">
        <v>55</v>
      </c>
      <c r="E7" s="8">
        <v>1</v>
      </c>
      <c r="F7" s="8">
        <v>29</v>
      </c>
      <c r="G7" s="8">
        <v>0</v>
      </c>
      <c r="H7" s="9" t="s">
        <v>12</v>
      </c>
      <c r="I7" s="9" t="s">
        <v>10</v>
      </c>
      <c r="J7" s="9" t="s">
        <v>71</v>
      </c>
      <c r="K7" s="9" t="s">
        <v>11</v>
      </c>
      <c r="M7" s="10">
        <v>1</v>
      </c>
      <c r="N7" t="s">
        <v>2418</v>
      </c>
    </row>
    <row r="8" spans="1:14">
      <c r="A8" s="6">
        <v>44958</v>
      </c>
      <c r="B8" s="7">
        <f t="shared" si="0"/>
        <v>7</v>
      </c>
      <c r="C8" s="21" t="s">
        <v>2419</v>
      </c>
      <c r="D8" s="8" t="s">
        <v>48</v>
      </c>
      <c r="E8" s="8">
        <v>1</v>
      </c>
      <c r="F8" s="8">
        <v>0</v>
      </c>
      <c r="G8" s="8">
        <v>1</v>
      </c>
      <c r="H8" s="9" t="s">
        <v>15</v>
      </c>
      <c r="I8" s="9" t="s">
        <v>4</v>
      </c>
      <c r="J8" s="9" t="s">
        <v>71</v>
      </c>
      <c r="K8" s="9" t="s">
        <v>14</v>
      </c>
      <c r="L8" s="9">
        <v>1</v>
      </c>
    </row>
    <row r="9" spans="1:14">
      <c r="A9" s="6">
        <v>44958</v>
      </c>
      <c r="B9" s="7">
        <f t="shared" si="0"/>
        <v>8</v>
      </c>
      <c r="C9" s="21" t="s">
        <v>2420</v>
      </c>
      <c r="D9" s="8" t="s">
        <v>48</v>
      </c>
      <c r="E9" s="8">
        <v>1</v>
      </c>
      <c r="F9" s="8">
        <v>1</v>
      </c>
      <c r="G9" s="8">
        <v>0</v>
      </c>
      <c r="H9" s="9" t="s">
        <v>9</v>
      </c>
      <c r="I9" s="9" t="s">
        <v>4</v>
      </c>
      <c r="J9" s="9" t="s">
        <v>83</v>
      </c>
      <c r="K9" s="9" t="s">
        <v>8</v>
      </c>
      <c r="M9" s="10">
        <v>1</v>
      </c>
      <c r="N9" t="s">
        <v>2416</v>
      </c>
    </row>
    <row r="10" spans="1:14">
      <c r="A10" s="6">
        <v>44958</v>
      </c>
      <c r="B10" s="7">
        <f t="shared" si="0"/>
        <v>9</v>
      </c>
      <c r="C10" s="21" t="s">
        <v>2421</v>
      </c>
      <c r="D10" s="8" t="s">
        <v>48</v>
      </c>
      <c r="E10" s="8">
        <v>1</v>
      </c>
      <c r="F10" s="8">
        <v>1</v>
      </c>
      <c r="G10" s="8">
        <v>0</v>
      </c>
      <c r="H10" s="9" t="s">
        <v>18</v>
      </c>
      <c r="I10" s="9" t="s">
        <v>4</v>
      </c>
      <c r="J10" s="9" t="s">
        <v>66</v>
      </c>
      <c r="K10" s="9" t="s">
        <v>17</v>
      </c>
      <c r="L10" s="9">
        <v>1</v>
      </c>
    </row>
    <row r="11" spans="1:14">
      <c r="A11" s="6">
        <v>44958</v>
      </c>
      <c r="B11" s="7">
        <f t="shared" si="0"/>
        <v>10</v>
      </c>
      <c r="C11" s="21" t="s">
        <v>2422</v>
      </c>
      <c r="D11" s="8" t="s">
        <v>1026</v>
      </c>
      <c r="E11" s="8">
        <v>1</v>
      </c>
      <c r="F11" s="8">
        <v>1</v>
      </c>
      <c r="G11" s="8">
        <v>3</v>
      </c>
      <c r="H11" s="9" t="s">
        <v>6</v>
      </c>
      <c r="I11" s="9" t="s">
        <v>4</v>
      </c>
      <c r="J11" s="9" t="s">
        <v>66</v>
      </c>
      <c r="K11" s="9" t="s">
        <v>8</v>
      </c>
      <c r="L11" s="9">
        <v>1</v>
      </c>
    </row>
    <row r="12" spans="1:14">
      <c r="A12" s="6">
        <v>44958</v>
      </c>
      <c r="B12" s="7">
        <f t="shared" si="0"/>
        <v>11</v>
      </c>
      <c r="C12" s="21" t="s">
        <v>2423</v>
      </c>
      <c r="D12" s="8" t="s">
        <v>1026</v>
      </c>
      <c r="E12" s="8">
        <v>1</v>
      </c>
      <c r="F12" s="8">
        <v>1</v>
      </c>
      <c r="G12" s="8">
        <v>1</v>
      </c>
      <c r="H12" s="9" t="s">
        <v>3</v>
      </c>
      <c r="I12" s="9" t="s">
        <v>7</v>
      </c>
      <c r="J12" s="9" t="s">
        <v>51</v>
      </c>
      <c r="K12" s="9" t="s">
        <v>5</v>
      </c>
      <c r="L12" s="9">
        <v>1</v>
      </c>
    </row>
    <row r="13" spans="1:14">
      <c r="A13" s="6">
        <v>44958</v>
      </c>
      <c r="B13" s="7">
        <f t="shared" si="0"/>
        <v>12</v>
      </c>
      <c r="C13" s="21" t="s">
        <v>2424</v>
      </c>
      <c r="D13" s="8" t="s">
        <v>1026</v>
      </c>
      <c r="E13" s="8">
        <v>1</v>
      </c>
      <c r="F13" s="8">
        <v>1</v>
      </c>
      <c r="G13" s="8">
        <v>1</v>
      </c>
      <c r="H13" s="9" t="s">
        <v>6</v>
      </c>
      <c r="I13" s="9" t="s">
        <v>4</v>
      </c>
      <c r="J13" s="9" t="s">
        <v>87</v>
      </c>
      <c r="K13" s="9" t="s">
        <v>8</v>
      </c>
      <c r="L13" s="9">
        <v>1</v>
      </c>
    </row>
    <row r="14" spans="1:14">
      <c r="A14" s="6">
        <v>44958</v>
      </c>
      <c r="B14" s="7">
        <f t="shared" si="0"/>
        <v>13</v>
      </c>
      <c r="C14" s="21" t="s">
        <v>2425</v>
      </c>
      <c r="D14" s="8" t="s">
        <v>1026</v>
      </c>
      <c r="E14" s="8">
        <v>1</v>
      </c>
      <c r="F14" s="8">
        <v>1</v>
      </c>
      <c r="G14" s="8">
        <v>1</v>
      </c>
      <c r="H14" s="9" t="s">
        <v>6</v>
      </c>
      <c r="I14" s="9" t="s">
        <v>4</v>
      </c>
      <c r="J14" s="9" t="s">
        <v>83</v>
      </c>
      <c r="K14" s="9" t="s">
        <v>8</v>
      </c>
      <c r="L14" s="9">
        <v>1</v>
      </c>
    </row>
    <row r="15" spans="1:14">
      <c r="A15" s="6">
        <v>44958</v>
      </c>
      <c r="B15" s="7">
        <f t="shared" si="0"/>
        <v>14</v>
      </c>
      <c r="C15" s="21" t="s">
        <v>2426</v>
      </c>
      <c r="D15" s="8" t="s">
        <v>402</v>
      </c>
      <c r="E15" s="8">
        <v>1</v>
      </c>
      <c r="F15" s="8">
        <v>1</v>
      </c>
      <c r="G15" s="8">
        <v>0</v>
      </c>
      <c r="H15" s="9" t="s">
        <v>9</v>
      </c>
      <c r="I15" s="9" t="s">
        <v>4</v>
      </c>
      <c r="J15" s="9" t="s">
        <v>87</v>
      </c>
      <c r="K15" s="9" t="s">
        <v>8</v>
      </c>
      <c r="M15" s="10">
        <v>1</v>
      </c>
      <c r="N15" t="s">
        <v>2416</v>
      </c>
    </row>
    <row r="16" spans="1:14">
      <c r="A16" s="6">
        <v>44958</v>
      </c>
      <c r="B16" s="7">
        <f t="shared" si="0"/>
        <v>15</v>
      </c>
      <c r="C16" s="21" t="s">
        <v>2427</v>
      </c>
      <c r="D16" s="8" t="s">
        <v>402</v>
      </c>
      <c r="E16" s="8">
        <v>1</v>
      </c>
      <c r="F16" s="8">
        <v>1</v>
      </c>
      <c r="G16" s="8">
        <v>0</v>
      </c>
      <c r="H16" s="9" t="s">
        <v>21</v>
      </c>
      <c r="I16" s="9" t="s">
        <v>4</v>
      </c>
      <c r="J16" s="9" t="s">
        <v>66</v>
      </c>
      <c r="K16" s="9" t="s">
        <v>14</v>
      </c>
      <c r="L16" s="9">
        <v>1</v>
      </c>
    </row>
    <row r="17" spans="1:14">
      <c r="A17" s="6">
        <v>44958</v>
      </c>
      <c r="B17" s="7">
        <f t="shared" si="0"/>
        <v>16</v>
      </c>
      <c r="C17" s="21" t="s">
        <v>2428</v>
      </c>
      <c r="D17" s="8" t="s">
        <v>1005</v>
      </c>
      <c r="E17" s="8">
        <v>1</v>
      </c>
      <c r="F17" s="8">
        <v>1</v>
      </c>
      <c r="G17" s="8">
        <v>1</v>
      </c>
      <c r="H17" s="9" t="s">
        <v>3</v>
      </c>
      <c r="I17" s="9" t="s">
        <v>4</v>
      </c>
      <c r="J17" s="9" t="s">
        <v>87</v>
      </c>
      <c r="K17" s="9" t="s">
        <v>5</v>
      </c>
      <c r="L17" s="9">
        <v>1</v>
      </c>
    </row>
    <row r="18" spans="1:14">
      <c r="A18" s="6">
        <v>44958</v>
      </c>
      <c r="B18" s="7">
        <f t="shared" si="0"/>
        <v>17</v>
      </c>
      <c r="C18" s="21" t="s">
        <v>2429</v>
      </c>
      <c r="D18" s="8" t="s">
        <v>1005</v>
      </c>
      <c r="E18" s="8">
        <v>1</v>
      </c>
      <c r="F18" s="8">
        <v>0</v>
      </c>
      <c r="G18" s="8">
        <v>0</v>
      </c>
      <c r="H18" s="9" t="s">
        <v>6</v>
      </c>
      <c r="I18" s="9" t="s">
        <v>4</v>
      </c>
      <c r="J18" s="9" t="s">
        <v>71</v>
      </c>
      <c r="K18" s="9" t="s">
        <v>20</v>
      </c>
      <c r="M18" s="10">
        <v>1</v>
      </c>
      <c r="N18" t="s">
        <v>2430</v>
      </c>
    </row>
    <row r="19" spans="1:14">
      <c r="A19" s="6">
        <v>44958</v>
      </c>
      <c r="B19" s="7">
        <f t="shared" si="0"/>
        <v>18</v>
      </c>
      <c r="C19" s="21" t="s">
        <v>2431</v>
      </c>
      <c r="D19" s="8" t="s">
        <v>1005</v>
      </c>
      <c r="E19" s="8">
        <v>1</v>
      </c>
      <c r="F19" s="8">
        <v>1</v>
      </c>
      <c r="G19" s="8">
        <v>1</v>
      </c>
      <c r="H19" s="9" t="s">
        <v>6</v>
      </c>
      <c r="I19" s="9" t="s">
        <v>4</v>
      </c>
      <c r="J19" s="9" t="s">
        <v>83</v>
      </c>
      <c r="K19" s="9" t="s">
        <v>8</v>
      </c>
      <c r="L19" s="9">
        <v>1</v>
      </c>
    </row>
    <row r="20" spans="1:14">
      <c r="A20" s="6">
        <v>44958</v>
      </c>
      <c r="B20" s="7">
        <f t="shared" si="0"/>
        <v>19</v>
      </c>
      <c r="C20" s="21" t="s">
        <v>2432</v>
      </c>
      <c r="D20" s="8" t="s">
        <v>61</v>
      </c>
      <c r="E20" s="8">
        <v>1</v>
      </c>
      <c r="F20" s="8">
        <v>1</v>
      </c>
      <c r="G20" s="8">
        <v>1</v>
      </c>
      <c r="H20" s="9" t="s">
        <v>3</v>
      </c>
      <c r="I20" s="9" t="s">
        <v>4</v>
      </c>
      <c r="J20" s="9" t="s">
        <v>49</v>
      </c>
      <c r="K20" s="9" t="s">
        <v>5</v>
      </c>
      <c r="L20" s="9">
        <v>1</v>
      </c>
    </row>
    <row r="21" spans="1:14">
      <c r="A21" s="6">
        <v>44958</v>
      </c>
      <c r="B21" s="7">
        <f t="shared" si="0"/>
        <v>20</v>
      </c>
      <c r="C21" s="21" t="s">
        <v>2433</v>
      </c>
      <c r="D21" s="8" t="s">
        <v>61</v>
      </c>
      <c r="E21" s="8">
        <v>1</v>
      </c>
      <c r="F21" s="8">
        <v>0</v>
      </c>
      <c r="G21" s="8">
        <v>0</v>
      </c>
      <c r="H21" s="9" t="s">
        <v>3</v>
      </c>
      <c r="I21" s="9" t="s">
        <v>4</v>
      </c>
      <c r="J21" s="9" t="s">
        <v>71</v>
      </c>
      <c r="K21" s="9" t="s">
        <v>5</v>
      </c>
      <c r="M21" s="10">
        <v>1</v>
      </c>
      <c r="N21" t="s">
        <v>2434</v>
      </c>
    </row>
    <row r="22" spans="1:14">
      <c r="A22" s="6">
        <v>44958</v>
      </c>
      <c r="B22" s="7">
        <f t="shared" si="0"/>
        <v>21</v>
      </c>
      <c r="C22" s="21" t="s">
        <v>2435</v>
      </c>
      <c r="D22" s="8" t="s">
        <v>61</v>
      </c>
      <c r="E22" s="8">
        <v>1</v>
      </c>
      <c r="F22" s="8">
        <v>1</v>
      </c>
      <c r="G22" s="8">
        <v>1</v>
      </c>
      <c r="H22" s="9" t="s">
        <v>6</v>
      </c>
      <c r="I22" s="9" t="s">
        <v>4</v>
      </c>
      <c r="J22" s="9" t="s">
        <v>49</v>
      </c>
      <c r="K22" s="9" t="s">
        <v>8</v>
      </c>
      <c r="L22" s="9">
        <v>1</v>
      </c>
    </row>
    <row r="23" spans="1:14">
      <c r="A23" s="6">
        <v>44958</v>
      </c>
      <c r="B23" s="7">
        <f t="shared" si="0"/>
        <v>22</v>
      </c>
      <c r="C23" s="16" t="s">
        <v>2436</v>
      </c>
      <c r="D23" s="8" t="s">
        <v>53</v>
      </c>
      <c r="E23" s="8">
        <v>1</v>
      </c>
      <c r="F23" s="8">
        <v>2</v>
      </c>
      <c r="G23" s="8">
        <v>0</v>
      </c>
      <c r="H23" s="9" t="s">
        <v>21</v>
      </c>
      <c r="I23" s="9" t="s">
        <v>4</v>
      </c>
      <c r="J23" s="9" t="s">
        <v>87</v>
      </c>
      <c r="K23" s="9" t="s">
        <v>14</v>
      </c>
      <c r="L23" s="9">
        <v>1</v>
      </c>
    </row>
    <row r="24" spans="1:14">
      <c r="A24" s="6">
        <v>44958</v>
      </c>
      <c r="B24" s="7">
        <f t="shared" si="0"/>
        <v>23</v>
      </c>
      <c r="C24" s="16" t="s">
        <v>2437</v>
      </c>
      <c r="D24" s="8" t="s">
        <v>53</v>
      </c>
      <c r="E24" s="8">
        <v>1</v>
      </c>
      <c r="F24" s="8">
        <v>2</v>
      </c>
      <c r="G24" s="8">
        <v>7</v>
      </c>
      <c r="H24" s="9" t="s">
        <v>21</v>
      </c>
      <c r="I24" s="9" t="s">
        <v>4</v>
      </c>
      <c r="J24" s="9" t="s">
        <v>49</v>
      </c>
      <c r="K24" s="9" t="s">
        <v>14</v>
      </c>
      <c r="L24" s="9">
        <v>1</v>
      </c>
    </row>
    <row r="25" spans="1:14">
      <c r="A25" s="6">
        <v>44958</v>
      </c>
      <c r="B25" s="7">
        <f t="shared" si="0"/>
        <v>24</v>
      </c>
      <c r="C25" s="16" t="s">
        <v>2438</v>
      </c>
      <c r="D25" s="8" t="s">
        <v>53</v>
      </c>
      <c r="E25" s="8">
        <v>1</v>
      </c>
      <c r="F25" s="8">
        <v>2</v>
      </c>
      <c r="G25" s="8">
        <v>0</v>
      </c>
      <c r="H25" s="9" t="s">
        <v>21</v>
      </c>
      <c r="I25" s="9" t="s">
        <v>4</v>
      </c>
      <c r="J25" s="9" t="s">
        <v>51</v>
      </c>
      <c r="K25" s="9" t="s">
        <v>14</v>
      </c>
      <c r="L25" s="9">
        <v>1</v>
      </c>
    </row>
    <row r="26" spans="1:14">
      <c r="A26" s="6">
        <v>44958</v>
      </c>
      <c r="B26" s="7">
        <f t="shared" si="0"/>
        <v>25</v>
      </c>
      <c r="C26" s="16" t="s">
        <v>2439</v>
      </c>
      <c r="D26" s="8" t="s">
        <v>53</v>
      </c>
      <c r="E26" s="8">
        <v>1</v>
      </c>
      <c r="F26" s="8">
        <v>2</v>
      </c>
      <c r="G26" s="8">
        <v>0</v>
      </c>
      <c r="H26" s="9" t="s">
        <v>21</v>
      </c>
      <c r="I26" s="9" t="s">
        <v>4</v>
      </c>
      <c r="J26" s="9" t="s">
        <v>83</v>
      </c>
      <c r="K26" s="9" t="s">
        <v>14</v>
      </c>
      <c r="L26" s="9">
        <v>1</v>
      </c>
    </row>
    <row r="27" spans="1:14">
      <c r="A27" s="6">
        <v>44958</v>
      </c>
      <c r="B27" s="7">
        <f t="shared" si="0"/>
        <v>26</v>
      </c>
      <c r="C27" s="18" t="s">
        <v>2440</v>
      </c>
      <c r="D27" s="8" t="s">
        <v>53</v>
      </c>
      <c r="E27" s="8">
        <v>1</v>
      </c>
      <c r="F27" s="8">
        <v>1</v>
      </c>
      <c r="G27" s="8">
        <v>0</v>
      </c>
      <c r="H27" s="9" t="s">
        <v>21</v>
      </c>
      <c r="I27" s="9" t="s">
        <v>4</v>
      </c>
      <c r="J27" s="9" t="s">
        <v>74</v>
      </c>
      <c r="K27" s="9" t="s">
        <v>17</v>
      </c>
      <c r="L27" s="9">
        <v>1</v>
      </c>
    </row>
    <row r="28" spans="1:14">
      <c r="A28" s="6">
        <v>44958</v>
      </c>
      <c r="B28" s="7">
        <f t="shared" si="0"/>
        <v>27</v>
      </c>
      <c r="C28" s="16" t="s">
        <v>2441</v>
      </c>
      <c r="D28" s="8" t="s">
        <v>53</v>
      </c>
      <c r="E28" s="8">
        <v>1</v>
      </c>
      <c r="F28" s="8">
        <v>1</v>
      </c>
      <c r="G28" s="8">
        <v>3</v>
      </c>
      <c r="H28" s="9" t="s">
        <v>18</v>
      </c>
      <c r="I28" s="9" t="s">
        <v>4</v>
      </c>
      <c r="J28" s="9" t="s">
        <v>66</v>
      </c>
      <c r="K28" s="9" t="s">
        <v>8</v>
      </c>
      <c r="M28" s="10">
        <v>1</v>
      </c>
      <c r="N28" t="s">
        <v>2416</v>
      </c>
    </row>
    <row r="29" spans="1:14">
      <c r="A29" s="6">
        <v>44958</v>
      </c>
      <c r="B29" s="7">
        <f t="shared" si="0"/>
        <v>28</v>
      </c>
      <c r="C29" s="18" t="s">
        <v>2442</v>
      </c>
      <c r="D29" s="8" t="s">
        <v>950</v>
      </c>
      <c r="E29" s="8">
        <v>1</v>
      </c>
      <c r="F29" s="8">
        <v>0</v>
      </c>
      <c r="G29" s="8">
        <v>0</v>
      </c>
      <c r="H29" s="9" t="s">
        <v>6</v>
      </c>
      <c r="I29" s="9" t="s">
        <v>4</v>
      </c>
      <c r="J29" s="9" t="s">
        <v>83</v>
      </c>
      <c r="K29" s="9" t="s">
        <v>8</v>
      </c>
      <c r="M29" s="10">
        <v>1</v>
      </c>
      <c r="N29" t="s">
        <v>2443</v>
      </c>
    </row>
    <row r="30" spans="1:14">
      <c r="A30" s="6">
        <v>44958</v>
      </c>
      <c r="B30" s="7">
        <f t="shared" si="0"/>
        <v>29</v>
      </c>
      <c r="C30" s="18" t="s">
        <v>2444</v>
      </c>
      <c r="D30" s="8" t="s">
        <v>1019</v>
      </c>
      <c r="E30" s="8">
        <v>1</v>
      </c>
      <c r="F30" s="8">
        <v>1</v>
      </c>
      <c r="G30" s="8">
        <v>1</v>
      </c>
      <c r="H30" s="9" t="s">
        <v>6</v>
      </c>
      <c r="I30" s="9" t="s">
        <v>4</v>
      </c>
      <c r="J30" s="9" t="s">
        <v>66</v>
      </c>
      <c r="K30" s="9" t="s">
        <v>8</v>
      </c>
      <c r="L30" s="9">
        <v>1</v>
      </c>
    </row>
    <row r="31" spans="1:14">
      <c r="A31" s="6">
        <v>44958</v>
      </c>
      <c r="B31" s="7">
        <f t="shared" si="0"/>
        <v>30</v>
      </c>
      <c r="C31" s="18" t="s">
        <v>2445</v>
      </c>
      <c r="D31" s="8" t="s">
        <v>1019</v>
      </c>
      <c r="E31" s="8">
        <v>1</v>
      </c>
      <c r="F31" s="8">
        <v>1</v>
      </c>
      <c r="G31" s="8">
        <v>1</v>
      </c>
      <c r="H31" s="9" t="s">
        <v>6</v>
      </c>
      <c r="I31" s="9" t="s">
        <v>7</v>
      </c>
      <c r="J31" s="9" t="s">
        <v>49</v>
      </c>
      <c r="K31" s="9" t="s">
        <v>8</v>
      </c>
      <c r="L31" s="9">
        <v>1</v>
      </c>
    </row>
    <row r="32" spans="1:14">
      <c r="A32" s="6">
        <v>44958</v>
      </c>
      <c r="B32" s="7">
        <f t="shared" si="0"/>
        <v>31</v>
      </c>
      <c r="C32" s="18" t="s">
        <v>2446</v>
      </c>
      <c r="D32" s="8" t="s">
        <v>1019</v>
      </c>
      <c r="E32" s="8">
        <v>1</v>
      </c>
      <c r="F32" s="8">
        <v>1</v>
      </c>
      <c r="G32" s="8">
        <v>1</v>
      </c>
      <c r="H32" s="9" t="s">
        <v>6</v>
      </c>
      <c r="I32" s="9" t="s">
        <v>7</v>
      </c>
      <c r="J32" s="9" t="s">
        <v>51</v>
      </c>
      <c r="K32" s="9" t="s">
        <v>8</v>
      </c>
      <c r="L32" s="9">
        <v>1</v>
      </c>
    </row>
    <row r="33" spans="1:14">
      <c r="A33" s="6">
        <v>44958</v>
      </c>
      <c r="B33" s="7">
        <f t="shared" si="0"/>
        <v>32</v>
      </c>
      <c r="C33" s="18" t="s">
        <v>2447</v>
      </c>
      <c r="D33" s="8" t="s">
        <v>113</v>
      </c>
      <c r="E33" s="8">
        <v>1</v>
      </c>
      <c r="F33" s="8">
        <v>1</v>
      </c>
      <c r="G33" s="8">
        <v>1</v>
      </c>
      <c r="H33" s="9" t="s">
        <v>15</v>
      </c>
      <c r="I33" s="9" t="s">
        <v>4</v>
      </c>
      <c r="J33" s="9" t="s">
        <v>71</v>
      </c>
      <c r="K33" s="9" t="s">
        <v>14</v>
      </c>
      <c r="L33" s="9">
        <v>1</v>
      </c>
    </row>
    <row r="34" spans="1:14">
      <c r="A34" s="6">
        <v>44958</v>
      </c>
      <c r="B34" s="7">
        <f t="shared" si="0"/>
        <v>33</v>
      </c>
      <c r="C34" s="18" t="s">
        <v>2448</v>
      </c>
      <c r="D34" s="8" t="s">
        <v>1019</v>
      </c>
      <c r="E34" s="8">
        <v>1</v>
      </c>
      <c r="F34" s="8">
        <v>1</v>
      </c>
      <c r="G34" s="8">
        <v>1</v>
      </c>
      <c r="H34" s="9" t="s">
        <v>6</v>
      </c>
      <c r="I34" s="9" t="s">
        <v>4</v>
      </c>
      <c r="J34" s="9" t="s">
        <v>51</v>
      </c>
      <c r="K34" s="9" t="s">
        <v>8</v>
      </c>
      <c r="L34" s="9">
        <v>1</v>
      </c>
    </row>
    <row r="35" spans="1:14">
      <c r="A35" s="6">
        <v>44959</v>
      </c>
      <c r="B35" s="7">
        <f t="shared" si="0"/>
        <v>34</v>
      </c>
      <c r="C35" s="18" t="s">
        <v>2449</v>
      </c>
      <c r="D35" s="8" t="s">
        <v>950</v>
      </c>
      <c r="E35" s="8">
        <v>1</v>
      </c>
      <c r="F35" s="8">
        <v>0</v>
      </c>
      <c r="G35" s="8">
        <v>0</v>
      </c>
      <c r="H35" s="9" t="s">
        <v>13</v>
      </c>
      <c r="I35" s="9" t="s">
        <v>13</v>
      </c>
      <c r="J35" s="9" t="s">
        <v>1795</v>
      </c>
      <c r="K35" s="9" t="s">
        <v>8</v>
      </c>
      <c r="M35" s="10">
        <v>1</v>
      </c>
      <c r="N35" t="s">
        <v>2450</v>
      </c>
    </row>
    <row r="36" spans="1:14">
      <c r="A36" s="6">
        <v>44959</v>
      </c>
      <c r="B36" s="7">
        <f t="shared" si="0"/>
        <v>35</v>
      </c>
      <c r="C36" s="18" t="s">
        <v>2307</v>
      </c>
      <c r="D36" s="8" t="s">
        <v>950</v>
      </c>
      <c r="E36" s="8">
        <v>1</v>
      </c>
      <c r="F36" s="8">
        <v>0</v>
      </c>
      <c r="G36" s="8">
        <v>0</v>
      </c>
      <c r="H36" s="9" t="s">
        <v>13</v>
      </c>
      <c r="I36" s="9" t="s">
        <v>13</v>
      </c>
      <c r="J36" s="9" t="s">
        <v>1795</v>
      </c>
      <c r="K36" s="9" t="s">
        <v>8</v>
      </c>
      <c r="M36" s="10">
        <v>1</v>
      </c>
      <c r="N36" t="s">
        <v>2450</v>
      </c>
    </row>
    <row r="37" spans="1:14">
      <c r="A37" s="6">
        <v>44959</v>
      </c>
      <c r="B37" s="7">
        <f t="shared" si="0"/>
        <v>36</v>
      </c>
      <c r="C37" s="18" t="s">
        <v>2308</v>
      </c>
      <c r="D37" s="8" t="s">
        <v>950</v>
      </c>
      <c r="E37" s="8">
        <v>1</v>
      </c>
      <c r="F37" s="8">
        <v>0</v>
      </c>
      <c r="G37" s="8">
        <v>0</v>
      </c>
      <c r="H37" s="9" t="s">
        <v>13</v>
      </c>
      <c r="I37" s="9" t="s">
        <v>13</v>
      </c>
      <c r="J37" s="9" t="s">
        <v>1795</v>
      </c>
      <c r="K37" s="9" t="s">
        <v>8</v>
      </c>
      <c r="M37" s="10">
        <v>1</v>
      </c>
      <c r="N37" t="s">
        <v>2450</v>
      </c>
    </row>
    <row r="38" spans="1:14">
      <c r="A38" s="6">
        <v>44959</v>
      </c>
      <c r="B38" s="7">
        <f t="shared" si="0"/>
        <v>37</v>
      </c>
      <c r="C38" s="18" t="s">
        <v>2451</v>
      </c>
      <c r="D38" s="8" t="s">
        <v>950</v>
      </c>
      <c r="E38" s="8">
        <v>1</v>
      </c>
      <c r="F38" s="8">
        <v>0</v>
      </c>
      <c r="G38" s="8">
        <v>0</v>
      </c>
      <c r="H38" s="9" t="s">
        <v>13</v>
      </c>
      <c r="I38" s="9" t="s">
        <v>13</v>
      </c>
      <c r="J38" s="9" t="s">
        <v>1795</v>
      </c>
      <c r="K38" s="9" t="s">
        <v>8</v>
      </c>
      <c r="M38" s="10">
        <v>1</v>
      </c>
      <c r="N38" t="s">
        <v>2450</v>
      </c>
    </row>
    <row r="39" spans="1:14">
      <c r="A39" s="6">
        <v>44959</v>
      </c>
      <c r="B39" s="7">
        <f t="shared" si="0"/>
        <v>38</v>
      </c>
      <c r="C39" s="16" t="s">
        <v>2452</v>
      </c>
      <c r="D39" s="8" t="s">
        <v>53</v>
      </c>
      <c r="E39" s="8">
        <v>1</v>
      </c>
      <c r="F39" s="8">
        <v>18</v>
      </c>
      <c r="G39" s="8">
        <v>1</v>
      </c>
      <c r="H39" s="9" t="s">
        <v>15</v>
      </c>
      <c r="I39" s="9" t="s">
        <v>4</v>
      </c>
      <c r="J39" s="9" t="s">
        <v>71</v>
      </c>
      <c r="K39" s="9" t="s">
        <v>14</v>
      </c>
      <c r="L39" s="9">
        <v>1</v>
      </c>
    </row>
    <row r="40" spans="1:14">
      <c r="A40" s="6">
        <v>44959</v>
      </c>
      <c r="B40" s="7">
        <f t="shared" si="0"/>
        <v>39</v>
      </c>
      <c r="C40" s="18" t="s">
        <v>2453</v>
      </c>
      <c r="D40" s="8" t="s">
        <v>53</v>
      </c>
      <c r="E40" s="8">
        <v>1</v>
      </c>
      <c r="F40" s="8">
        <v>0</v>
      </c>
      <c r="G40" s="8">
        <v>1</v>
      </c>
      <c r="H40" s="9" t="s">
        <v>15</v>
      </c>
      <c r="I40" s="9" t="s">
        <v>4</v>
      </c>
      <c r="J40" s="9" t="s">
        <v>66</v>
      </c>
      <c r="K40" s="9" t="s">
        <v>14</v>
      </c>
      <c r="M40" s="10">
        <v>1</v>
      </c>
      <c r="N40" t="s">
        <v>2454</v>
      </c>
    </row>
    <row r="41" spans="1:14">
      <c r="A41" s="6">
        <v>44959</v>
      </c>
      <c r="B41" s="7">
        <f t="shared" si="0"/>
        <v>40</v>
      </c>
      <c r="C41" s="18" t="s">
        <v>2455</v>
      </c>
      <c r="D41" s="8" t="s">
        <v>950</v>
      </c>
      <c r="E41" s="8">
        <v>1</v>
      </c>
      <c r="F41" s="8">
        <v>1</v>
      </c>
      <c r="G41" s="8">
        <v>1</v>
      </c>
      <c r="H41" s="9" t="s">
        <v>6</v>
      </c>
      <c r="I41" s="9" t="s">
        <v>4</v>
      </c>
      <c r="J41" s="9" t="s">
        <v>83</v>
      </c>
      <c r="K41" s="9" t="s">
        <v>8</v>
      </c>
      <c r="L41" s="9">
        <v>1</v>
      </c>
    </row>
    <row r="42" spans="1:14">
      <c r="A42" s="6">
        <v>44959</v>
      </c>
      <c r="B42" s="7">
        <f t="shared" si="0"/>
        <v>41</v>
      </c>
      <c r="C42" s="18" t="s">
        <v>2456</v>
      </c>
      <c r="D42" s="8" t="s">
        <v>48</v>
      </c>
      <c r="E42" s="8">
        <v>1</v>
      </c>
      <c r="F42" s="8">
        <v>1</v>
      </c>
      <c r="G42" s="8">
        <v>0</v>
      </c>
      <c r="H42" s="9" t="s">
        <v>21</v>
      </c>
      <c r="I42" s="9" t="s">
        <v>7</v>
      </c>
      <c r="J42" s="9" t="s">
        <v>49</v>
      </c>
      <c r="K42" s="9" t="s">
        <v>17</v>
      </c>
      <c r="L42" s="9">
        <v>1</v>
      </c>
    </row>
    <row r="43" spans="1:14">
      <c r="A43" s="6">
        <v>44959</v>
      </c>
      <c r="B43" s="7">
        <f t="shared" si="0"/>
        <v>42</v>
      </c>
      <c r="C43" s="18" t="s">
        <v>2457</v>
      </c>
      <c r="D43" s="8" t="s">
        <v>48</v>
      </c>
      <c r="E43" s="8">
        <v>1</v>
      </c>
      <c r="F43" s="8">
        <v>1</v>
      </c>
      <c r="G43" s="8">
        <v>1</v>
      </c>
      <c r="H43" s="9" t="s">
        <v>15</v>
      </c>
      <c r="I43" s="9" t="s">
        <v>4</v>
      </c>
      <c r="J43" s="9" t="s">
        <v>51</v>
      </c>
      <c r="K43" s="9" t="s">
        <v>14</v>
      </c>
      <c r="L43" s="9">
        <v>1</v>
      </c>
    </row>
    <row r="44" spans="1:14">
      <c r="A44" s="6">
        <v>44959</v>
      </c>
      <c r="B44" s="7">
        <f t="shared" si="0"/>
        <v>43</v>
      </c>
      <c r="C44" s="18" t="s">
        <v>2458</v>
      </c>
      <c r="D44" s="8" t="s">
        <v>48</v>
      </c>
      <c r="E44" s="8">
        <v>1</v>
      </c>
      <c r="F44" s="8">
        <v>1</v>
      </c>
      <c r="G44" s="8">
        <v>1</v>
      </c>
      <c r="H44" s="9" t="s">
        <v>15</v>
      </c>
      <c r="I44" s="9" t="s">
        <v>4</v>
      </c>
      <c r="J44" s="9" t="s">
        <v>83</v>
      </c>
      <c r="K44" s="9" t="s">
        <v>14</v>
      </c>
      <c r="L44" s="9">
        <v>1</v>
      </c>
    </row>
    <row r="45" spans="1:14">
      <c r="A45" s="6">
        <v>44959</v>
      </c>
      <c r="B45" s="7">
        <f t="shared" si="0"/>
        <v>44</v>
      </c>
      <c r="C45" s="18" t="s">
        <v>2459</v>
      </c>
      <c r="D45" s="8" t="s">
        <v>48</v>
      </c>
      <c r="E45" s="8">
        <v>1</v>
      </c>
      <c r="F45" s="8">
        <v>1</v>
      </c>
      <c r="G45" s="8">
        <v>1</v>
      </c>
      <c r="H45" s="9" t="s">
        <v>15</v>
      </c>
      <c r="I45" s="9" t="s">
        <v>4</v>
      </c>
      <c r="J45" s="9" t="s">
        <v>49</v>
      </c>
      <c r="K45" s="9" t="s">
        <v>14</v>
      </c>
      <c r="L45" s="9">
        <v>1</v>
      </c>
    </row>
    <row r="46" spans="1:14">
      <c r="A46" s="6">
        <v>44959</v>
      </c>
      <c r="B46" s="7">
        <f t="shared" si="0"/>
        <v>45</v>
      </c>
      <c r="C46" s="18" t="s">
        <v>2460</v>
      </c>
      <c r="D46" s="8" t="s">
        <v>402</v>
      </c>
      <c r="E46" s="8">
        <v>1</v>
      </c>
      <c r="F46" s="8">
        <v>17</v>
      </c>
      <c r="G46" s="8">
        <v>0</v>
      </c>
      <c r="H46" s="9" t="s">
        <v>15</v>
      </c>
      <c r="I46" s="9" t="s">
        <v>4</v>
      </c>
      <c r="J46" s="9" t="s">
        <v>71</v>
      </c>
      <c r="K46" s="9" t="s">
        <v>14</v>
      </c>
      <c r="L46" s="9">
        <v>1</v>
      </c>
    </row>
    <row r="47" spans="1:14">
      <c r="A47" s="6">
        <v>44959</v>
      </c>
      <c r="B47" s="7">
        <f t="shared" si="0"/>
        <v>46</v>
      </c>
      <c r="C47" s="18" t="s">
        <v>2461</v>
      </c>
      <c r="D47" s="8" t="s">
        <v>402</v>
      </c>
      <c r="E47" s="8">
        <v>1</v>
      </c>
      <c r="F47" s="8">
        <v>18</v>
      </c>
      <c r="G47" s="8">
        <v>1</v>
      </c>
      <c r="H47" s="9" t="s">
        <v>15</v>
      </c>
      <c r="I47" s="9" t="s">
        <v>4</v>
      </c>
      <c r="J47" s="9" t="s">
        <v>71</v>
      </c>
      <c r="K47" s="9" t="s">
        <v>14</v>
      </c>
      <c r="L47" s="9">
        <v>1</v>
      </c>
    </row>
    <row r="48" spans="1:14">
      <c r="A48" s="6">
        <v>44959</v>
      </c>
      <c r="B48" s="7">
        <f t="shared" si="0"/>
        <v>47</v>
      </c>
      <c r="C48" s="18" t="s">
        <v>162</v>
      </c>
      <c r="D48" s="8" t="s">
        <v>402</v>
      </c>
      <c r="E48" s="8">
        <v>1</v>
      </c>
      <c r="F48" s="8">
        <v>1</v>
      </c>
      <c r="G48" s="8">
        <v>1</v>
      </c>
      <c r="H48" s="9" t="s">
        <v>15</v>
      </c>
      <c r="I48" s="9" t="s">
        <v>4</v>
      </c>
      <c r="J48" s="9" t="s">
        <v>49</v>
      </c>
      <c r="K48" s="9" t="s">
        <v>14</v>
      </c>
      <c r="M48" s="10">
        <v>1</v>
      </c>
      <c r="N48" t="s">
        <v>2462</v>
      </c>
    </row>
    <row r="49" spans="1:14">
      <c r="A49" s="6">
        <v>44959</v>
      </c>
      <c r="B49" s="7">
        <f t="shared" si="0"/>
        <v>48</v>
      </c>
      <c r="C49" s="18" t="s">
        <v>2463</v>
      </c>
      <c r="D49" s="8" t="s">
        <v>55</v>
      </c>
      <c r="E49" s="8">
        <v>1</v>
      </c>
      <c r="F49" s="8">
        <v>1</v>
      </c>
      <c r="G49" s="8">
        <v>4</v>
      </c>
      <c r="H49" s="9" t="s">
        <v>9</v>
      </c>
      <c r="I49" s="9" t="s">
        <v>16</v>
      </c>
      <c r="J49" s="9" t="s">
        <v>49</v>
      </c>
      <c r="K49" s="9" t="s">
        <v>8</v>
      </c>
      <c r="L49" s="9">
        <v>1</v>
      </c>
    </row>
    <row r="50" spans="1:14">
      <c r="A50" s="6">
        <v>44959</v>
      </c>
      <c r="B50" s="7">
        <f t="shared" si="0"/>
        <v>49</v>
      </c>
      <c r="C50" s="18" t="s">
        <v>2464</v>
      </c>
      <c r="D50" s="8" t="s">
        <v>1026</v>
      </c>
      <c r="E50" s="8">
        <v>1</v>
      </c>
      <c r="F50" s="8">
        <v>0</v>
      </c>
      <c r="G50" s="8">
        <v>0</v>
      </c>
      <c r="H50" s="9" t="s">
        <v>13</v>
      </c>
      <c r="I50" s="9" t="s">
        <v>13</v>
      </c>
      <c r="J50" s="9" t="s">
        <v>1795</v>
      </c>
      <c r="K50" s="9" t="s">
        <v>20</v>
      </c>
      <c r="M50" s="10">
        <v>1</v>
      </c>
      <c r="N50" t="s">
        <v>2450</v>
      </c>
    </row>
    <row r="51" spans="1:14">
      <c r="A51" s="6">
        <v>44959</v>
      </c>
      <c r="B51" s="7">
        <f t="shared" si="0"/>
        <v>50</v>
      </c>
      <c r="C51" s="18" t="s">
        <v>2465</v>
      </c>
      <c r="D51" s="8" t="s">
        <v>1026</v>
      </c>
      <c r="E51" s="8">
        <v>1</v>
      </c>
      <c r="F51" s="8">
        <v>0</v>
      </c>
      <c r="G51" s="8">
        <v>0</v>
      </c>
      <c r="H51" s="9" t="s">
        <v>13</v>
      </c>
      <c r="I51" s="9" t="s">
        <v>13</v>
      </c>
      <c r="J51" s="9" t="s">
        <v>1795</v>
      </c>
      <c r="K51" s="9" t="s">
        <v>20</v>
      </c>
      <c r="M51" s="10">
        <v>1</v>
      </c>
      <c r="N51" t="s">
        <v>2450</v>
      </c>
    </row>
    <row r="52" spans="1:14">
      <c r="A52" s="6">
        <v>44959</v>
      </c>
      <c r="B52" s="7">
        <f t="shared" si="0"/>
        <v>51</v>
      </c>
      <c r="C52" s="18" t="s">
        <v>2466</v>
      </c>
      <c r="D52" s="8" t="s">
        <v>1026</v>
      </c>
      <c r="E52" s="8">
        <v>1</v>
      </c>
      <c r="F52" s="8">
        <v>0</v>
      </c>
      <c r="G52" s="8">
        <v>3</v>
      </c>
      <c r="H52" s="9" t="s">
        <v>6</v>
      </c>
      <c r="I52" s="9" t="s">
        <v>4</v>
      </c>
      <c r="J52" s="9" t="s">
        <v>66</v>
      </c>
      <c r="K52" s="9" t="s">
        <v>20</v>
      </c>
      <c r="L52" s="9">
        <v>1</v>
      </c>
    </row>
    <row r="53" spans="1:14">
      <c r="A53" s="6">
        <v>44959</v>
      </c>
      <c r="B53" s="7">
        <f t="shared" si="0"/>
        <v>52</v>
      </c>
      <c r="C53" s="18" t="s">
        <v>2467</v>
      </c>
      <c r="D53" s="8" t="s">
        <v>1026</v>
      </c>
      <c r="E53" s="8">
        <v>1</v>
      </c>
      <c r="F53" s="8">
        <v>0</v>
      </c>
      <c r="G53" s="8">
        <v>0</v>
      </c>
      <c r="H53" s="9" t="s">
        <v>3</v>
      </c>
      <c r="I53" s="9" t="s">
        <v>4</v>
      </c>
      <c r="J53" s="9" t="s">
        <v>49</v>
      </c>
      <c r="K53" s="9" t="s">
        <v>5</v>
      </c>
      <c r="M53" s="10">
        <v>1</v>
      </c>
      <c r="N53" t="s">
        <v>2468</v>
      </c>
    </row>
    <row r="54" spans="1:14">
      <c r="A54" s="6">
        <v>44959</v>
      </c>
      <c r="B54" s="7">
        <f t="shared" si="0"/>
        <v>53</v>
      </c>
      <c r="C54" s="18" t="s">
        <v>2469</v>
      </c>
      <c r="D54" s="8" t="s">
        <v>1026</v>
      </c>
      <c r="E54" s="8">
        <v>1</v>
      </c>
      <c r="F54" s="8">
        <v>1</v>
      </c>
      <c r="G54" s="8">
        <v>1</v>
      </c>
      <c r="H54" s="9" t="s">
        <v>6</v>
      </c>
      <c r="I54" s="9" t="s">
        <v>4</v>
      </c>
      <c r="J54" s="9" t="s">
        <v>83</v>
      </c>
      <c r="K54" s="9" t="s">
        <v>8</v>
      </c>
      <c r="L54" s="9">
        <v>1</v>
      </c>
    </row>
    <row r="55" spans="1:14">
      <c r="A55" s="6">
        <v>44959</v>
      </c>
      <c r="B55" s="7">
        <f t="shared" si="0"/>
        <v>54</v>
      </c>
      <c r="C55" s="16" t="s">
        <v>2470</v>
      </c>
      <c r="D55" s="8" t="s">
        <v>1026</v>
      </c>
      <c r="E55" s="8">
        <v>1</v>
      </c>
      <c r="F55" s="8">
        <v>1</v>
      </c>
      <c r="G55" s="8">
        <v>3</v>
      </c>
      <c r="H55" s="9" t="s">
        <v>6</v>
      </c>
      <c r="I55" s="9" t="s">
        <v>4</v>
      </c>
      <c r="J55" s="9" t="s">
        <v>87</v>
      </c>
      <c r="K55" s="9" t="s">
        <v>8</v>
      </c>
      <c r="L55" s="9">
        <v>1</v>
      </c>
    </row>
    <row r="56" spans="1:14">
      <c r="A56" s="6">
        <v>44959</v>
      </c>
      <c r="B56" s="7">
        <f t="shared" si="0"/>
        <v>55</v>
      </c>
      <c r="C56" s="16" t="s">
        <v>2376</v>
      </c>
      <c r="D56" s="8" t="s">
        <v>61</v>
      </c>
      <c r="E56" s="8">
        <v>1</v>
      </c>
      <c r="F56" s="8">
        <v>0</v>
      </c>
      <c r="G56" s="8">
        <v>3</v>
      </c>
      <c r="H56" s="9" t="s">
        <v>6</v>
      </c>
      <c r="I56" s="9" t="s">
        <v>4</v>
      </c>
      <c r="J56" s="9" t="s">
        <v>87</v>
      </c>
      <c r="K56" s="9" t="s">
        <v>20</v>
      </c>
      <c r="L56" s="9">
        <v>1</v>
      </c>
    </row>
    <row r="57" spans="1:14">
      <c r="A57" s="6">
        <v>44959</v>
      </c>
      <c r="B57" s="7">
        <f t="shared" si="0"/>
        <v>56</v>
      </c>
      <c r="C57" s="16" t="s">
        <v>2377</v>
      </c>
      <c r="D57" s="8" t="s">
        <v>61</v>
      </c>
      <c r="E57" s="8">
        <v>1</v>
      </c>
      <c r="F57" s="8">
        <v>0</v>
      </c>
      <c r="G57" s="8">
        <v>3</v>
      </c>
      <c r="H57" s="9" t="s">
        <v>6</v>
      </c>
      <c r="I57" s="9" t="s">
        <v>4</v>
      </c>
      <c r="J57" s="9" t="s">
        <v>83</v>
      </c>
      <c r="K57" s="9" t="s">
        <v>20</v>
      </c>
      <c r="L57" s="9">
        <v>1</v>
      </c>
    </row>
    <row r="58" spans="1:14">
      <c r="A58" s="6">
        <v>44959</v>
      </c>
      <c r="B58" s="7">
        <f t="shared" si="0"/>
        <v>57</v>
      </c>
      <c r="C58" s="16" t="s">
        <v>2471</v>
      </c>
      <c r="D58" s="8" t="s">
        <v>61</v>
      </c>
      <c r="E58" s="8">
        <v>1</v>
      </c>
      <c r="F58" s="8">
        <v>0</v>
      </c>
      <c r="G58" s="8">
        <v>2</v>
      </c>
      <c r="H58" s="9" t="s">
        <v>13</v>
      </c>
      <c r="I58" s="9" t="s">
        <v>13</v>
      </c>
      <c r="J58" s="9" t="s">
        <v>1795</v>
      </c>
      <c r="K58" s="9" t="s">
        <v>20</v>
      </c>
      <c r="M58" s="10">
        <v>1</v>
      </c>
      <c r="N58" t="s">
        <v>2450</v>
      </c>
    </row>
    <row r="59" spans="1:14">
      <c r="A59" s="6">
        <v>44959</v>
      </c>
      <c r="B59" s="7">
        <f t="shared" si="0"/>
        <v>58</v>
      </c>
      <c r="C59" s="16" t="s">
        <v>2472</v>
      </c>
      <c r="D59" s="8" t="s">
        <v>61</v>
      </c>
      <c r="E59" s="8">
        <v>1</v>
      </c>
      <c r="F59" s="8">
        <v>0</v>
      </c>
      <c r="G59" s="8">
        <v>1</v>
      </c>
      <c r="H59" s="9" t="s">
        <v>13</v>
      </c>
      <c r="I59" s="9" t="s">
        <v>13</v>
      </c>
      <c r="J59" s="9" t="s">
        <v>1795</v>
      </c>
      <c r="K59" s="9" t="s">
        <v>20</v>
      </c>
      <c r="M59" s="10">
        <v>1</v>
      </c>
      <c r="N59" t="s">
        <v>2450</v>
      </c>
    </row>
    <row r="60" spans="1:14">
      <c r="A60" s="6">
        <v>44959</v>
      </c>
      <c r="B60" s="7">
        <f t="shared" si="0"/>
        <v>59</v>
      </c>
      <c r="C60" s="16" t="s">
        <v>2473</v>
      </c>
      <c r="D60" s="8" t="s">
        <v>61</v>
      </c>
      <c r="E60" s="8">
        <v>1</v>
      </c>
      <c r="F60" s="8">
        <v>0</v>
      </c>
      <c r="G60" s="8">
        <v>1</v>
      </c>
      <c r="H60" s="9" t="s">
        <v>13</v>
      </c>
      <c r="I60" s="9" t="s">
        <v>13</v>
      </c>
      <c r="J60" s="9" t="s">
        <v>1795</v>
      </c>
      <c r="K60" s="9" t="s">
        <v>20</v>
      </c>
      <c r="M60" s="10">
        <v>1</v>
      </c>
      <c r="N60" t="s">
        <v>2450</v>
      </c>
    </row>
    <row r="61" spans="1:14">
      <c r="A61" s="6">
        <v>44959</v>
      </c>
      <c r="B61" s="7">
        <f t="shared" si="0"/>
        <v>60</v>
      </c>
      <c r="C61" s="16" t="s">
        <v>2474</v>
      </c>
      <c r="D61" s="8" t="s">
        <v>61</v>
      </c>
      <c r="E61" s="8">
        <v>1</v>
      </c>
      <c r="F61" s="8">
        <v>1</v>
      </c>
      <c r="G61" s="8">
        <v>1</v>
      </c>
      <c r="H61" s="9" t="s">
        <v>6</v>
      </c>
      <c r="I61" s="9" t="s">
        <v>4</v>
      </c>
      <c r="J61" s="9" t="s">
        <v>66</v>
      </c>
      <c r="K61" s="9" t="s">
        <v>8</v>
      </c>
      <c r="L61" s="9">
        <v>1</v>
      </c>
    </row>
    <row r="62" spans="1:14">
      <c r="A62" s="6">
        <v>44959</v>
      </c>
      <c r="B62" s="7">
        <f t="shared" si="0"/>
        <v>61</v>
      </c>
      <c r="C62" s="16" t="s">
        <v>2475</v>
      </c>
      <c r="D62" s="8" t="s">
        <v>61</v>
      </c>
      <c r="E62" s="8">
        <v>1</v>
      </c>
      <c r="F62" s="8">
        <v>0</v>
      </c>
      <c r="G62" s="8">
        <v>3</v>
      </c>
      <c r="H62" s="9" t="s">
        <v>6</v>
      </c>
      <c r="I62" s="9" t="s">
        <v>4</v>
      </c>
      <c r="J62" s="9" t="s">
        <v>49</v>
      </c>
      <c r="K62" s="9" t="s">
        <v>20</v>
      </c>
      <c r="L62" s="9">
        <v>1</v>
      </c>
    </row>
    <row r="63" spans="1:14">
      <c r="A63" s="6">
        <v>44959</v>
      </c>
      <c r="B63" s="7">
        <f t="shared" si="0"/>
        <v>62</v>
      </c>
      <c r="C63" s="16" t="s">
        <v>2476</v>
      </c>
      <c r="D63" s="8" t="s">
        <v>61</v>
      </c>
      <c r="E63" s="8">
        <v>1</v>
      </c>
      <c r="F63" s="8">
        <v>1</v>
      </c>
      <c r="G63" s="8">
        <v>3</v>
      </c>
      <c r="H63" s="9" t="s">
        <v>6</v>
      </c>
      <c r="I63" s="9" t="s">
        <v>4</v>
      </c>
      <c r="J63" s="9" t="s">
        <v>49</v>
      </c>
      <c r="K63" s="9" t="s">
        <v>8</v>
      </c>
      <c r="L63" s="9">
        <v>1</v>
      </c>
    </row>
    <row r="64" spans="1:14">
      <c r="A64" s="6">
        <v>44959</v>
      </c>
      <c r="B64" s="7">
        <f t="shared" si="0"/>
        <v>63</v>
      </c>
      <c r="C64" s="16" t="s">
        <v>2477</v>
      </c>
      <c r="D64" s="8" t="s">
        <v>1005</v>
      </c>
      <c r="E64" s="8">
        <v>1</v>
      </c>
      <c r="F64" s="8">
        <v>0</v>
      </c>
      <c r="G64" s="8">
        <v>0</v>
      </c>
      <c r="H64" s="9" t="s">
        <v>13</v>
      </c>
      <c r="I64" s="9" t="s">
        <v>13</v>
      </c>
      <c r="J64" s="9" t="s">
        <v>1795</v>
      </c>
      <c r="K64" s="9" t="s">
        <v>20</v>
      </c>
      <c r="M64" s="10">
        <v>1</v>
      </c>
      <c r="N64" t="s">
        <v>2450</v>
      </c>
    </row>
    <row r="65" spans="1:14">
      <c r="A65" s="6">
        <v>44959</v>
      </c>
      <c r="B65" s="7">
        <f t="shared" si="0"/>
        <v>64</v>
      </c>
      <c r="C65" s="16" t="s">
        <v>2478</v>
      </c>
      <c r="D65" s="8" t="s">
        <v>1005</v>
      </c>
      <c r="E65" s="8">
        <v>1</v>
      </c>
      <c r="F65" s="8">
        <v>0</v>
      </c>
      <c r="G65" s="8">
        <v>0</v>
      </c>
      <c r="H65" s="9" t="s">
        <v>13</v>
      </c>
      <c r="I65" s="9" t="s">
        <v>13</v>
      </c>
      <c r="J65" s="9" t="s">
        <v>1795</v>
      </c>
      <c r="K65" s="9" t="s">
        <v>20</v>
      </c>
      <c r="M65" s="10">
        <v>1</v>
      </c>
      <c r="N65" t="s">
        <v>2450</v>
      </c>
    </row>
    <row r="66" spans="1:14">
      <c r="A66" s="6">
        <v>44959</v>
      </c>
      <c r="B66" s="7">
        <f t="shared" si="0"/>
        <v>65</v>
      </c>
      <c r="C66" s="16" t="s">
        <v>2349</v>
      </c>
      <c r="D66" s="8" t="s">
        <v>1005</v>
      </c>
      <c r="E66" s="8">
        <v>1</v>
      </c>
      <c r="F66" s="8">
        <v>0</v>
      </c>
      <c r="G66" s="8">
        <v>1</v>
      </c>
      <c r="H66" s="9" t="s">
        <v>13</v>
      </c>
      <c r="I66" s="9" t="s">
        <v>13</v>
      </c>
      <c r="J66" s="9" t="s">
        <v>1795</v>
      </c>
      <c r="K66" s="9" t="s">
        <v>20</v>
      </c>
      <c r="M66" s="10">
        <v>1</v>
      </c>
      <c r="N66" t="s">
        <v>2450</v>
      </c>
    </row>
    <row r="67" spans="1:14">
      <c r="A67" s="6">
        <v>44959</v>
      </c>
      <c r="B67" s="7">
        <f t="shared" si="0"/>
        <v>66</v>
      </c>
      <c r="C67" s="16" t="s">
        <v>2479</v>
      </c>
      <c r="D67" s="8" t="s">
        <v>1005</v>
      </c>
      <c r="E67" s="8">
        <v>1</v>
      </c>
      <c r="F67" s="8">
        <v>0</v>
      </c>
      <c r="G67" s="8">
        <v>1</v>
      </c>
      <c r="H67" s="9" t="s">
        <v>13</v>
      </c>
      <c r="I67" s="9" t="s">
        <v>13</v>
      </c>
      <c r="J67" s="9" t="s">
        <v>1795</v>
      </c>
      <c r="K67" s="9" t="s">
        <v>20</v>
      </c>
      <c r="M67" s="10">
        <v>1</v>
      </c>
      <c r="N67" t="s">
        <v>2450</v>
      </c>
    </row>
    <row r="68" spans="1:14">
      <c r="A68" s="6">
        <v>44959</v>
      </c>
      <c r="B68" s="7">
        <f t="shared" ref="B68:B131" si="1">SUM(B67+1)</f>
        <v>67</v>
      </c>
      <c r="C68" s="16" t="s">
        <v>2480</v>
      </c>
      <c r="D68" s="8" t="s">
        <v>1005</v>
      </c>
      <c r="E68" s="8">
        <v>1</v>
      </c>
      <c r="F68" s="8">
        <v>0</v>
      </c>
      <c r="G68" s="8">
        <v>1</v>
      </c>
      <c r="H68" s="9" t="s">
        <v>13</v>
      </c>
      <c r="I68" s="9" t="s">
        <v>13</v>
      </c>
      <c r="J68" s="9" t="s">
        <v>1795</v>
      </c>
      <c r="K68" s="9" t="s">
        <v>20</v>
      </c>
      <c r="M68" s="10">
        <v>1</v>
      </c>
      <c r="N68" t="s">
        <v>2450</v>
      </c>
    </row>
    <row r="69" spans="1:14">
      <c r="A69" s="6">
        <v>44959</v>
      </c>
      <c r="B69" s="7">
        <f t="shared" si="1"/>
        <v>68</v>
      </c>
      <c r="C69" s="16" t="s">
        <v>2481</v>
      </c>
      <c r="D69" s="8" t="s">
        <v>1005</v>
      </c>
      <c r="E69" s="8">
        <v>1</v>
      </c>
      <c r="F69" s="8">
        <v>1</v>
      </c>
      <c r="G69" s="8">
        <v>3</v>
      </c>
      <c r="H69" s="9" t="s">
        <v>26</v>
      </c>
      <c r="I69" s="9" t="s">
        <v>13</v>
      </c>
      <c r="J69" s="9" t="s">
        <v>1795</v>
      </c>
      <c r="K69" s="9" t="s">
        <v>20</v>
      </c>
      <c r="M69" s="10">
        <v>1</v>
      </c>
      <c r="N69" t="s">
        <v>2450</v>
      </c>
    </row>
    <row r="70" spans="1:14">
      <c r="A70" s="6">
        <v>44959</v>
      </c>
      <c r="B70" s="7">
        <f t="shared" si="1"/>
        <v>69</v>
      </c>
      <c r="C70" s="16" t="s">
        <v>2482</v>
      </c>
      <c r="D70" s="8" t="s">
        <v>1005</v>
      </c>
      <c r="E70" s="8">
        <v>1</v>
      </c>
      <c r="F70" s="8">
        <v>0</v>
      </c>
      <c r="G70" s="8">
        <v>3</v>
      </c>
      <c r="H70" s="9" t="s">
        <v>6</v>
      </c>
      <c r="I70" s="9" t="s">
        <v>4</v>
      </c>
      <c r="J70" s="9" t="s">
        <v>87</v>
      </c>
      <c r="K70" s="9" t="s">
        <v>20</v>
      </c>
      <c r="L70" s="9">
        <v>1</v>
      </c>
    </row>
    <row r="71" spans="1:14">
      <c r="A71" s="6">
        <v>44959</v>
      </c>
      <c r="B71" s="7">
        <f t="shared" si="1"/>
        <v>70</v>
      </c>
      <c r="C71" s="16" t="s">
        <v>2483</v>
      </c>
      <c r="D71" s="8" t="s">
        <v>1005</v>
      </c>
      <c r="E71" s="8">
        <v>1</v>
      </c>
      <c r="F71" s="8">
        <v>0</v>
      </c>
      <c r="G71" s="8">
        <v>3</v>
      </c>
      <c r="H71" s="9" t="s">
        <v>6</v>
      </c>
      <c r="I71" s="9" t="s">
        <v>4</v>
      </c>
      <c r="J71" s="9" t="s">
        <v>83</v>
      </c>
      <c r="K71" s="9" t="s">
        <v>20</v>
      </c>
      <c r="L71" s="9">
        <v>1</v>
      </c>
    </row>
    <row r="72" spans="1:14">
      <c r="A72" s="6">
        <v>44959</v>
      </c>
      <c r="B72" s="7">
        <f t="shared" si="1"/>
        <v>71</v>
      </c>
      <c r="C72" s="16" t="s">
        <v>2484</v>
      </c>
      <c r="D72" s="8" t="s">
        <v>1005</v>
      </c>
      <c r="E72" s="8">
        <v>1</v>
      </c>
      <c r="F72" s="8">
        <v>1</v>
      </c>
      <c r="G72" s="8">
        <v>3</v>
      </c>
      <c r="H72" s="9" t="s">
        <v>6</v>
      </c>
      <c r="I72" s="9" t="s">
        <v>4</v>
      </c>
      <c r="J72" s="9" t="s">
        <v>51</v>
      </c>
      <c r="K72" s="9" t="s">
        <v>8</v>
      </c>
      <c r="L72" s="9">
        <v>1</v>
      </c>
    </row>
    <row r="73" spans="1:14">
      <c r="A73" s="6">
        <v>44959</v>
      </c>
      <c r="B73" s="7">
        <f t="shared" si="1"/>
        <v>72</v>
      </c>
      <c r="C73" s="16" t="s">
        <v>2485</v>
      </c>
      <c r="D73" s="8" t="s">
        <v>68</v>
      </c>
      <c r="E73" s="8">
        <v>1</v>
      </c>
      <c r="F73" s="8">
        <v>0</v>
      </c>
      <c r="G73" s="8">
        <v>0</v>
      </c>
      <c r="H73" s="9" t="s">
        <v>3</v>
      </c>
      <c r="I73" s="9" t="s">
        <v>7</v>
      </c>
      <c r="J73" s="9" t="s">
        <v>49</v>
      </c>
      <c r="K73" s="9" t="s">
        <v>5</v>
      </c>
      <c r="M73" s="10">
        <v>1</v>
      </c>
      <c r="N73" t="s">
        <v>2486</v>
      </c>
    </row>
    <row r="74" spans="1:14">
      <c r="A74" s="6">
        <v>44959</v>
      </c>
      <c r="B74" s="7">
        <f t="shared" si="1"/>
        <v>73</v>
      </c>
      <c r="C74" s="16" t="s">
        <v>2487</v>
      </c>
      <c r="D74" s="8" t="s">
        <v>1019</v>
      </c>
      <c r="E74" s="8">
        <v>1</v>
      </c>
      <c r="F74" s="8">
        <v>0</v>
      </c>
      <c r="G74" s="8">
        <v>0</v>
      </c>
      <c r="H74" s="9" t="s">
        <v>6</v>
      </c>
      <c r="I74" s="9" t="s">
        <v>7</v>
      </c>
      <c r="J74" s="9" t="s">
        <v>51</v>
      </c>
      <c r="K74" s="9" t="s">
        <v>23</v>
      </c>
      <c r="L74" s="9">
        <v>1</v>
      </c>
    </row>
    <row r="75" spans="1:14">
      <c r="A75" s="6">
        <v>44959</v>
      </c>
      <c r="B75" s="7">
        <f t="shared" si="1"/>
        <v>74</v>
      </c>
      <c r="C75" s="16" t="s">
        <v>2488</v>
      </c>
      <c r="D75" s="8" t="s">
        <v>1019</v>
      </c>
      <c r="E75" s="8">
        <v>1</v>
      </c>
      <c r="F75" s="8">
        <v>1</v>
      </c>
      <c r="G75" s="8">
        <v>1</v>
      </c>
      <c r="H75" s="9" t="s">
        <v>6</v>
      </c>
      <c r="I75" s="9" t="s">
        <v>4</v>
      </c>
      <c r="J75" s="9" t="s">
        <v>83</v>
      </c>
      <c r="K75" s="9" t="s">
        <v>8</v>
      </c>
      <c r="L75" s="9">
        <v>1</v>
      </c>
    </row>
    <row r="76" spans="1:14">
      <c r="A76" s="6">
        <v>44959</v>
      </c>
      <c r="B76" s="7">
        <f t="shared" si="1"/>
        <v>75</v>
      </c>
      <c r="C76" s="16" t="s">
        <v>2489</v>
      </c>
      <c r="D76" s="8" t="s">
        <v>1019</v>
      </c>
      <c r="E76" s="8">
        <v>1</v>
      </c>
      <c r="F76" s="8">
        <v>1</v>
      </c>
      <c r="G76" s="8">
        <v>1</v>
      </c>
      <c r="H76" s="9" t="s">
        <v>6</v>
      </c>
      <c r="I76" s="9" t="s">
        <v>4</v>
      </c>
      <c r="J76" s="9" t="s">
        <v>51</v>
      </c>
      <c r="K76" s="9" t="s">
        <v>8</v>
      </c>
      <c r="L76" s="9">
        <v>1</v>
      </c>
    </row>
    <row r="77" spans="1:14">
      <c r="A77" s="6">
        <v>44959</v>
      </c>
      <c r="B77" s="7">
        <f t="shared" si="1"/>
        <v>76</v>
      </c>
      <c r="C77" s="16" t="s">
        <v>2490</v>
      </c>
      <c r="D77" s="8" t="s">
        <v>1019</v>
      </c>
      <c r="E77" s="8">
        <v>1</v>
      </c>
      <c r="F77" s="8">
        <v>1</v>
      </c>
      <c r="G77" s="8">
        <v>1</v>
      </c>
      <c r="H77" s="9" t="s">
        <v>6</v>
      </c>
      <c r="I77" s="9" t="s">
        <v>7</v>
      </c>
      <c r="J77" s="9" t="s">
        <v>51</v>
      </c>
      <c r="K77" s="9" t="s">
        <v>8</v>
      </c>
      <c r="L77" s="9">
        <v>1</v>
      </c>
    </row>
    <row r="78" spans="1:14">
      <c r="A78" s="6">
        <v>44959</v>
      </c>
      <c r="B78" s="7">
        <f t="shared" si="1"/>
        <v>77</v>
      </c>
      <c r="C78" s="16" t="s">
        <v>2491</v>
      </c>
      <c r="D78" s="8" t="s">
        <v>159</v>
      </c>
      <c r="E78" s="8">
        <v>1</v>
      </c>
      <c r="F78" s="8">
        <v>32</v>
      </c>
      <c r="G78" s="8">
        <v>2</v>
      </c>
      <c r="H78" s="9" t="s">
        <v>15</v>
      </c>
      <c r="I78" s="9" t="s">
        <v>4</v>
      </c>
      <c r="J78" s="9" t="s">
        <v>71</v>
      </c>
      <c r="K78" s="9" t="s">
        <v>14</v>
      </c>
      <c r="L78" s="9">
        <v>1</v>
      </c>
    </row>
    <row r="79" spans="1:14">
      <c r="A79" s="6">
        <v>44959</v>
      </c>
      <c r="B79" s="7">
        <f t="shared" si="1"/>
        <v>78</v>
      </c>
      <c r="C79" s="16" t="s">
        <v>2492</v>
      </c>
      <c r="D79" s="8" t="s">
        <v>159</v>
      </c>
      <c r="E79" s="8">
        <v>1</v>
      </c>
      <c r="F79" s="8">
        <v>1</v>
      </c>
      <c r="G79" s="8">
        <v>0</v>
      </c>
      <c r="H79" s="9" t="s">
        <v>21</v>
      </c>
      <c r="I79" s="9" t="s">
        <v>4</v>
      </c>
      <c r="J79" s="9" t="s">
        <v>49</v>
      </c>
      <c r="K79" s="9" t="s">
        <v>11</v>
      </c>
      <c r="L79" s="9">
        <v>1</v>
      </c>
    </row>
    <row r="80" spans="1:14">
      <c r="A80" s="6">
        <v>44959</v>
      </c>
      <c r="B80" s="7">
        <f t="shared" si="1"/>
        <v>79</v>
      </c>
      <c r="C80" s="16" t="s">
        <v>2493</v>
      </c>
      <c r="D80" s="8" t="s">
        <v>1019</v>
      </c>
      <c r="E80" s="8">
        <v>1</v>
      </c>
      <c r="F80" s="8">
        <v>1</v>
      </c>
      <c r="G80" s="8">
        <v>1</v>
      </c>
      <c r="H80" s="9" t="s">
        <v>6</v>
      </c>
      <c r="I80" s="9" t="s">
        <v>4</v>
      </c>
      <c r="J80" s="9" t="s">
        <v>87</v>
      </c>
      <c r="K80" s="9" t="s">
        <v>8</v>
      </c>
      <c r="L80" s="9">
        <v>1</v>
      </c>
    </row>
    <row r="81" spans="1:14">
      <c r="A81" s="6">
        <v>44959</v>
      </c>
      <c r="B81" s="7">
        <f t="shared" si="1"/>
        <v>80</v>
      </c>
      <c r="C81" s="16" t="s">
        <v>2494</v>
      </c>
      <c r="D81" s="8" t="s">
        <v>1019</v>
      </c>
      <c r="E81" s="8">
        <v>1</v>
      </c>
      <c r="F81" s="8">
        <v>1</v>
      </c>
      <c r="G81" s="8">
        <v>1</v>
      </c>
      <c r="H81" s="9" t="s">
        <v>6</v>
      </c>
      <c r="I81" s="9" t="s">
        <v>4</v>
      </c>
      <c r="J81" s="9" t="s">
        <v>49</v>
      </c>
      <c r="K81" s="9" t="s">
        <v>8</v>
      </c>
      <c r="L81" s="9">
        <v>1</v>
      </c>
    </row>
    <row r="82" spans="1:14">
      <c r="A82" s="6">
        <v>44960</v>
      </c>
      <c r="B82" s="7">
        <f t="shared" si="1"/>
        <v>81</v>
      </c>
      <c r="C82" s="16" t="s">
        <v>2495</v>
      </c>
      <c r="D82" s="8" t="s">
        <v>950</v>
      </c>
      <c r="E82" s="8">
        <v>1</v>
      </c>
      <c r="F82" s="8">
        <v>0</v>
      </c>
      <c r="G82" s="8">
        <v>3</v>
      </c>
      <c r="H82" s="9" t="s">
        <v>6</v>
      </c>
      <c r="I82" s="9" t="s">
        <v>7</v>
      </c>
      <c r="J82" s="9" t="s">
        <v>49</v>
      </c>
      <c r="K82" s="9" t="s">
        <v>20</v>
      </c>
      <c r="L82" s="9">
        <v>1</v>
      </c>
    </row>
    <row r="83" spans="1:14">
      <c r="A83" s="6">
        <v>44960</v>
      </c>
      <c r="B83" s="7">
        <f t="shared" si="1"/>
        <v>82</v>
      </c>
      <c r="C83" s="16" t="s">
        <v>2496</v>
      </c>
      <c r="D83" s="8" t="s">
        <v>950</v>
      </c>
      <c r="E83" s="8">
        <v>1</v>
      </c>
      <c r="F83" s="8">
        <v>0</v>
      </c>
      <c r="G83" s="8">
        <v>3</v>
      </c>
      <c r="H83" s="9" t="s">
        <v>6</v>
      </c>
      <c r="I83" s="9" t="s">
        <v>7</v>
      </c>
      <c r="J83" s="9" t="s">
        <v>51</v>
      </c>
      <c r="K83" s="9" t="s">
        <v>20</v>
      </c>
      <c r="L83" s="9">
        <v>1</v>
      </c>
    </row>
    <row r="84" spans="1:14">
      <c r="A84" s="6">
        <v>44960</v>
      </c>
      <c r="B84" s="7">
        <f t="shared" si="1"/>
        <v>83</v>
      </c>
      <c r="C84" s="16" t="s">
        <v>2497</v>
      </c>
      <c r="D84" s="8" t="s">
        <v>950</v>
      </c>
      <c r="E84" s="8">
        <v>1</v>
      </c>
      <c r="F84" s="8">
        <v>0</v>
      </c>
      <c r="G84" s="8">
        <v>3</v>
      </c>
      <c r="H84" s="9" t="s">
        <v>6</v>
      </c>
      <c r="I84" s="9" t="s">
        <v>4</v>
      </c>
      <c r="J84" s="9" t="s">
        <v>66</v>
      </c>
      <c r="K84" s="9" t="s">
        <v>20</v>
      </c>
      <c r="L84" s="9">
        <v>1</v>
      </c>
    </row>
    <row r="85" spans="1:14">
      <c r="A85" s="6">
        <v>44960</v>
      </c>
      <c r="B85" s="7">
        <f t="shared" si="1"/>
        <v>84</v>
      </c>
      <c r="C85" s="16" t="s">
        <v>2498</v>
      </c>
      <c r="D85" s="8" t="s">
        <v>950</v>
      </c>
      <c r="E85" s="8">
        <v>1</v>
      </c>
      <c r="F85" s="8">
        <v>0</v>
      </c>
      <c r="G85" s="8">
        <v>0</v>
      </c>
      <c r="H85" s="9" t="s">
        <v>6</v>
      </c>
      <c r="I85" s="9" t="s">
        <v>7</v>
      </c>
      <c r="J85" s="9" t="s">
        <v>49</v>
      </c>
      <c r="K85" s="9" t="s">
        <v>23</v>
      </c>
      <c r="L85" s="9">
        <v>1</v>
      </c>
    </row>
    <row r="86" spans="1:14">
      <c r="A86" s="6">
        <v>44960</v>
      </c>
      <c r="B86" s="7">
        <f t="shared" si="1"/>
        <v>85</v>
      </c>
      <c r="C86" s="16" t="s">
        <v>2499</v>
      </c>
      <c r="D86" s="8" t="s">
        <v>950</v>
      </c>
      <c r="E86" s="8">
        <v>1</v>
      </c>
      <c r="F86" s="8">
        <v>0</v>
      </c>
      <c r="G86" s="8">
        <v>0</v>
      </c>
      <c r="H86" s="9" t="s">
        <v>6</v>
      </c>
      <c r="I86" s="9" t="s">
        <v>7</v>
      </c>
      <c r="J86" s="9" t="s">
        <v>51</v>
      </c>
      <c r="K86" s="9" t="s">
        <v>23</v>
      </c>
      <c r="L86" s="9">
        <v>1</v>
      </c>
    </row>
    <row r="87" spans="1:14">
      <c r="A87" s="6">
        <v>44960</v>
      </c>
      <c r="B87" s="7">
        <f t="shared" si="1"/>
        <v>86</v>
      </c>
      <c r="C87" s="16" t="s">
        <v>2500</v>
      </c>
      <c r="D87" s="8" t="s">
        <v>950</v>
      </c>
      <c r="E87" s="8">
        <v>1</v>
      </c>
      <c r="F87" s="8">
        <v>0</v>
      </c>
      <c r="G87" s="8">
        <v>1</v>
      </c>
      <c r="H87" s="9" t="s">
        <v>6</v>
      </c>
      <c r="I87" s="9" t="s">
        <v>4</v>
      </c>
      <c r="J87" s="9" t="s">
        <v>83</v>
      </c>
      <c r="K87" s="9" t="s">
        <v>8</v>
      </c>
      <c r="L87" s="9">
        <v>1</v>
      </c>
    </row>
    <row r="88" spans="1:14">
      <c r="A88" s="6">
        <v>44960</v>
      </c>
      <c r="B88" s="7">
        <f t="shared" si="1"/>
        <v>87</v>
      </c>
      <c r="C88" s="16" t="s">
        <v>2501</v>
      </c>
      <c r="D88" s="8" t="s">
        <v>159</v>
      </c>
      <c r="E88" s="8">
        <v>1</v>
      </c>
      <c r="F88" s="8">
        <v>17</v>
      </c>
      <c r="G88" s="8">
        <v>0</v>
      </c>
      <c r="H88" s="9" t="s">
        <v>21</v>
      </c>
      <c r="I88" s="9" t="s">
        <v>4</v>
      </c>
      <c r="J88" s="9" t="s">
        <v>71</v>
      </c>
      <c r="K88" s="9" t="s">
        <v>14</v>
      </c>
      <c r="L88" s="9">
        <v>1</v>
      </c>
    </row>
    <row r="89" spans="1:14">
      <c r="A89" s="6">
        <v>44960</v>
      </c>
      <c r="B89" s="7">
        <f t="shared" si="1"/>
        <v>88</v>
      </c>
      <c r="C89" s="16" t="s">
        <v>2502</v>
      </c>
      <c r="D89" s="8" t="s">
        <v>55</v>
      </c>
      <c r="E89" s="8">
        <v>1</v>
      </c>
      <c r="F89" s="8">
        <v>3</v>
      </c>
      <c r="G89" s="8">
        <v>0</v>
      </c>
      <c r="H89" s="9" t="s">
        <v>28</v>
      </c>
      <c r="I89" s="9" t="s">
        <v>4</v>
      </c>
      <c r="J89" s="9" t="s">
        <v>71</v>
      </c>
      <c r="K89" s="9" t="s">
        <v>17</v>
      </c>
      <c r="L89" s="9">
        <v>1</v>
      </c>
    </row>
    <row r="90" spans="1:14">
      <c r="A90" s="6">
        <v>44960</v>
      </c>
      <c r="B90" s="7">
        <f t="shared" si="1"/>
        <v>89</v>
      </c>
      <c r="C90" s="16" t="s">
        <v>78</v>
      </c>
      <c r="D90" s="8" t="s">
        <v>55</v>
      </c>
      <c r="E90" s="8">
        <v>1</v>
      </c>
      <c r="F90" s="8">
        <v>0</v>
      </c>
      <c r="G90" s="8">
        <v>0</v>
      </c>
      <c r="H90" s="9" t="s">
        <v>21</v>
      </c>
      <c r="I90" s="9" t="s">
        <v>4</v>
      </c>
      <c r="J90" s="9" t="s">
        <v>71</v>
      </c>
      <c r="K90" s="9" t="s">
        <v>14</v>
      </c>
      <c r="M90" s="10">
        <v>1</v>
      </c>
      <c r="N90" t="s">
        <v>2503</v>
      </c>
    </row>
    <row r="91" spans="1:14">
      <c r="A91" s="6">
        <v>44960</v>
      </c>
      <c r="B91" s="7">
        <f t="shared" si="1"/>
        <v>90</v>
      </c>
      <c r="C91" s="16" t="s">
        <v>2504</v>
      </c>
      <c r="D91" s="8" t="s">
        <v>55</v>
      </c>
      <c r="E91" s="8">
        <v>1</v>
      </c>
      <c r="F91" s="8">
        <v>8</v>
      </c>
      <c r="G91" s="8">
        <v>5</v>
      </c>
      <c r="H91" s="9" t="s">
        <v>15</v>
      </c>
      <c r="I91" s="9" t="s">
        <v>4</v>
      </c>
      <c r="J91" s="9" t="s">
        <v>2505</v>
      </c>
      <c r="K91" s="9" t="s">
        <v>14</v>
      </c>
      <c r="M91" s="10">
        <v>1</v>
      </c>
      <c r="N91" t="s">
        <v>2506</v>
      </c>
    </row>
    <row r="92" spans="1:14">
      <c r="A92" s="6">
        <v>44960</v>
      </c>
      <c r="B92" s="7">
        <f t="shared" si="1"/>
        <v>91</v>
      </c>
      <c r="C92" s="16" t="s">
        <v>2405</v>
      </c>
      <c r="D92" s="8" t="s">
        <v>53</v>
      </c>
      <c r="E92" s="8">
        <v>1</v>
      </c>
      <c r="F92" s="8">
        <v>8</v>
      </c>
      <c r="G92" s="8">
        <v>0</v>
      </c>
      <c r="H92" s="9" t="s">
        <v>21</v>
      </c>
      <c r="I92" s="9" t="s">
        <v>4</v>
      </c>
      <c r="J92" s="9" t="s">
        <v>2505</v>
      </c>
      <c r="K92" s="9" t="s">
        <v>25</v>
      </c>
      <c r="M92" s="10">
        <v>1</v>
      </c>
      <c r="N92" t="s">
        <v>2507</v>
      </c>
    </row>
    <row r="93" spans="1:14">
      <c r="A93" s="6">
        <v>44960</v>
      </c>
      <c r="B93" s="7">
        <f t="shared" si="1"/>
        <v>92</v>
      </c>
      <c r="C93" s="16" t="s">
        <v>2508</v>
      </c>
      <c r="D93" s="8" t="s">
        <v>53</v>
      </c>
      <c r="E93" s="8">
        <v>1</v>
      </c>
      <c r="F93" s="8">
        <v>1</v>
      </c>
      <c r="G93" s="8">
        <v>2</v>
      </c>
      <c r="H93" s="9" t="s">
        <v>15</v>
      </c>
      <c r="I93" s="9" t="s">
        <v>4</v>
      </c>
      <c r="J93" s="9" t="s">
        <v>71</v>
      </c>
      <c r="K93" s="9" t="s">
        <v>20</v>
      </c>
      <c r="L93" s="9">
        <v>1</v>
      </c>
    </row>
    <row r="94" spans="1:14">
      <c r="A94" s="6">
        <v>44960</v>
      </c>
      <c r="B94" s="7">
        <f t="shared" si="1"/>
        <v>93</v>
      </c>
      <c r="C94" s="16" t="s">
        <v>2509</v>
      </c>
      <c r="D94" s="8" t="s">
        <v>53</v>
      </c>
      <c r="E94" s="8">
        <v>1</v>
      </c>
      <c r="F94" s="8">
        <v>1</v>
      </c>
      <c r="G94" s="8">
        <v>0</v>
      </c>
      <c r="H94" s="9" t="s">
        <v>21</v>
      </c>
      <c r="I94" s="9" t="s">
        <v>4</v>
      </c>
      <c r="J94" s="9" t="s">
        <v>251</v>
      </c>
      <c r="K94" s="9" t="s">
        <v>27</v>
      </c>
      <c r="L94" s="9">
        <v>1</v>
      </c>
    </row>
    <row r="95" spans="1:14">
      <c r="A95" s="6">
        <v>44960</v>
      </c>
      <c r="B95" s="7">
        <f t="shared" si="1"/>
        <v>94</v>
      </c>
      <c r="C95" s="16" t="s">
        <v>2510</v>
      </c>
      <c r="D95" s="8" t="s">
        <v>402</v>
      </c>
      <c r="E95" s="8">
        <v>1</v>
      </c>
      <c r="F95" s="8">
        <v>1</v>
      </c>
      <c r="G95" s="8">
        <v>0</v>
      </c>
      <c r="H95" s="9" t="s">
        <v>21</v>
      </c>
      <c r="I95" s="9" t="s">
        <v>4</v>
      </c>
      <c r="J95" s="9" t="s">
        <v>303</v>
      </c>
      <c r="K95" s="9" t="s">
        <v>27</v>
      </c>
      <c r="L95" s="9">
        <v>1</v>
      </c>
    </row>
    <row r="96" spans="1:14">
      <c r="A96" s="6">
        <v>44960</v>
      </c>
      <c r="B96" s="7">
        <f t="shared" si="1"/>
        <v>95</v>
      </c>
      <c r="C96" s="18" t="s">
        <v>2511</v>
      </c>
      <c r="D96" s="8" t="s">
        <v>402</v>
      </c>
      <c r="E96" s="8">
        <v>1</v>
      </c>
      <c r="F96" s="8">
        <v>1</v>
      </c>
      <c r="G96" s="8">
        <v>0</v>
      </c>
      <c r="H96" s="9" t="s">
        <v>21</v>
      </c>
      <c r="I96" s="9" t="s">
        <v>4</v>
      </c>
      <c r="J96" s="9" t="s">
        <v>66</v>
      </c>
      <c r="K96" s="9" t="s">
        <v>27</v>
      </c>
      <c r="L96" s="9">
        <v>1</v>
      </c>
    </row>
    <row r="97" spans="1:14">
      <c r="A97" s="6">
        <v>44960</v>
      </c>
      <c r="B97" s="7">
        <f t="shared" si="1"/>
        <v>96</v>
      </c>
      <c r="C97" s="18" t="s">
        <v>2512</v>
      </c>
      <c r="D97" s="8" t="s">
        <v>402</v>
      </c>
      <c r="E97" s="8">
        <v>1</v>
      </c>
      <c r="F97" s="8">
        <v>0</v>
      </c>
      <c r="G97" s="8">
        <v>1</v>
      </c>
      <c r="H97" s="9" t="s">
        <v>15</v>
      </c>
      <c r="I97" s="9" t="s">
        <v>4</v>
      </c>
      <c r="J97" s="9" t="s">
        <v>71</v>
      </c>
      <c r="K97" s="9" t="s">
        <v>14</v>
      </c>
      <c r="L97" s="9">
        <v>1</v>
      </c>
    </row>
    <row r="98" spans="1:14">
      <c r="A98" s="6">
        <v>44960</v>
      </c>
      <c r="B98" s="7">
        <f t="shared" si="1"/>
        <v>97</v>
      </c>
      <c r="C98" s="16" t="s">
        <v>2459</v>
      </c>
      <c r="D98" s="8" t="s">
        <v>48</v>
      </c>
      <c r="E98" s="8">
        <v>1</v>
      </c>
      <c r="F98" s="8">
        <v>18</v>
      </c>
      <c r="G98" s="8">
        <v>0</v>
      </c>
      <c r="H98" s="9" t="s">
        <v>15</v>
      </c>
      <c r="I98" s="9" t="s">
        <v>4</v>
      </c>
      <c r="J98" s="9" t="s">
        <v>71</v>
      </c>
      <c r="K98" s="9" t="s">
        <v>14</v>
      </c>
      <c r="M98" s="10">
        <v>1</v>
      </c>
      <c r="N98" t="s">
        <v>2513</v>
      </c>
    </row>
    <row r="99" spans="1:14">
      <c r="A99" s="6">
        <v>44960</v>
      </c>
      <c r="B99" s="7">
        <f t="shared" si="1"/>
        <v>98</v>
      </c>
      <c r="C99" s="18" t="s">
        <v>2514</v>
      </c>
      <c r="D99" s="8" t="s">
        <v>48</v>
      </c>
      <c r="E99" s="8">
        <v>1</v>
      </c>
      <c r="F99" s="8">
        <v>2</v>
      </c>
      <c r="G99" s="8">
        <v>0</v>
      </c>
      <c r="H99" s="9" t="s">
        <v>21</v>
      </c>
      <c r="I99" s="9" t="s">
        <v>4</v>
      </c>
      <c r="J99" s="9" t="s">
        <v>66</v>
      </c>
      <c r="K99" s="9" t="s">
        <v>14</v>
      </c>
      <c r="L99" s="9">
        <v>1</v>
      </c>
    </row>
    <row r="100" spans="1:14">
      <c r="A100" s="6">
        <v>44960</v>
      </c>
      <c r="B100" s="7">
        <f t="shared" si="1"/>
        <v>99</v>
      </c>
      <c r="C100" s="18" t="s">
        <v>1411</v>
      </c>
      <c r="D100" s="8" t="s">
        <v>48</v>
      </c>
      <c r="E100" s="8">
        <v>1</v>
      </c>
      <c r="F100" s="8">
        <v>17</v>
      </c>
      <c r="G100" s="8">
        <v>0</v>
      </c>
      <c r="H100" s="9" t="s">
        <v>21</v>
      </c>
      <c r="I100" s="9" t="s">
        <v>4</v>
      </c>
      <c r="J100" s="9" t="s">
        <v>71</v>
      </c>
      <c r="K100" s="9" t="s">
        <v>14</v>
      </c>
      <c r="M100" s="10">
        <v>1</v>
      </c>
      <c r="N100" t="s">
        <v>2515</v>
      </c>
    </row>
    <row r="101" spans="1:14">
      <c r="A101" s="6">
        <v>44960</v>
      </c>
      <c r="B101" s="7">
        <f t="shared" si="1"/>
        <v>100</v>
      </c>
      <c r="C101" s="18" t="s">
        <v>2516</v>
      </c>
      <c r="D101" s="8" t="s">
        <v>1026</v>
      </c>
      <c r="E101" s="8">
        <v>1</v>
      </c>
      <c r="F101" s="8">
        <v>1</v>
      </c>
      <c r="G101" s="8">
        <v>1</v>
      </c>
      <c r="H101" s="9" t="s">
        <v>6</v>
      </c>
      <c r="I101" s="9" t="s">
        <v>7</v>
      </c>
      <c r="J101" s="9" t="s">
        <v>49</v>
      </c>
      <c r="K101" s="9" t="s">
        <v>8</v>
      </c>
      <c r="L101" s="9">
        <v>1</v>
      </c>
    </row>
    <row r="102" spans="1:14">
      <c r="A102" s="6">
        <v>44960</v>
      </c>
      <c r="B102" s="7">
        <f t="shared" si="1"/>
        <v>101</v>
      </c>
      <c r="C102" s="18" t="s">
        <v>2517</v>
      </c>
      <c r="D102" s="8" t="s">
        <v>1026</v>
      </c>
      <c r="E102" s="8">
        <v>1</v>
      </c>
      <c r="F102" s="8">
        <v>1</v>
      </c>
      <c r="G102" s="8">
        <v>1</v>
      </c>
      <c r="H102" s="9" t="s">
        <v>6</v>
      </c>
      <c r="I102" s="9" t="s">
        <v>4</v>
      </c>
      <c r="J102" s="9" t="s">
        <v>51</v>
      </c>
      <c r="K102" s="9" t="s">
        <v>8</v>
      </c>
      <c r="M102" s="10">
        <v>1</v>
      </c>
      <c r="N102" t="s">
        <v>2518</v>
      </c>
    </row>
    <row r="103" spans="1:14">
      <c r="A103" s="6">
        <v>44960</v>
      </c>
      <c r="B103" s="7">
        <f t="shared" si="1"/>
        <v>102</v>
      </c>
      <c r="C103" s="18" t="s">
        <v>2519</v>
      </c>
      <c r="D103" s="8" t="s">
        <v>1026</v>
      </c>
      <c r="E103" s="8">
        <v>1</v>
      </c>
      <c r="F103" s="8">
        <v>1</v>
      </c>
      <c r="G103" s="8">
        <v>1</v>
      </c>
      <c r="H103" s="9" t="s">
        <v>6</v>
      </c>
      <c r="I103" s="9" t="s">
        <v>4</v>
      </c>
      <c r="J103" s="9" t="s">
        <v>83</v>
      </c>
      <c r="K103" s="9" t="s">
        <v>8</v>
      </c>
      <c r="M103" s="10">
        <v>1</v>
      </c>
      <c r="N103" t="s">
        <v>2518</v>
      </c>
    </row>
    <row r="104" spans="1:14">
      <c r="A104" s="6">
        <v>44960</v>
      </c>
      <c r="B104" s="7">
        <f t="shared" si="1"/>
        <v>103</v>
      </c>
      <c r="C104" s="18" t="s">
        <v>2520</v>
      </c>
      <c r="D104" s="8" t="s">
        <v>1026</v>
      </c>
      <c r="E104" s="8">
        <v>1</v>
      </c>
      <c r="F104" s="8">
        <v>1</v>
      </c>
      <c r="G104" s="8">
        <v>1</v>
      </c>
      <c r="H104" s="9" t="s">
        <v>6</v>
      </c>
      <c r="I104" s="9" t="s">
        <v>4</v>
      </c>
      <c r="J104" s="9" t="s">
        <v>49</v>
      </c>
      <c r="K104" s="9" t="s">
        <v>23</v>
      </c>
      <c r="L104" s="9">
        <v>1</v>
      </c>
    </row>
    <row r="105" spans="1:14">
      <c r="A105" s="6">
        <v>44960</v>
      </c>
      <c r="B105" s="7">
        <f t="shared" si="1"/>
        <v>104</v>
      </c>
      <c r="C105" s="18" t="s">
        <v>2521</v>
      </c>
      <c r="D105" s="8" t="s">
        <v>1026</v>
      </c>
      <c r="E105" s="8">
        <v>1</v>
      </c>
      <c r="F105" s="8">
        <v>0</v>
      </c>
      <c r="G105" s="8">
        <v>0</v>
      </c>
      <c r="H105" s="9" t="s">
        <v>6</v>
      </c>
      <c r="I105" s="9" t="s">
        <v>7</v>
      </c>
      <c r="J105" s="9" t="s">
        <v>49</v>
      </c>
      <c r="K105" s="9" t="s">
        <v>23</v>
      </c>
      <c r="L105" s="9">
        <v>1</v>
      </c>
    </row>
    <row r="106" spans="1:14">
      <c r="A106" s="6">
        <v>44960</v>
      </c>
      <c r="B106" s="7">
        <f t="shared" si="1"/>
        <v>105</v>
      </c>
      <c r="C106" s="18" t="s">
        <v>2498</v>
      </c>
      <c r="D106" s="8" t="s">
        <v>1026</v>
      </c>
      <c r="E106" s="8">
        <v>1</v>
      </c>
      <c r="F106" s="8">
        <v>0</v>
      </c>
      <c r="G106" s="8">
        <v>0</v>
      </c>
      <c r="H106" s="9" t="s">
        <v>6</v>
      </c>
      <c r="I106" s="9" t="s">
        <v>16</v>
      </c>
      <c r="J106" s="9" t="s">
        <v>49</v>
      </c>
      <c r="K106" s="9" t="s">
        <v>23</v>
      </c>
      <c r="L106" s="9">
        <v>1</v>
      </c>
    </row>
    <row r="107" spans="1:14">
      <c r="A107" s="6">
        <v>44960</v>
      </c>
      <c r="B107" s="7">
        <f t="shared" si="1"/>
        <v>106</v>
      </c>
      <c r="C107" s="18" t="s">
        <v>2522</v>
      </c>
      <c r="D107" s="8" t="s">
        <v>1026</v>
      </c>
      <c r="E107" s="8">
        <v>1</v>
      </c>
      <c r="F107" s="8">
        <v>1</v>
      </c>
      <c r="G107" s="8">
        <v>1</v>
      </c>
      <c r="H107" s="9" t="s">
        <v>6</v>
      </c>
      <c r="I107" s="9" t="s">
        <v>4</v>
      </c>
      <c r="J107" s="9" t="s">
        <v>49</v>
      </c>
      <c r="K107" s="9" t="s">
        <v>8</v>
      </c>
      <c r="L107" s="9">
        <v>1</v>
      </c>
    </row>
    <row r="108" spans="1:14">
      <c r="A108" s="6">
        <v>44960</v>
      </c>
      <c r="B108" s="7">
        <f t="shared" si="1"/>
        <v>107</v>
      </c>
      <c r="C108" s="18" t="s">
        <v>2523</v>
      </c>
      <c r="D108" s="8" t="s">
        <v>1026</v>
      </c>
      <c r="E108" s="8">
        <v>1</v>
      </c>
      <c r="F108" s="8">
        <v>1</v>
      </c>
      <c r="G108" s="8">
        <v>1</v>
      </c>
      <c r="H108" s="9" t="s">
        <v>6</v>
      </c>
      <c r="I108" s="9" t="s">
        <v>4</v>
      </c>
      <c r="J108" s="9" t="s">
        <v>49</v>
      </c>
      <c r="K108" s="9" t="s">
        <v>8</v>
      </c>
      <c r="L108" s="9">
        <v>1</v>
      </c>
    </row>
    <row r="109" spans="1:14">
      <c r="A109" s="6">
        <v>44960</v>
      </c>
      <c r="B109" s="7">
        <f t="shared" si="1"/>
        <v>108</v>
      </c>
      <c r="C109" s="18" t="s">
        <v>2524</v>
      </c>
      <c r="D109" s="8" t="s">
        <v>1005</v>
      </c>
      <c r="E109" s="8">
        <v>1</v>
      </c>
      <c r="F109" s="8">
        <v>0</v>
      </c>
      <c r="G109" s="8">
        <v>3</v>
      </c>
      <c r="H109" s="9" t="s">
        <v>6</v>
      </c>
      <c r="I109" s="9" t="s">
        <v>7</v>
      </c>
      <c r="J109" s="9" t="s">
        <v>49</v>
      </c>
      <c r="K109" s="9" t="s">
        <v>20</v>
      </c>
      <c r="L109" s="9">
        <v>1</v>
      </c>
    </row>
    <row r="110" spans="1:14">
      <c r="A110" s="6">
        <v>44960</v>
      </c>
      <c r="B110" s="7">
        <f t="shared" si="1"/>
        <v>109</v>
      </c>
      <c r="C110" s="18" t="s">
        <v>2525</v>
      </c>
      <c r="D110" s="8" t="s">
        <v>1005</v>
      </c>
      <c r="E110" s="8">
        <v>1</v>
      </c>
      <c r="F110" s="8">
        <v>0</v>
      </c>
      <c r="G110" s="8">
        <v>3</v>
      </c>
      <c r="H110" s="9" t="s">
        <v>6</v>
      </c>
      <c r="I110" s="9" t="s">
        <v>7</v>
      </c>
      <c r="J110" s="9" t="s">
        <v>51</v>
      </c>
      <c r="K110" s="9" t="s">
        <v>20</v>
      </c>
      <c r="L110" s="9">
        <v>1</v>
      </c>
    </row>
    <row r="111" spans="1:14">
      <c r="A111" s="6">
        <v>44960</v>
      </c>
      <c r="B111" s="7">
        <f t="shared" si="1"/>
        <v>110</v>
      </c>
      <c r="C111" s="18" t="s">
        <v>2526</v>
      </c>
      <c r="D111" s="8" t="s">
        <v>1005</v>
      </c>
      <c r="E111" s="8">
        <v>1</v>
      </c>
      <c r="F111" s="8">
        <v>0</v>
      </c>
      <c r="G111" s="8">
        <v>3</v>
      </c>
      <c r="H111" s="9" t="s">
        <v>6</v>
      </c>
      <c r="I111" s="9" t="s">
        <v>4</v>
      </c>
      <c r="J111" s="9" t="s">
        <v>51</v>
      </c>
      <c r="K111" s="9" t="s">
        <v>20</v>
      </c>
      <c r="L111" s="9">
        <v>1</v>
      </c>
    </row>
    <row r="112" spans="1:14">
      <c r="A112" s="6">
        <v>44960</v>
      </c>
      <c r="B112" s="7">
        <f t="shared" si="1"/>
        <v>111</v>
      </c>
      <c r="C112" s="18" t="s">
        <v>2527</v>
      </c>
      <c r="D112" s="8" t="s">
        <v>1005</v>
      </c>
      <c r="E112" s="8">
        <v>1</v>
      </c>
      <c r="F112" s="8">
        <v>1</v>
      </c>
      <c r="G112" s="8">
        <v>1</v>
      </c>
      <c r="H112" s="9" t="s">
        <v>3</v>
      </c>
      <c r="I112" s="9" t="s">
        <v>7</v>
      </c>
      <c r="J112" s="9" t="s">
        <v>49</v>
      </c>
      <c r="K112" s="9" t="s">
        <v>5</v>
      </c>
      <c r="L112" s="9">
        <v>1</v>
      </c>
    </row>
    <row r="113" spans="1:13">
      <c r="A113" s="6">
        <v>44960</v>
      </c>
      <c r="B113" s="7">
        <f t="shared" si="1"/>
        <v>112</v>
      </c>
      <c r="C113" s="18" t="s">
        <v>2522</v>
      </c>
      <c r="D113" s="8" t="s">
        <v>1005</v>
      </c>
      <c r="E113" s="8">
        <v>1</v>
      </c>
      <c r="F113" s="8">
        <v>1</v>
      </c>
      <c r="G113" s="8">
        <v>1</v>
      </c>
      <c r="H113" s="9" t="s">
        <v>6</v>
      </c>
      <c r="I113" s="9" t="s">
        <v>4</v>
      </c>
      <c r="J113" s="9" t="s">
        <v>87</v>
      </c>
      <c r="K113" s="9" t="s">
        <v>8</v>
      </c>
      <c r="L113" s="9">
        <v>1</v>
      </c>
    </row>
    <row r="114" spans="1:13">
      <c r="A114" s="6">
        <v>44960</v>
      </c>
      <c r="B114" s="7">
        <f t="shared" si="1"/>
        <v>113</v>
      </c>
      <c r="C114" s="22" t="s">
        <v>2528</v>
      </c>
      <c r="D114" s="8" t="s">
        <v>1005</v>
      </c>
      <c r="E114" s="8">
        <v>1</v>
      </c>
      <c r="F114" s="8">
        <v>1</v>
      </c>
      <c r="G114" s="8">
        <v>1</v>
      </c>
      <c r="H114" s="9" t="s">
        <v>6</v>
      </c>
      <c r="I114" s="9" t="s">
        <v>4</v>
      </c>
      <c r="J114" s="9" t="s">
        <v>87</v>
      </c>
      <c r="K114" s="9" t="s">
        <v>8</v>
      </c>
      <c r="L114" s="9">
        <v>1</v>
      </c>
    </row>
    <row r="115" spans="1:13">
      <c r="A115" s="6">
        <v>44960</v>
      </c>
      <c r="B115" s="7">
        <f t="shared" si="1"/>
        <v>114</v>
      </c>
      <c r="C115" s="18" t="s">
        <v>2529</v>
      </c>
      <c r="D115" s="8" t="s">
        <v>61</v>
      </c>
      <c r="E115" s="8">
        <v>1</v>
      </c>
      <c r="F115" s="8">
        <v>0</v>
      </c>
      <c r="G115" s="8">
        <v>3</v>
      </c>
      <c r="H115" s="9" t="s">
        <v>6</v>
      </c>
      <c r="I115" s="9" t="s">
        <v>4</v>
      </c>
      <c r="J115" s="9" t="s">
        <v>49</v>
      </c>
      <c r="K115" s="9" t="s">
        <v>20</v>
      </c>
      <c r="L115" s="9">
        <v>1</v>
      </c>
    </row>
    <row r="116" spans="1:13">
      <c r="A116" s="6">
        <v>44960</v>
      </c>
      <c r="B116" s="7">
        <f t="shared" si="1"/>
        <v>115</v>
      </c>
      <c r="C116" s="18" t="s">
        <v>2530</v>
      </c>
      <c r="D116" s="8" t="s">
        <v>61</v>
      </c>
      <c r="E116" s="8">
        <v>1</v>
      </c>
      <c r="F116" s="8">
        <v>0</v>
      </c>
      <c r="G116" s="8">
        <v>3</v>
      </c>
      <c r="H116" s="9" t="s">
        <v>6</v>
      </c>
      <c r="I116" s="9" t="s">
        <v>4</v>
      </c>
      <c r="J116" s="9" t="s">
        <v>51</v>
      </c>
      <c r="K116" s="9" t="s">
        <v>20</v>
      </c>
      <c r="L116" s="9">
        <v>1</v>
      </c>
    </row>
    <row r="117" spans="1:13">
      <c r="A117" s="6">
        <v>44960</v>
      </c>
      <c r="B117" s="7">
        <f t="shared" si="1"/>
        <v>116</v>
      </c>
      <c r="C117" s="22" t="s">
        <v>2531</v>
      </c>
      <c r="D117" s="8" t="s">
        <v>61</v>
      </c>
      <c r="E117" s="8">
        <v>1</v>
      </c>
      <c r="F117" s="8">
        <v>1</v>
      </c>
      <c r="G117" s="8">
        <v>1</v>
      </c>
      <c r="H117" s="9" t="s">
        <v>3</v>
      </c>
      <c r="I117" s="9" t="s">
        <v>7</v>
      </c>
      <c r="J117" s="9" t="s">
        <v>49</v>
      </c>
      <c r="K117" s="9" t="s">
        <v>5</v>
      </c>
      <c r="L117" s="9">
        <v>1</v>
      </c>
    </row>
    <row r="118" spans="1:13">
      <c r="A118" s="6">
        <v>44960</v>
      </c>
      <c r="B118" s="7">
        <f t="shared" si="1"/>
        <v>117</v>
      </c>
      <c r="C118" s="18" t="s">
        <v>2500</v>
      </c>
      <c r="D118" s="8" t="s">
        <v>61</v>
      </c>
      <c r="E118" s="8">
        <v>1</v>
      </c>
      <c r="F118" s="8">
        <v>1</v>
      </c>
      <c r="G118" s="8">
        <v>1</v>
      </c>
      <c r="H118" s="9" t="s">
        <v>6</v>
      </c>
      <c r="I118" s="9" t="s">
        <v>4</v>
      </c>
      <c r="J118" s="9" t="s">
        <v>51</v>
      </c>
      <c r="K118" s="9" t="s">
        <v>8</v>
      </c>
      <c r="L118" s="9">
        <v>1</v>
      </c>
    </row>
    <row r="119" spans="1:13">
      <c r="A119" s="6">
        <v>44960</v>
      </c>
      <c r="B119" s="7">
        <f t="shared" si="1"/>
        <v>118</v>
      </c>
      <c r="C119" s="18" t="s">
        <v>2532</v>
      </c>
      <c r="D119" s="8" t="s">
        <v>1019</v>
      </c>
      <c r="E119" s="8">
        <v>1</v>
      </c>
      <c r="F119" s="8">
        <v>1</v>
      </c>
      <c r="G119" s="8">
        <v>1</v>
      </c>
      <c r="H119" s="9" t="s">
        <v>6</v>
      </c>
      <c r="I119" s="9" t="s">
        <v>4</v>
      </c>
      <c r="J119" s="9" t="s">
        <v>51</v>
      </c>
      <c r="K119" s="9" t="s">
        <v>8</v>
      </c>
      <c r="L119" s="9">
        <v>1</v>
      </c>
    </row>
    <row r="120" spans="1:13">
      <c r="A120" s="6">
        <v>44960</v>
      </c>
      <c r="B120" s="7">
        <f t="shared" si="1"/>
        <v>119</v>
      </c>
      <c r="C120" s="18" t="s">
        <v>2533</v>
      </c>
      <c r="D120" s="8" t="s">
        <v>1019</v>
      </c>
      <c r="E120" s="8">
        <v>1</v>
      </c>
      <c r="F120" s="8">
        <v>1</v>
      </c>
      <c r="G120" s="8">
        <v>1</v>
      </c>
      <c r="H120" s="9" t="s">
        <v>6</v>
      </c>
      <c r="I120" s="9" t="s">
        <v>4</v>
      </c>
      <c r="J120" s="9" t="s">
        <v>83</v>
      </c>
      <c r="K120" s="9" t="s">
        <v>8</v>
      </c>
      <c r="L120" s="9">
        <v>1</v>
      </c>
    </row>
    <row r="121" spans="1:13">
      <c r="A121" s="6">
        <v>44960</v>
      </c>
      <c r="B121" s="7">
        <f t="shared" si="1"/>
        <v>120</v>
      </c>
      <c r="C121" s="18" t="s">
        <v>2534</v>
      </c>
      <c r="D121" s="8" t="s">
        <v>1019</v>
      </c>
      <c r="E121" s="8">
        <v>1</v>
      </c>
      <c r="F121" s="8">
        <v>0</v>
      </c>
      <c r="G121" s="8">
        <v>0</v>
      </c>
      <c r="H121" s="9" t="s">
        <v>6</v>
      </c>
      <c r="I121" s="9" t="s">
        <v>4</v>
      </c>
      <c r="J121" s="9" t="s">
        <v>51</v>
      </c>
      <c r="K121" s="9" t="s">
        <v>23</v>
      </c>
      <c r="L121" s="9">
        <v>1</v>
      </c>
    </row>
    <row r="122" spans="1:13">
      <c r="A122" s="6">
        <v>44960</v>
      </c>
      <c r="B122" s="7">
        <f t="shared" si="1"/>
        <v>121</v>
      </c>
      <c r="C122" s="18" t="s">
        <v>2535</v>
      </c>
      <c r="D122" s="8" t="s">
        <v>1019</v>
      </c>
      <c r="E122" s="8">
        <v>1</v>
      </c>
      <c r="F122" s="8">
        <v>0</v>
      </c>
      <c r="G122" s="8">
        <v>0</v>
      </c>
      <c r="H122" s="9" t="s">
        <v>6</v>
      </c>
      <c r="I122" s="9" t="s">
        <v>4</v>
      </c>
      <c r="J122" s="9" t="s">
        <v>87</v>
      </c>
      <c r="K122" s="9" t="s">
        <v>23</v>
      </c>
      <c r="L122" s="9">
        <v>1</v>
      </c>
    </row>
    <row r="123" spans="1:13">
      <c r="A123" s="6">
        <v>44960</v>
      </c>
      <c r="B123" s="7">
        <f t="shared" si="1"/>
        <v>122</v>
      </c>
      <c r="C123" s="18" t="s">
        <v>2460</v>
      </c>
      <c r="D123" s="8" t="s">
        <v>68</v>
      </c>
      <c r="E123" s="8">
        <v>1</v>
      </c>
      <c r="F123" s="8">
        <v>1</v>
      </c>
      <c r="G123" s="8">
        <v>0</v>
      </c>
      <c r="H123" s="9" t="s">
        <v>15</v>
      </c>
      <c r="I123" s="9" t="s">
        <v>4</v>
      </c>
      <c r="J123" s="9" t="s">
        <v>71</v>
      </c>
      <c r="K123" s="9" t="s">
        <v>14</v>
      </c>
      <c r="L123" s="9">
        <v>1</v>
      </c>
    </row>
    <row r="124" spans="1:13">
      <c r="A124" s="6">
        <v>44960</v>
      </c>
      <c r="B124" s="7">
        <f t="shared" si="1"/>
        <v>123</v>
      </c>
      <c r="C124" s="18" t="s">
        <v>2536</v>
      </c>
      <c r="D124" s="8" t="s">
        <v>68</v>
      </c>
      <c r="E124" s="8">
        <v>1</v>
      </c>
      <c r="F124" s="8">
        <v>3</v>
      </c>
      <c r="G124" s="8">
        <v>0</v>
      </c>
      <c r="H124" s="9" t="s">
        <v>15</v>
      </c>
      <c r="I124" s="9" t="s">
        <v>4</v>
      </c>
      <c r="J124" s="9" t="s">
        <v>2537</v>
      </c>
      <c r="K124" s="9" t="s">
        <v>17</v>
      </c>
      <c r="L124" s="9">
        <v>1</v>
      </c>
    </row>
    <row r="125" spans="1:13">
      <c r="A125" s="6">
        <v>44960</v>
      </c>
      <c r="B125" s="7">
        <f t="shared" si="1"/>
        <v>124</v>
      </c>
      <c r="C125" s="16" t="s">
        <v>2538</v>
      </c>
      <c r="D125" s="8" t="s">
        <v>68</v>
      </c>
      <c r="E125" s="8">
        <v>1</v>
      </c>
      <c r="F125" s="8">
        <v>1</v>
      </c>
      <c r="G125" s="8">
        <v>0</v>
      </c>
      <c r="H125" s="9" t="s">
        <v>6</v>
      </c>
      <c r="I125" s="9" t="s">
        <v>4</v>
      </c>
      <c r="J125" s="9" t="s">
        <v>251</v>
      </c>
      <c r="K125" s="9" t="s">
        <v>25</v>
      </c>
      <c r="M125" s="10">
        <v>1</v>
      </c>
    </row>
    <row r="126" spans="1:13">
      <c r="A126" s="6">
        <v>44960</v>
      </c>
      <c r="B126" s="7">
        <f t="shared" si="1"/>
        <v>125</v>
      </c>
      <c r="C126" s="16" t="s">
        <v>2539</v>
      </c>
      <c r="D126" s="8" t="s">
        <v>1019</v>
      </c>
      <c r="E126" s="8">
        <v>1</v>
      </c>
      <c r="F126" s="8">
        <v>1</v>
      </c>
      <c r="G126" s="8">
        <v>1</v>
      </c>
      <c r="H126" s="9" t="s">
        <v>6</v>
      </c>
      <c r="I126" s="9" t="s">
        <v>4</v>
      </c>
      <c r="J126" s="9" t="s">
        <v>83</v>
      </c>
      <c r="K126" s="9" t="s">
        <v>8</v>
      </c>
      <c r="L126" s="9">
        <v>1</v>
      </c>
    </row>
    <row r="127" spans="1:13">
      <c r="A127" s="6">
        <v>44960</v>
      </c>
      <c r="B127" s="7">
        <f t="shared" si="1"/>
        <v>126</v>
      </c>
      <c r="C127" s="16" t="s">
        <v>2540</v>
      </c>
      <c r="D127" s="8" t="s">
        <v>1019</v>
      </c>
      <c r="E127" s="8">
        <v>1</v>
      </c>
      <c r="F127" s="8">
        <v>1</v>
      </c>
      <c r="G127" s="8">
        <v>1</v>
      </c>
      <c r="H127" s="9" t="s">
        <v>6</v>
      </c>
      <c r="I127" s="9" t="s">
        <v>7</v>
      </c>
      <c r="J127" s="9" t="s">
        <v>51</v>
      </c>
      <c r="K127" s="9" t="s">
        <v>8</v>
      </c>
      <c r="L127" s="9">
        <v>1</v>
      </c>
    </row>
    <row r="128" spans="1:13">
      <c r="A128" s="6">
        <v>44960</v>
      </c>
      <c r="B128" s="7">
        <f t="shared" si="1"/>
        <v>127</v>
      </c>
      <c r="C128" s="16" t="s">
        <v>2541</v>
      </c>
      <c r="D128" s="8" t="s">
        <v>1019</v>
      </c>
      <c r="E128" s="8">
        <v>1</v>
      </c>
      <c r="F128" s="8">
        <v>1</v>
      </c>
      <c r="G128" s="8">
        <v>1</v>
      </c>
      <c r="H128" s="9" t="s">
        <v>6</v>
      </c>
      <c r="I128" s="9" t="s">
        <v>4</v>
      </c>
      <c r="J128" s="9" t="s">
        <v>83</v>
      </c>
      <c r="K128" s="9" t="s">
        <v>8</v>
      </c>
      <c r="L128" s="9">
        <v>1</v>
      </c>
    </row>
    <row r="129" spans="1:14">
      <c r="A129" s="6">
        <v>44963</v>
      </c>
      <c r="B129" s="7">
        <f t="shared" si="1"/>
        <v>128</v>
      </c>
      <c r="C129" s="16" t="s">
        <v>2542</v>
      </c>
      <c r="D129" s="8" t="s">
        <v>950</v>
      </c>
      <c r="E129" s="8">
        <v>1</v>
      </c>
      <c r="F129" s="8">
        <v>0</v>
      </c>
      <c r="G129" s="8">
        <v>0</v>
      </c>
      <c r="H129" s="9" t="s">
        <v>6</v>
      </c>
      <c r="I129" s="9" t="s">
        <v>4</v>
      </c>
      <c r="J129" s="9" t="s">
        <v>87</v>
      </c>
      <c r="K129" s="9" t="s">
        <v>8</v>
      </c>
      <c r="M129" s="10">
        <v>1</v>
      </c>
      <c r="N129" t="s">
        <v>2507</v>
      </c>
    </row>
    <row r="130" spans="1:14">
      <c r="A130" s="6">
        <v>44963</v>
      </c>
      <c r="B130" s="7">
        <f t="shared" si="1"/>
        <v>129</v>
      </c>
      <c r="C130" s="16" t="s">
        <v>2543</v>
      </c>
      <c r="D130" s="8" t="s">
        <v>950</v>
      </c>
      <c r="E130" s="8">
        <v>1</v>
      </c>
      <c r="F130" s="8">
        <v>1</v>
      </c>
      <c r="G130" s="8">
        <v>1</v>
      </c>
      <c r="H130" s="9" t="s">
        <v>6</v>
      </c>
      <c r="I130" s="9" t="s">
        <v>16</v>
      </c>
      <c r="J130" s="9" t="s">
        <v>49</v>
      </c>
      <c r="K130" s="9" t="s">
        <v>8</v>
      </c>
      <c r="L130" s="9">
        <v>1</v>
      </c>
    </row>
    <row r="131" spans="1:14">
      <c r="A131" s="6">
        <v>44963</v>
      </c>
      <c r="B131" s="7">
        <f t="shared" si="1"/>
        <v>130</v>
      </c>
      <c r="C131" s="16" t="s">
        <v>2544</v>
      </c>
      <c r="D131" s="8" t="s">
        <v>950</v>
      </c>
      <c r="E131" s="8">
        <v>1</v>
      </c>
      <c r="F131" s="8">
        <v>0</v>
      </c>
      <c r="G131" s="8">
        <v>0</v>
      </c>
      <c r="H131" s="9" t="s">
        <v>3</v>
      </c>
      <c r="I131" s="9" t="s">
        <v>4</v>
      </c>
      <c r="J131" s="9" t="s">
        <v>49</v>
      </c>
      <c r="K131" s="9" t="s">
        <v>5</v>
      </c>
      <c r="M131" s="10">
        <v>1</v>
      </c>
      <c r="N131" t="s">
        <v>2545</v>
      </c>
    </row>
    <row r="132" spans="1:14">
      <c r="A132" s="6">
        <v>44963</v>
      </c>
      <c r="B132" s="7">
        <f t="shared" ref="B132:B195" si="2">SUM(B131+1)</f>
        <v>131</v>
      </c>
      <c r="C132" s="16" t="s">
        <v>2546</v>
      </c>
      <c r="D132" s="8" t="s">
        <v>950</v>
      </c>
      <c r="E132" s="8">
        <v>1</v>
      </c>
      <c r="F132" s="8">
        <v>1</v>
      </c>
      <c r="G132" s="8">
        <v>1</v>
      </c>
      <c r="H132" s="9" t="s">
        <v>6</v>
      </c>
      <c r="I132" s="9" t="s">
        <v>4</v>
      </c>
      <c r="J132" s="9" t="s">
        <v>49</v>
      </c>
      <c r="K132" s="9" t="s">
        <v>8</v>
      </c>
      <c r="L132" s="9">
        <v>1</v>
      </c>
    </row>
    <row r="133" spans="1:14">
      <c r="A133" s="6">
        <v>44963</v>
      </c>
      <c r="B133" s="7">
        <f t="shared" si="2"/>
        <v>132</v>
      </c>
      <c r="C133" s="16" t="s">
        <v>2547</v>
      </c>
      <c r="D133" s="8" t="s">
        <v>950</v>
      </c>
      <c r="E133" s="8">
        <v>1</v>
      </c>
      <c r="F133" s="8">
        <v>1</v>
      </c>
      <c r="G133" s="8">
        <v>1</v>
      </c>
      <c r="H133" s="9" t="s">
        <v>6</v>
      </c>
      <c r="I133" s="9" t="s">
        <v>4</v>
      </c>
      <c r="J133" s="9" t="s">
        <v>87</v>
      </c>
      <c r="K133" s="9" t="s">
        <v>8</v>
      </c>
      <c r="L133" s="9">
        <v>1</v>
      </c>
    </row>
    <row r="134" spans="1:14">
      <c r="A134" s="6">
        <v>44963</v>
      </c>
      <c r="B134" s="7">
        <f t="shared" si="2"/>
        <v>133</v>
      </c>
      <c r="C134" s="16" t="s">
        <v>2548</v>
      </c>
      <c r="D134" s="8" t="s">
        <v>61</v>
      </c>
      <c r="E134" s="8">
        <v>1</v>
      </c>
      <c r="F134" s="8">
        <v>2</v>
      </c>
      <c r="G134" s="8">
        <v>0</v>
      </c>
      <c r="H134" s="9" t="s">
        <v>3</v>
      </c>
      <c r="I134" s="9" t="s">
        <v>2549</v>
      </c>
      <c r="J134" s="9" t="s">
        <v>49</v>
      </c>
      <c r="K134" s="9" t="s">
        <v>5</v>
      </c>
      <c r="M134" s="10">
        <v>1</v>
      </c>
    </row>
    <row r="135" spans="1:14">
      <c r="A135" s="6">
        <v>44963</v>
      </c>
      <c r="B135" s="7">
        <f t="shared" si="2"/>
        <v>134</v>
      </c>
      <c r="C135" s="16" t="s">
        <v>2550</v>
      </c>
      <c r="D135" s="8" t="s">
        <v>61</v>
      </c>
      <c r="E135" s="8">
        <v>1</v>
      </c>
      <c r="F135" s="8">
        <v>1</v>
      </c>
      <c r="G135" s="8">
        <v>1</v>
      </c>
      <c r="H135" s="9" t="s">
        <v>3</v>
      </c>
      <c r="I135" s="9" t="s">
        <v>7</v>
      </c>
      <c r="J135" s="9" t="s">
        <v>51</v>
      </c>
      <c r="K135" s="9" t="s">
        <v>5</v>
      </c>
      <c r="L135" s="9">
        <v>1</v>
      </c>
    </row>
    <row r="136" spans="1:14">
      <c r="A136" s="6">
        <v>44963</v>
      </c>
      <c r="B136" s="7">
        <f t="shared" si="2"/>
        <v>135</v>
      </c>
      <c r="C136" s="16" t="s">
        <v>2551</v>
      </c>
      <c r="D136" s="8" t="s">
        <v>61</v>
      </c>
      <c r="E136" s="8">
        <v>1</v>
      </c>
      <c r="F136" s="8">
        <v>1</v>
      </c>
      <c r="G136" s="8">
        <v>1</v>
      </c>
      <c r="H136" s="9" t="s">
        <v>6</v>
      </c>
      <c r="I136" s="9" t="s">
        <v>4</v>
      </c>
      <c r="J136" s="9" t="s">
        <v>83</v>
      </c>
      <c r="K136" s="9" t="s">
        <v>8</v>
      </c>
      <c r="L136" s="9">
        <v>1</v>
      </c>
    </row>
    <row r="137" spans="1:14">
      <c r="A137" s="6">
        <v>44963</v>
      </c>
      <c r="B137" s="7">
        <f t="shared" si="2"/>
        <v>136</v>
      </c>
      <c r="C137" s="16" t="s">
        <v>2552</v>
      </c>
      <c r="D137" s="8" t="s">
        <v>1005</v>
      </c>
      <c r="E137" s="8">
        <v>1</v>
      </c>
      <c r="F137" s="8">
        <v>1</v>
      </c>
      <c r="G137" s="8">
        <v>1</v>
      </c>
      <c r="H137" s="9" t="s">
        <v>6</v>
      </c>
      <c r="I137" s="9" t="s">
        <v>4</v>
      </c>
      <c r="J137" s="9" t="s">
        <v>87</v>
      </c>
      <c r="K137" s="9" t="s">
        <v>8</v>
      </c>
      <c r="L137" s="9">
        <v>1</v>
      </c>
    </row>
    <row r="138" spans="1:14">
      <c r="A138" s="6">
        <v>44963</v>
      </c>
      <c r="B138" s="7">
        <f t="shared" si="2"/>
        <v>137</v>
      </c>
      <c r="C138" s="16" t="s">
        <v>2553</v>
      </c>
      <c r="D138" s="8" t="s">
        <v>1005</v>
      </c>
      <c r="E138" s="8">
        <v>1</v>
      </c>
      <c r="F138" s="8">
        <v>1</v>
      </c>
      <c r="G138" s="8">
        <v>1</v>
      </c>
      <c r="H138" s="9" t="s">
        <v>3</v>
      </c>
      <c r="I138" s="9" t="s">
        <v>4</v>
      </c>
      <c r="J138" s="9" t="s">
        <v>49</v>
      </c>
      <c r="K138" s="9" t="s">
        <v>5</v>
      </c>
      <c r="L138" s="9">
        <v>1</v>
      </c>
    </row>
    <row r="139" spans="1:14">
      <c r="A139" s="6">
        <v>44963</v>
      </c>
      <c r="B139" s="7">
        <f t="shared" si="2"/>
        <v>138</v>
      </c>
      <c r="C139" s="16" t="s">
        <v>2554</v>
      </c>
      <c r="D139" s="8" t="s">
        <v>1005</v>
      </c>
      <c r="E139" s="8">
        <v>1</v>
      </c>
      <c r="F139" s="8">
        <v>1</v>
      </c>
      <c r="G139" s="8">
        <v>1</v>
      </c>
      <c r="H139" s="9" t="s">
        <v>6</v>
      </c>
      <c r="I139" s="9" t="s">
        <v>4</v>
      </c>
      <c r="J139" s="9" t="s">
        <v>51</v>
      </c>
      <c r="K139" s="9" t="s">
        <v>8</v>
      </c>
      <c r="L139" s="9">
        <v>1</v>
      </c>
    </row>
    <row r="140" spans="1:14">
      <c r="A140" s="6">
        <v>44963</v>
      </c>
      <c r="B140" s="7">
        <f t="shared" si="2"/>
        <v>139</v>
      </c>
      <c r="C140" s="16" t="s">
        <v>2555</v>
      </c>
      <c r="D140" s="8" t="s">
        <v>1005</v>
      </c>
      <c r="E140" s="8">
        <v>1</v>
      </c>
      <c r="F140" s="8">
        <v>1</v>
      </c>
      <c r="G140" s="8">
        <v>1</v>
      </c>
      <c r="H140" s="9" t="s">
        <v>3</v>
      </c>
      <c r="I140" s="9" t="s">
        <v>4</v>
      </c>
      <c r="J140" s="9" t="s">
        <v>51</v>
      </c>
      <c r="K140" s="9" t="s">
        <v>5</v>
      </c>
      <c r="L140" s="9">
        <v>1</v>
      </c>
    </row>
    <row r="141" spans="1:14">
      <c r="A141" s="6">
        <v>44963</v>
      </c>
      <c r="B141" s="7">
        <f t="shared" si="2"/>
        <v>140</v>
      </c>
      <c r="C141" s="16" t="s">
        <v>2556</v>
      </c>
      <c r="D141" s="8" t="s">
        <v>1026</v>
      </c>
      <c r="E141" s="8">
        <v>1</v>
      </c>
      <c r="F141" s="8">
        <v>1</v>
      </c>
      <c r="G141" s="8">
        <v>1</v>
      </c>
      <c r="H141" s="9" t="s">
        <v>6</v>
      </c>
      <c r="I141" s="9" t="s">
        <v>4</v>
      </c>
      <c r="J141" s="9" t="s">
        <v>83</v>
      </c>
      <c r="K141" s="9" t="s">
        <v>8</v>
      </c>
      <c r="L141" s="9">
        <v>1</v>
      </c>
    </row>
    <row r="142" spans="1:14">
      <c r="A142" s="6">
        <v>44963</v>
      </c>
      <c r="B142" s="7">
        <f t="shared" si="2"/>
        <v>141</v>
      </c>
      <c r="C142" s="16" t="s">
        <v>2557</v>
      </c>
      <c r="D142" s="8" t="s">
        <v>1026</v>
      </c>
      <c r="E142" s="8">
        <v>1</v>
      </c>
      <c r="F142" s="8">
        <v>1</v>
      </c>
      <c r="G142" s="8">
        <v>1</v>
      </c>
      <c r="H142" s="9" t="s">
        <v>3</v>
      </c>
      <c r="I142" s="9" t="s">
        <v>4</v>
      </c>
      <c r="J142" s="9" t="s">
        <v>87</v>
      </c>
      <c r="K142" s="9" t="s">
        <v>5</v>
      </c>
      <c r="L142" s="9">
        <v>1</v>
      </c>
    </row>
    <row r="143" spans="1:14">
      <c r="A143" s="6">
        <v>44963</v>
      </c>
      <c r="B143" s="7">
        <f t="shared" si="2"/>
        <v>142</v>
      </c>
      <c r="C143" s="16" t="s">
        <v>2558</v>
      </c>
      <c r="D143" s="8" t="s">
        <v>1026</v>
      </c>
      <c r="E143" s="8">
        <v>1</v>
      </c>
      <c r="F143" s="8">
        <v>1</v>
      </c>
      <c r="G143" s="8">
        <v>1</v>
      </c>
      <c r="H143" s="9" t="s">
        <v>6</v>
      </c>
      <c r="I143" s="9" t="s">
        <v>4</v>
      </c>
      <c r="J143" s="9" t="s">
        <v>66</v>
      </c>
      <c r="K143" s="9" t="s">
        <v>8</v>
      </c>
      <c r="L143" s="9">
        <v>1</v>
      </c>
    </row>
    <row r="144" spans="1:14">
      <c r="A144" s="6">
        <v>44963</v>
      </c>
      <c r="B144" s="7">
        <f t="shared" si="2"/>
        <v>143</v>
      </c>
      <c r="C144" s="16" t="s">
        <v>2559</v>
      </c>
      <c r="D144" s="8" t="s">
        <v>48</v>
      </c>
      <c r="E144" s="8">
        <v>1</v>
      </c>
      <c r="F144" s="8">
        <v>27</v>
      </c>
      <c r="G144" s="8">
        <v>2</v>
      </c>
      <c r="H144" s="9" t="s">
        <v>15</v>
      </c>
      <c r="I144" s="9" t="s">
        <v>4</v>
      </c>
      <c r="J144" s="9" t="s">
        <v>71</v>
      </c>
      <c r="K144" s="9" t="s">
        <v>11</v>
      </c>
      <c r="L144" s="9">
        <v>1</v>
      </c>
    </row>
    <row r="145" spans="1:14">
      <c r="A145" s="6">
        <v>44963</v>
      </c>
      <c r="B145" s="7">
        <f t="shared" si="2"/>
        <v>144</v>
      </c>
      <c r="C145" s="16" t="s">
        <v>2560</v>
      </c>
      <c r="D145" s="8" t="s">
        <v>48</v>
      </c>
      <c r="E145" s="8">
        <v>1</v>
      </c>
      <c r="F145" s="8">
        <v>1</v>
      </c>
      <c r="G145" s="8">
        <v>2</v>
      </c>
      <c r="H145" s="9" t="s">
        <v>28</v>
      </c>
      <c r="I145" s="9" t="s">
        <v>4</v>
      </c>
      <c r="J145" s="9" t="s">
        <v>87</v>
      </c>
      <c r="K145" s="9" t="s">
        <v>5</v>
      </c>
      <c r="L145" s="9">
        <v>1</v>
      </c>
    </row>
    <row r="146" spans="1:14">
      <c r="A146" s="6">
        <v>44963</v>
      </c>
      <c r="B146" s="7">
        <f t="shared" si="2"/>
        <v>145</v>
      </c>
      <c r="C146" s="16" t="s">
        <v>2561</v>
      </c>
      <c r="D146" s="8" t="s">
        <v>48</v>
      </c>
      <c r="E146" s="8">
        <v>1</v>
      </c>
      <c r="F146" s="8">
        <v>1</v>
      </c>
      <c r="G146" s="8">
        <v>1</v>
      </c>
      <c r="H146" s="9" t="s">
        <v>15</v>
      </c>
      <c r="I146" s="9" t="s">
        <v>4</v>
      </c>
      <c r="J146" s="9" t="s">
        <v>66</v>
      </c>
      <c r="K146" s="9" t="s">
        <v>14</v>
      </c>
      <c r="L146" s="9">
        <v>1</v>
      </c>
    </row>
    <row r="147" spans="1:14">
      <c r="A147" s="6">
        <v>44963</v>
      </c>
      <c r="B147" s="7">
        <f t="shared" si="2"/>
        <v>146</v>
      </c>
      <c r="C147" s="16" t="s">
        <v>2562</v>
      </c>
      <c r="D147" s="8" t="s">
        <v>48</v>
      </c>
      <c r="E147" s="8">
        <v>1</v>
      </c>
      <c r="F147" s="8">
        <v>1</v>
      </c>
      <c r="G147" s="8">
        <v>1</v>
      </c>
      <c r="H147" s="9" t="s">
        <v>15</v>
      </c>
      <c r="I147" s="9" t="s">
        <v>4</v>
      </c>
      <c r="J147" s="9" t="s">
        <v>66</v>
      </c>
      <c r="K147" s="9" t="s">
        <v>14</v>
      </c>
      <c r="L147" s="9">
        <v>1</v>
      </c>
    </row>
    <row r="148" spans="1:14">
      <c r="A148" s="6">
        <v>44963</v>
      </c>
      <c r="B148" s="7">
        <f t="shared" si="2"/>
        <v>147</v>
      </c>
      <c r="C148" s="18" t="s">
        <v>2563</v>
      </c>
      <c r="D148" s="8" t="s">
        <v>53</v>
      </c>
      <c r="E148" s="8">
        <v>1</v>
      </c>
      <c r="F148" s="8">
        <v>1</v>
      </c>
      <c r="G148" s="8">
        <v>2</v>
      </c>
      <c r="H148" s="9" t="s">
        <v>28</v>
      </c>
      <c r="I148" s="9" t="s">
        <v>7</v>
      </c>
      <c r="J148" s="9" t="s">
        <v>51</v>
      </c>
      <c r="K148" s="9" t="s">
        <v>5</v>
      </c>
      <c r="L148" s="9">
        <v>1</v>
      </c>
    </row>
    <row r="149" spans="1:14">
      <c r="A149" s="6">
        <v>44963</v>
      </c>
      <c r="B149" s="7">
        <f t="shared" si="2"/>
        <v>148</v>
      </c>
      <c r="C149" s="16" t="s">
        <v>2564</v>
      </c>
      <c r="D149" s="8" t="s">
        <v>53</v>
      </c>
      <c r="E149" s="8">
        <v>1</v>
      </c>
      <c r="F149" s="8">
        <v>1</v>
      </c>
      <c r="G149" s="8">
        <v>2</v>
      </c>
      <c r="H149" s="9" t="s">
        <v>28</v>
      </c>
      <c r="I149" s="9" t="s">
        <v>4</v>
      </c>
      <c r="J149" s="9" t="s">
        <v>51</v>
      </c>
      <c r="K149" s="9" t="s">
        <v>5</v>
      </c>
      <c r="L149" s="9">
        <v>1</v>
      </c>
    </row>
    <row r="150" spans="1:14">
      <c r="A150" s="6">
        <v>44963</v>
      </c>
      <c r="B150" s="7">
        <f t="shared" si="2"/>
        <v>149</v>
      </c>
      <c r="C150" s="16" t="s">
        <v>2565</v>
      </c>
      <c r="D150" s="8" t="s">
        <v>53</v>
      </c>
      <c r="E150" s="8">
        <v>1</v>
      </c>
      <c r="F150" s="8">
        <v>1</v>
      </c>
      <c r="G150" s="8">
        <v>1</v>
      </c>
      <c r="H150" s="9" t="s">
        <v>15</v>
      </c>
      <c r="I150" s="9" t="s">
        <v>4</v>
      </c>
      <c r="J150" s="9" t="s">
        <v>66</v>
      </c>
      <c r="K150" s="9" t="s">
        <v>11</v>
      </c>
      <c r="L150" s="9">
        <v>1</v>
      </c>
    </row>
    <row r="151" spans="1:14">
      <c r="A151" s="6">
        <v>44963</v>
      </c>
      <c r="B151" s="7">
        <f t="shared" si="2"/>
        <v>150</v>
      </c>
      <c r="C151" s="16" t="s">
        <v>1077</v>
      </c>
      <c r="D151" s="8" t="s">
        <v>53</v>
      </c>
      <c r="E151" s="8">
        <v>1</v>
      </c>
      <c r="F151" s="8">
        <v>19</v>
      </c>
      <c r="G151" s="8">
        <v>2</v>
      </c>
      <c r="H151" s="9" t="s">
        <v>21</v>
      </c>
      <c r="I151" s="9" t="s">
        <v>4</v>
      </c>
      <c r="J151" s="9" t="s">
        <v>71</v>
      </c>
      <c r="K151" s="9" t="s">
        <v>20</v>
      </c>
      <c r="L151" s="9">
        <v>1</v>
      </c>
    </row>
    <row r="152" spans="1:14">
      <c r="A152" s="6">
        <v>44963</v>
      </c>
      <c r="B152" s="7">
        <f t="shared" si="2"/>
        <v>151</v>
      </c>
      <c r="C152" s="18" t="s">
        <v>2566</v>
      </c>
      <c r="D152" s="8" t="s">
        <v>402</v>
      </c>
      <c r="E152" s="8">
        <v>1</v>
      </c>
      <c r="F152" s="8">
        <v>17</v>
      </c>
      <c r="G152" s="8">
        <v>0</v>
      </c>
      <c r="H152" s="9" t="s">
        <v>15</v>
      </c>
      <c r="I152" s="9" t="s">
        <v>4</v>
      </c>
      <c r="J152" s="9" t="s">
        <v>71</v>
      </c>
      <c r="K152" s="9" t="s">
        <v>14</v>
      </c>
      <c r="M152" s="10">
        <v>1</v>
      </c>
      <c r="N152" t="s">
        <v>2567</v>
      </c>
    </row>
    <row r="153" spans="1:14">
      <c r="A153" s="6">
        <v>44963</v>
      </c>
      <c r="B153" s="7">
        <f t="shared" si="2"/>
        <v>152</v>
      </c>
      <c r="C153" s="18" t="s">
        <v>2568</v>
      </c>
      <c r="D153" s="8" t="s">
        <v>402</v>
      </c>
      <c r="E153" s="8">
        <v>1</v>
      </c>
      <c r="F153" s="8">
        <v>1</v>
      </c>
      <c r="G153" s="8">
        <v>1</v>
      </c>
      <c r="H153" s="9" t="s">
        <v>15</v>
      </c>
      <c r="I153" s="9" t="s">
        <v>4</v>
      </c>
      <c r="J153" s="9" t="s">
        <v>87</v>
      </c>
      <c r="K153" s="9" t="s">
        <v>14</v>
      </c>
      <c r="L153" s="9">
        <v>1</v>
      </c>
    </row>
    <row r="154" spans="1:14">
      <c r="A154" s="6">
        <v>44963</v>
      </c>
      <c r="B154" s="7">
        <f t="shared" si="2"/>
        <v>153</v>
      </c>
      <c r="C154" s="18" t="s">
        <v>2569</v>
      </c>
      <c r="D154" s="8" t="s">
        <v>402</v>
      </c>
      <c r="E154" s="8">
        <v>1</v>
      </c>
      <c r="F154" s="8">
        <v>1</v>
      </c>
      <c r="G154" s="8">
        <v>1</v>
      </c>
      <c r="H154" s="9" t="s">
        <v>15</v>
      </c>
      <c r="I154" s="9" t="s">
        <v>4</v>
      </c>
      <c r="J154" s="9" t="s">
        <v>49</v>
      </c>
      <c r="K154" s="9" t="s">
        <v>14</v>
      </c>
      <c r="L154" s="9">
        <v>1</v>
      </c>
    </row>
    <row r="155" spans="1:14">
      <c r="A155" s="6">
        <v>44963</v>
      </c>
      <c r="B155" s="7">
        <f t="shared" si="2"/>
        <v>154</v>
      </c>
      <c r="C155" s="18" t="s">
        <v>2570</v>
      </c>
      <c r="D155" s="8" t="s">
        <v>402</v>
      </c>
      <c r="E155" s="8">
        <v>1</v>
      </c>
      <c r="F155" s="8">
        <v>1</v>
      </c>
      <c r="G155" s="8">
        <v>1</v>
      </c>
      <c r="H155" s="9" t="s">
        <v>15</v>
      </c>
      <c r="I155" s="9" t="s">
        <v>4</v>
      </c>
      <c r="J155" s="9" t="s">
        <v>51</v>
      </c>
      <c r="K155" s="9" t="s">
        <v>14</v>
      </c>
      <c r="L155" s="9">
        <v>1</v>
      </c>
    </row>
    <row r="156" spans="1:14">
      <c r="A156" s="6">
        <v>44963</v>
      </c>
      <c r="B156" s="7">
        <f t="shared" si="2"/>
        <v>155</v>
      </c>
      <c r="C156" s="18" t="s">
        <v>2571</v>
      </c>
      <c r="D156" s="8" t="s">
        <v>402</v>
      </c>
      <c r="E156" s="8">
        <v>1</v>
      </c>
      <c r="F156" s="8">
        <v>1</v>
      </c>
      <c r="G156" s="8">
        <v>1</v>
      </c>
      <c r="H156" s="9" t="s">
        <v>15</v>
      </c>
      <c r="I156" s="9" t="s">
        <v>4</v>
      </c>
      <c r="J156" s="9" t="s">
        <v>83</v>
      </c>
      <c r="K156" s="9" t="s">
        <v>14</v>
      </c>
      <c r="L156" s="9">
        <v>1</v>
      </c>
    </row>
    <row r="157" spans="1:14">
      <c r="A157" s="6">
        <v>44963</v>
      </c>
      <c r="B157" s="7">
        <f t="shared" si="2"/>
        <v>156</v>
      </c>
      <c r="C157" s="18" t="s">
        <v>2572</v>
      </c>
      <c r="D157" s="8" t="s">
        <v>402</v>
      </c>
      <c r="E157" s="8">
        <v>1</v>
      </c>
      <c r="F157" s="8">
        <v>1</v>
      </c>
      <c r="G157" s="8">
        <v>2</v>
      </c>
      <c r="H157" s="9" t="s">
        <v>28</v>
      </c>
      <c r="I157" s="9" t="s">
        <v>4</v>
      </c>
      <c r="J157" s="9" t="s">
        <v>49</v>
      </c>
      <c r="K157" s="9" t="s">
        <v>5</v>
      </c>
      <c r="L157" s="9">
        <v>1</v>
      </c>
    </row>
    <row r="158" spans="1:14">
      <c r="A158" s="6">
        <v>44963</v>
      </c>
      <c r="B158" s="7">
        <f t="shared" si="2"/>
        <v>157</v>
      </c>
      <c r="C158" s="16" t="s">
        <v>2573</v>
      </c>
      <c r="D158" s="8" t="s">
        <v>55</v>
      </c>
      <c r="E158" s="8">
        <v>1</v>
      </c>
      <c r="F158" s="8">
        <v>1</v>
      </c>
      <c r="G158" s="8">
        <v>1</v>
      </c>
      <c r="H158" s="9" t="s">
        <v>15</v>
      </c>
      <c r="I158" s="9" t="s">
        <v>4</v>
      </c>
      <c r="J158" s="9" t="s">
        <v>71</v>
      </c>
      <c r="K158" s="9" t="s">
        <v>14</v>
      </c>
      <c r="L158" s="9">
        <v>1</v>
      </c>
    </row>
    <row r="159" spans="1:14">
      <c r="A159" s="6">
        <v>44963</v>
      </c>
      <c r="B159" s="7">
        <f t="shared" si="2"/>
        <v>158</v>
      </c>
      <c r="C159" s="16" t="s">
        <v>2574</v>
      </c>
      <c r="D159" s="8" t="s">
        <v>55</v>
      </c>
      <c r="E159" s="8">
        <v>1</v>
      </c>
      <c r="F159" s="8">
        <v>1</v>
      </c>
      <c r="G159" s="8">
        <v>1</v>
      </c>
      <c r="H159" s="9" t="s">
        <v>28</v>
      </c>
      <c r="I159" s="9" t="s">
        <v>7</v>
      </c>
      <c r="J159" s="9" t="s">
        <v>49</v>
      </c>
      <c r="K159" s="9" t="s">
        <v>5</v>
      </c>
      <c r="L159" s="9">
        <v>1</v>
      </c>
    </row>
    <row r="160" spans="1:14">
      <c r="A160" s="6">
        <v>44963</v>
      </c>
      <c r="B160" s="7">
        <f t="shared" si="2"/>
        <v>159</v>
      </c>
      <c r="C160" s="16" t="s">
        <v>2575</v>
      </c>
      <c r="D160" s="8" t="s">
        <v>55</v>
      </c>
      <c r="E160" s="8">
        <v>1</v>
      </c>
      <c r="F160" s="8">
        <v>1</v>
      </c>
      <c r="G160" s="8">
        <v>1</v>
      </c>
      <c r="H160" s="9" t="s">
        <v>15</v>
      </c>
      <c r="I160" s="9" t="s">
        <v>4</v>
      </c>
      <c r="J160" s="9" t="s">
        <v>66</v>
      </c>
      <c r="K160" s="9" t="s">
        <v>14</v>
      </c>
      <c r="L160" s="9">
        <v>1</v>
      </c>
    </row>
    <row r="161" spans="1:14">
      <c r="A161" s="6">
        <v>44963</v>
      </c>
      <c r="B161" s="7">
        <f t="shared" si="2"/>
        <v>160</v>
      </c>
      <c r="C161" s="16" t="s">
        <v>2576</v>
      </c>
      <c r="D161" s="8" t="s">
        <v>55</v>
      </c>
      <c r="E161" s="8">
        <v>1</v>
      </c>
      <c r="F161" s="8">
        <v>1</v>
      </c>
      <c r="G161" s="8">
        <v>0</v>
      </c>
      <c r="H161" s="9" t="s">
        <v>18</v>
      </c>
      <c r="I161" s="9" t="s">
        <v>4</v>
      </c>
      <c r="J161" s="9" t="s">
        <v>49</v>
      </c>
      <c r="K161" s="9" t="s">
        <v>17</v>
      </c>
      <c r="L161" s="10">
        <v>1</v>
      </c>
    </row>
    <row r="162" spans="1:14">
      <c r="A162" s="6">
        <v>44963</v>
      </c>
      <c r="B162" s="7">
        <f t="shared" si="2"/>
        <v>161</v>
      </c>
      <c r="C162" s="16" t="s">
        <v>2577</v>
      </c>
      <c r="D162" s="8" t="s">
        <v>55</v>
      </c>
      <c r="E162" s="8">
        <v>1</v>
      </c>
      <c r="F162" s="8">
        <v>1</v>
      </c>
      <c r="G162" s="8">
        <v>0</v>
      </c>
      <c r="H162" s="9" t="s">
        <v>18</v>
      </c>
      <c r="I162" s="9" t="s">
        <v>4</v>
      </c>
      <c r="J162" s="9" t="s">
        <v>87</v>
      </c>
      <c r="K162" s="9" t="s">
        <v>17</v>
      </c>
      <c r="L162" s="10">
        <v>1</v>
      </c>
    </row>
    <row r="163" spans="1:14">
      <c r="A163" s="6">
        <v>44963</v>
      </c>
      <c r="B163" s="7">
        <f t="shared" si="2"/>
        <v>162</v>
      </c>
      <c r="C163" s="16" t="s">
        <v>2578</v>
      </c>
      <c r="D163" s="8" t="s">
        <v>55</v>
      </c>
      <c r="E163" s="8">
        <v>1</v>
      </c>
      <c r="F163" s="8">
        <v>1</v>
      </c>
      <c r="G163" s="8">
        <v>0</v>
      </c>
      <c r="H163" s="9" t="s">
        <v>18</v>
      </c>
      <c r="I163" s="9" t="s">
        <v>4</v>
      </c>
      <c r="J163" s="9" t="s">
        <v>51</v>
      </c>
      <c r="K163" s="9" t="s">
        <v>17</v>
      </c>
      <c r="L163" s="10">
        <v>1</v>
      </c>
    </row>
    <row r="164" spans="1:14">
      <c r="A164" s="6">
        <v>44963</v>
      </c>
      <c r="B164" s="7">
        <f t="shared" si="2"/>
        <v>163</v>
      </c>
      <c r="C164" s="16" t="s">
        <v>2579</v>
      </c>
      <c r="D164" s="8" t="s">
        <v>55</v>
      </c>
      <c r="E164" s="8">
        <v>1</v>
      </c>
      <c r="F164" s="8">
        <v>1</v>
      </c>
      <c r="G164" s="8">
        <v>0</v>
      </c>
      <c r="H164" s="9" t="s">
        <v>18</v>
      </c>
      <c r="I164" s="9" t="s">
        <v>4</v>
      </c>
      <c r="J164" s="9" t="s">
        <v>83</v>
      </c>
      <c r="K164" s="9" t="s">
        <v>17</v>
      </c>
      <c r="L164" s="10">
        <v>1</v>
      </c>
    </row>
    <row r="165" spans="1:14">
      <c r="A165" s="6">
        <v>44963</v>
      </c>
      <c r="B165" s="7">
        <f t="shared" si="2"/>
        <v>164</v>
      </c>
      <c r="C165" s="16" t="s">
        <v>2580</v>
      </c>
      <c r="D165" s="8" t="s">
        <v>1019</v>
      </c>
      <c r="E165" s="8">
        <v>1</v>
      </c>
      <c r="F165" s="8">
        <v>1</v>
      </c>
      <c r="G165" s="8">
        <v>1</v>
      </c>
      <c r="H165" s="9" t="s">
        <v>6</v>
      </c>
      <c r="I165" s="9" t="s">
        <v>7</v>
      </c>
      <c r="J165" s="9" t="s">
        <v>49</v>
      </c>
      <c r="K165" s="9" t="s">
        <v>8</v>
      </c>
      <c r="L165" s="9">
        <v>1</v>
      </c>
    </row>
    <row r="166" spans="1:14">
      <c r="A166" s="6">
        <v>44963</v>
      </c>
      <c r="B166" s="7">
        <f t="shared" si="2"/>
        <v>165</v>
      </c>
      <c r="C166" s="16" t="s">
        <v>2581</v>
      </c>
      <c r="D166" s="8" t="s">
        <v>1019</v>
      </c>
      <c r="E166" s="8">
        <v>1</v>
      </c>
      <c r="F166" s="8">
        <v>1</v>
      </c>
      <c r="G166" s="8">
        <v>1</v>
      </c>
      <c r="H166" s="9" t="s">
        <v>6</v>
      </c>
      <c r="I166" s="9" t="s">
        <v>4</v>
      </c>
      <c r="J166" s="9" t="s">
        <v>49</v>
      </c>
      <c r="K166" s="9" t="s">
        <v>8</v>
      </c>
      <c r="L166" s="9">
        <v>1</v>
      </c>
    </row>
    <row r="167" spans="1:14">
      <c r="A167" s="6">
        <v>44963</v>
      </c>
      <c r="B167" s="7">
        <f t="shared" si="2"/>
        <v>166</v>
      </c>
      <c r="C167" s="23" t="s">
        <v>2582</v>
      </c>
      <c r="D167" s="8" t="s">
        <v>68</v>
      </c>
      <c r="E167" s="8">
        <v>1</v>
      </c>
      <c r="F167" s="8">
        <v>19</v>
      </c>
      <c r="G167" s="8">
        <v>0</v>
      </c>
      <c r="H167" s="9" t="s">
        <v>15</v>
      </c>
      <c r="I167" s="9" t="s">
        <v>4</v>
      </c>
      <c r="J167" s="9" t="s">
        <v>71</v>
      </c>
      <c r="K167" s="9" t="s">
        <v>14</v>
      </c>
      <c r="M167" s="10">
        <v>1</v>
      </c>
      <c r="N167" t="s">
        <v>2513</v>
      </c>
    </row>
    <row r="168" spans="1:14">
      <c r="A168" s="6">
        <v>44963</v>
      </c>
      <c r="B168" s="7">
        <f t="shared" si="2"/>
        <v>167</v>
      </c>
      <c r="C168" s="23" t="s">
        <v>2508</v>
      </c>
      <c r="D168" s="8" t="s">
        <v>68</v>
      </c>
      <c r="E168" s="8">
        <v>1</v>
      </c>
      <c r="F168" s="8">
        <v>18</v>
      </c>
      <c r="G168" s="8">
        <v>0</v>
      </c>
      <c r="H168" s="9" t="s">
        <v>15</v>
      </c>
      <c r="I168" s="9" t="s">
        <v>4</v>
      </c>
      <c r="J168" s="9" t="s">
        <v>71</v>
      </c>
      <c r="K168" s="9" t="s">
        <v>20</v>
      </c>
      <c r="L168" s="9">
        <v>1</v>
      </c>
    </row>
    <row r="169" spans="1:14">
      <c r="A169" s="6">
        <v>44964</v>
      </c>
      <c r="B169" s="7">
        <f t="shared" si="2"/>
        <v>168</v>
      </c>
      <c r="C169" s="16" t="s">
        <v>2583</v>
      </c>
      <c r="D169" s="8" t="s">
        <v>950</v>
      </c>
      <c r="E169" s="8">
        <v>1</v>
      </c>
      <c r="F169" s="8">
        <v>0</v>
      </c>
      <c r="G169" s="8">
        <v>1</v>
      </c>
      <c r="H169" s="9" t="s">
        <v>3</v>
      </c>
      <c r="I169" s="9" t="s">
        <v>4</v>
      </c>
      <c r="J169" s="9" t="s">
        <v>49</v>
      </c>
      <c r="K169" s="9" t="s">
        <v>5</v>
      </c>
      <c r="L169" s="9">
        <v>1</v>
      </c>
    </row>
    <row r="170" spans="1:14">
      <c r="A170" s="6">
        <v>44964</v>
      </c>
      <c r="B170" s="7">
        <f t="shared" si="2"/>
        <v>169</v>
      </c>
      <c r="C170" s="16" t="s">
        <v>2584</v>
      </c>
      <c r="D170" s="8" t="s">
        <v>950</v>
      </c>
      <c r="E170" s="8">
        <v>1</v>
      </c>
      <c r="F170" s="8">
        <v>0</v>
      </c>
      <c r="G170" s="8">
        <v>1</v>
      </c>
      <c r="H170" s="9" t="s">
        <v>3</v>
      </c>
      <c r="I170" s="9" t="s">
        <v>4</v>
      </c>
      <c r="J170" s="9" t="s">
        <v>87</v>
      </c>
      <c r="K170" s="9" t="s">
        <v>5</v>
      </c>
      <c r="L170" s="9">
        <v>1</v>
      </c>
    </row>
    <row r="171" spans="1:14">
      <c r="A171" s="6">
        <v>44964</v>
      </c>
      <c r="B171" s="7">
        <f t="shared" si="2"/>
        <v>170</v>
      </c>
      <c r="C171" s="18" t="s">
        <v>2585</v>
      </c>
      <c r="D171" s="8" t="s">
        <v>950</v>
      </c>
      <c r="E171" s="8">
        <v>1</v>
      </c>
      <c r="F171" s="8">
        <v>0</v>
      </c>
      <c r="G171" s="8">
        <v>1</v>
      </c>
      <c r="H171" s="9" t="s">
        <v>3</v>
      </c>
      <c r="I171" s="9" t="s">
        <v>4</v>
      </c>
      <c r="J171" s="9" t="s">
        <v>51</v>
      </c>
      <c r="K171" s="9" t="s">
        <v>5</v>
      </c>
      <c r="L171" s="9">
        <v>1</v>
      </c>
    </row>
    <row r="172" spans="1:14">
      <c r="A172" s="6">
        <v>44964</v>
      </c>
      <c r="B172" s="7">
        <f t="shared" si="2"/>
        <v>171</v>
      </c>
      <c r="C172" s="18" t="s">
        <v>2586</v>
      </c>
      <c r="D172" s="8" t="s">
        <v>1026</v>
      </c>
      <c r="E172" s="8">
        <v>1</v>
      </c>
      <c r="F172" s="8">
        <v>0</v>
      </c>
      <c r="G172" s="8">
        <v>1</v>
      </c>
      <c r="H172" s="9" t="s">
        <v>3</v>
      </c>
      <c r="I172" s="9" t="s">
        <v>7</v>
      </c>
      <c r="J172" s="9" t="s">
        <v>51</v>
      </c>
      <c r="K172" s="9" t="s">
        <v>5</v>
      </c>
      <c r="L172" s="9">
        <v>1</v>
      </c>
    </row>
    <row r="173" spans="1:14">
      <c r="A173" s="6">
        <v>44964</v>
      </c>
      <c r="B173" s="7">
        <f t="shared" si="2"/>
        <v>172</v>
      </c>
      <c r="C173" s="18" t="s">
        <v>2587</v>
      </c>
      <c r="D173" s="8" t="s">
        <v>1026</v>
      </c>
      <c r="E173" s="8">
        <v>1</v>
      </c>
      <c r="F173" s="8">
        <v>0</v>
      </c>
      <c r="G173" s="8">
        <v>1</v>
      </c>
      <c r="H173" s="9" t="s">
        <v>3</v>
      </c>
      <c r="I173" s="9" t="s">
        <v>7</v>
      </c>
      <c r="J173" s="9" t="s">
        <v>49</v>
      </c>
      <c r="K173" s="9" t="s">
        <v>5</v>
      </c>
      <c r="L173" s="9">
        <v>1</v>
      </c>
    </row>
    <row r="174" spans="1:14">
      <c r="A174" s="6">
        <v>44964</v>
      </c>
      <c r="B174" s="7">
        <f t="shared" si="2"/>
        <v>173</v>
      </c>
      <c r="C174" s="18" t="s">
        <v>2588</v>
      </c>
      <c r="D174" s="8" t="s">
        <v>1026</v>
      </c>
      <c r="E174" s="8">
        <v>1</v>
      </c>
      <c r="F174" s="8">
        <v>1</v>
      </c>
      <c r="G174" s="8">
        <v>1</v>
      </c>
      <c r="H174" s="9" t="s">
        <v>6</v>
      </c>
      <c r="I174" s="9" t="s">
        <v>4</v>
      </c>
      <c r="J174" s="9" t="s">
        <v>66</v>
      </c>
      <c r="K174" s="9" t="s">
        <v>8</v>
      </c>
      <c r="L174" s="9">
        <v>1</v>
      </c>
    </row>
    <row r="175" spans="1:14">
      <c r="A175" s="6">
        <v>44964</v>
      </c>
      <c r="B175" s="7">
        <f t="shared" si="2"/>
        <v>174</v>
      </c>
      <c r="C175" s="18" t="s">
        <v>2589</v>
      </c>
      <c r="D175" s="8" t="s">
        <v>1026</v>
      </c>
      <c r="E175" s="8">
        <v>1</v>
      </c>
      <c r="F175" s="8">
        <v>1</v>
      </c>
      <c r="G175" s="8">
        <v>1</v>
      </c>
      <c r="H175" s="9" t="s">
        <v>6</v>
      </c>
      <c r="I175" s="9" t="s">
        <v>4</v>
      </c>
      <c r="J175" s="9" t="s">
        <v>87</v>
      </c>
      <c r="K175" s="9" t="s">
        <v>8</v>
      </c>
      <c r="L175" s="9">
        <v>1</v>
      </c>
    </row>
    <row r="176" spans="1:14">
      <c r="A176" s="6">
        <v>44964</v>
      </c>
      <c r="B176" s="7">
        <f t="shared" si="2"/>
        <v>175</v>
      </c>
      <c r="C176" s="18" t="s">
        <v>2590</v>
      </c>
      <c r="D176" s="8" t="s">
        <v>950</v>
      </c>
      <c r="E176" s="8">
        <v>1</v>
      </c>
      <c r="F176" s="8">
        <v>1</v>
      </c>
      <c r="G176" s="8">
        <v>1</v>
      </c>
      <c r="H176" s="9" t="s">
        <v>6</v>
      </c>
      <c r="I176" s="9" t="s">
        <v>4</v>
      </c>
      <c r="J176" s="9" t="s">
        <v>87</v>
      </c>
      <c r="K176" s="9" t="s">
        <v>11</v>
      </c>
      <c r="L176" s="9">
        <v>1</v>
      </c>
    </row>
    <row r="177" spans="1:14">
      <c r="A177" s="6">
        <v>44964</v>
      </c>
      <c r="B177" s="7">
        <f t="shared" si="2"/>
        <v>176</v>
      </c>
      <c r="C177" s="18" t="s">
        <v>2591</v>
      </c>
      <c r="D177" s="8" t="s">
        <v>1005</v>
      </c>
      <c r="E177" s="8">
        <v>1</v>
      </c>
      <c r="F177" s="8">
        <v>0</v>
      </c>
      <c r="G177" s="8">
        <v>1</v>
      </c>
      <c r="H177" s="9" t="s">
        <v>3</v>
      </c>
      <c r="I177" s="9" t="s">
        <v>7</v>
      </c>
      <c r="J177" s="9" t="s">
        <v>51</v>
      </c>
      <c r="K177" s="9" t="s">
        <v>5</v>
      </c>
      <c r="L177" s="9">
        <v>1</v>
      </c>
    </row>
    <row r="178" spans="1:14">
      <c r="A178" s="6">
        <v>44964</v>
      </c>
      <c r="B178" s="7">
        <f t="shared" si="2"/>
        <v>177</v>
      </c>
      <c r="C178" s="18" t="s">
        <v>2592</v>
      </c>
      <c r="D178" s="8" t="s">
        <v>1005</v>
      </c>
      <c r="E178" s="8">
        <v>1</v>
      </c>
      <c r="F178" s="8">
        <v>0</v>
      </c>
      <c r="G178" s="8">
        <v>1</v>
      </c>
      <c r="H178" s="9" t="s">
        <v>3</v>
      </c>
      <c r="I178" s="9" t="s">
        <v>4</v>
      </c>
      <c r="J178" s="9" t="s">
        <v>49</v>
      </c>
      <c r="K178" s="9" t="s">
        <v>5</v>
      </c>
      <c r="L178" s="9">
        <v>1</v>
      </c>
    </row>
    <row r="179" spans="1:14">
      <c r="A179" s="6">
        <v>44964</v>
      </c>
      <c r="B179" s="7">
        <f t="shared" si="2"/>
        <v>178</v>
      </c>
      <c r="C179" s="18" t="s">
        <v>2593</v>
      </c>
      <c r="D179" s="8" t="s">
        <v>1005</v>
      </c>
      <c r="E179" s="8">
        <v>1</v>
      </c>
      <c r="F179" s="8">
        <v>0</v>
      </c>
      <c r="G179" s="8">
        <v>1</v>
      </c>
      <c r="H179" s="9" t="s">
        <v>3</v>
      </c>
      <c r="I179" s="9" t="s">
        <v>4</v>
      </c>
      <c r="J179" s="9" t="s">
        <v>87</v>
      </c>
      <c r="K179" s="9" t="s">
        <v>5</v>
      </c>
      <c r="L179" s="9">
        <v>1</v>
      </c>
    </row>
    <row r="180" spans="1:14">
      <c r="A180" s="6">
        <v>44964</v>
      </c>
      <c r="B180" s="7">
        <f t="shared" si="2"/>
        <v>179</v>
      </c>
      <c r="C180" s="18" t="s">
        <v>2589</v>
      </c>
      <c r="D180" s="8" t="s">
        <v>1005</v>
      </c>
      <c r="E180" s="8">
        <v>1</v>
      </c>
      <c r="F180" s="8">
        <v>1</v>
      </c>
      <c r="G180" s="8">
        <v>1</v>
      </c>
      <c r="H180" s="9" t="s">
        <v>6</v>
      </c>
      <c r="I180" s="9" t="s">
        <v>4</v>
      </c>
      <c r="J180" s="9" t="s">
        <v>49</v>
      </c>
      <c r="K180" s="9" t="s">
        <v>8</v>
      </c>
      <c r="L180" s="9">
        <v>1</v>
      </c>
    </row>
    <row r="181" spans="1:14">
      <c r="A181" s="6">
        <v>44964</v>
      </c>
      <c r="B181" s="7">
        <f t="shared" si="2"/>
        <v>180</v>
      </c>
      <c r="C181" s="18" t="s">
        <v>2594</v>
      </c>
      <c r="D181" s="8" t="s">
        <v>48</v>
      </c>
      <c r="E181" s="8">
        <v>1</v>
      </c>
      <c r="F181" s="8">
        <v>1</v>
      </c>
      <c r="G181" s="8">
        <v>1</v>
      </c>
      <c r="H181" s="9" t="s">
        <v>15</v>
      </c>
      <c r="I181" s="9" t="s">
        <v>4</v>
      </c>
      <c r="J181" s="9" t="s">
        <v>49</v>
      </c>
      <c r="K181" s="9" t="s">
        <v>14</v>
      </c>
      <c r="L181" s="9">
        <v>1</v>
      </c>
    </row>
    <row r="182" spans="1:14">
      <c r="A182" s="6">
        <v>44964</v>
      </c>
      <c r="B182" s="7">
        <f t="shared" si="2"/>
        <v>181</v>
      </c>
      <c r="C182" s="18" t="s">
        <v>2595</v>
      </c>
      <c r="D182" s="8" t="s">
        <v>48</v>
      </c>
      <c r="E182" s="8">
        <v>1</v>
      </c>
      <c r="F182" s="8">
        <v>2</v>
      </c>
      <c r="G182" s="8">
        <v>0</v>
      </c>
      <c r="H182" s="9" t="s">
        <v>21</v>
      </c>
      <c r="I182" s="9" t="s">
        <v>4</v>
      </c>
      <c r="J182" s="9" t="s">
        <v>2596</v>
      </c>
      <c r="K182" s="9" t="s">
        <v>27</v>
      </c>
      <c r="L182" s="9">
        <v>1</v>
      </c>
    </row>
    <row r="183" spans="1:14">
      <c r="A183" s="6">
        <v>44964</v>
      </c>
      <c r="B183" s="7">
        <f t="shared" si="2"/>
        <v>182</v>
      </c>
      <c r="C183" s="18" t="s">
        <v>2597</v>
      </c>
      <c r="D183" s="8" t="s">
        <v>48</v>
      </c>
      <c r="E183" s="8">
        <v>1</v>
      </c>
      <c r="F183" s="8">
        <v>0</v>
      </c>
      <c r="G183" s="8">
        <v>1</v>
      </c>
      <c r="H183" s="9" t="s">
        <v>15</v>
      </c>
      <c r="I183" s="9" t="s">
        <v>4</v>
      </c>
      <c r="J183" s="9" t="s">
        <v>71</v>
      </c>
      <c r="K183" s="9" t="s">
        <v>20</v>
      </c>
      <c r="L183" s="9">
        <v>1</v>
      </c>
    </row>
    <row r="184" spans="1:14">
      <c r="A184" s="6">
        <v>44964</v>
      </c>
      <c r="B184" s="7">
        <f t="shared" si="2"/>
        <v>183</v>
      </c>
      <c r="C184" s="18" t="s">
        <v>2598</v>
      </c>
      <c r="D184" s="8" t="s">
        <v>53</v>
      </c>
      <c r="E184" s="8">
        <v>1</v>
      </c>
      <c r="F184" s="8">
        <v>1</v>
      </c>
      <c r="G184" s="8">
        <v>0</v>
      </c>
      <c r="H184" s="9" t="s">
        <v>21</v>
      </c>
      <c r="I184" s="9" t="s">
        <v>4</v>
      </c>
      <c r="J184" s="9" t="s">
        <v>2599</v>
      </c>
      <c r="K184" s="9" t="s">
        <v>27</v>
      </c>
      <c r="L184" s="9">
        <v>1</v>
      </c>
    </row>
    <row r="185" spans="1:14">
      <c r="A185" s="6">
        <v>44964</v>
      </c>
      <c r="B185" s="7">
        <f t="shared" si="2"/>
        <v>184</v>
      </c>
      <c r="C185" s="18" t="s">
        <v>2600</v>
      </c>
      <c r="D185" s="8" t="s">
        <v>53</v>
      </c>
      <c r="E185" s="8">
        <v>1</v>
      </c>
      <c r="F185" s="8">
        <v>1</v>
      </c>
      <c r="G185" s="8">
        <v>0</v>
      </c>
      <c r="H185" s="9" t="s">
        <v>21</v>
      </c>
      <c r="I185" s="9" t="s">
        <v>4</v>
      </c>
      <c r="J185" s="9" t="s">
        <v>652</v>
      </c>
      <c r="K185" s="9" t="s">
        <v>27</v>
      </c>
      <c r="L185" s="9">
        <v>1</v>
      </c>
    </row>
    <row r="186" spans="1:14">
      <c r="A186" s="6">
        <v>44964</v>
      </c>
      <c r="B186" s="7">
        <f t="shared" si="2"/>
        <v>185</v>
      </c>
      <c r="C186" s="18" t="s">
        <v>2601</v>
      </c>
      <c r="D186" s="8" t="s">
        <v>53</v>
      </c>
      <c r="E186" s="8">
        <v>1</v>
      </c>
      <c r="F186" s="8">
        <v>1</v>
      </c>
      <c r="G186" s="8">
        <v>1</v>
      </c>
      <c r="H186" s="9" t="s">
        <v>15</v>
      </c>
      <c r="I186" s="9" t="s">
        <v>4</v>
      </c>
      <c r="J186" s="9" t="s">
        <v>66</v>
      </c>
      <c r="K186" s="9" t="s">
        <v>14</v>
      </c>
      <c r="L186" s="9">
        <v>1</v>
      </c>
    </row>
    <row r="187" spans="1:14">
      <c r="A187" s="6">
        <v>44964</v>
      </c>
      <c r="B187" s="7">
        <f t="shared" si="2"/>
        <v>186</v>
      </c>
      <c r="C187" s="18" t="s">
        <v>2602</v>
      </c>
      <c r="D187" s="8" t="s">
        <v>402</v>
      </c>
      <c r="E187" s="8">
        <v>1</v>
      </c>
      <c r="F187" s="8">
        <v>0</v>
      </c>
      <c r="G187" s="8">
        <v>1</v>
      </c>
      <c r="H187" s="9" t="s">
        <v>15</v>
      </c>
      <c r="I187" s="9" t="s">
        <v>4</v>
      </c>
      <c r="J187" s="9" t="s">
        <v>71</v>
      </c>
      <c r="K187" s="9" t="s">
        <v>20</v>
      </c>
      <c r="L187" s="9">
        <v>1</v>
      </c>
    </row>
    <row r="188" spans="1:14">
      <c r="A188" s="6">
        <v>44964</v>
      </c>
      <c r="B188" s="7">
        <f t="shared" si="2"/>
        <v>187</v>
      </c>
      <c r="C188" s="18" t="s">
        <v>1595</v>
      </c>
      <c r="D188" s="8" t="s">
        <v>402</v>
      </c>
      <c r="E188" s="8">
        <v>1</v>
      </c>
      <c r="F188" s="8">
        <v>17</v>
      </c>
      <c r="G188" s="8">
        <v>0</v>
      </c>
      <c r="H188" s="9" t="s">
        <v>15</v>
      </c>
      <c r="I188" s="9" t="s">
        <v>4</v>
      </c>
      <c r="J188" s="9" t="s">
        <v>71</v>
      </c>
      <c r="K188" s="9" t="s">
        <v>14</v>
      </c>
      <c r="L188" s="9">
        <v>1</v>
      </c>
    </row>
    <row r="189" spans="1:14">
      <c r="A189" s="6">
        <v>44964</v>
      </c>
      <c r="B189" s="7">
        <f t="shared" si="2"/>
        <v>188</v>
      </c>
      <c r="C189" s="18" t="s">
        <v>2603</v>
      </c>
      <c r="D189" s="8" t="s">
        <v>402</v>
      </c>
      <c r="E189" s="8">
        <v>1</v>
      </c>
      <c r="F189" s="8">
        <v>1</v>
      </c>
      <c r="G189" s="8">
        <v>0</v>
      </c>
      <c r="H189" s="9" t="s">
        <v>21</v>
      </c>
      <c r="I189" s="9" t="s">
        <v>4</v>
      </c>
      <c r="J189" s="9" t="s">
        <v>74</v>
      </c>
      <c r="K189" s="9" t="s">
        <v>27</v>
      </c>
      <c r="L189" s="9">
        <v>1</v>
      </c>
    </row>
    <row r="190" spans="1:14">
      <c r="A190" s="6">
        <v>44964</v>
      </c>
      <c r="B190" s="7">
        <f t="shared" si="2"/>
        <v>189</v>
      </c>
      <c r="C190" s="18" t="s">
        <v>2604</v>
      </c>
      <c r="D190" s="8" t="s">
        <v>2605</v>
      </c>
      <c r="E190" s="8">
        <v>1</v>
      </c>
      <c r="F190" s="8">
        <v>1</v>
      </c>
      <c r="G190" s="8">
        <v>1</v>
      </c>
      <c r="H190" s="9" t="s">
        <v>6</v>
      </c>
      <c r="I190" s="9" t="s">
        <v>16</v>
      </c>
      <c r="J190" s="9" t="s">
        <v>49</v>
      </c>
      <c r="K190" s="9" t="s">
        <v>8</v>
      </c>
      <c r="L190" s="9">
        <v>1</v>
      </c>
    </row>
    <row r="191" spans="1:14">
      <c r="A191" s="6">
        <v>44964</v>
      </c>
      <c r="B191" s="7">
        <f t="shared" si="2"/>
        <v>190</v>
      </c>
      <c r="C191" s="18" t="s">
        <v>2606</v>
      </c>
      <c r="D191" s="8" t="s">
        <v>55</v>
      </c>
      <c r="E191" s="8">
        <v>1</v>
      </c>
      <c r="F191" s="8">
        <v>1</v>
      </c>
      <c r="G191" s="8">
        <v>1</v>
      </c>
      <c r="H191" s="9" t="s">
        <v>15</v>
      </c>
      <c r="I191" s="9" t="s">
        <v>4</v>
      </c>
      <c r="J191" s="9" t="s">
        <v>71</v>
      </c>
      <c r="K191" s="9" t="s">
        <v>14</v>
      </c>
      <c r="M191" s="10">
        <v>1</v>
      </c>
      <c r="N191" t="s">
        <v>2607</v>
      </c>
    </row>
    <row r="192" spans="1:14">
      <c r="A192" s="6">
        <v>44964</v>
      </c>
      <c r="B192" s="7">
        <f t="shared" si="2"/>
        <v>191</v>
      </c>
      <c r="C192" s="18" t="s">
        <v>2608</v>
      </c>
      <c r="D192" s="8" t="s">
        <v>55</v>
      </c>
      <c r="E192" s="8">
        <v>1</v>
      </c>
      <c r="F192" s="8">
        <v>1</v>
      </c>
      <c r="G192" s="8">
        <v>1</v>
      </c>
      <c r="H192" s="9" t="s">
        <v>15</v>
      </c>
      <c r="I192" s="9" t="s">
        <v>4</v>
      </c>
      <c r="J192" s="9" t="s">
        <v>66</v>
      </c>
      <c r="K192" s="9" t="s">
        <v>14</v>
      </c>
      <c r="L192" s="9">
        <v>1</v>
      </c>
    </row>
    <row r="193" spans="1:12">
      <c r="A193" s="6">
        <v>44964</v>
      </c>
      <c r="B193" s="7">
        <f t="shared" si="2"/>
        <v>192</v>
      </c>
      <c r="C193" s="18" t="s">
        <v>2609</v>
      </c>
      <c r="D193" s="8" t="s">
        <v>55</v>
      </c>
      <c r="E193" s="8">
        <v>1</v>
      </c>
      <c r="F193" s="8">
        <v>1</v>
      </c>
      <c r="G193" s="8">
        <v>2</v>
      </c>
      <c r="H193" s="9" t="s">
        <v>9</v>
      </c>
      <c r="I193" s="9" t="s">
        <v>4</v>
      </c>
      <c r="J193" s="9" t="s">
        <v>49</v>
      </c>
      <c r="K193" s="9" t="s">
        <v>8</v>
      </c>
      <c r="L193" s="9">
        <v>1</v>
      </c>
    </row>
    <row r="194" spans="1:12">
      <c r="A194" s="6">
        <v>44964</v>
      </c>
      <c r="B194" s="7">
        <f t="shared" si="2"/>
        <v>193</v>
      </c>
      <c r="C194" s="18" t="s">
        <v>2610</v>
      </c>
      <c r="D194" s="8" t="s">
        <v>55</v>
      </c>
      <c r="E194" s="8">
        <v>1</v>
      </c>
      <c r="F194" s="8">
        <v>1</v>
      </c>
      <c r="G194" s="8">
        <v>2</v>
      </c>
      <c r="H194" s="9" t="s">
        <v>9</v>
      </c>
      <c r="I194" s="9" t="s">
        <v>7</v>
      </c>
      <c r="J194" s="9" t="s">
        <v>49</v>
      </c>
      <c r="K194" s="9" t="s">
        <v>8</v>
      </c>
      <c r="L194" s="9">
        <v>1</v>
      </c>
    </row>
    <row r="195" spans="1:12">
      <c r="A195" s="6">
        <v>44964</v>
      </c>
      <c r="B195" s="7">
        <f t="shared" si="2"/>
        <v>194</v>
      </c>
      <c r="C195" s="18" t="s">
        <v>2591</v>
      </c>
      <c r="D195" s="8" t="s">
        <v>61</v>
      </c>
      <c r="E195" s="8">
        <v>1</v>
      </c>
      <c r="F195" s="8">
        <v>1</v>
      </c>
      <c r="G195" s="8">
        <v>1</v>
      </c>
      <c r="H195" s="9" t="s">
        <v>3</v>
      </c>
      <c r="I195" s="9" t="s">
        <v>7</v>
      </c>
      <c r="J195" s="9" t="s">
        <v>49</v>
      </c>
      <c r="K195" s="9" t="s">
        <v>5</v>
      </c>
      <c r="L195" s="9">
        <v>1</v>
      </c>
    </row>
    <row r="196" spans="1:12">
      <c r="A196" s="6">
        <v>44964</v>
      </c>
      <c r="B196" s="7">
        <f t="shared" ref="B196:B259" si="3">SUM(B195+1)</f>
        <v>195</v>
      </c>
      <c r="C196" s="18" t="s">
        <v>2611</v>
      </c>
      <c r="D196" s="8" t="s">
        <v>61</v>
      </c>
      <c r="E196" s="8">
        <v>1</v>
      </c>
      <c r="F196" s="8">
        <v>0</v>
      </c>
      <c r="G196" s="8">
        <v>3</v>
      </c>
      <c r="H196" s="9" t="s">
        <v>6</v>
      </c>
      <c r="I196" s="9" t="s">
        <v>16</v>
      </c>
      <c r="J196" s="9" t="s">
        <v>49</v>
      </c>
      <c r="K196" s="9" t="s">
        <v>20</v>
      </c>
      <c r="L196" s="9">
        <v>1</v>
      </c>
    </row>
    <row r="197" spans="1:12">
      <c r="A197" s="6">
        <v>44964</v>
      </c>
      <c r="B197" s="7">
        <f t="shared" si="3"/>
        <v>196</v>
      </c>
      <c r="C197" s="16" t="s">
        <v>2612</v>
      </c>
      <c r="D197" s="8" t="s">
        <v>61</v>
      </c>
      <c r="E197" s="8">
        <v>1</v>
      </c>
      <c r="F197" s="8">
        <v>0</v>
      </c>
      <c r="G197" s="8">
        <v>3</v>
      </c>
      <c r="H197" s="9" t="s">
        <v>6</v>
      </c>
      <c r="I197" s="9" t="s">
        <v>16</v>
      </c>
      <c r="J197" s="9" t="s">
        <v>49</v>
      </c>
      <c r="K197" s="9" t="s">
        <v>20</v>
      </c>
      <c r="L197" s="9">
        <v>1</v>
      </c>
    </row>
    <row r="198" spans="1:12">
      <c r="A198" s="6">
        <v>44964</v>
      </c>
      <c r="B198" s="7">
        <f t="shared" si="3"/>
        <v>197</v>
      </c>
      <c r="C198" s="16" t="s">
        <v>2613</v>
      </c>
      <c r="D198" s="8" t="s">
        <v>61</v>
      </c>
      <c r="E198" s="8">
        <v>1</v>
      </c>
      <c r="F198" s="8">
        <v>1</v>
      </c>
      <c r="G198" s="8">
        <v>1</v>
      </c>
      <c r="H198" s="9" t="s">
        <v>3</v>
      </c>
      <c r="I198" s="9" t="s">
        <v>4</v>
      </c>
      <c r="J198" s="9" t="s">
        <v>51</v>
      </c>
      <c r="K198" s="9" t="s">
        <v>5</v>
      </c>
      <c r="L198" s="9">
        <v>1</v>
      </c>
    </row>
    <row r="199" spans="1:12">
      <c r="A199" s="6">
        <v>44964</v>
      </c>
      <c r="B199" s="7">
        <f t="shared" si="3"/>
        <v>198</v>
      </c>
      <c r="C199" s="16" t="s">
        <v>638</v>
      </c>
      <c r="D199" s="8" t="s">
        <v>159</v>
      </c>
      <c r="E199" s="8">
        <v>1</v>
      </c>
      <c r="F199" s="8">
        <v>2</v>
      </c>
      <c r="G199" s="8">
        <v>6</v>
      </c>
      <c r="H199" s="9" t="s">
        <v>15</v>
      </c>
      <c r="I199" s="9" t="s">
        <v>4</v>
      </c>
      <c r="J199" s="9" t="s">
        <v>71</v>
      </c>
      <c r="K199" s="9" t="s">
        <v>14</v>
      </c>
      <c r="L199" s="9">
        <v>1</v>
      </c>
    </row>
    <row r="200" spans="1:12">
      <c r="A200" s="6">
        <v>44964</v>
      </c>
      <c r="B200" s="7">
        <f t="shared" si="3"/>
        <v>199</v>
      </c>
      <c r="C200" s="16" t="s">
        <v>2614</v>
      </c>
      <c r="D200" s="8" t="s">
        <v>1019</v>
      </c>
      <c r="E200" s="8">
        <v>1</v>
      </c>
      <c r="F200" s="8">
        <v>1</v>
      </c>
      <c r="G200" s="8">
        <v>1</v>
      </c>
      <c r="H200" s="9" t="s">
        <v>6</v>
      </c>
      <c r="I200" s="9" t="s">
        <v>4</v>
      </c>
      <c r="J200" s="9" t="s">
        <v>49</v>
      </c>
      <c r="K200" s="9" t="s">
        <v>8</v>
      </c>
      <c r="L200" s="9">
        <v>1</v>
      </c>
    </row>
    <row r="201" spans="1:12">
      <c r="A201" s="6">
        <v>44964</v>
      </c>
      <c r="B201" s="7">
        <f t="shared" si="3"/>
        <v>200</v>
      </c>
      <c r="C201" s="16" t="s">
        <v>2615</v>
      </c>
      <c r="D201" s="8" t="s">
        <v>1019</v>
      </c>
      <c r="E201" s="8">
        <v>1</v>
      </c>
      <c r="F201" s="8">
        <v>1</v>
      </c>
      <c r="G201" s="8">
        <v>1</v>
      </c>
      <c r="H201" s="9" t="s">
        <v>6</v>
      </c>
      <c r="I201" s="9" t="s">
        <v>7</v>
      </c>
      <c r="J201" s="9" t="s">
        <v>49</v>
      </c>
      <c r="K201" s="9" t="s">
        <v>8</v>
      </c>
      <c r="L201" s="9">
        <v>1</v>
      </c>
    </row>
    <row r="202" spans="1:12">
      <c r="A202" s="6">
        <v>44965</v>
      </c>
      <c r="B202" s="7">
        <f t="shared" si="3"/>
        <v>201</v>
      </c>
      <c r="C202" s="18" t="s">
        <v>2616</v>
      </c>
      <c r="D202" s="8" t="s">
        <v>402</v>
      </c>
      <c r="E202" s="8">
        <v>1</v>
      </c>
      <c r="F202" s="8">
        <v>20</v>
      </c>
      <c r="G202" s="8">
        <v>0</v>
      </c>
      <c r="H202" s="9" t="s">
        <v>30</v>
      </c>
      <c r="I202" s="9" t="s">
        <v>4</v>
      </c>
      <c r="J202" s="9" t="s">
        <v>71</v>
      </c>
      <c r="K202" s="9" t="s">
        <v>29</v>
      </c>
      <c r="L202" s="9">
        <v>1</v>
      </c>
    </row>
    <row r="203" spans="1:12">
      <c r="A203" s="6">
        <v>44965</v>
      </c>
      <c r="B203" s="7">
        <f t="shared" si="3"/>
        <v>202</v>
      </c>
      <c r="C203" s="18" t="s">
        <v>2617</v>
      </c>
      <c r="D203" s="8" t="s">
        <v>402</v>
      </c>
      <c r="E203" s="8">
        <v>1</v>
      </c>
      <c r="F203" s="8">
        <v>0</v>
      </c>
      <c r="G203" s="8">
        <v>1</v>
      </c>
      <c r="H203" s="9" t="s">
        <v>15</v>
      </c>
      <c r="I203" s="9" t="s">
        <v>4</v>
      </c>
      <c r="J203" s="9" t="s">
        <v>71</v>
      </c>
      <c r="K203" s="9" t="s">
        <v>20</v>
      </c>
      <c r="L203" s="9">
        <v>1</v>
      </c>
    </row>
    <row r="204" spans="1:12">
      <c r="A204" s="6">
        <v>44965</v>
      </c>
      <c r="B204" s="7">
        <f t="shared" si="3"/>
        <v>203</v>
      </c>
      <c r="C204" s="18" t="s">
        <v>2618</v>
      </c>
      <c r="D204" s="8" t="s">
        <v>402</v>
      </c>
      <c r="E204" s="8">
        <v>1</v>
      </c>
      <c r="F204" s="8">
        <v>1</v>
      </c>
      <c r="G204" s="8">
        <v>0</v>
      </c>
      <c r="H204" s="9" t="s">
        <v>21</v>
      </c>
      <c r="I204" s="9" t="s">
        <v>4</v>
      </c>
      <c r="J204" s="9" t="s">
        <v>2599</v>
      </c>
      <c r="K204" s="9" t="s">
        <v>27</v>
      </c>
      <c r="L204" s="9">
        <v>1</v>
      </c>
    </row>
    <row r="205" spans="1:12">
      <c r="A205" s="6">
        <v>44965</v>
      </c>
      <c r="B205" s="7">
        <f t="shared" si="3"/>
        <v>204</v>
      </c>
      <c r="C205" s="16" t="s">
        <v>2619</v>
      </c>
      <c r="D205" s="8" t="s">
        <v>53</v>
      </c>
      <c r="E205" s="8">
        <v>1</v>
      </c>
      <c r="F205" s="8">
        <v>1</v>
      </c>
      <c r="G205" s="8">
        <v>0</v>
      </c>
      <c r="H205" s="9" t="s">
        <v>15</v>
      </c>
      <c r="I205" s="9" t="s">
        <v>4</v>
      </c>
      <c r="J205" s="9" t="s">
        <v>49</v>
      </c>
      <c r="K205" s="9" t="s">
        <v>25</v>
      </c>
      <c r="L205" s="9">
        <v>1</v>
      </c>
    </row>
    <row r="206" spans="1:12">
      <c r="A206" s="6">
        <v>44965</v>
      </c>
      <c r="B206" s="7">
        <f t="shared" si="3"/>
        <v>205</v>
      </c>
      <c r="C206" s="16" t="s">
        <v>1278</v>
      </c>
      <c r="D206" s="8" t="s">
        <v>53</v>
      </c>
      <c r="E206" s="8">
        <v>1</v>
      </c>
      <c r="F206" s="8">
        <v>0</v>
      </c>
      <c r="G206" s="8">
        <v>1</v>
      </c>
      <c r="H206" s="9" t="s">
        <v>15</v>
      </c>
      <c r="I206" s="9" t="s">
        <v>4</v>
      </c>
      <c r="J206" s="9" t="s">
        <v>251</v>
      </c>
      <c r="K206" s="9" t="s">
        <v>25</v>
      </c>
      <c r="L206" s="9">
        <v>1</v>
      </c>
    </row>
    <row r="207" spans="1:12">
      <c r="A207" s="6">
        <v>44965</v>
      </c>
      <c r="B207" s="7">
        <f t="shared" si="3"/>
        <v>206</v>
      </c>
      <c r="C207" s="16" t="s">
        <v>2620</v>
      </c>
      <c r="D207" s="8" t="s">
        <v>53</v>
      </c>
      <c r="E207" s="8">
        <v>1</v>
      </c>
      <c r="F207" s="8">
        <v>1</v>
      </c>
      <c r="G207" s="8">
        <v>1</v>
      </c>
      <c r="H207" s="9" t="s">
        <v>15</v>
      </c>
      <c r="I207" s="9" t="s">
        <v>4</v>
      </c>
      <c r="J207" s="9" t="s">
        <v>49</v>
      </c>
      <c r="K207" s="9" t="s">
        <v>14</v>
      </c>
      <c r="L207" s="9">
        <v>1</v>
      </c>
    </row>
    <row r="208" spans="1:12">
      <c r="A208" s="6">
        <v>44965</v>
      </c>
      <c r="B208" s="7">
        <f t="shared" si="3"/>
        <v>207</v>
      </c>
      <c r="C208" s="16" t="s">
        <v>1387</v>
      </c>
      <c r="D208" s="8" t="s">
        <v>48</v>
      </c>
      <c r="E208" s="8">
        <v>1</v>
      </c>
      <c r="F208" s="8">
        <v>0</v>
      </c>
      <c r="G208" s="8">
        <v>1</v>
      </c>
      <c r="H208" s="9" t="s">
        <v>15</v>
      </c>
      <c r="I208" s="9" t="s">
        <v>4</v>
      </c>
      <c r="J208" s="9" t="s">
        <v>251</v>
      </c>
      <c r="K208" s="9" t="s">
        <v>25</v>
      </c>
      <c r="L208" s="9">
        <v>1</v>
      </c>
    </row>
    <row r="209" spans="1:14">
      <c r="A209" s="6">
        <v>44965</v>
      </c>
      <c r="B209" s="7">
        <f t="shared" si="3"/>
        <v>208</v>
      </c>
      <c r="C209" s="16" t="s">
        <v>2621</v>
      </c>
      <c r="D209" s="8" t="s">
        <v>48</v>
      </c>
      <c r="E209" s="8">
        <v>1</v>
      </c>
      <c r="F209" s="8">
        <v>1</v>
      </c>
      <c r="G209" s="8">
        <v>0</v>
      </c>
      <c r="H209" s="9" t="s">
        <v>21</v>
      </c>
      <c r="I209" s="9" t="s">
        <v>4</v>
      </c>
      <c r="J209" s="9" t="s">
        <v>49</v>
      </c>
      <c r="K209" s="9" t="s">
        <v>25</v>
      </c>
      <c r="L209" s="9">
        <v>1</v>
      </c>
    </row>
    <row r="210" spans="1:14">
      <c r="A210" s="6">
        <v>44965</v>
      </c>
      <c r="B210" s="7">
        <f t="shared" si="3"/>
        <v>209</v>
      </c>
      <c r="C210" s="16" t="s">
        <v>2622</v>
      </c>
      <c r="D210" s="8" t="s">
        <v>55</v>
      </c>
      <c r="E210" s="8">
        <v>1</v>
      </c>
      <c r="F210" s="8">
        <v>1</v>
      </c>
      <c r="G210" s="8">
        <v>0</v>
      </c>
      <c r="H210" s="9" t="s">
        <v>21</v>
      </c>
      <c r="I210" s="9" t="s">
        <v>4</v>
      </c>
      <c r="J210" s="9" t="s">
        <v>49</v>
      </c>
      <c r="K210" s="9" t="s">
        <v>27</v>
      </c>
      <c r="L210" s="9">
        <v>1</v>
      </c>
    </row>
    <row r="211" spans="1:14">
      <c r="A211" s="6">
        <v>44965</v>
      </c>
      <c r="B211" s="7">
        <f t="shared" si="3"/>
        <v>210</v>
      </c>
      <c r="C211" s="16" t="s">
        <v>2623</v>
      </c>
      <c r="D211" s="8" t="s">
        <v>55</v>
      </c>
      <c r="E211" s="8">
        <v>1</v>
      </c>
      <c r="F211" s="8">
        <v>1</v>
      </c>
      <c r="G211" s="8">
        <v>1</v>
      </c>
      <c r="H211" s="9" t="s">
        <v>15</v>
      </c>
      <c r="I211" s="9" t="s">
        <v>4</v>
      </c>
      <c r="J211" s="9" t="s">
        <v>49</v>
      </c>
      <c r="K211" s="9" t="s">
        <v>14</v>
      </c>
      <c r="L211" s="9">
        <v>1</v>
      </c>
    </row>
    <row r="212" spans="1:14">
      <c r="A212" s="6">
        <v>44965</v>
      </c>
      <c r="B212" s="7">
        <f t="shared" si="3"/>
        <v>211</v>
      </c>
      <c r="C212" s="16" t="s">
        <v>243</v>
      </c>
      <c r="D212" s="8" t="s">
        <v>55</v>
      </c>
      <c r="E212" s="8">
        <v>1</v>
      </c>
      <c r="F212" s="8">
        <v>19</v>
      </c>
      <c r="G212" s="8">
        <v>0</v>
      </c>
      <c r="H212" s="9" t="s">
        <v>15</v>
      </c>
      <c r="I212" s="9" t="s">
        <v>4</v>
      </c>
      <c r="J212" s="9" t="s">
        <v>71</v>
      </c>
      <c r="K212" s="9" t="s">
        <v>14</v>
      </c>
      <c r="M212" s="10">
        <v>1</v>
      </c>
      <c r="N212" t="s">
        <v>2624</v>
      </c>
    </row>
    <row r="213" spans="1:14">
      <c r="A213" s="6">
        <v>44966</v>
      </c>
      <c r="B213" s="7">
        <f t="shared" si="3"/>
        <v>212</v>
      </c>
      <c r="C213" s="16" t="s">
        <v>2625</v>
      </c>
      <c r="D213" s="8" t="s">
        <v>55</v>
      </c>
      <c r="E213" s="8">
        <v>1</v>
      </c>
      <c r="F213" s="8">
        <v>17</v>
      </c>
      <c r="G213" s="8">
        <v>0</v>
      </c>
      <c r="H213" s="9" t="s">
        <v>30</v>
      </c>
      <c r="I213" s="9" t="s">
        <v>4</v>
      </c>
      <c r="J213" s="9" t="s">
        <v>71</v>
      </c>
      <c r="K213" s="9" t="s">
        <v>29</v>
      </c>
      <c r="L213" s="9">
        <v>1</v>
      </c>
    </row>
    <row r="214" spans="1:14">
      <c r="A214" s="6">
        <v>44966</v>
      </c>
      <c r="B214" s="7">
        <f t="shared" si="3"/>
        <v>213</v>
      </c>
      <c r="C214" s="16" t="s">
        <v>2626</v>
      </c>
      <c r="D214" s="8" t="s">
        <v>55</v>
      </c>
      <c r="E214" s="8">
        <v>1</v>
      </c>
      <c r="F214" s="8">
        <v>17</v>
      </c>
      <c r="G214" s="8">
        <v>0</v>
      </c>
      <c r="H214" s="9" t="s">
        <v>21</v>
      </c>
      <c r="I214" s="9" t="s">
        <v>4</v>
      </c>
      <c r="J214" s="9" t="s">
        <v>71</v>
      </c>
      <c r="K214" s="9" t="s">
        <v>27</v>
      </c>
      <c r="M214" s="10">
        <v>1</v>
      </c>
      <c r="N214" t="s">
        <v>2624</v>
      </c>
    </row>
    <row r="215" spans="1:14">
      <c r="A215" s="6">
        <v>44966</v>
      </c>
      <c r="B215" s="7">
        <f t="shared" si="3"/>
        <v>214</v>
      </c>
      <c r="C215" s="18" t="s">
        <v>2627</v>
      </c>
      <c r="D215" s="8" t="s">
        <v>402</v>
      </c>
      <c r="E215" s="8">
        <v>1</v>
      </c>
      <c r="F215" s="8">
        <v>1</v>
      </c>
      <c r="G215" s="8">
        <v>0</v>
      </c>
      <c r="H215" s="9" t="s">
        <v>15</v>
      </c>
      <c r="I215" s="9" t="s">
        <v>4</v>
      </c>
      <c r="J215" s="9" t="s">
        <v>2628</v>
      </c>
      <c r="K215" s="9" t="s">
        <v>27</v>
      </c>
      <c r="L215" s="9">
        <v>1</v>
      </c>
    </row>
    <row r="216" spans="1:14">
      <c r="A216" s="6">
        <v>44966</v>
      </c>
      <c r="B216" s="7">
        <f t="shared" si="3"/>
        <v>215</v>
      </c>
      <c r="C216" s="18" t="s">
        <v>2629</v>
      </c>
      <c r="D216" s="8" t="s">
        <v>402</v>
      </c>
      <c r="E216" s="8">
        <v>1</v>
      </c>
      <c r="F216" s="8">
        <v>20</v>
      </c>
      <c r="G216" s="8">
        <v>0</v>
      </c>
      <c r="H216" s="9" t="s">
        <v>30</v>
      </c>
      <c r="I216" s="9" t="s">
        <v>4</v>
      </c>
      <c r="J216" s="9" t="s">
        <v>71</v>
      </c>
      <c r="K216" s="9" t="s">
        <v>29</v>
      </c>
      <c r="L216" s="9">
        <v>1</v>
      </c>
    </row>
    <row r="217" spans="1:14">
      <c r="A217" s="6">
        <v>44966</v>
      </c>
      <c r="B217" s="7">
        <f t="shared" si="3"/>
        <v>216</v>
      </c>
      <c r="C217" s="18" t="s">
        <v>2630</v>
      </c>
      <c r="D217" s="8" t="s">
        <v>402</v>
      </c>
      <c r="E217" s="8">
        <v>1</v>
      </c>
      <c r="F217" s="8">
        <v>1</v>
      </c>
      <c r="G217" s="8">
        <v>3</v>
      </c>
      <c r="H217" s="9" t="s">
        <v>9</v>
      </c>
      <c r="I217" s="9" t="s">
        <v>4</v>
      </c>
      <c r="J217" s="9" t="s">
        <v>87</v>
      </c>
      <c r="K217" s="9" t="s">
        <v>8</v>
      </c>
      <c r="L217" s="9">
        <v>1</v>
      </c>
    </row>
    <row r="218" spans="1:14">
      <c r="A218" s="6">
        <v>44966</v>
      </c>
      <c r="B218" s="7">
        <f t="shared" si="3"/>
        <v>217</v>
      </c>
      <c r="C218" s="18" t="s">
        <v>2631</v>
      </c>
      <c r="D218" s="8" t="s">
        <v>53</v>
      </c>
      <c r="E218" s="8">
        <v>1</v>
      </c>
      <c r="F218" s="8">
        <v>1</v>
      </c>
      <c r="G218" s="8">
        <v>3</v>
      </c>
      <c r="H218" s="9" t="s">
        <v>9</v>
      </c>
      <c r="I218" s="9" t="s">
        <v>4</v>
      </c>
      <c r="J218" s="9" t="s">
        <v>51</v>
      </c>
      <c r="K218" s="9" t="s">
        <v>8</v>
      </c>
      <c r="L218" s="9">
        <v>1</v>
      </c>
    </row>
    <row r="219" spans="1:14">
      <c r="A219" s="6">
        <v>44966</v>
      </c>
      <c r="B219" s="7">
        <f t="shared" si="3"/>
        <v>218</v>
      </c>
      <c r="C219" s="16" t="s">
        <v>306</v>
      </c>
      <c r="D219" s="8" t="s">
        <v>53</v>
      </c>
      <c r="E219" s="8">
        <v>1</v>
      </c>
      <c r="F219" s="8">
        <v>2</v>
      </c>
      <c r="G219" s="8">
        <v>2</v>
      </c>
      <c r="H219" s="9" t="s">
        <v>15</v>
      </c>
      <c r="I219" s="9" t="s">
        <v>4</v>
      </c>
      <c r="J219" s="9" t="s">
        <v>71</v>
      </c>
      <c r="K219" s="9" t="s">
        <v>14</v>
      </c>
      <c r="L219" s="9">
        <v>1</v>
      </c>
    </row>
    <row r="220" spans="1:14">
      <c r="A220" s="6">
        <v>44966</v>
      </c>
      <c r="B220" s="7">
        <f t="shared" si="3"/>
        <v>219</v>
      </c>
      <c r="C220" s="16" t="s">
        <v>2632</v>
      </c>
      <c r="D220" s="8" t="s">
        <v>53</v>
      </c>
      <c r="E220" s="8">
        <v>1</v>
      </c>
      <c r="F220" s="8">
        <v>18</v>
      </c>
      <c r="G220" s="8">
        <v>0</v>
      </c>
      <c r="H220" s="9" t="s">
        <v>21</v>
      </c>
      <c r="I220" s="9" t="s">
        <v>4</v>
      </c>
      <c r="J220" s="9" t="s">
        <v>49</v>
      </c>
      <c r="K220" s="9" t="s">
        <v>25</v>
      </c>
      <c r="M220" s="10">
        <v>1</v>
      </c>
      <c r="N220" t="s">
        <v>2624</v>
      </c>
    </row>
    <row r="221" spans="1:14">
      <c r="A221" s="6">
        <v>44966</v>
      </c>
      <c r="B221" s="7">
        <f t="shared" si="3"/>
        <v>220</v>
      </c>
      <c r="C221" s="16" t="s">
        <v>2555</v>
      </c>
      <c r="D221" s="8" t="s">
        <v>1005</v>
      </c>
      <c r="E221" s="8">
        <v>1</v>
      </c>
      <c r="F221" s="8">
        <v>1</v>
      </c>
      <c r="G221" s="8">
        <v>1</v>
      </c>
      <c r="H221" s="9" t="s">
        <v>3</v>
      </c>
      <c r="I221" s="9" t="s">
        <v>4</v>
      </c>
      <c r="J221" s="9" t="s">
        <v>51</v>
      </c>
      <c r="K221" s="9" t="s">
        <v>5</v>
      </c>
      <c r="M221" s="10">
        <v>1</v>
      </c>
      <c r="N221" t="s">
        <v>2633</v>
      </c>
    </row>
    <row r="222" spans="1:14">
      <c r="A222" s="6">
        <v>44966</v>
      </c>
      <c r="B222" s="7">
        <f t="shared" si="3"/>
        <v>221</v>
      </c>
      <c r="C222" s="16" t="s">
        <v>2608</v>
      </c>
      <c r="D222" s="8" t="s">
        <v>48</v>
      </c>
      <c r="E222" s="8">
        <v>1</v>
      </c>
      <c r="F222" s="8">
        <v>1</v>
      </c>
      <c r="G222" s="8">
        <v>1</v>
      </c>
      <c r="H222" s="9" t="s">
        <v>15</v>
      </c>
      <c r="I222" s="9" t="s">
        <v>4</v>
      </c>
      <c r="J222" s="9" t="s">
        <v>66</v>
      </c>
      <c r="K222" s="9" t="s">
        <v>14</v>
      </c>
      <c r="M222" s="10">
        <v>1</v>
      </c>
      <c r="N222" t="s">
        <v>2634</v>
      </c>
    </row>
    <row r="223" spans="1:14">
      <c r="A223" s="6">
        <v>44966</v>
      </c>
      <c r="B223" s="7">
        <f t="shared" si="3"/>
        <v>222</v>
      </c>
      <c r="C223" s="16" t="s">
        <v>2621</v>
      </c>
      <c r="D223" s="8" t="s">
        <v>48</v>
      </c>
      <c r="E223" s="8">
        <v>1</v>
      </c>
      <c r="F223" s="8">
        <v>18</v>
      </c>
      <c r="G223" s="8">
        <v>0</v>
      </c>
      <c r="H223" s="9" t="s">
        <v>21</v>
      </c>
      <c r="I223" s="9" t="s">
        <v>4</v>
      </c>
      <c r="J223" s="9" t="s">
        <v>71</v>
      </c>
      <c r="K223" s="9" t="s">
        <v>25</v>
      </c>
      <c r="M223" s="10">
        <v>1</v>
      </c>
      <c r="N223" t="s">
        <v>2624</v>
      </c>
    </row>
    <row r="224" spans="1:14">
      <c r="A224" s="6">
        <v>44966</v>
      </c>
      <c r="B224" s="7">
        <f t="shared" si="3"/>
        <v>223</v>
      </c>
      <c r="C224" s="16" t="s">
        <v>2635</v>
      </c>
      <c r="D224" s="8" t="s">
        <v>48</v>
      </c>
      <c r="E224" s="8">
        <v>1</v>
      </c>
      <c r="F224" s="8">
        <v>1</v>
      </c>
      <c r="G224" s="8">
        <v>3</v>
      </c>
      <c r="H224" s="9" t="s">
        <v>9</v>
      </c>
      <c r="I224" s="9" t="s">
        <v>4</v>
      </c>
      <c r="J224" s="9" t="s">
        <v>49</v>
      </c>
      <c r="K224" s="9" t="s">
        <v>8</v>
      </c>
      <c r="L224" s="9">
        <v>1</v>
      </c>
    </row>
    <row r="225" spans="1:14">
      <c r="A225" s="6">
        <v>44966</v>
      </c>
      <c r="B225" s="7">
        <f t="shared" si="3"/>
        <v>224</v>
      </c>
      <c r="C225" s="16" t="s">
        <v>2636</v>
      </c>
      <c r="D225" s="8" t="s">
        <v>950</v>
      </c>
      <c r="E225" s="8">
        <v>1</v>
      </c>
      <c r="F225" s="8">
        <v>1</v>
      </c>
      <c r="G225" s="8">
        <v>1</v>
      </c>
      <c r="H225" s="17" t="s">
        <v>6</v>
      </c>
      <c r="I225" s="9" t="s">
        <v>4</v>
      </c>
      <c r="J225" s="17" t="s">
        <v>66</v>
      </c>
      <c r="K225" s="9" t="s">
        <v>8</v>
      </c>
      <c r="M225" s="10">
        <v>1</v>
      </c>
      <c r="N225" t="s">
        <v>2637</v>
      </c>
    </row>
    <row r="226" spans="1:14">
      <c r="A226" s="6">
        <v>44966</v>
      </c>
      <c r="B226" s="7">
        <f t="shared" si="3"/>
        <v>225</v>
      </c>
      <c r="C226" s="16" t="s">
        <v>2638</v>
      </c>
      <c r="D226" s="8" t="s">
        <v>1026</v>
      </c>
      <c r="E226" s="8">
        <v>1</v>
      </c>
      <c r="F226" s="8">
        <v>1</v>
      </c>
      <c r="G226" s="8">
        <v>1</v>
      </c>
      <c r="H226" s="17" t="s">
        <v>6</v>
      </c>
      <c r="I226" s="9" t="s">
        <v>4</v>
      </c>
      <c r="J226" s="17" t="s">
        <v>66</v>
      </c>
      <c r="K226" s="9" t="s">
        <v>8</v>
      </c>
      <c r="M226" s="10">
        <v>1</v>
      </c>
      <c r="N226" t="s">
        <v>2637</v>
      </c>
    </row>
    <row r="227" spans="1:14">
      <c r="A227" s="6">
        <v>44966</v>
      </c>
      <c r="B227" s="7">
        <f t="shared" si="3"/>
        <v>226</v>
      </c>
      <c r="C227" s="16" t="s">
        <v>2639</v>
      </c>
      <c r="D227" s="8" t="s">
        <v>1026</v>
      </c>
      <c r="E227" s="8">
        <v>1</v>
      </c>
      <c r="F227" s="8">
        <v>1</v>
      </c>
      <c r="G227" s="8">
        <v>3</v>
      </c>
      <c r="H227" s="17" t="s">
        <v>6</v>
      </c>
      <c r="I227" s="9" t="s">
        <v>4</v>
      </c>
      <c r="J227" s="17" t="s">
        <v>66</v>
      </c>
      <c r="K227" s="9" t="s">
        <v>8</v>
      </c>
      <c r="M227" s="10">
        <v>1</v>
      </c>
      <c r="N227" t="s">
        <v>2637</v>
      </c>
    </row>
    <row r="228" spans="1:14">
      <c r="A228" s="6">
        <v>44966</v>
      </c>
      <c r="B228" s="7">
        <f t="shared" si="3"/>
        <v>227</v>
      </c>
      <c r="C228" s="16" t="s">
        <v>2640</v>
      </c>
      <c r="D228" s="8" t="s">
        <v>1005</v>
      </c>
      <c r="E228" s="8">
        <v>1</v>
      </c>
      <c r="F228" s="8">
        <v>0</v>
      </c>
      <c r="G228" s="8">
        <v>1</v>
      </c>
      <c r="H228" s="17" t="s">
        <v>6</v>
      </c>
      <c r="I228" s="9" t="s">
        <v>4</v>
      </c>
      <c r="J228" s="17" t="s">
        <v>66</v>
      </c>
      <c r="K228" s="9" t="s">
        <v>8</v>
      </c>
      <c r="M228" s="10">
        <v>1</v>
      </c>
      <c r="N228" t="s">
        <v>2637</v>
      </c>
    </row>
    <row r="229" spans="1:14">
      <c r="A229" s="6">
        <v>44966</v>
      </c>
      <c r="B229" s="7">
        <f t="shared" si="3"/>
        <v>228</v>
      </c>
      <c r="C229" s="16" t="s">
        <v>2641</v>
      </c>
      <c r="D229" s="8" t="s">
        <v>1005</v>
      </c>
      <c r="E229" s="8">
        <v>1</v>
      </c>
      <c r="F229" s="8">
        <v>0</v>
      </c>
      <c r="G229" s="8">
        <v>2</v>
      </c>
      <c r="H229" s="17" t="s">
        <v>6</v>
      </c>
      <c r="I229" s="9" t="s">
        <v>4</v>
      </c>
      <c r="J229" s="17" t="s">
        <v>66</v>
      </c>
      <c r="K229" s="9" t="s">
        <v>8</v>
      </c>
      <c r="M229" s="10">
        <v>1</v>
      </c>
      <c r="N229" t="s">
        <v>2637</v>
      </c>
    </row>
    <row r="230" spans="1:14">
      <c r="A230" s="6">
        <v>44966</v>
      </c>
      <c r="B230" s="7">
        <f t="shared" si="3"/>
        <v>229</v>
      </c>
      <c r="C230" s="16" t="s">
        <v>2642</v>
      </c>
      <c r="D230" s="8" t="s">
        <v>61</v>
      </c>
      <c r="E230" s="8">
        <v>1</v>
      </c>
      <c r="F230" s="8">
        <v>1</v>
      </c>
      <c r="G230" s="8">
        <v>1</v>
      </c>
      <c r="H230" s="9" t="s">
        <v>3</v>
      </c>
      <c r="I230" s="9" t="s">
        <v>4</v>
      </c>
      <c r="J230" s="9" t="s">
        <v>51</v>
      </c>
      <c r="K230" s="9" t="s">
        <v>5</v>
      </c>
      <c r="M230" s="10">
        <v>1</v>
      </c>
      <c r="N230" t="s">
        <v>2643</v>
      </c>
    </row>
    <row r="231" spans="1:14">
      <c r="A231" s="6">
        <v>44966</v>
      </c>
      <c r="B231" s="7">
        <f t="shared" si="3"/>
        <v>230</v>
      </c>
      <c r="C231" s="16" t="s">
        <v>2644</v>
      </c>
      <c r="D231" s="8" t="s">
        <v>61</v>
      </c>
      <c r="E231" s="8">
        <v>1</v>
      </c>
      <c r="F231" s="8">
        <v>1</v>
      </c>
      <c r="G231" s="8">
        <v>1</v>
      </c>
      <c r="H231" s="9" t="s">
        <v>6</v>
      </c>
      <c r="I231" s="9" t="s">
        <v>4</v>
      </c>
      <c r="J231" s="9" t="s">
        <v>66</v>
      </c>
      <c r="K231" s="9" t="s">
        <v>8</v>
      </c>
      <c r="M231" s="10">
        <v>1</v>
      </c>
      <c r="N231" t="s">
        <v>2637</v>
      </c>
    </row>
    <row r="232" spans="1:14">
      <c r="A232" s="6">
        <v>44966</v>
      </c>
      <c r="B232" s="7">
        <f t="shared" si="3"/>
        <v>231</v>
      </c>
      <c r="C232" s="16" t="s">
        <v>2645</v>
      </c>
      <c r="D232" s="8" t="s">
        <v>55</v>
      </c>
      <c r="E232" s="8">
        <v>1</v>
      </c>
      <c r="F232" s="8">
        <v>0</v>
      </c>
      <c r="G232" s="8">
        <v>0</v>
      </c>
      <c r="H232" s="9" t="s">
        <v>9</v>
      </c>
      <c r="I232" s="9" t="s">
        <v>16</v>
      </c>
      <c r="J232" s="9" t="s">
        <v>49</v>
      </c>
      <c r="K232" s="9" t="s">
        <v>8</v>
      </c>
      <c r="M232" s="10">
        <v>1</v>
      </c>
      <c r="N232" t="s">
        <v>2646</v>
      </c>
    </row>
    <row r="233" spans="1:14">
      <c r="A233" s="6">
        <v>44966</v>
      </c>
      <c r="B233" s="7">
        <f t="shared" si="3"/>
        <v>232</v>
      </c>
      <c r="C233" s="16" t="s">
        <v>2647</v>
      </c>
      <c r="D233" s="8" t="s">
        <v>55</v>
      </c>
      <c r="E233" s="8">
        <v>1</v>
      </c>
      <c r="F233" s="8">
        <v>1</v>
      </c>
      <c r="G233" s="8">
        <v>3</v>
      </c>
      <c r="H233" s="9" t="s">
        <v>9</v>
      </c>
      <c r="I233" s="9" t="s">
        <v>4</v>
      </c>
      <c r="J233" s="9" t="s">
        <v>83</v>
      </c>
      <c r="K233" s="9" t="s">
        <v>8</v>
      </c>
      <c r="L233" s="9">
        <v>1</v>
      </c>
    </row>
    <row r="234" spans="1:14">
      <c r="A234" s="6">
        <v>44966</v>
      </c>
      <c r="B234" s="7">
        <f t="shared" si="3"/>
        <v>233</v>
      </c>
      <c r="C234" s="16" t="s">
        <v>638</v>
      </c>
      <c r="D234" s="8" t="s">
        <v>159</v>
      </c>
      <c r="E234" s="8">
        <v>1</v>
      </c>
      <c r="F234" s="8">
        <v>34</v>
      </c>
      <c r="G234" s="8">
        <v>5</v>
      </c>
      <c r="H234" s="9" t="s">
        <v>21</v>
      </c>
      <c r="I234" s="9" t="s">
        <v>4</v>
      </c>
      <c r="J234" s="9" t="s">
        <v>71</v>
      </c>
      <c r="K234" s="9" t="s">
        <v>14</v>
      </c>
      <c r="M234" s="10">
        <v>1</v>
      </c>
      <c r="N234" t="s">
        <v>2624</v>
      </c>
    </row>
    <row r="235" spans="1:14">
      <c r="A235" s="6">
        <v>44966</v>
      </c>
      <c r="B235" s="7">
        <f t="shared" si="3"/>
        <v>234</v>
      </c>
      <c r="C235" s="16" t="s">
        <v>2648</v>
      </c>
      <c r="D235" s="8" t="s">
        <v>1019</v>
      </c>
      <c r="E235" s="8">
        <v>1</v>
      </c>
      <c r="F235" s="8">
        <v>3</v>
      </c>
      <c r="G235" s="8">
        <v>3</v>
      </c>
      <c r="H235" s="9" t="s">
        <v>6</v>
      </c>
      <c r="I235" s="9" t="s">
        <v>4</v>
      </c>
      <c r="J235" s="9" t="s">
        <v>66</v>
      </c>
      <c r="K235" s="9" t="s">
        <v>20</v>
      </c>
      <c r="M235" s="10">
        <v>1</v>
      </c>
      <c r="N235" t="s">
        <v>2646</v>
      </c>
    </row>
    <row r="236" spans="1:14">
      <c r="A236" s="6">
        <v>44966</v>
      </c>
      <c r="B236" s="7">
        <f t="shared" si="3"/>
        <v>235</v>
      </c>
      <c r="C236" s="16" t="s">
        <v>2649</v>
      </c>
      <c r="D236" s="8" t="s">
        <v>1019</v>
      </c>
      <c r="E236" s="8">
        <v>1</v>
      </c>
      <c r="F236" s="8">
        <v>3</v>
      </c>
      <c r="G236" s="8">
        <v>3</v>
      </c>
      <c r="H236" s="9" t="s">
        <v>6</v>
      </c>
      <c r="I236" s="9" t="s">
        <v>4</v>
      </c>
      <c r="J236" s="9" t="s">
        <v>66</v>
      </c>
      <c r="K236" s="9" t="s">
        <v>20</v>
      </c>
      <c r="M236" s="10">
        <v>1</v>
      </c>
      <c r="N236" t="s">
        <v>2650</v>
      </c>
    </row>
    <row r="237" spans="1:14">
      <c r="A237" s="6">
        <v>44966</v>
      </c>
      <c r="B237" s="7">
        <f t="shared" si="3"/>
        <v>236</v>
      </c>
      <c r="C237" s="16" t="s">
        <v>2651</v>
      </c>
      <c r="D237" s="8" t="s">
        <v>68</v>
      </c>
      <c r="E237" s="8">
        <v>1</v>
      </c>
      <c r="F237" s="8">
        <v>1</v>
      </c>
      <c r="G237" s="8">
        <v>1</v>
      </c>
      <c r="H237" s="9" t="s">
        <v>6</v>
      </c>
      <c r="I237" s="9" t="s">
        <v>4</v>
      </c>
      <c r="J237" s="9" t="s">
        <v>87</v>
      </c>
      <c r="K237" s="9" t="s">
        <v>20</v>
      </c>
      <c r="M237" s="10">
        <v>1</v>
      </c>
      <c r="N237" t="s">
        <v>2652</v>
      </c>
    </row>
    <row r="238" spans="1:14">
      <c r="A238" s="6">
        <v>44966</v>
      </c>
      <c r="B238" s="7">
        <f t="shared" si="3"/>
        <v>237</v>
      </c>
      <c r="C238" s="16" t="s">
        <v>2653</v>
      </c>
      <c r="D238" s="8" t="s">
        <v>1019</v>
      </c>
      <c r="E238" s="8">
        <v>1</v>
      </c>
      <c r="F238" s="8">
        <v>2</v>
      </c>
      <c r="G238" s="8">
        <v>2</v>
      </c>
      <c r="H238" s="9" t="s">
        <v>6</v>
      </c>
      <c r="I238" s="9" t="s">
        <v>4</v>
      </c>
      <c r="J238" s="9" t="s">
        <v>66</v>
      </c>
      <c r="K238" s="9" t="s">
        <v>20</v>
      </c>
      <c r="L238" s="9">
        <v>1</v>
      </c>
    </row>
    <row r="239" spans="1:14">
      <c r="A239" s="6">
        <v>44966</v>
      </c>
      <c r="B239" s="7">
        <f t="shared" si="3"/>
        <v>238</v>
      </c>
      <c r="C239" s="16" t="s">
        <v>2654</v>
      </c>
      <c r="D239" s="8" t="s">
        <v>68</v>
      </c>
      <c r="E239" s="8">
        <v>1</v>
      </c>
      <c r="F239" s="8">
        <v>1</v>
      </c>
      <c r="G239" s="8">
        <v>1</v>
      </c>
      <c r="H239" s="9" t="s">
        <v>6</v>
      </c>
      <c r="I239" s="17" t="s">
        <v>4</v>
      </c>
      <c r="J239" s="9" t="s">
        <v>87</v>
      </c>
      <c r="K239" s="9" t="s">
        <v>20</v>
      </c>
      <c r="M239" s="10">
        <v>1</v>
      </c>
    </row>
    <row r="240" spans="1:14">
      <c r="A240" s="6">
        <v>44966</v>
      </c>
      <c r="B240" s="7">
        <f t="shared" si="3"/>
        <v>239</v>
      </c>
      <c r="C240" s="16" t="s">
        <v>2655</v>
      </c>
      <c r="D240" s="8" t="s">
        <v>1019</v>
      </c>
      <c r="E240" s="8">
        <v>1</v>
      </c>
      <c r="F240" s="8">
        <v>1</v>
      </c>
      <c r="G240" s="8">
        <v>1</v>
      </c>
      <c r="H240" s="17" t="s">
        <v>6</v>
      </c>
      <c r="I240" s="9" t="s">
        <v>4</v>
      </c>
      <c r="J240" s="17" t="s">
        <v>66</v>
      </c>
      <c r="K240" s="9" t="s">
        <v>8</v>
      </c>
      <c r="M240" s="10">
        <v>1</v>
      </c>
      <c r="N240" t="s">
        <v>2656</v>
      </c>
    </row>
    <row r="241" spans="1:14">
      <c r="A241" s="6">
        <v>44966</v>
      </c>
      <c r="B241" s="7">
        <f t="shared" si="3"/>
        <v>240</v>
      </c>
      <c r="C241" s="16" t="s">
        <v>2657</v>
      </c>
      <c r="D241" s="8" t="s">
        <v>68</v>
      </c>
      <c r="E241" s="8">
        <v>1</v>
      </c>
      <c r="F241" s="8">
        <v>0</v>
      </c>
      <c r="G241" s="8">
        <v>0</v>
      </c>
      <c r="H241" s="9" t="s">
        <v>15</v>
      </c>
      <c r="I241" s="9" t="s">
        <v>4</v>
      </c>
      <c r="J241" s="9" t="s">
        <v>66</v>
      </c>
      <c r="K241" s="9" t="s">
        <v>14</v>
      </c>
      <c r="M241" s="10">
        <v>1</v>
      </c>
    </row>
    <row r="242" spans="1:14">
      <c r="A242" s="6">
        <v>44966</v>
      </c>
      <c r="B242" s="7">
        <f t="shared" si="3"/>
        <v>241</v>
      </c>
      <c r="C242" s="16" t="s">
        <v>2658</v>
      </c>
      <c r="D242" s="8" t="s">
        <v>344</v>
      </c>
      <c r="E242" s="8">
        <v>1</v>
      </c>
      <c r="F242" s="8">
        <v>0</v>
      </c>
      <c r="G242" s="8">
        <v>0</v>
      </c>
      <c r="H242" s="9" t="s">
        <v>3</v>
      </c>
      <c r="I242" s="9" t="s">
        <v>4</v>
      </c>
      <c r="J242" s="9" t="s">
        <v>87</v>
      </c>
      <c r="K242" s="9" t="s">
        <v>5</v>
      </c>
      <c r="M242" s="10">
        <v>1</v>
      </c>
      <c r="N242" t="s">
        <v>2652</v>
      </c>
    </row>
    <row r="243" spans="1:14">
      <c r="A243" s="6">
        <v>44966</v>
      </c>
      <c r="B243" s="7">
        <f t="shared" si="3"/>
        <v>242</v>
      </c>
      <c r="C243" s="16" t="s">
        <v>2659</v>
      </c>
      <c r="D243" s="8" t="s">
        <v>344</v>
      </c>
      <c r="E243" s="8">
        <v>1</v>
      </c>
      <c r="F243" s="8">
        <v>0</v>
      </c>
      <c r="G243" s="8">
        <v>0</v>
      </c>
      <c r="H243" s="9" t="s">
        <v>3</v>
      </c>
      <c r="I243" s="9" t="s">
        <v>7</v>
      </c>
      <c r="J243" s="9" t="s">
        <v>51</v>
      </c>
      <c r="K243" s="9" t="s">
        <v>5</v>
      </c>
      <c r="M243" s="10">
        <v>1</v>
      </c>
      <c r="N243" t="s">
        <v>2652</v>
      </c>
    </row>
    <row r="244" spans="1:14">
      <c r="A244" s="6">
        <v>44966</v>
      </c>
      <c r="B244" s="7">
        <f t="shared" si="3"/>
        <v>243</v>
      </c>
      <c r="C244" s="16" t="s">
        <v>2660</v>
      </c>
      <c r="D244" s="8" t="s">
        <v>344</v>
      </c>
      <c r="E244" s="8">
        <v>1</v>
      </c>
      <c r="F244" s="8">
        <v>0</v>
      </c>
      <c r="G244" s="8">
        <v>0</v>
      </c>
      <c r="H244" s="9" t="s">
        <v>3</v>
      </c>
      <c r="I244" s="9" t="s">
        <v>2549</v>
      </c>
      <c r="J244" s="9" t="s">
        <v>49</v>
      </c>
      <c r="K244" s="17" t="s">
        <v>5</v>
      </c>
      <c r="M244" s="10">
        <v>1</v>
      </c>
      <c r="N244" t="s">
        <v>2652</v>
      </c>
    </row>
    <row r="245" spans="1:14">
      <c r="A245" s="6">
        <v>44966</v>
      </c>
      <c r="B245" s="7">
        <f t="shared" si="3"/>
        <v>244</v>
      </c>
      <c r="C245" s="16" t="s">
        <v>2661</v>
      </c>
      <c r="D245" s="8" t="s">
        <v>344</v>
      </c>
      <c r="E245" s="8">
        <v>1</v>
      </c>
      <c r="F245" s="8">
        <v>0</v>
      </c>
      <c r="G245" s="8">
        <v>0</v>
      </c>
      <c r="H245" s="9" t="s">
        <v>3</v>
      </c>
      <c r="I245" s="9" t="s">
        <v>4</v>
      </c>
      <c r="J245" s="9" t="s">
        <v>49</v>
      </c>
      <c r="K245" s="9" t="s">
        <v>5</v>
      </c>
      <c r="M245" s="10">
        <v>1</v>
      </c>
      <c r="N245" t="s">
        <v>2652</v>
      </c>
    </row>
    <row r="246" spans="1:14">
      <c r="A246" s="6">
        <v>44966</v>
      </c>
      <c r="B246" s="7">
        <f t="shared" si="3"/>
        <v>245</v>
      </c>
      <c r="C246" s="16" t="s">
        <v>2662</v>
      </c>
      <c r="D246" s="8" t="s">
        <v>344</v>
      </c>
      <c r="E246" s="8">
        <v>1</v>
      </c>
      <c r="F246" s="8">
        <v>0</v>
      </c>
      <c r="G246" s="8">
        <v>0</v>
      </c>
      <c r="H246" s="9" t="s">
        <v>3</v>
      </c>
      <c r="I246" s="9" t="s">
        <v>4</v>
      </c>
      <c r="J246" s="9" t="s">
        <v>49</v>
      </c>
      <c r="K246" s="9" t="s">
        <v>5</v>
      </c>
      <c r="M246" s="10">
        <v>1</v>
      </c>
      <c r="N246" t="s">
        <v>2652</v>
      </c>
    </row>
    <row r="247" spans="1:14">
      <c r="A247" s="6">
        <v>44966</v>
      </c>
      <c r="B247" s="7">
        <f t="shared" si="3"/>
        <v>246</v>
      </c>
      <c r="C247" s="16" t="s">
        <v>2663</v>
      </c>
      <c r="D247" s="8" t="s">
        <v>344</v>
      </c>
      <c r="E247" s="8">
        <v>1</v>
      </c>
      <c r="F247" s="8">
        <v>0</v>
      </c>
      <c r="G247" s="8">
        <v>0</v>
      </c>
      <c r="H247" s="9" t="s">
        <v>3</v>
      </c>
      <c r="I247" s="9" t="s">
        <v>4</v>
      </c>
      <c r="J247" s="9" t="s">
        <v>51</v>
      </c>
      <c r="K247" s="9" t="s">
        <v>5</v>
      </c>
      <c r="M247" s="10">
        <v>1</v>
      </c>
      <c r="N247" t="s">
        <v>2652</v>
      </c>
    </row>
    <row r="248" spans="1:14">
      <c r="A248" s="6">
        <v>44966</v>
      </c>
      <c r="B248" s="7">
        <f t="shared" si="3"/>
        <v>247</v>
      </c>
      <c r="C248" s="16" t="s">
        <v>2664</v>
      </c>
      <c r="D248" s="8" t="s">
        <v>344</v>
      </c>
      <c r="E248" s="8">
        <v>1</v>
      </c>
      <c r="F248" s="8">
        <v>0</v>
      </c>
      <c r="G248" s="8">
        <v>0</v>
      </c>
      <c r="H248" s="9" t="s">
        <v>3</v>
      </c>
      <c r="I248" s="9" t="s">
        <v>7</v>
      </c>
      <c r="J248" s="9" t="s">
        <v>49</v>
      </c>
      <c r="K248" s="9" t="s">
        <v>5</v>
      </c>
      <c r="M248" s="10">
        <v>1</v>
      </c>
      <c r="N248" t="s">
        <v>2652</v>
      </c>
    </row>
    <row r="249" spans="1:14">
      <c r="A249" s="6">
        <v>44966</v>
      </c>
      <c r="B249" s="7">
        <f t="shared" si="3"/>
        <v>248</v>
      </c>
      <c r="C249" s="16" t="s">
        <v>2665</v>
      </c>
      <c r="D249" s="8" t="s">
        <v>344</v>
      </c>
      <c r="E249" s="8">
        <v>1</v>
      </c>
      <c r="F249" s="8">
        <v>0</v>
      </c>
      <c r="G249" s="8">
        <v>0</v>
      </c>
      <c r="H249" s="9" t="s">
        <v>3</v>
      </c>
      <c r="I249" s="9" t="s">
        <v>4</v>
      </c>
      <c r="J249" s="9" t="s">
        <v>87</v>
      </c>
      <c r="K249" s="9" t="s">
        <v>5</v>
      </c>
      <c r="M249" s="10">
        <v>1</v>
      </c>
      <c r="N249" t="s">
        <v>2652</v>
      </c>
    </row>
    <row r="250" spans="1:14">
      <c r="A250" s="6">
        <v>44966</v>
      </c>
      <c r="B250" s="7">
        <f t="shared" si="3"/>
        <v>249</v>
      </c>
      <c r="C250" s="16" t="s">
        <v>2666</v>
      </c>
      <c r="D250" s="8" t="s">
        <v>344</v>
      </c>
      <c r="E250" s="8">
        <v>1</v>
      </c>
      <c r="F250" s="8">
        <v>0</v>
      </c>
      <c r="G250" s="8">
        <v>0</v>
      </c>
      <c r="H250" s="9" t="s">
        <v>3</v>
      </c>
      <c r="I250" s="9" t="s">
        <v>7</v>
      </c>
      <c r="J250" s="9" t="s">
        <v>51</v>
      </c>
      <c r="K250" s="9" t="s">
        <v>5</v>
      </c>
      <c r="M250" s="10">
        <v>1</v>
      </c>
      <c r="N250" t="s">
        <v>2652</v>
      </c>
    </row>
    <row r="251" spans="1:14">
      <c r="A251" s="6">
        <v>44967</v>
      </c>
      <c r="B251" s="7">
        <f t="shared" si="3"/>
        <v>250</v>
      </c>
      <c r="C251" s="16" t="s">
        <v>2667</v>
      </c>
      <c r="D251" s="8" t="s">
        <v>950</v>
      </c>
      <c r="E251" s="8">
        <v>1</v>
      </c>
      <c r="F251" s="8">
        <v>0</v>
      </c>
      <c r="G251" s="8">
        <v>0</v>
      </c>
      <c r="H251" s="9" t="s">
        <v>6</v>
      </c>
      <c r="I251" s="9" t="s">
        <v>4</v>
      </c>
      <c r="J251" s="9" t="s">
        <v>87</v>
      </c>
      <c r="K251" s="9" t="s">
        <v>20</v>
      </c>
      <c r="L251" s="9">
        <v>1</v>
      </c>
    </row>
    <row r="252" spans="1:14">
      <c r="A252" s="6">
        <v>44967</v>
      </c>
      <c r="B252" s="7">
        <f t="shared" si="3"/>
        <v>251</v>
      </c>
      <c r="C252" s="16" t="s">
        <v>2668</v>
      </c>
      <c r="D252" s="8" t="s">
        <v>950</v>
      </c>
      <c r="E252" s="8">
        <v>1</v>
      </c>
      <c r="F252" s="8">
        <v>1</v>
      </c>
      <c r="G252" s="8">
        <v>3</v>
      </c>
      <c r="H252" s="9" t="s">
        <v>6</v>
      </c>
      <c r="I252" s="17" t="s">
        <v>4</v>
      </c>
      <c r="J252" s="9" t="s">
        <v>83</v>
      </c>
      <c r="K252" s="9" t="s">
        <v>20</v>
      </c>
      <c r="L252" s="9">
        <v>1</v>
      </c>
    </row>
    <row r="253" spans="1:14">
      <c r="A253" s="6">
        <v>44967</v>
      </c>
      <c r="B253" s="7">
        <f t="shared" si="3"/>
        <v>252</v>
      </c>
      <c r="C253" s="16" t="s">
        <v>2669</v>
      </c>
      <c r="D253" s="8" t="s">
        <v>61</v>
      </c>
      <c r="E253" s="8">
        <v>1</v>
      </c>
      <c r="F253" s="8">
        <v>1</v>
      </c>
      <c r="G253" s="8">
        <v>1</v>
      </c>
      <c r="H253" s="9" t="s">
        <v>13</v>
      </c>
      <c r="I253" s="9" t="s">
        <v>13</v>
      </c>
      <c r="J253" s="20" t="s">
        <v>1795</v>
      </c>
      <c r="K253" s="9" t="s">
        <v>8</v>
      </c>
      <c r="M253" s="10">
        <v>1</v>
      </c>
      <c r="N253" t="s">
        <v>2637</v>
      </c>
    </row>
    <row r="254" spans="1:14">
      <c r="A254" s="6">
        <v>44967</v>
      </c>
      <c r="B254" s="7">
        <f t="shared" si="3"/>
        <v>253</v>
      </c>
      <c r="C254" s="18" t="s">
        <v>2670</v>
      </c>
      <c r="D254" s="8" t="s">
        <v>61</v>
      </c>
      <c r="E254" s="8">
        <v>1</v>
      </c>
      <c r="F254" s="8">
        <v>1</v>
      </c>
      <c r="G254" s="8">
        <v>3</v>
      </c>
      <c r="H254" s="9" t="s">
        <v>6</v>
      </c>
      <c r="I254" s="17" t="s">
        <v>4</v>
      </c>
      <c r="J254" s="9" t="s">
        <v>49</v>
      </c>
      <c r="K254" s="9" t="s">
        <v>20</v>
      </c>
      <c r="L254" s="9">
        <v>1</v>
      </c>
    </row>
    <row r="255" spans="1:14">
      <c r="A255" s="6">
        <v>44967</v>
      </c>
      <c r="B255" s="7">
        <f t="shared" si="3"/>
        <v>254</v>
      </c>
      <c r="C255" s="18" t="s">
        <v>2671</v>
      </c>
      <c r="D255" s="8" t="s">
        <v>1026</v>
      </c>
      <c r="E255" s="8">
        <v>1</v>
      </c>
      <c r="F255" s="8">
        <v>1</v>
      </c>
      <c r="G255" s="8">
        <v>1</v>
      </c>
      <c r="H255" s="9" t="s">
        <v>6</v>
      </c>
      <c r="I255" s="9" t="s">
        <v>4</v>
      </c>
      <c r="J255" s="9" t="s">
        <v>66</v>
      </c>
      <c r="K255" s="9" t="s">
        <v>8</v>
      </c>
      <c r="M255" s="10">
        <v>1</v>
      </c>
      <c r="N255" t="s">
        <v>2672</v>
      </c>
    </row>
    <row r="256" spans="1:14">
      <c r="A256" s="6">
        <v>44967</v>
      </c>
      <c r="B256" s="7">
        <f t="shared" si="3"/>
        <v>255</v>
      </c>
      <c r="C256" s="18" t="s">
        <v>2673</v>
      </c>
      <c r="D256" s="8" t="s">
        <v>1026</v>
      </c>
      <c r="E256" s="8">
        <v>1</v>
      </c>
      <c r="F256" s="8">
        <v>1</v>
      </c>
      <c r="G256" s="8">
        <v>3</v>
      </c>
      <c r="H256" s="9" t="s">
        <v>6</v>
      </c>
      <c r="I256" s="9" t="s">
        <v>4</v>
      </c>
      <c r="J256" s="9" t="s">
        <v>51</v>
      </c>
      <c r="K256" s="9" t="s">
        <v>20</v>
      </c>
      <c r="L256" s="9">
        <v>1</v>
      </c>
    </row>
    <row r="257" spans="1:14">
      <c r="A257" s="6">
        <v>44967</v>
      </c>
      <c r="B257" s="7">
        <f t="shared" si="3"/>
        <v>256</v>
      </c>
      <c r="C257" s="18" t="s">
        <v>2674</v>
      </c>
      <c r="D257" s="8" t="s">
        <v>1005</v>
      </c>
      <c r="E257" s="8">
        <v>1</v>
      </c>
      <c r="F257" s="8">
        <v>1</v>
      </c>
      <c r="G257" s="8">
        <v>3</v>
      </c>
      <c r="H257" s="9" t="s">
        <v>6</v>
      </c>
      <c r="I257" s="9" t="s">
        <v>4</v>
      </c>
      <c r="J257" s="9" t="s">
        <v>87</v>
      </c>
      <c r="K257" s="9" t="s">
        <v>20</v>
      </c>
      <c r="L257" s="9">
        <v>1</v>
      </c>
    </row>
    <row r="258" spans="1:14">
      <c r="A258" s="6">
        <v>44967</v>
      </c>
      <c r="B258" s="7">
        <f t="shared" si="3"/>
        <v>257</v>
      </c>
      <c r="C258" s="18" t="s">
        <v>2675</v>
      </c>
      <c r="D258" s="8" t="s">
        <v>1005</v>
      </c>
      <c r="E258" s="8">
        <v>1</v>
      </c>
      <c r="F258" s="8">
        <v>1</v>
      </c>
      <c r="G258" s="8">
        <v>1</v>
      </c>
      <c r="H258" s="9" t="s">
        <v>6</v>
      </c>
      <c r="I258" s="9" t="s">
        <v>4</v>
      </c>
      <c r="J258" s="9" t="s">
        <v>51</v>
      </c>
      <c r="K258" s="9" t="s">
        <v>8</v>
      </c>
      <c r="L258" s="9">
        <v>1</v>
      </c>
    </row>
    <row r="259" spans="1:14">
      <c r="A259" s="6">
        <v>44967</v>
      </c>
      <c r="B259" s="7">
        <f t="shared" si="3"/>
        <v>258</v>
      </c>
      <c r="C259" s="18" t="s">
        <v>2676</v>
      </c>
      <c r="D259" s="8" t="s">
        <v>2605</v>
      </c>
      <c r="E259" s="8">
        <v>1</v>
      </c>
      <c r="F259" s="8">
        <v>1</v>
      </c>
      <c r="G259" s="8">
        <v>1</v>
      </c>
      <c r="H259" s="9" t="s">
        <v>6</v>
      </c>
      <c r="I259" s="9" t="s">
        <v>4</v>
      </c>
      <c r="J259" s="9" t="s">
        <v>83</v>
      </c>
      <c r="K259" s="9" t="s">
        <v>8</v>
      </c>
      <c r="L259" s="9">
        <v>1</v>
      </c>
    </row>
    <row r="260" spans="1:14">
      <c r="A260" s="6">
        <v>44967</v>
      </c>
      <c r="B260" s="7">
        <f t="shared" ref="B260:B323" si="4">SUM(B259+1)</f>
        <v>259</v>
      </c>
      <c r="C260" s="18" t="s">
        <v>2677</v>
      </c>
      <c r="D260" s="8" t="s">
        <v>53</v>
      </c>
      <c r="E260" s="8">
        <v>1</v>
      </c>
      <c r="F260" s="8">
        <v>19</v>
      </c>
      <c r="G260" s="8">
        <v>1</v>
      </c>
      <c r="H260" s="9" t="s">
        <v>15</v>
      </c>
      <c r="I260" s="9" t="s">
        <v>4</v>
      </c>
      <c r="J260" s="9" t="s">
        <v>1209</v>
      </c>
      <c r="K260" s="9" t="s">
        <v>14</v>
      </c>
      <c r="M260" s="10">
        <v>1</v>
      </c>
      <c r="N260" t="s">
        <v>2678</v>
      </c>
    </row>
    <row r="261" spans="1:14">
      <c r="A261" s="6">
        <v>44967</v>
      </c>
      <c r="B261" s="7">
        <f t="shared" si="4"/>
        <v>260</v>
      </c>
      <c r="C261" s="18" t="s">
        <v>2679</v>
      </c>
      <c r="D261" s="8" t="s">
        <v>53</v>
      </c>
      <c r="E261" s="8">
        <v>1</v>
      </c>
      <c r="F261" s="8">
        <v>4</v>
      </c>
      <c r="G261" s="8">
        <v>1</v>
      </c>
      <c r="H261" s="9" t="s">
        <v>15</v>
      </c>
      <c r="I261" s="9" t="s">
        <v>4</v>
      </c>
      <c r="J261" s="9" t="s">
        <v>2680</v>
      </c>
      <c r="K261" s="9" t="s">
        <v>31</v>
      </c>
      <c r="L261" s="9">
        <v>1</v>
      </c>
    </row>
    <row r="262" spans="1:14">
      <c r="A262" s="6">
        <v>44967</v>
      </c>
      <c r="B262" s="7">
        <f t="shared" si="4"/>
        <v>261</v>
      </c>
      <c r="C262" s="18" t="s">
        <v>2681</v>
      </c>
      <c r="D262" s="8" t="s">
        <v>53</v>
      </c>
      <c r="E262" s="8">
        <v>1</v>
      </c>
      <c r="F262" s="8">
        <v>1</v>
      </c>
      <c r="G262" s="8">
        <v>0</v>
      </c>
      <c r="H262" s="9" t="s">
        <v>18</v>
      </c>
      <c r="I262" s="9" t="s">
        <v>4</v>
      </c>
      <c r="J262" s="9" t="s">
        <v>83</v>
      </c>
      <c r="K262" s="9" t="s">
        <v>17</v>
      </c>
      <c r="L262" s="9">
        <v>1</v>
      </c>
    </row>
    <row r="263" spans="1:14">
      <c r="A263" s="6">
        <v>44967</v>
      </c>
      <c r="B263" s="7">
        <f t="shared" si="4"/>
        <v>262</v>
      </c>
      <c r="C263" s="18" t="s">
        <v>2682</v>
      </c>
      <c r="D263" s="8" t="s">
        <v>53</v>
      </c>
      <c r="E263" s="8">
        <v>1</v>
      </c>
      <c r="F263" s="8">
        <v>1</v>
      </c>
      <c r="G263" s="8">
        <v>0</v>
      </c>
      <c r="H263" s="9" t="s">
        <v>18</v>
      </c>
      <c r="I263" s="9" t="s">
        <v>4</v>
      </c>
      <c r="J263" s="9" t="s">
        <v>87</v>
      </c>
      <c r="K263" s="9" t="s">
        <v>17</v>
      </c>
      <c r="L263" s="9">
        <v>1</v>
      </c>
    </row>
    <row r="264" spans="1:14">
      <c r="A264" s="6">
        <v>44967</v>
      </c>
      <c r="B264" s="7">
        <f t="shared" si="4"/>
        <v>263</v>
      </c>
      <c r="C264" s="18" t="s">
        <v>2594</v>
      </c>
      <c r="D264" s="8" t="s">
        <v>48</v>
      </c>
      <c r="E264" s="8">
        <v>1</v>
      </c>
      <c r="F264" s="8">
        <v>18</v>
      </c>
      <c r="G264" s="8">
        <v>0</v>
      </c>
      <c r="H264" s="9" t="s">
        <v>15</v>
      </c>
      <c r="I264" s="9" t="s">
        <v>4</v>
      </c>
      <c r="J264" s="9" t="s">
        <v>71</v>
      </c>
      <c r="K264" s="9" t="s">
        <v>14</v>
      </c>
      <c r="L264" s="9">
        <v>1</v>
      </c>
    </row>
    <row r="265" spans="1:14">
      <c r="A265" s="6">
        <v>44967</v>
      </c>
      <c r="B265" s="7">
        <f t="shared" si="4"/>
        <v>264</v>
      </c>
      <c r="C265" s="18" t="s">
        <v>2683</v>
      </c>
      <c r="D265" s="8" t="s">
        <v>402</v>
      </c>
      <c r="E265" s="8">
        <v>1</v>
      </c>
      <c r="F265" s="8">
        <v>1</v>
      </c>
      <c r="G265" s="8">
        <v>1</v>
      </c>
      <c r="H265" s="9" t="s">
        <v>15</v>
      </c>
      <c r="I265" s="9" t="s">
        <v>4</v>
      </c>
      <c r="J265" s="9" t="s">
        <v>66</v>
      </c>
      <c r="K265" s="9" t="s">
        <v>14</v>
      </c>
      <c r="M265" s="10">
        <v>1</v>
      </c>
      <c r="N265" t="s">
        <v>2650</v>
      </c>
    </row>
    <row r="266" spans="1:14">
      <c r="A266" s="6">
        <v>44967</v>
      </c>
      <c r="B266" s="7">
        <f t="shared" si="4"/>
        <v>265</v>
      </c>
      <c r="C266" s="18" t="s">
        <v>2684</v>
      </c>
      <c r="D266" s="8" t="s">
        <v>402</v>
      </c>
      <c r="E266" s="8">
        <v>1</v>
      </c>
      <c r="F266" s="8">
        <v>1</v>
      </c>
      <c r="G266" s="8">
        <v>0</v>
      </c>
      <c r="H266" s="17" t="s">
        <v>18</v>
      </c>
      <c r="I266" s="9" t="s">
        <v>4</v>
      </c>
      <c r="J266" s="9" t="s">
        <v>49</v>
      </c>
      <c r="K266" s="9" t="s">
        <v>17</v>
      </c>
      <c r="L266" s="9">
        <v>1</v>
      </c>
    </row>
    <row r="267" spans="1:14">
      <c r="A267" s="6">
        <v>44967</v>
      </c>
      <c r="B267" s="7">
        <f t="shared" si="4"/>
        <v>266</v>
      </c>
      <c r="C267" s="18" t="s">
        <v>2685</v>
      </c>
      <c r="D267" s="8" t="s">
        <v>402</v>
      </c>
      <c r="E267" s="8">
        <v>1</v>
      </c>
      <c r="F267" s="8">
        <v>1</v>
      </c>
      <c r="G267" s="8">
        <v>0</v>
      </c>
      <c r="H267" s="17" t="s">
        <v>18</v>
      </c>
      <c r="I267" s="9" t="s">
        <v>4</v>
      </c>
      <c r="J267" s="9" t="s">
        <v>51</v>
      </c>
      <c r="K267" s="9" t="s">
        <v>17</v>
      </c>
      <c r="L267" s="9">
        <v>1</v>
      </c>
    </row>
    <row r="268" spans="1:14">
      <c r="A268" s="6">
        <v>44967</v>
      </c>
      <c r="B268" s="7">
        <f t="shared" si="4"/>
        <v>267</v>
      </c>
      <c r="C268" s="18" t="s">
        <v>2686</v>
      </c>
      <c r="D268" s="8" t="s">
        <v>159</v>
      </c>
      <c r="E268" s="8">
        <v>1</v>
      </c>
      <c r="F268" s="8">
        <v>0</v>
      </c>
      <c r="G268" s="8">
        <v>4</v>
      </c>
      <c r="H268" s="9" t="s">
        <v>15</v>
      </c>
      <c r="I268" s="9" t="s">
        <v>4</v>
      </c>
      <c r="J268" s="9" t="s">
        <v>71</v>
      </c>
      <c r="K268" s="9" t="s">
        <v>11</v>
      </c>
      <c r="L268" s="9">
        <v>1</v>
      </c>
    </row>
    <row r="269" spans="1:14">
      <c r="A269" s="6">
        <v>44967</v>
      </c>
      <c r="B269" s="7">
        <f t="shared" si="4"/>
        <v>268</v>
      </c>
      <c r="C269" s="18" t="s">
        <v>2687</v>
      </c>
      <c r="D269" s="8" t="s">
        <v>55</v>
      </c>
      <c r="E269" s="8">
        <v>1</v>
      </c>
      <c r="F269" s="8">
        <v>0</v>
      </c>
      <c r="G269" s="8">
        <v>1</v>
      </c>
      <c r="H269" s="9" t="s">
        <v>15</v>
      </c>
      <c r="I269" s="9" t="s">
        <v>4</v>
      </c>
      <c r="J269" s="9" t="s">
        <v>71</v>
      </c>
      <c r="K269" s="9" t="s">
        <v>14</v>
      </c>
      <c r="L269" s="9">
        <v>1</v>
      </c>
    </row>
    <row r="270" spans="1:14">
      <c r="A270" s="6">
        <v>44967</v>
      </c>
      <c r="B270" s="7">
        <f t="shared" si="4"/>
        <v>269</v>
      </c>
      <c r="C270" s="18" t="s">
        <v>2688</v>
      </c>
      <c r="D270" s="8" t="s">
        <v>55</v>
      </c>
      <c r="E270" s="8">
        <v>1</v>
      </c>
      <c r="F270" s="8">
        <v>1</v>
      </c>
      <c r="G270" s="8">
        <v>1</v>
      </c>
      <c r="H270" s="9" t="s">
        <v>15</v>
      </c>
      <c r="I270" s="9" t="s">
        <v>4</v>
      </c>
      <c r="J270" s="9" t="s">
        <v>66</v>
      </c>
      <c r="K270" s="9" t="s">
        <v>14</v>
      </c>
      <c r="M270" s="10">
        <v>1</v>
      </c>
      <c r="N270" t="s">
        <v>2650</v>
      </c>
    </row>
    <row r="271" spans="1:14">
      <c r="A271" s="6">
        <v>44967</v>
      </c>
      <c r="B271" s="7">
        <f t="shared" si="4"/>
        <v>270</v>
      </c>
      <c r="C271" s="18" t="s">
        <v>2689</v>
      </c>
      <c r="D271" s="8" t="s">
        <v>68</v>
      </c>
      <c r="E271" s="8">
        <v>1</v>
      </c>
      <c r="F271" s="8">
        <v>0</v>
      </c>
      <c r="G271" s="8">
        <v>0</v>
      </c>
      <c r="H271" s="9" t="s">
        <v>6</v>
      </c>
      <c r="I271" s="9" t="s">
        <v>4</v>
      </c>
      <c r="J271" s="9" t="s">
        <v>66</v>
      </c>
      <c r="K271" s="9" t="s">
        <v>14</v>
      </c>
      <c r="L271" s="9">
        <v>1</v>
      </c>
    </row>
    <row r="272" spans="1:14">
      <c r="A272" s="6">
        <v>44967</v>
      </c>
      <c r="B272" s="7">
        <f t="shared" si="4"/>
        <v>271</v>
      </c>
      <c r="C272" s="18" t="s">
        <v>2690</v>
      </c>
      <c r="D272" s="8" t="s">
        <v>68</v>
      </c>
      <c r="E272" s="8">
        <v>1</v>
      </c>
      <c r="F272" s="8">
        <v>0</v>
      </c>
      <c r="G272" s="8">
        <v>0</v>
      </c>
      <c r="H272" s="9" t="s">
        <v>15</v>
      </c>
      <c r="I272" s="9" t="s">
        <v>4</v>
      </c>
      <c r="J272" s="9" t="s">
        <v>66</v>
      </c>
      <c r="K272" s="9" t="s">
        <v>14</v>
      </c>
      <c r="L272" s="9">
        <v>1</v>
      </c>
    </row>
    <row r="273" spans="1:14">
      <c r="A273" s="6">
        <v>44970</v>
      </c>
      <c r="B273" s="7">
        <f t="shared" si="4"/>
        <v>272</v>
      </c>
      <c r="C273" s="18" t="s">
        <v>2691</v>
      </c>
      <c r="D273" s="8" t="s">
        <v>950</v>
      </c>
      <c r="E273" s="8">
        <v>1</v>
      </c>
      <c r="F273" s="8">
        <v>1</v>
      </c>
      <c r="G273" s="8">
        <v>1</v>
      </c>
      <c r="H273" s="9" t="s">
        <v>6</v>
      </c>
      <c r="I273" s="9" t="s">
        <v>16</v>
      </c>
      <c r="J273" s="9" t="s">
        <v>49</v>
      </c>
      <c r="K273" s="9" t="s">
        <v>8</v>
      </c>
      <c r="L273" s="9">
        <v>1</v>
      </c>
    </row>
    <row r="274" spans="1:14">
      <c r="A274" s="6">
        <v>44970</v>
      </c>
      <c r="B274" s="7">
        <f t="shared" si="4"/>
        <v>273</v>
      </c>
      <c r="C274" s="18" t="s">
        <v>2692</v>
      </c>
      <c r="D274" s="8" t="s">
        <v>1026</v>
      </c>
      <c r="E274" s="8">
        <v>1</v>
      </c>
      <c r="F274" s="8">
        <v>1</v>
      </c>
      <c r="G274" s="8">
        <v>1</v>
      </c>
      <c r="H274" s="9" t="s">
        <v>6</v>
      </c>
      <c r="I274" s="9" t="s">
        <v>7</v>
      </c>
      <c r="J274" s="9" t="s">
        <v>51</v>
      </c>
      <c r="K274" s="9" t="s">
        <v>8</v>
      </c>
      <c r="L274" s="9">
        <v>1</v>
      </c>
    </row>
    <row r="275" spans="1:14">
      <c r="A275" s="6">
        <v>44970</v>
      </c>
      <c r="B275" s="7">
        <f t="shared" si="4"/>
        <v>274</v>
      </c>
      <c r="C275" s="18" t="s">
        <v>2693</v>
      </c>
      <c r="D275" s="8" t="s">
        <v>61</v>
      </c>
      <c r="E275" s="8">
        <v>1</v>
      </c>
      <c r="F275" s="8">
        <v>1</v>
      </c>
      <c r="G275" s="8">
        <v>1</v>
      </c>
      <c r="H275" s="9" t="s">
        <v>6</v>
      </c>
      <c r="I275" s="9" t="s">
        <v>4</v>
      </c>
      <c r="J275" s="9" t="s">
        <v>87</v>
      </c>
      <c r="K275" s="9" t="s">
        <v>8</v>
      </c>
      <c r="L275" s="9">
        <v>1</v>
      </c>
    </row>
    <row r="276" spans="1:14">
      <c r="A276" s="6">
        <v>44970</v>
      </c>
      <c r="B276" s="7">
        <f t="shared" si="4"/>
        <v>275</v>
      </c>
      <c r="C276" s="18" t="s">
        <v>2694</v>
      </c>
      <c r="D276" s="8" t="s">
        <v>61</v>
      </c>
      <c r="E276" s="8">
        <v>1</v>
      </c>
      <c r="F276" s="8">
        <v>1</v>
      </c>
      <c r="G276" s="8">
        <v>1</v>
      </c>
      <c r="H276" s="9" t="s">
        <v>6</v>
      </c>
      <c r="I276" s="9" t="s">
        <v>4</v>
      </c>
      <c r="J276" s="9" t="s">
        <v>83</v>
      </c>
      <c r="K276" s="9" t="s">
        <v>8</v>
      </c>
      <c r="L276" s="9">
        <v>1</v>
      </c>
    </row>
    <row r="277" spans="1:14">
      <c r="A277" s="6">
        <v>44970</v>
      </c>
      <c r="B277" s="7">
        <f t="shared" si="4"/>
        <v>276</v>
      </c>
      <c r="C277" s="18" t="s">
        <v>2695</v>
      </c>
      <c r="D277" s="8" t="s">
        <v>53</v>
      </c>
      <c r="E277" s="8">
        <v>1</v>
      </c>
      <c r="F277" s="8">
        <v>0</v>
      </c>
      <c r="G277" s="8">
        <v>2</v>
      </c>
      <c r="H277" s="9" t="s">
        <v>9</v>
      </c>
      <c r="I277" s="9" t="s">
        <v>4</v>
      </c>
      <c r="J277" s="9" t="s">
        <v>49</v>
      </c>
      <c r="K277" s="9" t="s">
        <v>20</v>
      </c>
      <c r="L277" s="9">
        <v>1</v>
      </c>
    </row>
    <row r="278" spans="1:14">
      <c r="A278" s="6">
        <v>44970</v>
      </c>
      <c r="B278" s="7">
        <f t="shared" si="4"/>
        <v>277</v>
      </c>
      <c r="C278" s="16" t="s">
        <v>2696</v>
      </c>
      <c r="D278" s="8" t="s">
        <v>53</v>
      </c>
      <c r="E278" s="8">
        <v>1</v>
      </c>
      <c r="F278" s="8">
        <v>1</v>
      </c>
      <c r="G278" s="8">
        <v>3</v>
      </c>
      <c r="H278" s="9" t="s">
        <v>9</v>
      </c>
      <c r="I278" s="9" t="s">
        <v>4</v>
      </c>
      <c r="J278" s="9" t="s">
        <v>66</v>
      </c>
      <c r="K278" s="9" t="s">
        <v>2697</v>
      </c>
      <c r="L278" s="9">
        <v>1</v>
      </c>
    </row>
    <row r="279" spans="1:14">
      <c r="A279" s="6">
        <v>44970</v>
      </c>
      <c r="B279" s="7">
        <f t="shared" si="4"/>
        <v>278</v>
      </c>
      <c r="C279" s="16" t="s">
        <v>2698</v>
      </c>
      <c r="D279" s="8" t="s">
        <v>53</v>
      </c>
      <c r="E279" s="8">
        <v>1</v>
      </c>
      <c r="F279" s="8">
        <v>20</v>
      </c>
      <c r="G279" s="8">
        <v>0</v>
      </c>
      <c r="H279" s="9" t="s">
        <v>30</v>
      </c>
      <c r="I279" s="9" t="s">
        <v>4</v>
      </c>
      <c r="J279" s="9" t="s">
        <v>71</v>
      </c>
      <c r="K279" s="9" t="s">
        <v>29</v>
      </c>
      <c r="L279" s="9">
        <v>1</v>
      </c>
    </row>
    <row r="280" spans="1:14">
      <c r="A280" s="6">
        <v>44970</v>
      </c>
      <c r="B280" s="7">
        <f t="shared" si="4"/>
        <v>279</v>
      </c>
      <c r="C280" s="16" t="s">
        <v>2699</v>
      </c>
      <c r="D280" s="8" t="s">
        <v>48</v>
      </c>
      <c r="E280" s="8">
        <v>1</v>
      </c>
      <c r="F280" s="8">
        <v>20</v>
      </c>
      <c r="G280" s="8">
        <v>0</v>
      </c>
      <c r="H280" s="9" t="s">
        <v>30</v>
      </c>
      <c r="I280" s="9" t="s">
        <v>4</v>
      </c>
      <c r="J280" s="9" t="s">
        <v>71</v>
      </c>
      <c r="K280" s="9" t="s">
        <v>29</v>
      </c>
      <c r="L280" s="9">
        <v>1</v>
      </c>
    </row>
    <row r="281" spans="1:14">
      <c r="A281" s="6">
        <v>44970</v>
      </c>
      <c r="B281" s="7">
        <f t="shared" si="4"/>
        <v>280</v>
      </c>
      <c r="C281" s="16" t="s">
        <v>2700</v>
      </c>
      <c r="D281" s="8" t="s">
        <v>48</v>
      </c>
      <c r="E281" s="8">
        <v>1</v>
      </c>
      <c r="F281" s="8">
        <v>1</v>
      </c>
      <c r="G281" s="8">
        <v>3</v>
      </c>
      <c r="H281" s="9" t="s">
        <v>9</v>
      </c>
      <c r="I281" s="9" t="s">
        <v>4</v>
      </c>
      <c r="J281" s="9" t="s">
        <v>51</v>
      </c>
      <c r="K281" s="9" t="s">
        <v>20</v>
      </c>
      <c r="L281" s="9">
        <v>1</v>
      </c>
    </row>
    <row r="282" spans="1:14">
      <c r="A282" s="6">
        <v>44970</v>
      </c>
      <c r="B282" s="7">
        <f t="shared" si="4"/>
        <v>281</v>
      </c>
      <c r="C282" s="16" t="s">
        <v>2701</v>
      </c>
      <c r="D282" s="8" t="s">
        <v>48</v>
      </c>
      <c r="E282" s="8">
        <v>1</v>
      </c>
      <c r="F282" s="8">
        <v>0</v>
      </c>
      <c r="G282" s="8">
        <v>2</v>
      </c>
      <c r="H282" s="9" t="s">
        <v>9</v>
      </c>
      <c r="I282" s="9" t="s">
        <v>4</v>
      </c>
      <c r="J282" s="9" t="s">
        <v>49</v>
      </c>
      <c r="K282" s="9" t="s">
        <v>20</v>
      </c>
      <c r="L282" s="9">
        <v>1</v>
      </c>
    </row>
    <row r="283" spans="1:14">
      <c r="A283" s="6">
        <v>44970</v>
      </c>
      <c r="B283" s="7">
        <f t="shared" si="4"/>
        <v>282</v>
      </c>
      <c r="C283" s="16" t="s">
        <v>2702</v>
      </c>
      <c r="D283" s="8" t="s">
        <v>48</v>
      </c>
      <c r="E283" s="8">
        <v>1</v>
      </c>
      <c r="F283" s="8">
        <v>0</v>
      </c>
      <c r="G283" s="8">
        <v>2</v>
      </c>
      <c r="H283" s="9" t="s">
        <v>9</v>
      </c>
      <c r="I283" s="9" t="s">
        <v>4</v>
      </c>
      <c r="J283" s="9" t="s">
        <v>87</v>
      </c>
      <c r="K283" s="9" t="s">
        <v>20</v>
      </c>
      <c r="L283" s="9">
        <v>1</v>
      </c>
    </row>
    <row r="284" spans="1:14">
      <c r="A284" s="6">
        <v>44970</v>
      </c>
      <c r="B284" s="7">
        <f t="shared" si="4"/>
        <v>283</v>
      </c>
      <c r="C284" s="18" t="s">
        <v>2703</v>
      </c>
      <c r="D284" s="8" t="s">
        <v>402</v>
      </c>
      <c r="E284" s="8">
        <v>1</v>
      </c>
      <c r="F284" s="8">
        <v>1</v>
      </c>
      <c r="G284" s="8">
        <v>1</v>
      </c>
      <c r="H284" s="9" t="s">
        <v>21</v>
      </c>
      <c r="I284" s="9" t="s">
        <v>4</v>
      </c>
      <c r="J284" s="9" t="s">
        <v>213</v>
      </c>
      <c r="K284" s="9" t="s">
        <v>27</v>
      </c>
      <c r="L284" s="9">
        <v>1</v>
      </c>
    </row>
    <row r="285" spans="1:14">
      <c r="A285" s="6">
        <v>44970</v>
      </c>
      <c r="B285" s="7">
        <f t="shared" si="4"/>
        <v>284</v>
      </c>
      <c r="C285" s="18" t="s">
        <v>2704</v>
      </c>
      <c r="D285" s="8" t="s">
        <v>402</v>
      </c>
      <c r="E285" s="8">
        <v>1</v>
      </c>
      <c r="F285" s="8">
        <v>1</v>
      </c>
      <c r="G285" s="8">
        <v>0</v>
      </c>
      <c r="H285" s="9" t="s">
        <v>21</v>
      </c>
      <c r="I285" s="9" t="s">
        <v>4</v>
      </c>
      <c r="J285" s="9" t="s">
        <v>71</v>
      </c>
      <c r="K285" s="9" t="s">
        <v>11</v>
      </c>
      <c r="M285" s="10">
        <v>1</v>
      </c>
      <c r="N285" t="s">
        <v>2705</v>
      </c>
    </row>
    <row r="286" spans="1:14">
      <c r="A286" s="6">
        <v>44970</v>
      </c>
      <c r="B286" s="7">
        <f t="shared" si="4"/>
        <v>285</v>
      </c>
      <c r="C286" s="18" t="s">
        <v>2706</v>
      </c>
      <c r="D286" s="8" t="s">
        <v>402</v>
      </c>
      <c r="E286" s="8">
        <v>1</v>
      </c>
      <c r="F286" s="8">
        <v>1</v>
      </c>
      <c r="G286" s="8">
        <v>3</v>
      </c>
      <c r="H286" s="9" t="s">
        <v>9</v>
      </c>
      <c r="I286" s="9" t="s">
        <v>7</v>
      </c>
      <c r="J286" s="9" t="s">
        <v>51</v>
      </c>
      <c r="K286" s="9" t="s">
        <v>20</v>
      </c>
      <c r="L286" s="9">
        <v>1</v>
      </c>
    </row>
    <row r="287" spans="1:14">
      <c r="A287" s="6">
        <v>44970</v>
      </c>
      <c r="B287" s="7">
        <f t="shared" si="4"/>
        <v>286</v>
      </c>
      <c r="C287" s="18" t="s">
        <v>2707</v>
      </c>
      <c r="D287" s="8" t="s">
        <v>402</v>
      </c>
      <c r="E287" s="8">
        <v>1</v>
      </c>
      <c r="F287" s="8">
        <v>0</v>
      </c>
      <c r="G287" s="8">
        <v>2</v>
      </c>
      <c r="H287" s="9" t="s">
        <v>9</v>
      </c>
      <c r="I287" s="9" t="s">
        <v>4</v>
      </c>
      <c r="J287" s="9" t="s">
        <v>87</v>
      </c>
      <c r="K287" s="9" t="s">
        <v>20</v>
      </c>
      <c r="L287" s="9">
        <v>1</v>
      </c>
    </row>
    <row r="288" spans="1:14">
      <c r="A288" s="6">
        <v>44970</v>
      </c>
      <c r="B288" s="7">
        <f t="shared" si="4"/>
        <v>287</v>
      </c>
      <c r="C288" s="18" t="s">
        <v>2708</v>
      </c>
      <c r="D288" s="8" t="s">
        <v>113</v>
      </c>
      <c r="E288" s="8">
        <v>1</v>
      </c>
      <c r="F288" s="8">
        <v>2</v>
      </c>
      <c r="G288" s="8">
        <v>8</v>
      </c>
      <c r="H288" s="9" t="s">
        <v>21</v>
      </c>
      <c r="I288" s="9" t="s">
        <v>4</v>
      </c>
      <c r="J288" s="9" t="s">
        <v>66</v>
      </c>
      <c r="K288" s="9" t="s">
        <v>14</v>
      </c>
      <c r="M288" s="10">
        <v>1</v>
      </c>
    </row>
    <row r="289" spans="1:14">
      <c r="A289" s="6">
        <v>44970</v>
      </c>
      <c r="B289" s="7">
        <f t="shared" si="4"/>
        <v>288</v>
      </c>
      <c r="C289" s="18" t="s">
        <v>638</v>
      </c>
      <c r="D289" s="8" t="s">
        <v>113</v>
      </c>
      <c r="E289" s="8">
        <v>1</v>
      </c>
      <c r="F289" s="8">
        <v>18</v>
      </c>
      <c r="G289" s="8">
        <v>1</v>
      </c>
      <c r="H289" s="9" t="s">
        <v>21</v>
      </c>
      <c r="I289" s="9" t="s">
        <v>4</v>
      </c>
      <c r="J289" s="9" t="s">
        <v>71</v>
      </c>
      <c r="K289" s="9" t="s">
        <v>14</v>
      </c>
      <c r="M289" s="10">
        <v>1</v>
      </c>
    </row>
    <row r="290" spans="1:14">
      <c r="A290" s="6">
        <v>44970</v>
      </c>
      <c r="B290" s="7">
        <f t="shared" si="4"/>
        <v>289</v>
      </c>
      <c r="C290" s="18" t="s">
        <v>2709</v>
      </c>
      <c r="D290" s="8" t="s">
        <v>113</v>
      </c>
      <c r="E290" s="8">
        <v>1</v>
      </c>
      <c r="F290" s="8">
        <v>1</v>
      </c>
      <c r="G290" s="8">
        <v>0</v>
      </c>
      <c r="H290" s="9" t="s">
        <v>15</v>
      </c>
      <c r="I290" s="9" t="s">
        <v>4</v>
      </c>
      <c r="J290" s="9" t="s">
        <v>71</v>
      </c>
      <c r="K290" s="9" t="s">
        <v>14</v>
      </c>
      <c r="L290" s="9">
        <v>1</v>
      </c>
    </row>
    <row r="291" spans="1:14">
      <c r="A291" s="6">
        <v>44970</v>
      </c>
      <c r="B291" s="7">
        <f t="shared" si="4"/>
        <v>290</v>
      </c>
      <c r="C291" s="16" t="s">
        <v>2710</v>
      </c>
      <c r="D291" s="8" t="s">
        <v>2605</v>
      </c>
      <c r="E291" s="8">
        <v>1</v>
      </c>
      <c r="F291" s="8">
        <v>1</v>
      </c>
      <c r="G291" s="8">
        <v>1</v>
      </c>
      <c r="H291" s="9" t="s">
        <v>6</v>
      </c>
      <c r="I291" s="9" t="s">
        <v>4</v>
      </c>
      <c r="J291" s="9" t="s">
        <v>51</v>
      </c>
      <c r="K291" s="9" t="s">
        <v>8</v>
      </c>
      <c r="L291" s="9">
        <v>1</v>
      </c>
    </row>
    <row r="292" spans="1:14">
      <c r="A292" s="6">
        <v>44970</v>
      </c>
      <c r="B292" s="7">
        <f t="shared" si="4"/>
        <v>291</v>
      </c>
      <c r="C292" s="16" t="s">
        <v>2711</v>
      </c>
      <c r="D292" s="8" t="s">
        <v>159</v>
      </c>
      <c r="E292" s="8">
        <v>1</v>
      </c>
      <c r="F292" s="8">
        <v>0</v>
      </c>
      <c r="G292" s="8">
        <v>2</v>
      </c>
      <c r="H292" s="9" t="s">
        <v>9</v>
      </c>
      <c r="I292" s="9" t="s">
        <v>4</v>
      </c>
      <c r="J292" s="9" t="s">
        <v>51</v>
      </c>
      <c r="K292" s="9" t="s">
        <v>20</v>
      </c>
      <c r="L292" s="9">
        <v>1</v>
      </c>
    </row>
    <row r="293" spans="1:14">
      <c r="A293" s="6">
        <v>44970</v>
      </c>
      <c r="B293" s="7">
        <f t="shared" si="4"/>
        <v>292</v>
      </c>
      <c r="C293" s="11" t="s">
        <v>2712</v>
      </c>
      <c r="D293" s="8" t="s">
        <v>344</v>
      </c>
      <c r="E293" s="8">
        <v>1</v>
      </c>
      <c r="F293" s="8">
        <v>1</v>
      </c>
      <c r="G293" s="8">
        <v>18</v>
      </c>
      <c r="H293" s="9" t="s">
        <v>21</v>
      </c>
      <c r="I293" s="9" t="s">
        <v>4</v>
      </c>
      <c r="J293" s="9" t="s">
        <v>71</v>
      </c>
      <c r="K293" s="9" t="s">
        <v>33</v>
      </c>
      <c r="M293" s="10">
        <v>1</v>
      </c>
      <c r="N293" t="s">
        <v>2650</v>
      </c>
    </row>
    <row r="294" spans="1:14">
      <c r="A294" s="6">
        <v>44970</v>
      </c>
      <c r="B294" s="7">
        <f t="shared" si="4"/>
        <v>293</v>
      </c>
      <c r="C294" s="11" t="s">
        <v>2713</v>
      </c>
      <c r="D294" s="8" t="s">
        <v>344</v>
      </c>
      <c r="E294" s="8">
        <v>1</v>
      </c>
      <c r="F294" s="8">
        <v>1</v>
      </c>
      <c r="G294" s="8">
        <v>2</v>
      </c>
      <c r="H294" s="9" t="s">
        <v>21</v>
      </c>
      <c r="I294" s="9" t="s">
        <v>4</v>
      </c>
      <c r="J294" s="9" t="s">
        <v>71</v>
      </c>
      <c r="K294" s="9" t="s">
        <v>33</v>
      </c>
      <c r="M294" s="10">
        <v>1</v>
      </c>
      <c r="N294" t="s">
        <v>2650</v>
      </c>
    </row>
    <row r="295" spans="1:14">
      <c r="A295" s="6">
        <v>44970</v>
      </c>
      <c r="B295" s="7">
        <f t="shared" si="4"/>
        <v>294</v>
      </c>
      <c r="C295" s="11" t="s">
        <v>2714</v>
      </c>
      <c r="D295" s="8" t="s">
        <v>344</v>
      </c>
      <c r="E295" s="8">
        <v>1</v>
      </c>
      <c r="F295" s="8">
        <v>0</v>
      </c>
      <c r="G295" s="8">
        <v>38</v>
      </c>
      <c r="H295" s="9" t="s">
        <v>21</v>
      </c>
      <c r="I295" s="9" t="s">
        <v>4</v>
      </c>
      <c r="J295" s="9" t="s">
        <v>71</v>
      </c>
      <c r="K295" s="9" t="s">
        <v>11</v>
      </c>
      <c r="M295" s="10">
        <v>1</v>
      </c>
      <c r="N295" t="s">
        <v>2650</v>
      </c>
    </row>
    <row r="296" spans="1:14">
      <c r="A296" s="6">
        <v>44970</v>
      </c>
      <c r="B296" s="7">
        <f t="shared" si="4"/>
        <v>295</v>
      </c>
      <c r="C296" s="16" t="s">
        <v>2715</v>
      </c>
      <c r="D296" s="8" t="s">
        <v>159</v>
      </c>
      <c r="E296" s="8">
        <v>1</v>
      </c>
      <c r="F296" s="8">
        <v>0</v>
      </c>
      <c r="G296" s="8">
        <v>2</v>
      </c>
      <c r="H296" s="9" t="s">
        <v>9</v>
      </c>
      <c r="I296" s="9" t="s">
        <v>4</v>
      </c>
      <c r="J296" s="9" t="s">
        <v>83</v>
      </c>
      <c r="K296" s="9" t="s">
        <v>20</v>
      </c>
      <c r="L296" s="9">
        <v>1</v>
      </c>
    </row>
    <row r="297" spans="1:14">
      <c r="A297" s="6">
        <v>44970</v>
      </c>
      <c r="B297" s="7">
        <f t="shared" si="4"/>
        <v>296</v>
      </c>
      <c r="C297" s="16" t="s">
        <v>2716</v>
      </c>
      <c r="D297" s="8" t="s">
        <v>68</v>
      </c>
      <c r="E297" s="8">
        <v>1</v>
      </c>
      <c r="F297" s="8">
        <v>1</v>
      </c>
      <c r="G297" s="8">
        <v>1</v>
      </c>
      <c r="H297" s="9" t="s">
        <v>6</v>
      </c>
      <c r="I297" s="9" t="s">
        <v>4</v>
      </c>
      <c r="J297" s="9" t="s">
        <v>83</v>
      </c>
      <c r="K297" s="9" t="s">
        <v>8</v>
      </c>
      <c r="M297" s="10">
        <v>1</v>
      </c>
      <c r="N297" t="s">
        <v>2717</v>
      </c>
    </row>
    <row r="298" spans="1:14">
      <c r="A298" s="6">
        <v>44971</v>
      </c>
      <c r="B298" s="7">
        <f t="shared" si="4"/>
        <v>297</v>
      </c>
      <c r="C298" s="16" t="s">
        <v>1184</v>
      </c>
      <c r="D298" s="8" t="s">
        <v>950</v>
      </c>
      <c r="E298" s="8">
        <v>1</v>
      </c>
      <c r="F298" s="8">
        <v>0</v>
      </c>
      <c r="G298" s="8">
        <v>0</v>
      </c>
      <c r="H298" s="9" t="s">
        <v>13</v>
      </c>
      <c r="I298" s="9" t="s">
        <v>13</v>
      </c>
      <c r="J298" s="20" t="s">
        <v>1795</v>
      </c>
      <c r="K298" s="9" t="s">
        <v>20</v>
      </c>
      <c r="M298" s="10">
        <v>1</v>
      </c>
      <c r="N298" t="s">
        <v>2650</v>
      </c>
    </row>
    <row r="299" spans="1:14">
      <c r="A299" s="6">
        <v>44971</v>
      </c>
      <c r="B299" s="7">
        <f t="shared" si="4"/>
        <v>298</v>
      </c>
      <c r="C299" s="16" t="s">
        <v>2718</v>
      </c>
      <c r="D299" s="8" t="s">
        <v>2605</v>
      </c>
      <c r="E299" s="8">
        <v>1</v>
      </c>
      <c r="F299" s="8">
        <v>1</v>
      </c>
      <c r="G299" s="8">
        <v>1</v>
      </c>
      <c r="H299" s="9" t="s">
        <v>6</v>
      </c>
      <c r="I299" s="9" t="s">
        <v>4</v>
      </c>
      <c r="J299" s="9" t="s">
        <v>87</v>
      </c>
      <c r="K299" s="9" t="s">
        <v>8</v>
      </c>
      <c r="L299" s="9">
        <v>1</v>
      </c>
    </row>
    <row r="300" spans="1:14">
      <c r="A300" s="6">
        <v>44971</v>
      </c>
      <c r="B300" s="7">
        <f t="shared" si="4"/>
        <v>299</v>
      </c>
      <c r="C300" s="16" t="s">
        <v>2719</v>
      </c>
      <c r="D300" s="8" t="s">
        <v>1026</v>
      </c>
      <c r="E300" s="8">
        <v>1</v>
      </c>
      <c r="F300" s="8">
        <v>0</v>
      </c>
      <c r="G300" s="8">
        <v>0</v>
      </c>
      <c r="H300" s="9" t="s">
        <v>6</v>
      </c>
      <c r="I300" s="9" t="s">
        <v>13</v>
      </c>
      <c r="J300" s="9" t="s">
        <v>49</v>
      </c>
      <c r="K300" s="9" t="s">
        <v>20</v>
      </c>
      <c r="M300" s="10">
        <v>1</v>
      </c>
      <c r="N300" t="s">
        <v>2720</v>
      </c>
    </row>
    <row r="301" spans="1:14">
      <c r="A301" s="6">
        <v>44971</v>
      </c>
      <c r="B301" s="7">
        <f t="shared" si="4"/>
        <v>300</v>
      </c>
      <c r="C301" s="16" t="s">
        <v>2721</v>
      </c>
      <c r="D301" s="8" t="s">
        <v>1026</v>
      </c>
      <c r="E301" s="8">
        <v>1</v>
      </c>
      <c r="F301" s="8">
        <v>1</v>
      </c>
      <c r="G301" s="8">
        <v>1</v>
      </c>
      <c r="H301" s="9" t="s">
        <v>6</v>
      </c>
      <c r="I301" s="9" t="s">
        <v>4</v>
      </c>
      <c r="J301" s="9" t="s">
        <v>49</v>
      </c>
      <c r="K301" s="9" t="s">
        <v>8</v>
      </c>
      <c r="L301" s="9">
        <v>1</v>
      </c>
    </row>
    <row r="302" spans="1:14">
      <c r="A302" s="6">
        <v>44971</v>
      </c>
      <c r="B302" s="7">
        <f t="shared" si="4"/>
        <v>301</v>
      </c>
      <c r="C302" s="16" t="s">
        <v>2722</v>
      </c>
      <c r="D302" s="8" t="s">
        <v>61</v>
      </c>
      <c r="E302" s="8">
        <v>1</v>
      </c>
      <c r="F302" s="8">
        <v>1</v>
      </c>
      <c r="G302" s="8">
        <v>1</v>
      </c>
      <c r="H302" s="9" t="s">
        <v>6</v>
      </c>
      <c r="I302" s="9" t="s">
        <v>4</v>
      </c>
      <c r="J302" s="9" t="s">
        <v>83</v>
      </c>
      <c r="K302" s="9" t="s">
        <v>8</v>
      </c>
      <c r="L302" s="9">
        <v>1</v>
      </c>
    </row>
    <row r="303" spans="1:14">
      <c r="A303" s="6">
        <v>44971</v>
      </c>
      <c r="B303" s="7">
        <f t="shared" si="4"/>
        <v>302</v>
      </c>
      <c r="C303" s="16" t="s">
        <v>2723</v>
      </c>
      <c r="D303" s="8" t="s">
        <v>61</v>
      </c>
      <c r="E303" s="8">
        <v>1</v>
      </c>
      <c r="F303" s="8">
        <v>1</v>
      </c>
      <c r="G303" s="8">
        <v>1</v>
      </c>
      <c r="H303" s="9" t="s">
        <v>6</v>
      </c>
      <c r="I303" s="9" t="s">
        <v>4</v>
      </c>
      <c r="J303" s="9" t="s">
        <v>66</v>
      </c>
      <c r="K303" s="9" t="s">
        <v>8</v>
      </c>
      <c r="L303" s="9">
        <v>1</v>
      </c>
    </row>
    <row r="304" spans="1:14">
      <c r="A304" s="6">
        <v>44971</v>
      </c>
      <c r="B304" s="7">
        <f t="shared" si="4"/>
        <v>303</v>
      </c>
      <c r="C304" s="19" t="s">
        <v>2724</v>
      </c>
      <c r="D304" s="8" t="s">
        <v>1005</v>
      </c>
      <c r="E304" s="8">
        <v>1</v>
      </c>
      <c r="F304" s="8">
        <v>1</v>
      </c>
      <c r="G304" s="8">
        <v>1</v>
      </c>
      <c r="H304" s="9" t="s">
        <v>3</v>
      </c>
      <c r="I304" s="9" t="s">
        <v>4</v>
      </c>
      <c r="J304" s="9" t="s">
        <v>51</v>
      </c>
      <c r="K304" s="9" t="s">
        <v>5</v>
      </c>
      <c r="M304" s="10">
        <v>1</v>
      </c>
      <c r="N304" t="s">
        <v>2725</v>
      </c>
    </row>
    <row r="305" spans="1:14">
      <c r="A305" s="6">
        <v>44971</v>
      </c>
      <c r="B305" s="7">
        <f t="shared" si="4"/>
        <v>304</v>
      </c>
      <c r="C305" s="16" t="s">
        <v>2726</v>
      </c>
      <c r="D305" s="8" t="s">
        <v>1005</v>
      </c>
      <c r="E305" s="8">
        <v>1</v>
      </c>
      <c r="F305" s="8">
        <v>1</v>
      </c>
      <c r="G305" s="8">
        <v>1</v>
      </c>
      <c r="H305" s="9" t="s">
        <v>6</v>
      </c>
      <c r="I305" s="9" t="s">
        <v>13</v>
      </c>
      <c r="J305" s="9" t="s">
        <v>49</v>
      </c>
      <c r="K305" s="9" t="s">
        <v>20</v>
      </c>
      <c r="M305" s="10">
        <v>1</v>
      </c>
      <c r="N305" t="s">
        <v>2727</v>
      </c>
    </row>
    <row r="306" spans="1:14">
      <c r="A306" s="6">
        <v>44971</v>
      </c>
      <c r="B306" s="7">
        <f t="shared" si="4"/>
        <v>305</v>
      </c>
      <c r="C306" s="16" t="s">
        <v>2728</v>
      </c>
      <c r="D306" s="8" t="s">
        <v>48</v>
      </c>
      <c r="E306" s="8">
        <v>1</v>
      </c>
      <c r="F306" s="8">
        <v>0</v>
      </c>
      <c r="G306" s="8">
        <v>3</v>
      </c>
      <c r="H306" s="9" t="s">
        <v>15</v>
      </c>
      <c r="I306" s="9" t="s">
        <v>4</v>
      </c>
      <c r="J306" s="9" t="s">
        <v>2729</v>
      </c>
      <c r="K306" s="9" t="s">
        <v>20</v>
      </c>
      <c r="L306" s="9">
        <v>1</v>
      </c>
    </row>
    <row r="307" spans="1:14">
      <c r="A307" s="6">
        <v>44971</v>
      </c>
      <c r="B307" s="7">
        <f t="shared" si="4"/>
        <v>306</v>
      </c>
      <c r="C307" s="16" t="s">
        <v>2730</v>
      </c>
      <c r="D307" s="8" t="s">
        <v>48</v>
      </c>
      <c r="E307" s="8">
        <v>1</v>
      </c>
      <c r="F307" s="8">
        <v>1</v>
      </c>
      <c r="G307" s="8">
        <v>0</v>
      </c>
      <c r="H307" s="9" t="s">
        <v>15</v>
      </c>
      <c r="I307" s="9" t="s">
        <v>4</v>
      </c>
      <c r="J307" s="9" t="s">
        <v>49</v>
      </c>
      <c r="K307" s="9" t="s">
        <v>27</v>
      </c>
      <c r="L307" s="9">
        <v>1</v>
      </c>
    </row>
    <row r="308" spans="1:14">
      <c r="A308" s="6">
        <v>44971</v>
      </c>
      <c r="B308" s="7">
        <f t="shared" si="4"/>
        <v>307</v>
      </c>
      <c r="C308" s="16" t="s">
        <v>2731</v>
      </c>
      <c r="D308" s="8" t="s">
        <v>48</v>
      </c>
      <c r="E308" s="8">
        <v>1</v>
      </c>
      <c r="F308" s="8">
        <v>0</v>
      </c>
      <c r="G308" s="8">
        <v>3</v>
      </c>
      <c r="H308" s="9" t="s">
        <v>15</v>
      </c>
      <c r="I308" s="9" t="s">
        <v>4</v>
      </c>
      <c r="J308" s="9" t="s">
        <v>71</v>
      </c>
      <c r="K308" s="9" t="s">
        <v>25</v>
      </c>
      <c r="L308" s="9">
        <v>1</v>
      </c>
    </row>
    <row r="309" spans="1:14">
      <c r="A309" s="6">
        <v>44971</v>
      </c>
      <c r="B309" s="7">
        <f t="shared" si="4"/>
        <v>308</v>
      </c>
      <c r="C309" s="16" t="s">
        <v>2732</v>
      </c>
      <c r="D309" s="8" t="s">
        <v>48</v>
      </c>
      <c r="E309" s="8">
        <v>1</v>
      </c>
      <c r="F309" s="8">
        <v>1</v>
      </c>
      <c r="G309" s="8">
        <v>3</v>
      </c>
      <c r="H309" s="9" t="s">
        <v>9</v>
      </c>
      <c r="I309" s="9" t="s">
        <v>4</v>
      </c>
      <c r="J309" s="9" t="s">
        <v>66</v>
      </c>
      <c r="K309" s="9" t="s">
        <v>8</v>
      </c>
      <c r="L309" s="9">
        <v>1</v>
      </c>
    </row>
    <row r="310" spans="1:14">
      <c r="A310" s="6">
        <v>44971</v>
      </c>
      <c r="B310" s="7">
        <f t="shared" si="4"/>
        <v>309</v>
      </c>
      <c r="C310" s="16" t="s">
        <v>2733</v>
      </c>
      <c r="D310" s="8" t="s">
        <v>53</v>
      </c>
      <c r="E310" s="8">
        <v>1</v>
      </c>
      <c r="F310" s="8">
        <v>0</v>
      </c>
      <c r="G310" s="8">
        <v>3</v>
      </c>
      <c r="H310" s="9" t="s">
        <v>15</v>
      </c>
      <c r="I310" s="9" t="s">
        <v>4</v>
      </c>
      <c r="J310" s="9" t="s">
        <v>49</v>
      </c>
      <c r="K310" s="9" t="s">
        <v>20</v>
      </c>
      <c r="L310" s="9">
        <v>1</v>
      </c>
    </row>
    <row r="311" spans="1:14">
      <c r="A311" s="6">
        <v>44971</v>
      </c>
      <c r="B311" s="7">
        <f t="shared" si="4"/>
        <v>310</v>
      </c>
      <c r="C311" s="16" t="s">
        <v>2734</v>
      </c>
      <c r="D311" s="8" t="s">
        <v>53</v>
      </c>
      <c r="E311" s="8">
        <v>1</v>
      </c>
      <c r="F311" s="8">
        <v>1</v>
      </c>
      <c r="G311" s="8">
        <v>1</v>
      </c>
      <c r="H311" s="9" t="s">
        <v>15</v>
      </c>
      <c r="I311" s="9" t="s">
        <v>4</v>
      </c>
      <c r="J311" s="9" t="s">
        <v>49</v>
      </c>
      <c r="K311" s="9" t="s">
        <v>14</v>
      </c>
      <c r="L311" s="9">
        <v>1</v>
      </c>
    </row>
    <row r="312" spans="1:14">
      <c r="A312" s="6">
        <v>44971</v>
      </c>
      <c r="B312" s="7">
        <f t="shared" si="4"/>
        <v>311</v>
      </c>
      <c r="C312" s="16" t="s">
        <v>2735</v>
      </c>
      <c r="D312" s="8" t="s">
        <v>53</v>
      </c>
      <c r="E312" s="8">
        <v>1</v>
      </c>
      <c r="F312" s="8">
        <v>1</v>
      </c>
      <c r="G312" s="8">
        <v>0</v>
      </c>
      <c r="H312" s="9" t="s">
        <v>15</v>
      </c>
      <c r="I312" s="9" t="s">
        <v>4</v>
      </c>
      <c r="J312" s="9" t="s">
        <v>2599</v>
      </c>
      <c r="K312" s="9" t="s">
        <v>27</v>
      </c>
      <c r="M312" s="10">
        <v>1</v>
      </c>
      <c r="N312" t="s">
        <v>2736</v>
      </c>
    </row>
    <row r="313" spans="1:14">
      <c r="A313" s="6">
        <v>44971</v>
      </c>
      <c r="B313" s="7">
        <f t="shared" si="4"/>
        <v>312</v>
      </c>
      <c r="C313" s="16" t="s">
        <v>2737</v>
      </c>
      <c r="D313" s="8" t="s">
        <v>53</v>
      </c>
      <c r="E313" s="8">
        <v>1</v>
      </c>
      <c r="F313" s="8">
        <v>0</v>
      </c>
      <c r="G313" s="8">
        <v>2</v>
      </c>
      <c r="H313" s="9" t="s">
        <v>9</v>
      </c>
      <c r="I313" s="9" t="s">
        <v>4</v>
      </c>
      <c r="J313" s="9" t="s">
        <v>83</v>
      </c>
      <c r="K313" s="9" t="s">
        <v>20</v>
      </c>
      <c r="L313" s="9">
        <v>1</v>
      </c>
    </row>
    <row r="314" spans="1:14">
      <c r="A314" s="6">
        <v>44971</v>
      </c>
      <c r="B314" s="7">
        <f t="shared" si="4"/>
        <v>313</v>
      </c>
      <c r="C314" s="18" t="s">
        <v>2738</v>
      </c>
      <c r="D314" s="8" t="s">
        <v>402</v>
      </c>
      <c r="E314" s="8">
        <v>1</v>
      </c>
      <c r="F314" s="8">
        <v>1</v>
      </c>
      <c r="G314" s="8">
        <v>0</v>
      </c>
      <c r="H314" s="9" t="s">
        <v>21</v>
      </c>
      <c r="I314" s="9" t="s">
        <v>4</v>
      </c>
      <c r="J314" s="9" t="s">
        <v>66</v>
      </c>
      <c r="K314" s="9" t="s">
        <v>11</v>
      </c>
      <c r="M314" s="10">
        <v>1</v>
      </c>
      <c r="N314" t="s">
        <v>2736</v>
      </c>
    </row>
    <row r="315" spans="1:14">
      <c r="A315" s="6">
        <v>44971</v>
      </c>
      <c r="B315" s="7">
        <f t="shared" si="4"/>
        <v>314</v>
      </c>
      <c r="C315" s="18" t="s">
        <v>2627</v>
      </c>
      <c r="D315" s="8" t="s">
        <v>402</v>
      </c>
      <c r="E315" s="8">
        <v>1</v>
      </c>
      <c r="F315" s="8">
        <v>1</v>
      </c>
      <c r="G315" s="8">
        <v>0</v>
      </c>
      <c r="H315" s="9" t="s">
        <v>21</v>
      </c>
      <c r="I315" s="9" t="s">
        <v>4</v>
      </c>
      <c r="J315" s="9" t="s">
        <v>2628</v>
      </c>
      <c r="K315" s="9" t="s">
        <v>27</v>
      </c>
      <c r="M315" s="10">
        <v>1</v>
      </c>
    </row>
    <row r="316" spans="1:14">
      <c r="A316" s="6">
        <v>44971</v>
      </c>
      <c r="B316" s="7">
        <f t="shared" si="4"/>
        <v>315</v>
      </c>
      <c r="C316" s="18" t="s">
        <v>2739</v>
      </c>
      <c r="D316" s="8" t="s">
        <v>402</v>
      </c>
      <c r="E316" s="8">
        <v>1</v>
      </c>
      <c r="F316" s="8">
        <v>0</v>
      </c>
      <c r="G316" s="8">
        <v>3</v>
      </c>
      <c r="H316" s="9" t="s">
        <v>15</v>
      </c>
      <c r="I316" s="9" t="s">
        <v>4</v>
      </c>
      <c r="J316" s="9" t="s">
        <v>71</v>
      </c>
      <c r="K316" s="9" t="s">
        <v>20</v>
      </c>
      <c r="L316" s="9">
        <v>1</v>
      </c>
    </row>
    <row r="317" spans="1:14">
      <c r="A317" s="6">
        <v>44971</v>
      </c>
      <c r="B317" s="7">
        <f t="shared" si="4"/>
        <v>316</v>
      </c>
      <c r="C317" s="18" t="s">
        <v>2740</v>
      </c>
      <c r="D317" s="8" t="s">
        <v>402</v>
      </c>
      <c r="E317" s="8">
        <v>1</v>
      </c>
      <c r="F317" s="8">
        <v>1</v>
      </c>
      <c r="G317" s="8">
        <v>2</v>
      </c>
      <c r="H317" s="9" t="s">
        <v>9</v>
      </c>
      <c r="I317" s="9" t="s">
        <v>4</v>
      </c>
      <c r="J317" s="9" t="s">
        <v>51</v>
      </c>
      <c r="K317" s="9" t="s">
        <v>20</v>
      </c>
      <c r="L317" s="9">
        <v>1</v>
      </c>
    </row>
    <row r="318" spans="1:14">
      <c r="A318" s="6">
        <v>44971</v>
      </c>
      <c r="B318" s="7">
        <f t="shared" si="4"/>
        <v>317</v>
      </c>
      <c r="C318" s="18" t="s">
        <v>638</v>
      </c>
      <c r="D318" s="8" t="s">
        <v>113</v>
      </c>
      <c r="E318" s="8">
        <v>1</v>
      </c>
      <c r="F318" s="8">
        <v>18</v>
      </c>
      <c r="G318" s="8">
        <v>1</v>
      </c>
      <c r="H318" s="9" t="s">
        <v>21</v>
      </c>
      <c r="I318" s="9" t="s">
        <v>4</v>
      </c>
      <c r="J318" s="9" t="s">
        <v>71</v>
      </c>
      <c r="K318" s="9" t="s">
        <v>14</v>
      </c>
      <c r="M318" s="10">
        <v>1</v>
      </c>
    </row>
    <row r="319" spans="1:14">
      <c r="A319" s="6">
        <v>44971</v>
      </c>
      <c r="B319" s="7">
        <f t="shared" si="4"/>
        <v>318</v>
      </c>
      <c r="C319" s="16" t="s">
        <v>2741</v>
      </c>
      <c r="D319" s="8" t="s">
        <v>1019</v>
      </c>
      <c r="E319" s="8">
        <v>1</v>
      </c>
      <c r="F319" s="8">
        <v>1</v>
      </c>
      <c r="G319" s="8">
        <v>1</v>
      </c>
      <c r="H319" s="9" t="s">
        <v>3</v>
      </c>
      <c r="I319" s="9" t="s">
        <v>7</v>
      </c>
      <c r="J319" s="9" t="s">
        <v>51</v>
      </c>
      <c r="K319" s="9" t="s">
        <v>5</v>
      </c>
      <c r="M319" s="10">
        <v>1</v>
      </c>
      <c r="N319" t="s">
        <v>2736</v>
      </c>
    </row>
    <row r="320" spans="1:14">
      <c r="A320" s="6">
        <v>44971</v>
      </c>
      <c r="B320" s="7">
        <f t="shared" si="4"/>
        <v>319</v>
      </c>
      <c r="C320" s="16" t="s">
        <v>2742</v>
      </c>
      <c r="D320" s="8" t="s">
        <v>1019</v>
      </c>
      <c r="E320" s="8">
        <v>1</v>
      </c>
      <c r="F320" s="8">
        <v>1</v>
      </c>
      <c r="G320" s="8">
        <v>1</v>
      </c>
      <c r="H320" s="9" t="s">
        <v>3</v>
      </c>
      <c r="I320" s="9" t="s">
        <v>4</v>
      </c>
      <c r="J320" s="9" t="s">
        <v>49</v>
      </c>
      <c r="K320" s="9" t="s">
        <v>5</v>
      </c>
      <c r="M320" s="10">
        <v>1</v>
      </c>
      <c r="N320" t="s">
        <v>2736</v>
      </c>
    </row>
    <row r="321" spans="1:14">
      <c r="A321" s="6">
        <v>44971</v>
      </c>
      <c r="B321" s="7">
        <f t="shared" si="4"/>
        <v>320</v>
      </c>
      <c r="C321" s="16" t="s">
        <v>2743</v>
      </c>
      <c r="D321" s="8" t="s">
        <v>1019</v>
      </c>
      <c r="E321" s="8">
        <v>1</v>
      </c>
      <c r="F321" s="8">
        <v>1</v>
      </c>
      <c r="G321" s="8">
        <v>1</v>
      </c>
      <c r="H321" s="9" t="s">
        <v>3</v>
      </c>
      <c r="I321" s="9" t="s">
        <v>7</v>
      </c>
      <c r="J321" s="9" t="s">
        <v>49</v>
      </c>
      <c r="K321" s="9" t="s">
        <v>5</v>
      </c>
      <c r="M321" s="10">
        <v>1</v>
      </c>
      <c r="N321" t="s">
        <v>2736</v>
      </c>
    </row>
    <row r="322" spans="1:14">
      <c r="A322" s="6">
        <v>44971</v>
      </c>
      <c r="B322" s="7">
        <f t="shared" si="4"/>
        <v>321</v>
      </c>
      <c r="C322" s="16" t="s">
        <v>2744</v>
      </c>
      <c r="D322" s="8" t="s">
        <v>1019</v>
      </c>
      <c r="E322" s="8">
        <v>1</v>
      </c>
      <c r="F322" s="8">
        <v>1</v>
      </c>
      <c r="G322" s="8">
        <v>1</v>
      </c>
      <c r="H322" s="9" t="s">
        <v>3</v>
      </c>
      <c r="I322" s="9" t="s">
        <v>4</v>
      </c>
      <c r="J322" s="9" t="s">
        <v>87</v>
      </c>
      <c r="K322" s="9" t="s">
        <v>5</v>
      </c>
      <c r="M322" s="10">
        <v>1</v>
      </c>
      <c r="N322" t="s">
        <v>2736</v>
      </c>
    </row>
    <row r="323" spans="1:14">
      <c r="A323" s="6">
        <v>44972</v>
      </c>
      <c r="B323" s="7">
        <f t="shared" si="4"/>
        <v>322</v>
      </c>
      <c r="C323" s="16" t="s">
        <v>2745</v>
      </c>
      <c r="D323" s="8" t="s">
        <v>950</v>
      </c>
      <c r="E323" s="8">
        <v>1</v>
      </c>
      <c r="F323" s="8">
        <v>0</v>
      </c>
      <c r="G323" s="8">
        <v>1</v>
      </c>
      <c r="H323" s="9" t="s">
        <v>6</v>
      </c>
      <c r="I323" s="9" t="s">
        <v>4</v>
      </c>
      <c r="J323" s="9" t="s">
        <v>49</v>
      </c>
      <c r="K323" s="9" t="s">
        <v>20</v>
      </c>
      <c r="L323" s="9">
        <v>1</v>
      </c>
    </row>
    <row r="324" spans="1:14">
      <c r="A324" s="6">
        <v>44972</v>
      </c>
      <c r="B324" s="7">
        <f t="shared" ref="B324:B387" si="5">SUM(B323+1)</f>
        <v>323</v>
      </c>
      <c r="C324" s="16" t="s">
        <v>2746</v>
      </c>
      <c r="D324" s="8" t="s">
        <v>950</v>
      </c>
      <c r="E324" s="8">
        <v>1</v>
      </c>
      <c r="F324" s="8">
        <v>1</v>
      </c>
      <c r="G324" s="8">
        <v>1</v>
      </c>
      <c r="H324" s="9" t="s">
        <v>6</v>
      </c>
      <c r="I324" s="9" t="s">
        <v>4</v>
      </c>
      <c r="J324" s="9" t="s">
        <v>83</v>
      </c>
      <c r="K324" s="9" t="s">
        <v>20</v>
      </c>
      <c r="L324" s="9">
        <v>1</v>
      </c>
    </row>
    <row r="325" spans="1:14">
      <c r="A325" s="6">
        <v>44972</v>
      </c>
      <c r="B325" s="7">
        <f t="shared" si="5"/>
        <v>324</v>
      </c>
      <c r="C325" s="16" t="s">
        <v>2747</v>
      </c>
      <c r="D325" s="8" t="s">
        <v>950</v>
      </c>
      <c r="E325" s="8">
        <v>1</v>
      </c>
      <c r="F325" s="8">
        <v>1</v>
      </c>
      <c r="G325" s="8">
        <v>1</v>
      </c>
      <c r="H325" s="9" t="s">
        <v>6</v>
      </c>
      <c r="I325" s="9" t="s">
        <v>4</v>
      </c>
      <c r="J325" s="9" t="s">
        <v>87</v>
      </c>
      <c r="K325" s="9" t="s">
        <v>20</v>
      </c>
      <c r="L325" s="9">
        <v>1</v>
      </c>
    </row>
    <row r="326" spans="1:14">
      <c r="A326" s="6">
        <v>44972</v>
      </c>
      <c r="B326" s="7">
        <f t="shared" si="5"/>
        <v>325</v>
      </c>
      <c r="C326" s="16" t="s">
        <v>2748</v>
      </c>
      <c r="D326" s="8" t="s">
        <v>950</v>
      </c>
      <c r="E326" s="8">
        <v>1</v>
      </c>
      <c r="F326" s="8">
        <v>0</v>
      </c>
      <c r="G326" s="8">
        <v>0</v>
      </c>
      <c r="H326" s="9" t="s">
        <v>6</v>
      </c>
      <c r="I326" s="9" t="s">
        <v>4</v>
      </c>
      <c r="J326" s="9" t="s">
        <v>87</v>
      </c>
      <c r="K326" s="9" t="s">
        <v>8</v>
      </c>
      <c r="L326" s="9">
        <v>1</v>
      </c>
    </row>
    <row r="327" spans="1:14">
      <c r="A327" s="6">
        <v>44972</v>
      </c>
      <c r="B327" s="7">
        <f t="shared" si="5"/>
        <v>326</v>
      </c>
      <c r="C327" s="16" t="s">
        <v>2749</v>
      </c>
      <c r="D327" s="8" t="s">
        <v>113</v>
      </c>
      <c r="E327" s="8">
        <v>1</v>
      </c>
      <c r="F327" s="8">
        <v>1</v>
      </c>
      <c r="G327" s="8">
        <v>0</v>
      </c>
      <c r="H327" s="9" t="s">
        <v>18</v>
      </c>
      <c r="I327" s="9" t="s">
        <v>4</v>
      </c>
      <c r="J327" s="9" t="s">
        <v>49</v>
      </c>
      <c r="K327" s="9" t="s">
        <v>8</v>
      </c>
      <c r="L327" s="9">
        <v>1</v>
      </c>
    </row>
    <row r="328" spans="1:14">
      <c r="A328" s="6">
        <v>44972</v>
      </c>
      <c r="B328" s="7">
        <f t="shared" si="5"/>
        <v>327</v>
      </c>
      <c r="C328" s="16" t="s">
        <v>2750</v>
      </c>
      <c r="D328" s="8" t="s">
        <v>159</v>
      </c>
      <c r="E328" s="8">
        <v>1</v>
      </c>
      <c r="F328" s="8">
        <v>0</v>
      </c>
      <c r="G328" s="8">
        <v>0</v>
      </c>
      <c r="H328" s="9" t="s">
        <v>6</v>
      </c>
      <c r="I328" s="9" t="s">
        <v>4</v>
      </c>
      <c r="J328" s="9" t="s">
        <v>87</v>
      </c>
      <c r="K328" s="9" t="s">
        <v>11</v>
      </c>
      <c r="L328" s="9">
        <v>1</v>
      </c>
    </row>
    <row r="329" spans="1:14">
      <c r="A329" s="6">
        <v>44972</v>
      </c>
      <c r="B329" s="7">
        <f t="shared" si="5"/>
        <v>328</v>
      </c>
      <c r="C329" s="18" t="s">
        <v>2751</v>
      </c>
      <c r="D329" s="8" t="s">
        <v>159</v>
      </c>
      <c r="E329" s="8">
        <v>1</v>
      </c>
      <c r="F329" s="8">
        <v>0</v>
      </c>
      <c r="G329" s="8">
        <v>0</v>
      </c>
      <c r="H329" s="9" t="s">
        <v>2752</v>
      </c>
      <c r="I329" s="9" t="s">
        <v>4</v>
      </c>
      <c r="J329" s="9" t="s">
        <v>49</v>
      </c>
      <c r="K329" s="9" t="s">
        <v>11</v>
      </c>
      <c r="L329" s="9">
        <v>1</v>
      </c>
    </row>
    <row r="330" spans="1:14">
      <c r="A330" s="6">
        <v>44972</v>
      </c>
      <c r="B330" s="7">
        <f t="shared" si="5"/>
        <v>329</v>
      </c>
      <c r="C330" s="18" t="s">
        <v>2753</v>
      </c>
      <c r="D330" s="8" t="s">
        <v>2605</v>
      </c>
      <c r="E330" s="8">
        <v>1</v>
      </c>
      <c r="F330" s="8">
        <v>1</v>
      </c>
      <c r="G330" s="8">
        <v>1</v>
      </c>
      <c r="H330" s="9" t="s">
        <v>6</v>
      </c>
      <c r="I330" s="9" t="s">
        <v>4</v>
      </c>
      <c r="J330" s="9" t="s">
        <v>83</v>
      </c>
      <c r="K330" s="9" t="s">
        <v>8</v>
      </c>
      <c r="L330" s="9">
        <v>1</v>
      </c>
    </row>
    <row r="331" spans="1:14">
      <c r="A331" s="6">
        <v>44972</v>
      </c>
      <c r="B331" s="7">
        <f t="shared" si="5"/>
        <v>330</v>
      </c>
      <c r="C331" s="18" t="s">
        <v>2754</v>
      </c>
      <c r="D331" s="8" t="s">
        <v>2605</v>
      </c>
      <c r="E331" s="8">
        <v>1</v>
      </c>
      <c r="F331" s="8">
        <v>1</v>
      </c>
      <c r="G331" s="8">
        <v>1</v>
      </c>
      <c r="H331" s="9" t="s">
        <v>6</v>
      </c>
      <c r="I331" s="9" t="s">
        <v>4</v>
      </c>
      <c r="J331" s="9" t="s">
        <v>66</v>
      </c>
      <c r="K331" s="9" t="s">
        <v>20</v>
      </c>
      <c r="L331" s="9">
        <v>1</v>
      </c>
    </row>
    <row r="332" spans="1:14">
      <c r="A332" s="6">
        <v>44972</v>
      </c>
      <c r="B332" s="7">
        <f t="shared" si="5"/>
        <v>331</v>
      </c>
      <c r="C332" s="18" t="s">
        <v>2755</v>
      </c>
      <c r="D332" s="8" t="s">
        <v>2605</v>
      </c>
      <c r="E332" s="8">
        <v>1</v>
      </c>
      <c r="F332" s="8">
        <v>1</v>
      </c>
      <c r="G332" s="8">
        <v>1</v>
      </c>
      <c r="H332" s="9" t="s">
        <v>6</v>
      </c>
      <c r="I332" s="9" t="s">
        <v>7</v>
      </c>
      <c r="J332" s="9" t="s">
        <v>51</v>
      </c>
      <c r="K332" s="9" t="s">
        <v>8</v>
      </c>
      <c r="L332" s="9">
        <v>1</v>
      </c>
    </row>
    <row r="333" spans="1:14">
      <c r="A333" s="6">
        <v>44972</v>
      </c>
      <c r="B333" s="7">
        <f t="shared" si="5"/>
        <v>332</v>
      </c>
      <c r="C333" s="18" t="s">
        <v>2756</v>
      </c>
      <c r="D333" s="8" t="s">
        <v>2605</v>
      </c>
      <c r="E333" s="8">
        <v>1</v>
      </c>
      <c r="F333" s="8">
        <v>1</v>
      </c>
      <c r="G333" s="8">
        <v>1</v>
      </c>
      <c r="H333" s="9" t="s">
        <v>6</v>
      </c>
      <c r="I333" s="9" t="s">
        <v>4</v>
      </c>
      <c r="J333" s="9" t="s">
        <v>87</v>
      </c>
      <c r="K333" s="9" t="s">
        <v>8</v>
      </c>
      <c r="L333" s="9">
        <v>1</v>
      </c>
    </row>
    <row r="334" spans="1:14">
      <c r="A334" s="6">
        <v>44972</v>
      </c>
      <c r="B334" s="7">
        <f t="shared" si="5"/>
        <v>333</v>
      </c>
      <c r="C334" s="18" t="s">
        <v>2757</v>
      </c>
      <c r="D334" s="8" t="s">
        <v>1026</v>
      </c>
      <c r="E334" s="8">
        <v>1</v>
      </c>
      <c r="F334" s="8">
        <v>0</v>
      </c>
      <c r="G334" s="8">
        <v>1</v>
      </c>
      <c r="H334" s="9" t="s">
        <v>6</v>
      </c>
      <c r="I334" s="9" t="s">
        <v>4</v>
      </c>
      <c r="J334" s="9" t="s">
        <v>87</v>
      </c>
      <c r="K334" s="9" t="s">
        <v>20</v>
      </c>
      <c r="L334" s="9">
        <v>1</v>
      </c>
    </row>
    <row r="335" spans="1:14">
      <c r="A335" s="6">
        <v>44972</v>
      </c>
      <c r="B335" s="7">
        <f t="shared" si="5"/>
        <v>334</v>
      </c>
      <c r="C335" s="16" t="s">
        <v>2758</v>
      </c>
      <c r="D335" s="8" t="s">
        <v>1026</v>
      </c>
      <c r="E335" s="8">
        <v>1</v>
      </c>
      <c r="F335" s="8">
        <v>1</v>
      </c>
      <c r="G335" s="8">
        <v>1</v>
      </c>
      <c r="H335" s="9" t="s">
        <v>6</v>
      </c>
      <c r="I335" s="9" t="s">
        <v>4</v>
      </c>
      <c r="J335" s="9" t="s">
        <v>66</v>
      </c>
      <c r="K335" s="9" t="s">
        <v>8</v>
      </c>
      <c r="M335" s="10">
        <v>1</v>
      </c>
      <c r="N335" t="s">
        <v>2736</v>
      </c>
    </row>
    <row r="336" spans="1:14">
      <c r="A336" s="6">
        <v>44972</v>
      </c>
      <c r="B336" s="7">
        <f t="shared" si="5"/>
        <v>335</v>
      </c>
      <c r="C336" s="18" t="s">
        <v>2759</v>
      </c>
      <c r="D336" s="8" t="s">
        <v>1026</v>
      </c>
      <c r="E336" s="8">
        <v>1</v>
      </c>
      <c r="F336" s="8">
        <v>3</v>
      </c>
      <c r="G336" s="8">
        <v>3</v>
      </c>
      <c r="H336" s="9" t="s">
        <v>6</v>
      </c>
      <c r="I336" s="9" t="s">
        <v>4</v>
      </c>
      <c r="J336" s="9" t="s">
        <v>87</v>
      </c>
      <c r="K336" s="9" t="s">
        <v>20</v>
      </c>
      <c r="L336" s="9">
        <v>1</v>
      </c>
    </row>
    <row r="337" spans="1:14">
      <c r="A337" s="6">
        <v>44972</v>
      </c>
      <c r="B337" s="7">
        <f t="shared" si="5"/>
        <v>336</v>
      </c>
      <c r="C337" s="18" t="s">
        <v>2760</v>
      </c>
      <c r="D337" s="8" t="s">
        <v>1026</v>
      </c>
      <c r="E337" s="8">
        <v>1</v>
      </c>
      <c r="F337" s="8">
        <v>1</v>
      </c>
      <c r="G337" s="8">
        <v>1</v>
      </c>
      <c r="H337" s="9" t="s">
        <v>9</v>
      </c>
      <c r="I337" s="9" t="s">
        <v>4</v>
      </c>
      <c r="J337" s="9" t="s">
        <v>49</v>
      </c>
      <c r="K337" s="9" t="s">
        <v>20</v>
      </c>
      <c r="L337" s="9">
        <v>1</v>
      </c>
    </row>
    <row r="338" spans="1:14">
      <c r="A338" s="6">
        <v>44972</v>
      </c>
      <c r="B338" s="7">
        <f t="shared" si="5"/>
        <v>337</v>
      </c>
      <c r="C338" s="18" t="s">
        <v>2761</v>
      </c>
      <c r="D338" s="8" t="s">
        <v>53</v>
      </c>
      <c r="E338" s="8">
        <v>1</v>
      </c>
      <c r="F338" s="8">
        <v>0</v>
      </c>
      <c r="G338" s="8">
        <v>3</v>
      </c>
      <c r="H338" s="9" t="s">
        <v>15</v>
      </c>
      <c r="I338" s="9" t="s">
        <v>4</v>
      </c>
      <c r="J338" s="9" t="s">
        <v>2729</v>
      </c>
      <c r="K338" s="9" t="s">
        <v>20</v>
      </c>
      <c r="L338" s="9">
        <v>1</v>
      </c>
    </row>
    <row r="339" spans="1:14">
      <c r="A339" s="6">
        <v>44972</v>
      </c>
      <c r="B339" s="7">
        <f t="shared" si="5"/>
        <v>338</v>
      </c>
      <c r="C339" s="18" t="s">
        <v>2762</v>
      </c>
      <c r="D339" s="8" t="s">
        <v>53</v>
      </c>
      <c r="E339" s="8">
        <v>1</v>
      </c>
      <c r="F339" s="8">
        <v>1</v>
      </c>
      <c r="G339" s="8">
        <v>0</v>
      </c>
      <c r="H339" s="9" t="s">
        <v>21</v>
      </c>
      <c r="I339" s="9" t="s">
        <v>4</v>
      </c>
      <c r="J339" s="9" t="s">
        <v>251</v>
      </c>
      <c r="K339" s="9" t="s">
        <v>27</v>
      </c>
      <c r="L339" s="9">
        <v>1</v>
      </c>
    </row>
    <row r="340" spans="1:14">
      <c r="A340" s="6">
        <v>44972</v>
      </c>
      <c r="B340" s="7">
        <f t="shared" si="5"/>
        <v>339</v>
      </c>
      <c r="C340" s="18" t="s">
        <v>2763</v>
      </c>
      <c r="D340" s="8" t="s">
        <v>53</v>
      </c>
      <c r="E340" s="8">
        <v>1</v>
      </c>
      <c r="F340" s="8">
        <v>1</v>
      </c>
      <c r="G340" s="8">
        <v>3</v>
      </c>
      <c r="H340" s="9" t="s">
        <v>9</v>
      </c>
      <c r="I340" s="9" t="s">
        <v>7</v>
      </c>
      <c r="J340" s="9" t="s">
        <v>49</v>
      </c>
      <c r="K340" s="9" t="s">
        <v>20</v>
      </c>
      <c r="L340" s="9">
        <v>1</v>
      </c>
    </row>
    <row r="341" spans="1:14">
      <c r="A341" s="6">
        <v>44972</v>
      </c>
      <c r="B341" s="7">
        <f t="shared" si="5"/>
        <v>340</v>
      </c>
      <c r="C341" s="18" t="s">
        <v>2764</v>
      </c>
      <c r="D341" s="8" t="s">
        <v>53</v>
      </c>
      <c r="E341" s="8">
        <v>1</v>
      </c>
      <c r="F341" s="8">
        <v>1</v>
      </c>
      <c r="G341" s="8">
        <v>3</v>
      </c>
      <c r="H341" s="9" t="s">
        <v>9</v>
      </c>
      <c r="I341" s="9" t="s">
        <v>16</v>
      </c>
      <c r="J341" s="9" t="s">
        <v>49</v>
      </c>
      <c r="K341" s="9" t="s">
        <v>20</v>
      </c>
      <c r="L341" s="9">
        <v>1</v>
      </c>
    </row>
    <row r="342" spans="1:14">
      <c r="A342" s="6">
        <v>44972</v>
      </c>
      <c r="B342" s="7">
        <f t="shared" si="5"/>
        <v>341</v>
      </c>
      <c r="C342" s="18" t="s">
        <v>2765</v>
      </c>
      <c r="D342" s="8" t="s">
        <v>1005</v>
      </c>
      <c r="E342" s="8">
        <v>1</v>
      </c>
      <c r="F342" s="8">
        <v>0</v>
      </c>
      <c r="G342" s="8">
        <v>1</v>
      </c>
      <c r="H342" s="9" t="s">
        <v>6</v>
      </c>
      <c r="I342" s="9" t="s">
        <v>4</v>
      </c>
      <c r="J342" s="9" t="s">
        <v>83</v>
      </c>
      <c r="K342" s="9" t="s">
        <v>20</v>
      </c>
      <c r="L342" s="9">
        <v>1</v>
      </c>
    </row>
    <row r="343" spans="1:14">
      <c r="A343" s="6">
        <v>44972</v>
      </c>
      <c r="B343" s="7">
        <f t="shared" si="5"/>
        <v>342</v>
      </c>
      <c r="C343" s="18" t="s">
        <v>2766</v>
      </c>
      <c r="D343" s="8" t="s">
        <v>1005</v>
      </c>
      <c r="E343" s="8">
        <v>1</v>
      </c>
      <c r="F343" s="8">
        <v>1</v>
      </c>
      <c r="G343" s="8">
        <v>1</v>
      </c>
      <c r="H343" s="9" t="s">
        <v>6</v>
      </c>
      <c r="I343" s="9" t="s">
        <v>4</v>
      </c>
      <c r="J343" s="9" t="s">
        <v>66</v>
      </c>
      <c r="K343" s="9" t="s">
        <v>5</v>
      </c>
      <c r="M343" s="10">
        <v>1</v>
      </c>
      <c r="N343" t="s">
        <v>2767</v>
      </c>
    </row>
    <row r="344" spans="1:14">
      <c r="A344" s="6">
        <v>44972</v>
      </c>
      <c r="B344" s="7">
        <f t="shared" si="5"/>
        <v>343</v>
      </c>
      <c r="C344" s="18" t="s">
        <v>2768</v>
      </c>
      <c r="D344" s="8" t="s">
        <v>1005</v>
      </c>
      <c r="E344" s="8">
        <v>1</v>
      </c>
      <c r="F344" s="8">
        <v>3</v>
      </c>
      <c r="G344" s="8">
        <v>3</v>
      </c>
      <c r="H344" s="9" t="s">
        <v>6</v>
      </c>
      <c r="I344" s="9" t="s">
        <v>4</v>
      </c>
      <c r="J344" s="9" t="s">
        <v>83</v>
      </c>
      <c r="K344" s="9" t="s">
        <v>20</v>
      </c>
      <c r="L344" s="9">
        <v>1</v>
      </c>
    </row>
    <row r="345" spans="1:14">
      <c r="A345" s="6">
        <v>44972</v>
      </c>
      <c r="B345" s="7">
        <f t="shared" si="5"/>
        <v>344</v>
      </c>
      <c r="C345" s="18" t="s">
        <v>2769</v>
      </c>
      <c r="D345" s="8" t="s">
        <v>1005</v>
      </c>
      <c r="E345" s="8">
        <v>1</v>
      </c>
      <c r="F345" s="8">
        <v>3</v>
      </c>
      <c r="G345" s="8">
        <v>3</v>
      </c>
      <c r="H345" s="9" t="s">
        <v>6</v>
      </c>
      <c r="I345" s="9" t="s">
        <v>4</v>
      </c>
      <c r="J345" s="9" t="s">
        <v>49</v>
      </c>
      <c r="K345" s="9" t="s">
        <v>20</v>
      </c>
      <c r="L345" s="9">
        <v>1</v>
      </c>
    </row>
    <row r="346" spans="1:14">
      <c r="A346" s="6">
        <v>44972</v>
      </c>
      <c r="B346" s="7">
        <f t="shared" si="5"/>
        <v>345</v>
      </c>
      <c r="C346" s="18" t="s">
        <v>2770</v>
      </c>
      <c r="D346" s="8" t="s">
        <v>1005</v>
      </c>
      <c r="E346" s="8">
        <v>1</v>
      </c>
      <c r="F346" s="8">
        <v>3</v>
      </c>
      <c r="G346" s="8">
        <v>3</v>
      </c>
      <c r="H346" s="9" t="s">
        <v>6</v>
      </c>
      <c r="I346" s="9" t="s">
        <v>4</v>
      </c>
      <c r="J346" s="9" t="s">
        <v>51</v>
      </c>
      <c r="K346" s="9" t="s">
        <v>20</v>
      </c>
      <c r="L346" s="9">
        <v>1</v>
      </c>
    </row>
    <row r="347" spans="1:14">
      <c r="A347" s="6">
        <v>44972</v>
      </c>
      <c r="B347" s="7">
        <f t="shared" si="5"/>
        <v>346</v>
      </c>
      <c r="C347" s="18" t="s">
        <v>2730</v>
      </c>
      <c r="D347" s="8" t="s">
        <v>48</v>
      </c>
      <c r="E347" s="8">
        <v>1</v>
      </c>
      <c r="F347" s="8">
        <v>16</v>
      </c>
      <c r="G347" s="8">
        <v>0</v>
      </c>
      <c r="H347" s="9" t="s">
        <v>21</v>
      </c>
      <c r="I347" s="9" t="s">
        <v>4</v>
      </c>
      <c r="J347" s="9" t="s">
        <v>71</v>
      </c>
      <c r="K347" s="9" t="s">
        <v>27</v>
      </c>
      <c r="M347" s="10">
        <v>1</v>
      </c>
    </row>
    <row r="348" spans="1:14">
      <c r="A348" s="6">
        <v>44972</v>
      </c>
      <c r="B348" s="7">
        <f t="shared" si="5"/>
        <v>347</v>
      </c>
      <c r="C348" s="18" t="s">
        <v>2771</v>
      </c>
      <c r="D348" s="8" t="s">
        <v>48</v>
      </c>
      <c r="E348" s="8">
        <v>1</v>
      </c>
      <c r="F348" s="8">
        <v>0</v>
      </c>
      <c r="G348" s="8">
        <v>3</v>
      </c>
      <c r="H348" s="9" t="s">
        <v>15</v>
      </c>
      <c r="I348" s="9" t="s">
        <v>4</v>
      </c>
      <c r="J348" s="9" t="s">
        <v>49</v>
      </c>
      <c r="K348" s="9" t="s">
        <v>20</v>
      </c>
      <c r="L348" s="9">
        <v>1</v>
      </c>
    </row>
    <row r="349" spans="1:14">
      <c r="A349" s="6">
        <v>44972</v>
      </c>
      <c r="B349" s="7">
        <f t="shared" si="5"/>
        <v>348</v>
      </c>
      <c r="C349" s="18" t="s">
        <v>2456</v>
      </c>
      <c r="D349" s="8" t="s">
        <v>48</v>
      </c>
      <c r="E349" s="8">
        <v>1</v>
      </c>
      <c r="F349" s="8">
        <v>0</v>
      </c>
      <c r="G349" s="8">
        <v>0</v>
      </c>
      <c r="H349" s="9" t="s">
        <v>15</v>
      </c>
      <c r="I349" s="9" t="s">
        <v>4</v>
      </c>
      <c r="J349" s="9" t="s">
        <v>49</v>
      </c>
      <c r="K349" s="9" t="s">
        <v>17</v>
      </c>
      <c r="M349" s="10">
        <v>1</v>
      </c>
    </row>
    <row r="350" spans="1:14">
      <c r="A350" s="6">
        <v>44972</v>
      </c>
      <c r="B350" s="7">
        <f t="shared" si="5"/>
        <v>349</v>
      </c>
      <c r="C350" s="18" t="s">
        <v>2772</v>
      </c>
      <c r="D350" s="8" t="s">
        <v>48</v>
      </c>
      <c r="E350" s="8">
        <v>1</v>
      </c>
      <c r="F350" s="8">
        <v>1</v>
      </c>
      <c r="G350" s="8">
        <v>3</v>
      </c>
      <c r="H350" s="9" t="s">
        <v>9</v>
      </c>
      <c r="I350" s="9" t="s">
        <v>4</v>
      </c>
      <c r="J350" s="9" t="s">
        <v>51</v>
      </c>
      <c r="K350" s="9" t="s">
        <v>5</v>
      </c>
      <c r="L350" s="9">
        <v>1</v>
      </c>
    </row>
    <row r="351" spans="1:14">
      <c r="A351" s="6">
        <v>44972</v>
      </c>
      <c r="B351" s="7">
        <f t="shared" si="5"/>
        <v>350</v>
      </c>
      <c r="C351" s="18" t="s">
        <v>2773</v>
      </c>
      <c r="D351" s="8" t="s">
        <v>48</v>
      </c>
      <c r="E351" s="8">
        <v>1</v>
      </c>
      <c r="F351" s="8">
        <v>1</v>
      </c>
      <c r="G351" s="8">
        <v>3</v>
      </c>
      <c r="H351" s="9" t="s">
        <v>9</v>
      </c>
      <c r="I351" s="9" t="s">
        <v>4</v>
      </c>
      <c r="J351" s="9" t="s">
        <v>87</v>
      </c>
      <c r="K351" s="9" t="s">
        <v>20</v>
      </c>
      <c r="L351" s="9">
        <v>1</v>
      </c>
    </row>
    <row r="352" spans="1:14">
      <c r="A352" s="6">
        <v>44972</v>
      </c>
      <c r="B352" s="7">
        <f t="shared" si="5"/>
        <v>351</v>
      </c>
      <c r="C352" s="18" t="s">
        <v>2774</v>
      </c>
      <c r="D352" s="8" t="s">
        <v>48</v>
      </c>
      <c r="E352" s="8">
        <v>1</v>
      </c>
      <c r="F352" s="8">
        <v>1</v>
      </c>
      <c r="G352" s="8">
        <v>3</v>
      </c>
      <c r="H352" s="9" t="s">
        <v>9</v>
      </c>
      <c r="I352" s="9" t="s">
        <v>4</v>
      </c>
      <c r="J352" s="9" t="s">
        <v>49</v>
      </c>
      <c r="K352" s="9" t="s">
        <v>5</v>
      </c>
      <c r="L352" s="9">
        <v>1</v>
      </c>
    </row>
    <row r="353" spans="1:14">
      <c r="A353" s="6">
        <v>44972</v>
      </c>
      <c r="B353" s="7">
        <f t="shared" si="5"/>
        <v>352</v>
      </c>
      <c r="C353" s="18" t="s">
        <v>2775</v>
      </c>
      <c r="D353" s="8" t="s">
        <v>61</v>
      </c>
      <c r="E353" s="8">
        <v>1</v>
      </c>
      <c r="F353" s="8">
        <v>1</v>
      </c>
      <c r="G353" s="8">
        <v>1</v>
      </c>
      <c r="H353" s="9" t="s">
        <v>6</v>
      </c>
      <c r="I353" s="9" t="s">
        <v>4</v>
      </c>
      <c r="J353" s="9" t="s">
        <v>66</v>
      </c>
      <c r="K353" s="9" t="s">
        <v>5</v>
      </c>
      <c r="M353" s="10">
        <v>1</v>
      </c>
      <c r="N353" t="s">
        <v>2767</v>
      </c>
    </row>
    <row r="354" spans="1:14">
      <c r="A354" s="6">
        <v>44972</v>
      </c>
      <c r="B354" s="7">
        <f t="shared" si="5"/>
        <v>353</v>
      </c>
      <c r="C354" s="18" t="s">
        <v>2776</v>
      </c>
      <c r="D354" s="8" t="s">
        <v>61</v>
      </c>
      <c r="E354" s="8">
        <v>1</v>
      </c>
      <c r="F354" s="8">
        <v>1</v>
      </c>
      <c r="G354" s="8">
        <v>1</v>
      </c>
      <c r="H354" s="9" t="s">
        <v>6</v>
      </c>
      <c r="I354" s="9" t="s">
        <v>4</v>
      </c>
      <c r="J354" s="9" t="s">
        <v>49</v>
      </c>
      <c r="K354" s="9" t="s">
        <v>20</v>
      </c>
      <c r="L354" s="9">
        <v>1</v>
      </c>
    </row>
    <row r="355" spans="1:14">
      <c r="A355" s="6">
        <v>44972</v>
      </c>
      <c r="B355" s="7">
        <f t="shared" si="5"/>
        <v>354</v>
      </c>
      <c r="C355" s="16" t="s">
        <v>2777</v>
      </c>
      <c r="D355" s="8" t="s">
        <v>61</v>
      </c>
      <c r="E355" s="8">
        <v>1</v>
      </c>
      <c r="F355" s="8">
        <v>1</v>
      </c>
      <c r="G355" s="8">
        <v>1</v>
      </c>
      <c r="H355" s="9" t="s">
        <v>6</v>
      </c>
      <c r="I355" s="9" t="s">
        <v>4</v>
      </c>
      <c r="J355" s="9" t="s">
        <v>51</v>
      </c>
      <c r="K355" s="9" t="s">
        <v>8</v>
      </c>
      <c r="L355" s="9">
        <v>1</v>
      </c>
    </row>
    <row r="356" spans="1:14">
      <c r="A356" s="6">
        <v>44972</v>
      </c>
      <c r="B356" s="7">
        <f t="shared" si="5"/>
        <v>355</v>
      </c>
      <c r="C356" s="16" t="s">
        <v>2778</v>
      </c>
      <c r="D356" s="8" t="s">
        <v>61</v>
      </c>
      <c r="E356" s="8">
        <v>1</v>
      </c>
      <c r="F356" s="8">
        <v>0</v>
      </c>
      <c r="G356" s="8">
        <v>1</v>
      </c>
      <c r="H356" s="9" t="s">
        <v>6</v>
      </c>
      <c r="I356" s="9" t="s">
        <v>4</v>
      </c>
      <c r="J356" s="9" t="s">
        <v>51</v>
      </c>
      <c r="K356" s="9" t="s">
        <v>20</v>
      </c>
      <c r="L356" s="9">
        <v>1</v>
      </c>
    </row>
    <row r="357" spans="1:14">
      <c r="A357" s="6">
        <v>44972</v>
      </c>
      <c r="B357" s="7">
        <f t="shared" si="5"/>
        <v>356</v>
      </c>
      <c r="C357" s="16" t="s">
        <v>2779</v>
      </c>
      <c r="D357" s="8" t="s">
        <v>61</v>
      </c>
      <c r="E357" s="8">
        <v>1</v>
      </c>
      <c r="F357" s="8">
        <v>0</v>
      </c>
      <c r="G357" s="8">
        <v>1</v>
      </c>
      <c r="H357" s="9" t="s">
        <v>6</v>
      </c>
      <c r="I357" s="9" t="s">
        <v>4</v>
      </c>
      <c r="J357" s="9" t="s">
        <v>66</v>
      </c>
      <c r="K357" s="9" t="s">
        <v>20</v>
      </c>
      <c r="L357" s="9">
        <v>1</v>
      </c>
    </row>
    <row r="358" spans="1:14">
      <c r="A358" s="6">
        <v>44972</v>
      </c>
      <c r="B358" s="7">
        <f t="shared" si="5"/>
        <v>357</v>
      </c>
      <c r="C358" s="18" t="s">
        <v>2780</v>
      </c>
      <c r="D358" s="8" t="s">
        <v>402</v>
      </c>
      <c r="E358" s="8">
        <v>1</v>
      </c>
      <c r="F358" s="8">
        <v>1</v>
      </c>
      <c r="G358" s="8">
        <v>2</v>
      </c>
      <c r="H358" s="9" t="s">
        <v>15</v>
      </c>
      <c r="I358" s="9" t="s">
        <v>4</v>
      </c>
      <c r="J358" s="9" t="s">
        <v>49</v>
      </c>
      <c r="K358" s="9" t="s">
        <v>11</v>
      </c>
      <c r="L358" s="9">
        <v>1</v>
      </c>
    </row>
    <row r="359" spans="1:14">
      <c r="A359" s="6">
        <v>44972</v>
      </c>
      <c r="B359" s="7">
        <f t="shared" si="5"/>
        <v>358</v>
      </c>
      <c r="C359" s="18" t="s">
        <v>2781</v>
      </c>
      <c r="D359" s="8" t="s">
        <v>402</v>
      </c>
      <c r="E359" s="8">
        <v>1</v>
      </c>
      <c r="F359" s="8">
        <v>0</v>
      </c>
      <c r="G359" s="8">
        <v>3</v>
      </c>
      <c r="H359" s="9" t="s">
        <v>15</v>
      </c>
      <c r="I359" s="9" t="s">
        <v>4</v>
      </c>
      <c r="J359" s="9" t="s">
        <v>2729</v>
      </c>
      <c r="K359" s="9" t="s">
        <v>20</v>
      </c>
      <c r="L359" s="9">
        <v>1</v>
      </c>
    </row>
    <row r="360" spans="1:14">
      <c r="A360" s="6">
        <v>44972</v>
      </c>
      <c r="B360" s="7">
        <f t="shared" si="5"/>
        <v>359</v>
      </c>
      <c r="C360" s="18" t="s">
        <v>2782</v>
      </c>
      <c r="D360" s="8" t="s">
        <v>402</v>
      </c>
      <c r="E360" s="8">
        <v>1</v>
      </c>
      <c r="F360" s="8">
        <v>1</v>
      </c>
      <c r="G360" s="8">
        <v>3</v>
      </c>
      <c r="H360" s="9" t="s">
        <v>9</v>
      </c>
      <c r="I360" s="9" t="s">
        <v>4</v>
      </c>
      <c r="J360" s="9" t="s">
        <v>83</v>
      </c>
      <c r="K360" s="9" t="s">
        <v>20</v>
      </c>
      <c r="L360" s="9">
        <v>1</v>
      </c>
    </row>
    <row r="361" spans="1:14">
      <c r="A361" s="6">
        <v>44972</v>
      </c>
      <c r="B361" s="7">
        <f t="shared" si="5"/>
        <v>360</v>
      </c>
      <c r="C361" s="18" t="s">
        <v>2783</v>
      </c>
      <c r="D361" s="8" t="s">
        <v>402</v>
      </c>
      <c r="E361" s="8">
        <v>1</v>
      </c>
      <c r="F361" s="8">
        <v>1</v>
      </c>
      <c r="G361" s="8">
        <v>3</v>
      </c>
      <c r="H361" s="9" t="s">
        <v>9</v>
      </c>
      <c r="I361" s="9" t="s">
        <v>4</v>
      </c>
      <c r="J361" s="9" t="s">
        <v>87</v>
      </c>
      <c r="K361" s="9" t="s">
        <v>5</v>
      </c>
      <c r="L361" s="9">
        <v>1</v>
      </c>
    </row>
    <row r="362" spans="1:14">
      <c r="A362" s="6">
        <v>44972</v>
      </c>
      <c r="B362" s="7">
        <f t="shared" si="5"/>
        <v>361</v>
      </c>
      <c r="C362" s="16" t="s">
        <v>2749</v>
      </c>
      <c r="D362" s="8" t="s">
        <v>48</v>
      </c>
      <c r="E362" s="8">
        <v>1</v>
      </c>
      <c r="F362" s="8">
        <v>0</v>
      </c>
      <c r="G362" s="8">
        <v>2</v>
      </c>
      <c r="H362" s="9" t="s">
        <v>9</v>
      </c>
      <c r="I362" s="9" t="s">
        <v>4</v>
      </c>
      <c r="J362" s="9" t="s">
        <v>49</v>
      </c>
      <c r="K362" s="9" t="s">
        <v>8</v>
      </c>
      <c r="L362" s="9">
        <v>1</v>
      </c>
    </row>
    <row r="363" spans="1:14">
      <c r="A363" s="6">
        <v>44972</v>
      </c>
      <c r="B363" s="7">
        <f t="shared" si="5"/>
        <v>362</v>
      </c>
      <c r="C363" s="16" t="s">
        <v>2784</v>
      </c>
      <c r="D363" s="8" t="s">
        <v>1019</v>
      </c>
      <c r="E363" s="8">
        <v>1</v>
      </c>
      <c r="F363" s="8">
        <v>1</v>
      </c>
      <c r="G363" s="8">
        <v>1</v>
      </c>
      <c r="H363" s="9" t="s">
        <v>6</v>
      </c>
      <c r="I363" s="9" t="s">
        <v>2785</v>
      </c>
      <c r="J363" s="9" t="s">
        <v>49</v>
      </c>
      <c r="K363" s="9" t="s">
        <v>5</v>
      </c>
      <c r="L363" s="9">
        <v>1</v>
      </c>
    </row>
    <row r="364" spans="1:14">
      <c r="A364" s="6">
        <v>44972</v>
      </c>
      <c r="B364" s="7">
        <f t="shared" si="5"/>
        <v>363</v>
      </c>
      <c r="C364" s="16" t="s">
        <v>2786</v>
      </c>
      <c r="D364" s="8" t="s">
        <v>68</v>
      </c>
      <c r="E364" s="8">
        <v>1</v>
      </c>
      <c r="F364" s="8">
        <v>0</v>
      </c>
      <c r="G364" s="8">
        <v>0</v>
      </c>
      <c r="H364" s="9" t="s">
        <v>6</v>
      </c>
      <c r="I364" s="9" t="s">
        <v>16</v>
      </c>
      <c r="J364" s="9" t="s">
        <v>49</v>
      </c>
      <c r="K364" s="9" t="s">
        <v>11</v>
      </c>
      <c r="L364" s="9">
        <v>1</v>
      </c>
    </row>
    <row r="365" spans="1:14">
      <c r="A365" s="6">
        <v>44972</v>
      </c>
      <c r="B365" s="7">
        <f t="shared" si="5"/>
        <v>364</v>
      </c>
      <c r="C365" s="16" t="s">
        <v>2787</v>
      </c>
      <c r="D365" s="8" t="s">
        <v>68</v>
      </c>
      <c r="E365" s="8">
        <v>1</v>
      </c>
      <c r="F365" s="8">
        <v>0</v>
      </c>
      <c r="G365" s="8">
        <v>0</v>
      </c>
      <c r="H365" s="9" t="s">
        <v>6</v>
      </c>
      <c r="I365" s="9" t="s">
        <v>7</v>
      </c>
      <c r="J365" s="9" t="s">
        <v>49</v>
      </c>
      <c r="K365" s="9" t="s">
        <v>11</v>
      </c>
      <c r="L365" s="9">
        <v>1</v>
      </c>
    </row>
    <row r="366" spans="1:14">
      <c r="A366" s="6">
        <v>44972</v>
      </c>
      <c r="B366" s="7">
        <f t="shared" si="5"/>
        <v>365</v>
      </c>
      <c r="C366" s="16" t="s">
        <v>2788</v>
      </c>
      <c r="D366" s="8" t="s">
        <v>68</v>
      </c>
      <c r="E366" s="8">
        <v>1</v>
      </c>
      <c r="F366" s="8">
        <v>0</v>
      </c>
      <c r="G366" s="8">
        <v>0</v>
      </c>
      <c r="H366" s="9" t="s">
        <v>6</v>
      </c>
      <c r="I366" s="9" t="s">
        <v>7</v>
      </c>
      <c r="J366" s="9" t="s">
        <v>51</v>
      </c>
      <c r="K366" s="9" t="s">
        <v>11</v>
      </c>
      <c r="L366" s="9">
        <v>1</v>
      </c>
    </row>
    <row r="367" spans="1:14">
      <c r="A367" s="6">
        <v>44973</v>
      </c>
      <c r="B367" s="7">
        <f t="shared" si="5"/>
        <v>366</v>
      </c>
      <c r="C367" s="16" t="s">
        <v>2789</v>
      </c>
      <c r="D367" s="8" t="s">
        <v>950</v>
      </c>
      <c r="E367" s="8">
        <v>1</v>
      </c>
      <c r="F367" s="8">
        <v>0</v>
      </c>
      <c r="G367" s="8">
        <v>0</v>
      </c>
      <c r="H367" s="9" t="s">
        <v>6</v>
      </c>
      <c r="I367" s="9" t="s">
        <v>13</v>
      </c>
      <c r="J367" s="9" t="s">
        <v>49</v>
      </c>
      <c r="K367" s="9" t="s">
        <v>8</v>
      </c>
      <c r="M367" s="10">
        <v>1</v>
      </c>
      <c r="N367" t="s">
        <v>2790</v>
      </c>
    </row>
    <row r="368" spans="1:14">
      <c r="A368" s="6">
        <v>44973</v>
      </c>
      <c r="B368" s="7">
        <f t="shared" si="5"/>
        <v>367</v>
      </c>
      <c r="C368" s="16" t="s">
        <v>2791</v>
      </c>
      <c r="D368" s="8" t="s">
        <v>950</v>
      </c>
      <c r="E368" s="8">
        <v>1</v>
      </c>
      <c r="F368" s="8">
        <v>0</v>
      </c>
      <c r="G368" s="8">
        <v>0</v>
      </c>
      <c r="H368" s="9" t="s">
        <v>6</v>
      </c>
      <c r="I368" s="9" t="s">
        <v>13</v>
      </c>
      <c r="J368" s="9" t="s">
        <v>49</v>
      </c>
      <c r="K368" s="9" t="s">
        <v>8</v>
      </c>
      <c r="M368" s="10">
        <v>1</v>
      </c>
      <c r="N368" t="s">
        <v>2790</v>
      </c>
    </row>
    <row r="369" spans="1:14">
      <c r="A369" s="6">
        <v>44973</v>
      </c>
      <c r="B369" s="7">
        <f t="shared" si="5"/>
        <v>368</v>
      </c>
      <c r="C369" s="16" t="s">
        <v>2792</v>
      </c>
      <c r="D369" s="8" t="s">
        <v>950</v>
      </c>
      <c r="E369" s="8">
        <v>1</v>
      </c>
      <c r="F369" s="8">
        <v>0</v>
      </c>
      <c r="G369" s="8">
        <v>1</v>
      </c>
      <c r="H369" s="9" t="s">
        <v>3</v>
      </c>
      <c r="I369" s="9" t="s">
        <v>7</v>
      </c>
      <c r="J369" s="9" t="s">
        <v>51</v>
      </c>
      <c r="K369" s="9" t="s">
        <v>5</v>
      </c>
      <c r="L369" s="9">
        <v>1</v>
      </c>
    </row>
    <row r="370" spans="1:14">
      <c r="A370" s="6">
        <v>44973</v>
      </c>
      <c r="B370" s="7">
        <f t="shared" si="5"/>
        <v>369</v>
      </c>
      <c r="C370" s="16" t="s">
        <v>2793</v>
      </c>
      <c r="D370" s="8" t="s">
        <v>950</v>
      </c>
      <c r="E370" s="8">
        <v>1</v>
      </c>
      <c r="F370" s="8">
        <v>0</v>
      </c>
      <c r="G370" s="8">
        <v>1</v>
      </c>
      <c r="H370" s="9" t="s">
        <v>3</v>
      </c>
      <c r="I370" s="9" t="s">
        <v>7</v>
      </c>
      <c r="J370" s="9" t="s">
        <v>49</v>
      </c>
      <c r="K370" s="9" t="s">
        <v>5</v>
      </c>
      <c r="L370" s="9">
        <v>1</v>
      </c>
    </row>
    <row r="371" spans="1:14">
      <c r="A371" s="6">
        <v>44973</v>
      </c>
      <c r="B371" s="7">
        <f t="shared" si="5"/>
        <v>370</v>
      </c>
      <c r="C371" s="16" t="s">
        <v>2794</v>
      </c>
      <c r="D371" s="8" t="s">
        <v>1026</v>
      </c>
      <c r="E371" s="8">
        <v>1</v>
      </c>
      <c r="F371" s="8">
        <v>1</v>
      </c>
      <c r="G371" s="8">
        <v>1</v>
      </c>
      <c r="H371" s="9" t="s">
        <v>3</v>
      </c>
      <c r="I371" s="9" t="s">
        <v>7</v>
      </c>
      <c r="J371" s="9" t="s">
        <v>49</v>
      </c>
      <c r="K371" s="9" t="s">
        <v>5</v>
      </c>
      <c r="M371" s="10">
        <v>1</v>
      </c>
      <c r="N371" t="s">
        <v>2795</v>
      </c>
    </row>
    <row r="372" spans="1:14">
      <c r="A372" s="6">
        <v>44973</v>
      </c>
      <c r="B372" s="7">
        <f t="shared" si="5"/>
        <v>371</v>
      </c>
      <c r="C372" s="16" t="s">
        <v>2796</v>
      </c>
      <c r="D372" s="8" t="s">
        <v>1026</v>
      </c>
      <c r="E372" s="8">
        <v>1</v>
      </c>
      <c r="F372" s="8">
        <v>1</v>
      </c>
      <c r="G372" s="8">
        <v>1</v>
      </c>
      <c r="H372" s="9" t="s">
        <v>3</v>
      </c>
      <c r="I372" s="9" t="s">
        <v>4</v>
      </c>
      <c r="J372" s="9" t="s">
        <v>51</v>
      </c>
      <c r="K372" s="9" t="s">
        <v>5</v>
      </c>
      <c r="M372" s="10">
        <v>1</v>
      </c>
      <c r="N372" t="s">
        <v>2797</v>
      </c>
    </row>
    <row r="373" spans="1:14">
      <c r="A373" s="6">
        <v>44973</v>
      </c>
      <c r="B373" s="7">
        <f t="shared" si="5"/>
        <v>372</v>
      </c>
      <c r="C373" s="16" t="s">
        <v>2798</v>
      </c>
      <c r="D373" s="8" t="s">
        <v>1026</v>
      </c>
      <c r="E373" s="8">
        <v>1</v>
      </c>
      <c r="F373" s="8">
        <v>1</v>
      </c>
      <c r="G373" s="8">
        <v>1</v>
      </c>
      <c r="H373" s="9" t="s">
        <v>6</v>
      </c>
      <c r="I373" s="9" t="s">
        <v>4</v>
      </c>
      <c r="J373" s="9" t="s">
        <v>66</v>
      </c>
      <c r="K373" s="9" t="s">
        <v>8</v>
      </c>
      <c r="L373" s="9">
        <v>1</v>
      </c>
    </row>
    <row r="374" spans="1:14">
      <c r="A374" s="6">
        <v>44973</v>
      </c>
      <c r="B374" s="7">
        <f t="shared" si="5"/>
        <v>373</v>
      </c>
      <c r="C374" s="16" t="s">
        <v>2799</v>
      </c>
      <c r="D374" s="8" t="s">
        <v>61</v>
      </c>
      <c r="E374" s="8">
        <v>1</v>
      </c>
      <c r="F374" s="8">
        <v>1</v>
      </c>
      <c r="G374" s="8">
        <v>1</v>
      </c>
      <c r="H374" s="8" t="s">
        <v>3</v>
      </c>
      <c r="I374" s="8" t="s">
        <v>4</v>
      </c>
      <c r="J374" s="8" t="s">
        <v>49</v>
      </c>
      <c r="K374" s="8" t="s">
        <v>5</v>
      </c>
      <c r="M374" s="10">
        <v>1</v>
      </c>
      <c r="N374" t="s">
        <v>2797</v>
      </c>
    </row>
    <row r="375" spans="1:14">
      <c r="A375" s="6">
        <v>44973</v>
      </c>
      <c r="B375" s="7">
        <f t="shared" si="5"/>
        <v>374</v>
      </c>
      <c r="C375" s="16" t="s">
        <v>2800</v>
      </c>
      <c r="D375" s="8" t="s">
        <v>61</v>
      </c>
      <c r="E375" s="8">
        <v>1</v>
      </c>
      <c r="F375" s="8">
        <v>1</v>
      </c>
      <c r="G375" s="8">
        <v>1</v>
      </c>
      <c r="H375" s="9" t="s">
        <v>6</v>
      </c>
      <c r="I375" s="8" t="s">
        <v>4</v>
      </c>
      <c r="J375" s="8" t="s">
        <v>49</v>
      </c>
      <c r="K375" s="8" t="s">
        <v>8</v>
      </c>
      <c r="L375" s="9">
        <v>1</v>
      </c>
    </row>
    <row r="376" spans="1:14">
      <c r="A376" s="6">
        <v>44973</v>
      </c>
      <c r="B376" s="7">
        <f t="shared" si="5"/>
        <v>375</v>
      </c>
      <c r="C376" s="16" t="s">
        <v>2800</v>
      </c>
      <c r="D376" s="8" t="s">
        <v>61</v>
      </c>
      <c r="E376" s="8">
        <v>1</v>
      </c>
      <c r="F376" s="8">
        <v>1</v>
      </c>
      <c r="G376" s="8">
        <v>1</v>
      </c>
      <c r="H376" s="9" t="s">
        <v>6</v>
      </c>
      <c r="I376" s="8" t="s">
        <v>4</v>
      </c>
      <c r="J376" s="8" t="s">
        <v>87</v>
      </c>
      <c r="K376" s="8" t="s">
        <v>8</v>
      </c>
      <c r="L376" s="9">
        <v>1</v>
      </c>
    </row>
    <row r="377" spans="1:14">
      <c r="A377" s="6">
        <v>44973</v>
      </c>
      <c r="B377" s="7">
        <f t="shared" si="5"/>
        <v>376</v>
      </c>
      <c r="C377" s="16" t="s">
        <v>2801</v>
      </c>
      <c r="D377" s="8" t="s">
        <v>1005</v>
      </c>
      <c r="E377" s="8">
        <v>1</v>
      </c>
      <c r="F377" s="8">
        <v>1</v>
      </c>
      <c r="G377" s="8">
        <v>1</v>
      </c>
      <c r="H377" s="9" t="s">
        <v>3</v>
      </c>
      <c r="I377" s="8" t="s">
        <v>4</v>
      </c>
      <c r="J377" s="9" t="s">
        <v>87</v>
      </c>
      <c r="K377" s="9" t="s">
        <v>5</v>
      </c>
      <c r="M377" s="10">
        <v>1</v>
      </c>
      <c r="N377" t="s">
        <v>2795</v>
      </c>
    </row>
    <row r="378" spans="1:14">
      <c r="A378" s="6">
        <v>44973</v>
      </c>
      <c r="B378" s="7">
        <f t="shared" si="5"/>
        <v>377</v>
      </c>
      <c r="C378" s="16" t="s">
        <v>2802</v>
      </c>
      <c r="D378" s="8" t="s">
        <v>1005</v>
      </c>
      <c r="E378" s="8">
        <v>1</v>
      </c>
      <c r="F378" s="8">
        <v>1</v>
      </c>
      <c r="G378" s="8">
        <v>1</v>
      </c>
      <c r="H378" s="9" t="s">
        <v>3</v>
      </c>
      <c r="I378" s="9" t="s">
        <v>7</v>
      </c>
      <c r="J378" s="9" t="s">
        <v>51</v>
      </c>
      <c r="K378" s="9" t="s">
        <v>5</v>
      </c>
      <c r="M378" s="10">
        <v>1</v>
      </c>
      <c r="N378" t="s">
        <v>2795</v>
      </c>
    </row>
    <row r="379" spans="1:14">
      <c r="A379" s="6">
        <v>44973</v>
      </c>
      <c r="B379" s="7">
        <f t="shared" si="5"/>
        <v>378</v>
      </c>
      <c r="C379" s="16" t="s">
        <v>2803</v>
      </c>
      <c r="D379" s="8" t="s">
        <v>1005</v>
      </c>
      <c r="E379" s="8">
        <v>1</v>
      </c>
      <c r="F379" s="8">
        <v>0</v>
      </c>
      <c r="G379" s="8">
        <v>1</v>
      </c>
      <c r="H379" s="9" t="s">
        <v>3</v>
      </c>
      <c r="I379" s="9" t="s">
        <v>3</v>
      </c>
      <c r="J379" s="9" t="s">
        <v>49</v>
      </c>
      <c r="K379" s="9" t="s">
        <v>5</v>
      </c>
      <c r="L379" s="9">
        <v>1</v>
      </c>
    </row>
    <row r="380" spans="1:14">
      <c r="A380" s="6">
        <v>44973</v>
      </c>
      <c r="B380" s="7">
        <f t="shared" si="5"/>
        <v>379</v>
      </c>
      <c r="C380" s="16" t="s">
        <v>2804</v>
      </c>
      <c r="D380" s="8" t="s">
        <v>1005</v>
      </c>
      <c r="E380" s="8">
        <v>1</v>
      </c>
      <c r="F380" s="8">
        <v>0</v>
      </c>
      <c r="G380" s="8">
        <v>1</v>
      </c>
      <c r="H380" s="9" t="s">
        <v>3</v>
      </c>
      <c r="I380" s="9" t="s">
        <v>3</v>
      </c>
      <c r="J380" s="9" t="s">
        <v>51</v>
      </c>
      <c r="K380" s="9" t="s">
        <v>5</v>
      </c>
      <c r="L380" s="9">
        <v>1</v>
      </c>
    </row>
    <row r="381" spans="1:14">
      <c r="A381" s="6">
        <v>44973</v>
      </c>
      <c r="B381" s="7">
        <f t="shared" si="5"/>
        <v>380</v>
      </c>
      <c r="C381" s="16" t="s">
        <v>2805</v>
      </c>
      <c r="D381" s="8" t="s">
        <v>1005</v>
      </c>
      <c r="E381" s="8">
        <v>1</v>
      </c>
      <c r="F381" s="8">
        <v>0</v>
      </c>
      <c r="G381" s="8">
        <v>1</v>
      </c>
      <c r="H381" s="9" t="s">
        <v>3</v>
      </c>
      <c r="I381" s="9" t="s">
        <v>3</v>
      </c>
      <c r="J381" s="9" t="s">
        <v>87</v>
      </c>
      <c r="K381" s="9" t="s">
        <v>5</v>
      </c>
      <c r="L381" s="9">
        <v>1</v>
      </c>
    </row>
    <row r="382" spans="1:14">
      <c r="A382" s="6">
        <v>44973</v>
      </c>
      <c r="B382" s="7">
        <f t="shared" si="5"/>
        <v>381</v>
      </c>
      <c r="C382" s="16" t="s">
        <v>2806</v>
      </c>
      <c r="D382" s="8" t="s">
        <v>2605</v>
      </c>
      <c r="E382" s="8">
        <v>1</v>
      </c>
      <c r="F382" s="8">
        <v>0</v>
      </c>
      <c r="G382" s="8">
        <v>1</v>
      </c>
      <c r="H382" s="9" t="s">
        <v>6</v>
      </c>
      <c r="I382" s="8" t="s">
        <v>4</v>
      </c>
      <c r="J382" s="9" t="s">
        <v>66</v>
      </c>
      <c r="K382" s="9" t="s">
        <v>20</v>
      </c>
      <c r="L382" s="9">
        <v>1</v>
      </c>
    </row>
    <row r="383" spans="1:14">
      <c r="A383" s="6">
        <v>44973</v>
      </c>
      <c r="B383" s="7">
        <f t="shared" si="5"/>
        <v>382</v>
      </c>
      <c r="C383" s="16" t="s">
        <v>2807</v>
      </c>
      <c r="D383" s="8" t="s">
        <v>2605</v>
      </c>
      <c r="E383" s="8">
        <v>1</v>
      </c>
      <c r="F383" s="8">
        <v>1</v>
      </c>
      <c r="G383" s="8">
        <v>1</v>
      </c>
      <c r="H383" s="9" t="s">
        <v>6</v>
      </c>
      <c r="I383" s="9" t="s">
        <v>7</v>
      </c>
      <c r="J383" s="9" t="s">
        <v>49</v>
      </c>
      <c r="K383" s="9" t="s">
        <v>8</v>
      </c>
      <c r="L383" s="9">
        <v>1</v>
      </c>
    </row>
    <row r="384" spans="1:14">
      <c r="A384" s="6">
        <v>44973</v>
      </c>
      <c r="B384" s="7">
        <f t="shared" si="5"/>
        <v>383</v>
      </c>
      <c r="C384" s="16" t="s">
        <v>2808</v>
      </c>
      <c r="D384" s="8" t="s">
        <v>48</v>
      </c>
      <c r="E384" s="8">
        <v>1</v>
      </c>
      <c r="F384" s="8">
        <v>20</v>
      </c>
      <c r="G384" s="8">
        <v>0</v>
      </c>
      <c r="H384" s="9" t="s">
        <v>30</v>
      </c>
      <c r="I384" s="9" t="s">
        <v>4</v>
      </c>
      <c r="J384" s="9" t="s">
        <v>71</v>
      </c>
      <c r="K384" s="9" t="s">
        <v>29</v>
      </c>
      <c r="L384" s="9">
        <v>1</v>
      </c>
    </row>
    <row r="385" spans="1:13">
      <c r="A385" s="6">
        <v>44973</v>
      </c>
      <c r="B385" s="7">
        <f t="shared" si="5"/>
        <v>384</v>
      </c>
      <c r="C385" s="16" t="s">
        <v>2809</v>
      </c>
      <c r="D385" s="8" t="s">
        <v>48</v>
      </c>
      <c r="E385" s="8">
        <v>1</v>
      </c>
      <c r="F385" s="8">
        <v>1</v>
      </c>
      <c r="G385" s="8">
        <v>1</v>
      </c>
      <c r="H385" s="9" t="s">
        <v>15</v>
      </c>
      <c r="I385" s="9" t="s">
        <v>4</v>
      </c>
      <c r="J385" s="9" t="s">
        <v>49</v>
      </c>
      <c r="K385" s="9" t="s">
        <v>14</v>
      </c>
      <c r="L385" s="9">
        <v>1</v>
      </c>
    </row>
    <row r="386" spans="1:13">
      <c r="A386" s="6">
        <v>44973</v>
      </c>
      <c r="B386" s="7">
        <f t="shared" si="5"/>
        <v>385</v>
      </c>
      <c r="C386" s="16" t="s">
        <v>2810</v>
      </c>
      <c r="D386" s="8" t="s">
        <v>48</v>
      </c>
      <c r="E386" s="8">
        <v>1</v>
      </c>
      <c r="F386" s="8">
        <v>0</v>
      </c>
      <c r="G386" s="8">
        <v>2</v>
      </c>
      <c r="H386" s="9" t="s">
        <v>6</v>
      </c>
      <c r="I386" s="8" t="s">
        <v>4</v>
      </c>
      <c r="J386" s="9" t="s">
        <v>87</v>
      </c>
      <c r="K386" s="9" t="s">
        <v>20</v>
      </c>
      <c r="L386" s="9">
        <v>1</v>
      </c>
    </row>
    <row r="387" spans="1:13">
      <c r="A387" s="6">
        <v>44973</v>
      </c>
      <c r="B387" s="7">
        <f t="shared" si="5"/>
        <v>386</v>
      </c>
      <c r="C387" s="16" t="s">
        <v>2811</v>
      </c>
      <c r="D387" s="8" t="s">
        <v>48</v>
      </c>
      <c r="E387" s="8">
        <v>1</v>
      </c>
      <c r="F387" s="8">
        <v>1</v>
      </c>
      <c r="G387" s="8">
        <v>1</v>
      </c>
      <c r="H387" s="9" t="s">
        <v>26</v>
      </c>
      <c r="I387" s="9" t="s">
        <v>13</v>
      </c>
      <c r="J387" s="9" t="s">
        <v>1795</v>
      </c>
      <c r="K387" s="9" t="s">
        <v>8</v>
      </c>
      <c r="M387" s="10">
        <v>1</v>
      </c>
    </row>
    <row r="388" spans="1:13">
      <c r="A388" s="6">
        <v>44973</v>
      </c>
      <c r="B388" s="7">
        <f t="shared" ref="B388:B451" si="6">SUM(B387+1)</f>
        <v>387</v>
      </c>
      <c r="C388" s="18" t="s">
        <v>2812</v>
      </c>
      <c r="D388" s="8" t="s">
        <v>402</v>
      </c>
      <c r="E388" s="8">
        <v>1</v>
      </c>
      <c r="F388" s="8">
        <v>20</v>
      </c>
      <c r="G388" s="8">
        <v>0</v>
      </c>
      <c r="H388" s="9" t="s">
        <v>30</v>
      </c>
      <c r="I388" s="9" t="s">
        <v>4</v>
      </c>
      <c r="J388" s="9" t="s">
        <v>71</v>
      </c>
      <c r="K388" s="9" t="s">
        <v>29</v>
      </c>
      <c r="L388" s="9">
        <v>1</v>
      </c>
    </row>
    <row r="389" spans="1:13">
      <c r="A389" s="6">
        <v>44973</v>
      </c>
      <c r="B389" s="7">
        <f t="shared" si="6"/>
        <v>388</v>
      </c>
      <c r="C389" s="18" t="s">
        <v>2813</v>
      </c>
      <c r="D389" s="8" t="s">
        <v>402</v>
      </c>
      <c r="E389" s="8">
        <v>1</v>
      </c>
      <c r="F389" s="8">
        <v>1</v>
      </c>
      <c r="G389" s="8">
        <v>1</v>
      </c>
      <c r="H389" s="9" t="s">
        <v>15</v>
      </c>
      <c r="I389" s="8" t="s">
        <v>4</v>
      </c>
      <c r="J389" s="9" t="s">
        <v>66</v>
      </c>
      <c r="K389" s="9" t="s">
        <v>14</v>
      </c>
      <c r="L389" s="9">
        <v>1</v>
      </c>
    </row>
    <row r="390" spans="1:13">
      <c r="A390" s="6">
        <v>44973</v>
      </c>
      <c r="B390" s="7">
        <f t="shared" si="6"/>
        <v>389</v>
      </c>
      <c r="C390" s="18" t="s">
        <v>2814</v>
      </c>
      <c r="D390" s="8" t="s">
        <v>402</v>
      </c>
      <c r="E390" s="8">
        <v>1</v>
      </c>
      <c r="F390" s="8">
        <v>1</v>
      </c>
      <c r="G390" s="8">
        <v>1</v>
      </c>
      <c r="H390" s="9" t="s">
        <v>13</v>
      </c>
      <c r="I390" s="9" t="s">
        <v>13</v>
      </c>
      <c r="J390" s="9" t="s">
        <v>1795</v>
      </c>
      <c r="K390" s="9" t="s">
        <v>8</v>
      </c>
      <c r="M390" s="10">
        <v>1</v>
      </c>
    </row>
    <row r="391" spans="1:13">
      <c r="A391" s="6">
        <v>44973</v>
      </c>
      <c r="B391" s="7">
        <f t="shared" si="6"/>
        <v>390</v>
      </c>
      <c r="C391" s="18" t="s">
        <v>2815</v>
      </c>
      <c r="D391" s="8" t="s">
        <v>402</v>
      </c>
      <c r="E391" s="8">
        <v>1</v>
      </c>
      <c r="F391" s="8">
        <v>1</v>
      </c>
      <c r="G391" s="8">
        <v>1</v>
      </c>
      <c r="H391" s="9" t="s">
        <v>13</v>
      </c>
      <c r="I391" s="9" t="s">
        <v>13</v>
      </c>
      <c r="J391" s="9" t="s">
        <v>1795</v>
      </c>
      <c r="K391" s="9" t="s">
        <v>2816</v>
      </c>
      <c r="M391" s="10">
        <v>1</v>
      </c>
    </row>
    <row r="392" spans="1:13">
      <c r="A392" s="6">
        <v>44973</v>
      </c>
      <c r="B392" s="7">
        <f t="shared" si="6"/>
        <v>391</v>
      </c>
      <c r="C392" s="18" t="s">
        <v>2817</v>
      </c>
      <c r="D392" s="8" t="s">
        <v>402</v>
      </c>
      <c r="E392" s="8">
        <v>1</v>
      </c>
      <c r="F392" s="8">
        <v>0</v>
      </c>
      <c r="G392" s="8">
        <v>2</v>
      </c>
      <c r="H392" s="9" t="s">
        <v>9</v>
      </c>
      <c r="I392" s="8" t="s">
        <v>4</v>
      </c>
      <c r="J392" s="9" t="s">
        <v>83</v>
      </c>
      <c r="K392" s="9" t="s">
        <v>20</v>
      </c>
      <c r="L392" s="9">
        <v>1</v>
      </c>
    </row>
    <row r="393" spans="1:13">
      <c r="A393" s="6">
        <v>44973</v>
      </c>
      <c r="B393" s="7">
        <f t="shared" si="6"/>
        <v>392</v>
      </c>
      <c r="C393" s="16" t="s">
        <v>2620</v>
      </c>
      <c r="D393" s="8" t="s">
        <v>53</v>
      </c>
      <c r="E393" s="8">
        <v>1</v>
      </c>
      <c r="F393" s="8">
        <v>18</v>
      </c>
      <c r="G393" s="8">
        <v>0</v>
      </c>
      <c r="H393" s="9" t="s">
        <v>15</v>
      </c>
      <c r="I393" s="8" t="s">
        <v>4</v>
      </c>
      <c r="J393" s="9" t="s">
        <v>71</v>
      </c>
      <c r="K393" s="9" t="s">
        <v>14</v>
      </c>
      <c r="L393" s="9">
        <v>1</v>
      </c>
    </row>
    <row r="394" spans="1:13">
      <c r="A394" s="6">
        <v>44973</v>
      </c>
      <c r="B394" s="7">
        <f t="shared" si="6"/>
        <v>393</v>
      </c>
      <c r="C394" s="16" t="s">
        <v>2818</v>
      </c>
      <c r="D394" s="8" t="s">
        <v>53</v>
      </c>
      <c r="E394" s="8">
        <v>1</v>
      </c>
      <c r="F394" s="8">
        <v>0</v>
      </c>
      <c r="G394" s="8">
        <v>2</v>
      </c>
      <c r="H394" s="9" t="s">
        <v>9</v>
      </c>
      <c r="I394" s="8" t="s">
        <v>4</v>
      </c>
      <c r="J394" s="9" t="s">
        <v>51</v>
      </c>
      <c r="K394" s="9" t="s">
        <v>20</v>
      </c>
      <c r="L394" s="9">
        <v>1</v>
      </c>
    </row>
    <row r="395" spans="1:13">
      <c r="A395" s="6">
        <v>44973</v>
      </c>
      <c r="B395" s="7">
        <f t="shared" si="6"/>
        <v>394</v>
      </c>
      <c r="C395" s="16" t="s">
        <v>2819</v>
      </c>
      <c r="D395" s="8" t="s">
        <v>53</v>
      </c>
      <c r="E395" s="8">
        <v>1</v>
      </c>
      <c r="F395" s="8">
        <v>1</v>
      </c>
      <c r="G395" s="8">
        <v>1</v>
      </c>
      <c r="H395" s="9" t="s">
        <v>15</v>
      </c>
      <c r="I395" s="8" t="s">
        <v>4</v>
      </c>
      <c r="J395" s="9" t="s">
        <v>66</v>
      </c>
      <c r="K395" s="9" t="s">
        <v>14</v>
      </c>
      <c r="L395" s="9">
        <v>1</v>
      </c>
    </row>
    <row r="396" spans="1:13">
      <c r="A396" s="6">
        <v>44973</v>
      </c>
      <c r="B396" s="7">
        <f t="shared" si="6"/>
        <v>395</v>
      </c>
      <c r="C396" s="16" t="s">
        <v>2820</v>
      </c>
      <c r="D396" s="8" t="s">
        <v>53</v>
      </c>
      <c r="E396" s="8">
        <v>1</v>
      </c>
      <c r="F396" s="8">
        <v>20</v>
      </c>
      <c r="G396" s="8">
        <v>0</v>
      </c>
      <c r="H396" s="9" t="s">
        <v>30</v>
      </c>
      <c r="I396" s="8" t="s">
        <v>4</v>
      </c>
      <c r="J396" s="9" t="s">
        <v>71</v>
      </c>
      <c r="K396" s="9" t="s">
        <v>29</v>
      </c>
      <c r="L396" s="9">
        <v>1</v>
      </c>
    </row>
    <row r="397" spans="1:13">
      <c r="A397" s="6">
        <v>44973</v>
      </c>
      <c r="B397" s="7">
        <f t="shared" si="6"/>
        <v>396</v>
      </c>
      <c r="C397" s="16" t="s">
        <v>2821</v>
      </c>
      <c r="D397" s="8" t="s">
        <v>53</v>
      </c>
      <c r="E397" s="8">
        <v>1</v>
      </c>
      <c r="F397" s="8">
        <v>1</v>
      </c>
      <c r="G397" s="8">
        <v>3</v>
      </c>
      <c r="H397" s="9" t="s">
        <v>32</v>
      </c>
      <c r="I397" s="9" t="s">
        <v>7</v>
      </c>
      <c r="J397" s="9" t="s">
        <v>51</v>
      </c>
      <c r="K397" s="9" t="s">
        <v>5</v>
      </c>
      <c r="L397" s="9">
        <v>1</v>
      </c>
    </row>
    <row r="398" spans="1:13">
      <c r="A398" s="6">
        <v>44973</v>
      </c>
      <c r="B398" s="7">
        <f t="shared" si="6"/>
        <v>397</v>
      </c>
      <c r="C398" s="16" t="s">
        <v>2822</v>
      </c>
      <c r="D398" s="8" t="s">
        <v>55</v>
      </c>
      <c r="E398" s="8">
        <v>1</v>
      </c>
      <c r="F398" s="8">
        <v>18</v>
      </c>
      <c r="G398" s="8">
        <v>0</v>
      </c>
      <c r="H398" s="9" t="s">
        <v>30</v>
      </c>
      <c r="I398" s="8" t="s">
        <v>4</v>
      </c>
      <c r="J398" s="9" t="s">
        <v>71</v>
      </c>
      <c r="K398" s="9" t="s">
        <v>29</v>
      </c>
      <c r="L398" s="9">
        <v>1</v>
      </c>
    </row>
    <row r="399" spans="1:13">
      <c r="A399" s="6">
        <v>44973</v>
      </c>
      <c r="B399" s="7">
        <f t="shared" si="6"/>
        <v>398</v>
      </c>
      <c r="C399" s="16" t="s">
        <v>2823</v>
      </c>
      <c r="D399" s="8" t="s">
        <v>55</v>
      </c>
      <c r="E399" s="8">
        <v>1</v>
      </c>
      <c r="F399" s="8">
        <v>17</v>
      </c>
      <c r="G399" s="8">
        <v>0</v>
      </c>
      <c r="H399" s="9" t="s">
        <v>21</v>
      </c>
      <c r="I399" s="8" t="s">
        <v>4</v>
      </c>
      <c r="J399" s="9" t="s">
        <v>1209</v>
      </c>
      <c r="K399" s="9" t="s">
        <v>11</v>
      </c>
      <c r="L399" s="9">
        <v>1</v>
      </c>
    </row>
    <row r="400" spans="1:13">
      <c r="A400" s="6">
        <v>44973</v>
      </c>
      <c r="B400" s="7">
        <f t="shared" si="6"/>
        <v>399</v>
      </c>
      <c r="C400" s="16" t="s">
        <v>2623</v>
      </c>
      <c r="D400" s="8" t="s">
        <v>55</v>
      </c>
      <c r="E400" s="8">
        <v>1</v>
      </c>
      <c r="F400" s="8">
        <v>18</v>
      </c>
      <c r="G400" s="8">
        <v>0</v>
      </c>
      <c r="H400" s="9" t="s">
        <v>15</v>
      </c>
      <c r="I400" s="8" t="s">
        <v>4</v>
      </c>
      <c r="J400" s="9" t="s">
        <v>1209</v>
      </c>
      <c r="K400" s="9" t="s">
        <v>14</v>
      </c>
      <c r="M400" s="10">
        <v>1</v>
      </c>
    </row>
    <row r="401" spans="1:14">
      <c r="A401" s="6">
        <v>44973</v>
      </c>
      <c r="B401" s="7">
        <f t="shared" si="6"/>
        <v>400</v>
      </c>
      <c r="C401" s="16" t="s">
        <v>2824</v>
      </c>
      <c r="D401" s="8" t="s">
        <v>55</v>
      </c>
      <c r="E401" s="8">
        <v>1</v>
      </c>
      <c r="F401" s="8">
        <v>1</v>
      </c>
      <c r="G401" s="8">
        <v>2</v>
      </c>
      <c r="H401" s="9" t="s">
        <v>9</v>
      </c>
      <c r="I401" s="8" t="s">
        <v>4</v>
      </c>
      <c r="J401" s="9" t="s">
        <v>49</v>
      </c>
      <c r="K401" s="9" t="s">
        <v>20</v>
      </c>
      <c r="L401" s="9">
        <v>1</v>
      </c>
    </row>
    <row r="402" spans="1:14">
      <c r="A402" s="6">
        <v>44973</v>
      </c>
      <c r="B402" s="7">
        <f t="shared" si="6"/>
        <v>401</v>
      </c>
      <c r="C402" s="16" t="s">
        <v>2825</v>
      </c>
      <c r="D402" s="8" t="s">
        <v>55</v>
      </c>
      <c r="E402" s="8">
        <v>1</v>
      </c>
      <c r="F402" s="8">
        <v>1</v>
      </c>
      <c r="G402" s="8">
        <v>3</v>
      </c>
      <c r="H402" s="9" t="s">
        <v>32</v>
      </c>
      <c r="I402" s="9" t="s">
        <v>7</v>
      </c>
      <c r="J402" s="9" t="s">
        <v>49</v>
      </c>
      <c r="K402" s="9" t="s">
        <v>5</v>
      </c>
      <c r="L402" s="9">
        <v>1</v>
      </c>
    </row>
    <row r="403" spans="1:14">
      <c r="A403" s="6">
        <v>44973</v>
      </c>
      <c r="B403" s="7">
        <f t="shared" si="6"/>
        <v>402</v>
      </c>
      <c r="C403" s="16" t="s">
        <v>2826</v>
      </c>
      <c r="D403" s="8" t="s">
        <v>159</v>
      </c>
      <c r="E403" s="8">
        <v>1</v>
      </c>
      <c r="F403" s="8">
        <v>1</v>
      </c>
      <c r="G403" s="8">
        <v>8</v>
      </c>
      <c r="H403" s="9" t="s">
        <v>21</v>
      </c>
      <c r="I403" s="8" t="s">
        <v>4</v>
      </c>
      <c r="J403" s="9" t="s">
        <v>66</v>
      </c>
      <c r="K403" s="9" t="s">
        <v>14</v>
      </c>
      <c r="M403" s="10">
        <v>1</v>
      </c>
    </row>
    <row r="404" spans="1:14">
      <c r="A404" s="6">
        <v>44973</v>
      </c>
      <c r="B404" s="7">
        <f t="shared" si="6"/>
        <v>403</v>
      </c>
      <c r="C404" s="18" t="s">
        <v>2827</v>
      </c>
      <c r="D404" s="8" t="s">
        <v>1019</v>
      </c>
      <c r="E404" s="8">
        <v>1</v>
      </c>
      <c r="F404" s="8">
        <v>1</v>
      </c>
      <c r="G404" s="8">
        <v>1</v>
      </c>
      <c r="H404" s="9" t="s">
        <v>6</v>
      </c>
      <c r="I404" s="9" t="s">
        <v>7</v>
      </c>
      <c r="J404" s="9" t="s">
        <v>49</v>
      </c>
      <c r="K404" s="9" t="s">
        <v>20</v>
      </c>
      <c r="L404" s="9">
        <v>1</v>
      </c>
    </row>
    <row r="405" spans="1:14">
      <c r="A405" s="6">
        <v>44973</v>
      </c>
      <c r="B405" s="7">
        <f t="shared" si="6"/>
        <v>404</v>
      </c>
      <c r="C405" s="18" t="s">
        <v>2828</v>
      </c>
      <c r="D405" s="8" t="s">
        <v>1019</v>
      </c>
      <c r="E405" s="8">
        <v>1</v>
      </c>
      <c r="F405" s="8">
        <v>1</v>
      </c>
      <c r="G405" s="8">
        <v>1</v>
      </c>
      <c r="H405" s="9" t="s">
        <v>6</v>
      </c>
      <c r="I405" s="9" t="s">
        <v>16</v>
      </c>
      <c r="J405" s="9" t="s">
        <v>49</v>
      </c>
      <c r="K405" s="9" t="s">
        <v>20</v>
      </c>
      <c r="L405" s="9">
        <v>1</v>
      </c>
    </row>
    <row r="406" spans="1:14">
      <c r="A406" s="6">
        <v>44973</v>
      </c>
      <c r="B406" s="7">
        <f t="shared" si="6"/>
        <v>405</v>
      </c>
      <c r="C406" s="18" t="s">
        <v>2829</v>
      </c>
      <c r="D406" s="8" t="s">
        <v>1019</v>
      </c>
      <c r="E406" s="8">
        <v>1</v>
      </c>
      <c r="F406" s="8">
        <v>3</v>
      </c>
      <c r="G406" s="8">
        <v>3</v>
      </c>
      <c r="H406" s="9" t="s">
        <v>6</v>
      </c>
      <c r="I406" s="8" t="s">
        <v>4</v>
      </c>
      <c r="J406" s="9" t="s">
        <v>66</v>
      </c>
      <c r="K406" s="9" t="s">
        <v>20</v>
      </c>
      <c r="L406" s="9">
        <v>1</v>
      </c>
    </row>
    <row r="407" spans="1:14">
      <c r="A407" s="6">
        <v>44973</v>
      </c>
      <c r="B407" s="7">
        <f t="shared" si="6"/>
        <v>406</v>
      </c>
      <c r="C407" s="18" t="s">
        <v>2830</v>
      </c>
      <c r="D407" s="8" t="s">
        <v>1019</v>
      </c>
      <c r="E407" s="8">
        <v>1</v>
      </c>
      <c r="F407" s="8">
        <v>1</v>
      </c>
      <c r="G407" s="8">
        <v>1</v>
      </c>
      <c r="H407" s="9" t="s">
        <v>3</v>
      </c>
      <c r="I407" s="8" t="s">
        <v>4</v>
      </c>
      <c r="J407" s="9" t="s">
        <v>51</v>
      </c>
      <c r="K407" s="9" t="s">
        <v>5</v>
      </c>
      <c r="M407" s="10">
        <v>1</v>
      </c>
      <c r="N407" t="s">
        <v>2795</v>
      </c>
    </row>
    <row r="408" spans="1:14">
      <c r="A408" s="6">
        <v>44973</v>
      </c>
      <c r="B408" s="7">
        <f t="shared" si="6"/>
        <v>407</v>
      </c>
      <c r="C408" s="18" t="s">
        <v>2831</v>
      </c>
      <c r="D408" s="8" t="s">
        <v>1019</v>
      </c>
      <c r="E408" s="8">
        <v>1</v>
      </c>
      <c r="F408" s="8">
        <v>1</v>
      </c>
      <c r="G408" s="8">
        <v>1</v>
      </c>
      <c r="H408" s="9" t="s">
        <v>3</v>
      </c>
      <c r="I408" s="9" t="s">
        <v>7</v>
      </c>
      <c r="J408" s="9" t="s">
        <v>49</v>
      </c>
      <c r="K408" s="9" t="s">
        <v>5</v>
      </c>
      <c r="M408" s="10">
        <v>1</v>
      </c>
      <c r="N408" t="s">
        <v>2795</v>
      </c>
    </row>
    <row r="409" spans="1:14">
      <c r="A409" s="6">
        <v>44973</v>
      </c>
      <c r="B409" s="7">
        <f t="shared" si="6"/>
        <v>408</v>
      </c>
      <c r="C409" s="18" t="s">
        <v>2832</v>
      </c>
      <c r="D409" s="8" t="s">
        <v>1019</v>
      </c>
      <c r="E409" s="8">
        <v>1</v>
      </c>
      <c r="F409" s="8">
        <v>1</v>
      </c>
      <c r="G409" s="8">
        <v>1</v>
      </c>
      <c r="H409" s="9" t="s">
        <v>6</v>
      </c>
      <c r="I409" s="8" t="s">
        <v>4</v>
      </c>
      <c r="J409" s="9" t="s">
        <v>51</v>
      </c>
      <c r="K409" s="9" t="s">
        <v>20</v>
      </c>
      <c r="L409" s="9">
        <v>1</v>
      </c>
    </row>
    <row r="410" spans="1:14">
      <c r="A410" s="6">
        <v>44973</v>
      </c>
      <c r="B410" s="7">
        <f t="shared" si="6"/>
        <v>409</v>
      </c>
      <c r="C410" s="18" t="s">
        <v>2833</v>
      </c>
      <c r="D410" s="8" t="s">
        <v>1019</v>
      </c>
      <c r="E410" s="8">
        <v>1</v>
      </c>
      <c r="F410" s="8">
        <v>1</v>
      </c>
      <c r="G410" s="8">
        <v>1</v>
      </c>
      <c r="H410" s="9" t="s">
        <v>3</v>
      </c>
      <c r="I410" s="9" t="s">
        <v>7</v>
      </c>
      <c r="J410" s="9" t="s">
        <v>51</v>
      </c>
      <c r="K410" s="9" t="s">
        <v>5</v>
      </c>
      <c r="M410" s="10">
        <v>1</v>
      </c>
      <c r="N410" t="s">
        <v>2795</v>
      </c>
    </row>
    <row r="411" spans="1:14">
      <c r="A411" s="6">
        <v>44973</v>
      </c>
      <c r="B411" s="7">
        <f t="shared" si="6"/>
        <v>410</v>
      </c>
      <c r="C411" s="18" t="s">
        <v>2834</v>
      </c>
      <c r="D411" s="8" t="s">
        <v>1019</v>
      </c>
      <c r="E411" s="8">
        <v>1</v>
      </c>
      <c r="F411" s="8">
        <v>1</v>
      </c>
      <c r="G411" s="8">
        <v>1</v>
      </c>
      <c r="H411" s="9" t="s">
        <v>3</v>
      </c>
      <c r="I411" s="8" t="s">
        <v>4</v>
      </c>
      <c r="J411" s="9" t="s">
        <v>49</v>
      </c>
      <c r="K411" s="9" t="s">
        <v>5</v>
      </c>
      <c r="M411" s="10">
        <v>1</v>
      </c>
      <c r="N411" t="s">
        <v>2795</v>
      </c>
    </row>
    <row r="412" spans="1:14">
      <c r="A412" s="6">
        <v>44973</v>
      </c>
      <c r="B412" s="7">
        <f t="shared" si="6"/>
        <v>411</v>
      </c>
      <c r="C412" s="18" t="s">
        <v>2835</v>
      </c>
      <c r="D412" s="8" t="s">
        <v>1019</v>
      </c>
      <c r="E412" s="8">
        <v>1</v>
      </c>
      <c r="F412" s="8">
        <v>1</v>
      </c>
      <c r="G412" s="8">
        <v>1</v>
      </c>
      <c r="H412" s="9" t="s">
        <v>3</v>
      </c>
      <c r="I412" s="8" t="s">
        <v>4</v>
      </c>
      <c r="J412" s="9" t="s">
        <v>87</v>
      </c>
      <c r="K412" s="9" t="s">
        <v>5</v>
      </c>
      <c r="M412" s="10">
        <v>1</v>
      </c>
      <c r="N412" t="s">
        <v>2795</v>
      </c>
    </row>
    <row r="413" spans="1:14">
      <c r="A413" s="6">
        <v>44974</v>
      </c>
      <c r="B413" s="7">
        <f t="shared" si="6"/>
        <v>412</v>
      </c>
      <c r="C413" s="18" t="s">
        <v>2836</v>
      </c>
      <c r="D413" s="8" t="s">
        <v>950</v>
      </c>
      <c r="E413" s="8">
        <v>1</v>
      </c>
      <c r="F413" s="8">
        <v>0</v>
      </c>
      <c r="G413" s="8">
        <v>0</v>
      </c>
      <c r="H413" s="9" t="s">
        <v>13</v>
      </c>
      <c r="I413" s="9" t="s">
        <v>13</v>
      </c>
      <c r="J413" s="9" t="s">
        <v>1795</v>
      </c>
      <c r="K413" s="9" t="s">
        <v>8</v>
      </c>
      <c r="M413" s="10">
        <v>1</v>
      </c>
    </row>
    <row r="414" spans="1:14">
      <c r="A414" s="6">
        <v>44974</v>
      </c>
      <c r="B414" s="7">
        <f t="shared" si="6"/>
        <v>413</v>
      </c>
      <c r="C414" s="18" t="s">
        <v>291</v>
      </c>
      <c r="D414" s="8" t="s">
        <v>950</v>
      </c>
      <c r="E414" s="8">
        <v>1</v>
      </c>
      <c r="F414" s="8">
        <v>0</v>
      </c>
      <c r="G414" s="8">
        <v>0</v>
      </c>
      <c r="H414" s="9" t="s">
        <v>13</v>
      </c>
      <c r="I414" s="9" t="s">
        <v>13</v>
      </c>
      <c r="J414" s="9" t="s">
        <v>1795</v>
      </c>
      <c r="K414" s="9" t="s">
        <v>8</v>
      </c>
      <c r="M414" s="10">
        <v>1</v>
      </c>
    </row>
    <row r="415" spans="1:14">
      <c r="A415" s="6">
        <v>44974</v>
      </c>
      <c r="B415" s="7">
        <f t="shared" si="6"/>
        <v>414</v>
      </c>
      <c r="C415" s="18" t="s">
        <v>279</v>
      </c>
      <c r="D415" s="8" t="s">
        <v>950</v>
      </c>
      <c r="E415" s="8">
        <v>1</v>
      </c>
      <c r="F415" s="8">
        <v>0</v>
      </c>
      <c r="G415" s="8">
        <v>0</v>
      </c>
      <c r="H415" s="9" t="s">
        <v>13</v>
      </c>
      <c r="I415" s="9" t="s">
        <v>13</v>
      </c>
      <c r="J415" s="9" t="s">
        <v>1795</v>
      </c>
      <c r="K415" s="9" t="s">
        <v>8</v>
      </c>
      <c r="M415" s="10">
        <v>1</v>
      </c>
    </row>
    <row r="416" spans="1:14">
      <c r="A416" s="6">
        <v>44974</v>
      </c>
      <c r="B416" s="7">
        <f t="shared" si="6"/>
        <v>415</v>
      </c>
      <c r="C416" s="18" t="s">
        <v>2837</v>
      </c>
      <c r="D416" s="8" t="s">
        <v>950</v>
      </c>
      <c r="E416" s="8">
        <v>1</v>
      </c>
      <c r="F416" s="8">
        <v>0</v>
      </c>
      <c r="G416" s="8">
        <v>0</v>
      </c>
      <c r="H416" s="9" t="s">
        <v>13</v>
      </c>
      <c r="I416" s="9" t="s">
        <v>13</v>
      </c>
      <c r="J416" s="9" t="s">
        <v>1795</v>
      </c>
      <c r="K416" s="9" t="s">
        <v>8</v>
      </c>
      <c r="M416" s="10">
        <v>1</v>
      </c>
      <c r="N416" t="s">
        <v>2790</v>
      </c>
    </row>
    <row r="417" spans="1:13">
      <c r="A417" s="6">
        <v>44974</v>
      </c>
      <c r="B417" s="7">
        <f t="shared" si="6"/>
        <v>416</v>
      </c>
      <c r="C417" s="18" t="s">
        <v>273</v>
      </c>
      <c r="D417" s="8" t="s">
        <v>950</v>
      </c>
      <c r="E417" s="8">
        <v>1</v>
      </c>
      <c r="F417" s="8">
        <v>0</v>
      </c>
      <c r="G417" s="8">
        <v>0</v>
      </c>
      <c r="H417" s="9" t="s">
        <v>13</v>
      </c>
      <c r="I417" s="9" t="s">
        <v>13</v>
      </c>
      <c r="J417" s="9" t="s">
        <v>1795</v>
      </c>
      <c r="K417" s="9" t="s">
        <v>8</v>
      </c>
      <c r="M417" s="10">
        <v>1</v>
      </c>
    </row>
    <row r="418" spans="1:13">
      <c r="A418" s="6">
        <v>44974</v>
      </c>
      <c r="B418" s="7">
        <f t="shared" si="6"/>
        <v>417</v>
      </c>
      <c r="C418" s="18" t="s">
        <v>2838</v>
      </c>
      <c r="D418" s="8" t="s">
        <v>55</v>
      </c>
      <c r="E418" s="8">
        <v>1</v>
      </c>
      <c r="F418" s="8">
        <v>0</v>
      </c>
      <c r="G418" s="8">
        <v>1</v>
      </c>
      <c r="H418" s="9" t="s">
        <v>15</v>
      </c>
      <c r="I418" s="8" t="s">
        <v>4</v>
      </c>
      <c r="J418" s="9" t="s">
        <v>71</v>
      </c>
      <c r="K418" s="9" t="s">
        <v>14</v>
      </c>
      <c r="L418" s="9">
        <v>1</v>
      </c>
    </row>
    <row r="419" spans="1:13">
      <c r="A419" s="6">
        <v>44974</v>
      </c>
      <c r="B419" s="7">
        <f t="shared" si="6"/>
        <v>418</v>
      </c>
      <c r="C419" s="18" t="s">
        <v>2839</v>
      </c>
      <c r="D419" s="8" t="s">
        <v>55</v>
      </c>
      <c r="E419" s="8">
        <v>1</v>
      </c>
      <c r="F419" s="8">
        <v>0</v>
      </c>
      <c r="G419" s="8">
        <v>2</v>
      </c>
      <c r="H419" s="9" t="s">
        <v>9</v>
      </c>
      <c r="I419" s="8" t="s">
        <v>4</v>
      </c>
      <c r="J419" s="9" t="s">
        <v>87</v>
      </c>
      <c r="K419" s="9" t="s">
        <v>20</v>
      </c>
      <c r="L419" s="9">
        <v>1</v>
      </c>
    </row>
    <row r="420" spans="1:13">
      <c r="A420" s="6">
        <v>44974</v>
      </c>
      <c r="B420" s="7">
        <f t="shared" si="6"/>
        <v>419</v>
      </c>
      <c r="C420" s="16" t="s">
        <v>2840</v>
      </c>
      <c r="D420" s="8" t="s">
        <v>2605</v>
      </c>
      <c r="E420" s="8">
        <v>1</v>
      </c>
      <c r="F420" s="8">
        <v>0</v>
      </c>
      <c r="G420" s="8">
        <v>1</v>
      </c>
      <c r="H420" s="9" t="s">
        <v>6</v>
      </c>
      <c r="I420" s="8" t="s">
        <v>4</v>
      </c>
      <c r="J420" s="9" t="s">
        <v>66</v>
      </c>
      <c r="K420" s="9" t="s">
        <v>20</v>
      </c>
      <c r="L420" s="9">
        <v>1</v>
      </c>
    </row>
    <row r="421" spans="1:13">
      <c r="A421" s="6">
        <v>44974</v>
      </c>
      <c r="B421" s="7">
        <f t="shared" si="6"/>
        <v>420</v>
      </c>
      <c r="C421" s="18" t="s">
        <v>2841</v>
      </c>
      <c r="D421" s="8" t="s">
        <v>61</v>
      </c>
      <c r="E421" s="8">
        <v>1</v>
      </c>
      <c r="F421" s="8">
        <v>1</v>
      </c>
      <c r="G421" s="8">
        <v>1</v>
      </c>
      <c r="H421" s="9" t="s">
        <v>6</v>
      </c>
      <c r="I421" s="8" t="s">
        <v>4</v>
      </c>
      <c r="J421" s="9" t="s">
        <v>49</v>
      </c>
      <c r="K421" s="9" t="s">
        <v>20</v>
      </c>
      <c r="L421" s="9">
        <v>1</v>
      </c>
    </row>
    <row r="422" spans="1:13">
      <c r="A422" s="6">
        <v>44974</v>
      </c>
      <c r="B422" s="7">
        <f t="shared" si="6"/>
        <v>421</v>
      </c>
      <c r="C422" s="18" t="s">
        <v>2841</v>
      </c>
      <c r="D422" s="8" t="s">
        <v>61</v>
      </c>
      <c r="E422" s="8">
        <v>1</v>
      </c>
      <c r="F422" s="8">
        <v>1</v>
      </c>
      <c r="G422" s="8">
        <v>1</v>
      </c>
      <c r="H422" s="9" t="s">
        <v>6</v>
      </c>
      <c r="I422" s="8" t="s">
        <v>4</v>
      </c>
      <c r="J422" s="9" t="s">
        <v>87</v>
      </c>
      <c r="K422" s="9" t="s">
        <v>20</v>
      </c>
      <c r="L422" s="9">
        <v>1</v>
      </c>
    </row>
    <row r="423" spans="1:13">
      <c r="A423" s="6">
        <v>44974</v>
      </c>
      <c r="B423" s="7">
        <f t="shared" si="6"/>
        <v>422</v>
      </c>
      <c r="C423" s="18" t="s">
        <v>2841</v>
      </c>
      <c r="D423" s="8" t="s">
        <v>61</v>
      </c>
      <c r="E423" s="8">
        <v>1</v>
      </c>
      <c r="F423" s="8">
        <v>1</v>
      </c>
      <c r="G423" s="8">
        <v>1</v>
      </c>
      <c r="H423" s="9" t="s">
        <v>6</v>
      </c>
      <c r="I423" s="8" t="s">
        <v>4</v>
      </c>
      <c r="J423" s="9" t="s">
        <v>51</v>
      </c>
      <c r="K423" s="9" t="s">
        <v>20</v>
      </c>
      <c r="L423" s="9">
        <v>1</v>
      </c>
    </row>
    <row r="424" spans="1:13">
      <c r="A424" s="6">
        <v>44974</v>
      </c>
      <c r="B424" s="7">
        <f t="shared" si="6"/>
        <v>423</v>
      </c>
      <c r="C424" s="18" t="s">
        <v>2841</v>
      </c>
      <c r="D424" s="8" t="s">
        <v>61</v>
      </c>
      <c r="E424" s="8">
        <v>1</v>
      </c>
      <c r="F424" s="8">
        <v>1</v>
      </c>
      <c r="G424" s="8">
        <v>1</v>
      </c>
      <c r="H424" s="9" t="s">
        <v>6</v>
      </c>
      <c r="I424" s="8" t="s">
        <v>4</v>
      </c>
      <c r="J424" s="9" t="s">
        <v>83</v>
      </c>
      <c r="K424" s="9" t="s">
        <v>20</v>
      </c>
      <c r="L424" s="9">
        <v>1</v>
      </c>
    </row>
    <row r="425" spans="1:13">
      <c r="A425" s="6">
        <v>44974</v>
      </c>
      <c r="B425" s="7">
        <f t="shared" si="6"/>
        <v>424</v>
      </c>
      <c r="C425" s="18" t="s">
        <v>2842</v>
      </c>
      <c r="D425" s="8" t="s">
        <v>402</v>
      </c>
      <c r="E425" s="8">
        <v>1</v>
      </c>
      <c r="F425" s="8">
        <v>20</v>
      </c>
      <c r="G425" s="8">
        <v>0</v>
      </c>
      <c r="H425" s="9" t="s">
        <v>30</v>
      </c>
      <c r="I425" s="8" t="s">
        <v>4</v>
      </c>
      <c r="J425" s="9" t="s">
        <v>71</v>
      </c>
      <c r="K425" s="9" t="s">
        <v>29</v>
      </c>
      <c r="L425" s="9">
        <v>1</v>
      </c>
    </row>
    <row r="426" spans="1:13">
      <c r="A426" s="6">
        <v>44974</v>
      </c>
      <c r="B426" s="7">
        <f t="shared" si="6"/>
        <v>425</v>
      </c>
      <c r="C426" s="18" t="s">
        <v>2843</v>
      </c>
      <c r="D426" s="8" t="s">
        <v>48</v>
      </c>
      <c r="E426" s="8">
        <v>1</v>
      </c>
      <c r="F426" s="8">
        <v>1</v>
      </c>
      <c r="G426" s="8">
        <v>1</v>
      </c>
      <c r="H426" s="9" t="s">
        <v>21</v>
      </c>
      <c r="I426" s="8" t="s">
        <v>4</v>
      </c>
      <c r="J426" s="9" t="s">
        <v>49</v>
      </c>
      <c r="K426" s="9" t="s">
        <v>27</v>
      </c>
      <c r="L426" s="9">
        <v>1</v>
      </c>
    </row>
    <row r="427" spans="1:13">
      <c r="A427" s="6">
        <v>44974</v>
      </c>
      <c r="B427" s="7">
        <f t="shared" si="6"/>
        <v>426</v>
      </c>
      <c r="C427" s="18" t="s">
        <v>2844</v>
      </c>
      <c r="D427" s="8" t="s">
        <v>48</v>
      </c>
      <c r="E427" s="8">
        <v>1</v>
      </c>
      <c r="F427" s="8">
        <v>0</v>
      </c>
      <c r="G427" s="8">
        <v>2</v>
      </c>
      <c r="H427" s="9" t="s">
        <v>9</v>
      </c>
      <c r="I427" s="8" t="s">
        <v>4</v>
      </c>
      <c r="J427" s="9" t="s">
        <v>49</v>
      </c>
      <c r="K427" s="9" t="s">
        <v>20</v>
      </c>
      <c r="L427" s="9">
        <v>1</v>
      </c>
    </row>
    <row r="428" spans="1:13">
      <c r="A428" s="6">
        <v>44974</v>
      </c>
      <c r="B428" s="7">
        <f t="shared" si="6"/>
        <v>427</v>
      </c>
      <c r="C428" s="18" t="s">
        <v>2845</v>
      </c>
      <c r="D428" s="8" t="s">
        <v>53</v>
      </c>
      <c r="E428" s="8">
        <v>1</v>
      </c>
      <c r="F428" s="8">
        <v>20</v>
      </c>
      <c r="G428" s="8">
        <v>0</v>
      </c>
      <c r="H428" s="9" t="s">
        <v>30</v>
      </c>
      <c r="I428" s="8" t="s">
        <v>4</v>
      </c>
      <c r="J428" s="9" t="s">
        <v>71</v>
      </c>
      <c r="K428" s="9" t="s">
        <v>29</v>
      </c>
      <c r="L428" s="9">
        <v>1</v>
      </c>
    </row>
    <row r="429" spans="1:13">
      <c r="A429" s="6">
        <v>44974</v>
      </c>
      <c r="B429" s="7">
        <f t="shared" si="6"/>
        <v>428</v>
      </c>
      <c r="C429" s="16" t="s">
        <v>118</v>
      </c>
      <c r="D429" s="8" t="s">
        <v>53</v>
      </c>
      <c r="E429" s="8">
        <v>1</v>
      </c>
      <c r="F429" s="8">
        <v>18</v>
      </c>
      <c r="G429" s="8">
        <v>1</v>
      </c>
      <c r="H429" s="9" t="s">
        <v>15</v>
      </c>
      <c r="I429" s="8" t="s">
        <v>4</v>
      </c>
      <c r="J429" s="9" t="s">
        <v>71</v>
      </c>
      <c r="K429" s="9" t="s">
        <v>14</v>
      </c>
      <c r="M429" s="10">
        <v>1</v>
      </c>
    </row>
    <row r="430" spans="1:13">
      <c r="A430" s="6">
        <v>44974</v>
      </c>
      <c r="B430" s="7">
        <f t="shared" si="6"/>
        <v>429</v>
      </c>
      <c r="C430" s="16" t="s">
        <v>2846</v>
      </c>
      <c r="D430" s="8" t="s">
        <v>1026</v>
      </c>
      <c r="E430" s="8">
        <v>1</v>
      </c>
      <c r="F430" s="8">
        <v>0</v>
      </c>
      <c r="G430" s="8">
        <v>3</v>
      </c>
      <c r="H430" s="9" t="s">
        <v>15</v>
      </c>
      <c r="I430" s="8" t="s">
        <v>4</v>
      </c>
      <c r="J430" s="9" t="s">
        <v>71</v>
      </c>
      <c r="K430" s="9" t="s">
        <v>20</v>
      </c>
      <c r="L430" s="9">
        <v>1</v>
      </c>
    </row>
    <row r="431" spans="1:13">
      <c r="A431" s="6">
        <v>44974</v>
      </c>
      <c r="B431" s="7">
        <f t="shared" si="6"/>
        <v>430</v>
      </c>
      <c r="C431" s="19" t="s">
        <v>2847</v>
      </c>
      <c r="D431" s="8" t="s">
        <v>1026</v>
      </c>
      <c r="E431" s="8">
        <v>1</v>
      </c>
      <c r="F431" s="8">
        <v>0</v>
      </c>
      <c r="G431" s="8">
        <v>2</v>
      </c>
      <c r="H431" s="9" t="s">
        <v>9</v>
      </c>
      <c r="I431" s="8" t="s">
        <v>4</v>
      </c>
      <c r="J431" s="9" t="s">
        <v>51</v>
      </c>
      <c r="K431" s="9" t="s">
        <v>20</v>
      </c>
      <c r="L431" s="9">
        <v>1</v>
      </c>
    </row>
    <row r="432" spans="1:13">
      <c r="A432" s="6">
        <v>44974</v>
      </c>
      <c r="B432" s="7">
        <f t="shared" si="6"/>
        <v>431</v>
      </c>
      <c r="C432" s="16" t="s">
        <v>2848</v>
      </c>
      <c r="D432" s="8" t="s">
        <v>1005</v>
      </c>
      <c r="E432" s="8">
        <v>1</v>
      </c>
      <c r="F432" s="8">
        <v>0</v>
      </c>
      <c r="G432" s="8">
        <v>1</v>
      </c>
      <c r="H432" s="9" t="s">
        <v>6</v>
      </c>
      <c r="I432" s="8" t="s">
        <v>4</v>
      </c>
      <c r="J432" s="9" t="s">
        <v>87</v>
      </c>
      <c r="K432" s="9" t="s">
        <v>20</v>
      </c>
      <c r="L432" s="9">
        <v>1</v>
      </c>
    </row>
    <row r="433" spans="1:13">
      <c r="A433" s="6">
        <v>44974</v>
      </c>
      <c r="B433" s="7">
        <f t="shared" si="6"/>
        <v>432</v>
      </c>
      <c r="C433" s="16" t="s">
        <v>2849</v>
      </c>
      <c r="D433" s="8" t="s">
        <v>1005</v>
      </c>
      <c r="E433" s="8">
        <v>1</v>
      </c>
      <c r="F433" s="8">
        <v>0</v>
      </c>
      <c r="G433" s="8">
        <v>1</v>
      </c>
      <c r="H433" s="9" t="s">
        <v>6</v>
      </c>
      <c r="I433" s="8" t="s">
        <v>4</v>
      </c>
      <c r="J433" s="9" t="s">
        <v>49</v>
      </c>
      <c r="K433" s="9" t="s">
        <v>20</v>
      </c>
      <c r="L433" s="9">
        <v>1</v>
      </c>
    </row>
    <row r="434" spans="1:13">
      <c r="A434" s="6">
        <v>44974</v>
      </c>
      <c r="B434" s="7">
        <f t="shared" si="6"/>
        <v>433</v>
      </c>
      <c r="C434" s="16" t="s">
        <v>2850</v>
      </c>
      <c r="D434" s="8" t="s">
        <v>1005</v>
      </c>
      <c r="E434" s="8">
        <v>1</v>
      </c>
      <c r="F434" s="8">
        <v>0</v>
      </c>
      <c r="G434" s="8">
        <v>1</v>
      </c>
      <c r="H434" s="9" t="s">
        <v>6</v>
      </c>
      <c r="I434" s="8" t="s">
        <v>4</v>
      </c>
      <c r="J434" s="9" t="s">
        <v>87</v>
      </c>
      <c r="K434" s="9" t="s">
        <v>20</v>
      </c>
      <c r="L434" s="9">
        <v>1</v>
      </c>
    </row>
    <row r="435" spans="1:13">
      <c r="A435" s="6">
        <v>44974</v>
      </c>
      <c r="B435" s="7">
        <f t="shared" si="6"/>
        <v>434</v>
      </c>
      <c r="C435" s="16" t="s">
        <v>2851</v>
      </c>
      <c r="D435" s="8" t="s">
        <v>1005</v>
      </c>
      <c r="E435" s="8">
        <v>1</v>
      </c>
      <c r="F435" s="8">
        <v>0</v>
      </c>
      <c r="G435" s="8">
        <v>1</v>
      </c>
      <c r="H435" s="9" t="s">
        <v>6</v>
      </c>
      <c r="I435" s="8" t="s">
        <v>4</v>
      </c>
      <c r="J435" s="9" t="s">
        <v>83</v>
      </c>
      <c r="K435" s="9" t="s">
        <v>20</v>
      </c>
      <c r="L435" s="9">
        <v>1</v>
      </c>
    </row>
    <row r="436" spans="1:13">
      <c r="A436" s="6">
        <v>44974</v>
      </c>
      <c r="B436" s="7">
        <f t="shared" si="6"/>
        <v>435</v>
      </c>
      <c r="C436" s="24" t="s">
        <v>2852</v>
      </c>
      <c r="D436" s="26" t="s">
        <v>1019</v>
      </c>
      <c r="E436" s="8">
        <v>1</v>
      </c>
      <c r="F436" s="26">
        <v>1</v>
      </c>
      <c r="G436" s="26">
        <v>1</v>
      </c>
      <c r="H436" s="27" t="s">
        <v>6</v>
      </c>
      <c r="I436" s="9" t="s">
        <v>7</v>
      </c>
      <c r="J436" s="27" t="s">
        <v>51</v>
      </c>
      <c r="K436" s="27" t="s">
        <v>20</v>
      </c>
      <c r="L436" s="27">
        <v>1</v>
      </c>
      <c r="M436" s="26"/>
    </row>
    <row r="437" spans="1:13">
      <c r="A437" s="6">
        <v>44974</v>
      </c>
      <c r="B437" s="7">
        <f t="shared" si="6"/>
        <v>436</v>
      </c>
      <c r="C437" s="24" t="s">
        <v>2853</v>
      </c>
      <c r="D437" s="26" t="s">
        <v>1019</v>
      </c>
      <c r="E437" s="8">
        <v>1</v>
      </c>
      <c r="F437" s="26">
        <v>0</v>
      </c>
      <c r="G437" s="26">
        <v>6</v>
      </c>
      <c r="H437" s="27" t="s">
        <v>6</v>
      </c>
      <c r="I437" s="9" t="s">
        <v>7</v>
      </c>
      <c r="J437" s="27" t="s">
        <v>785</v>
      </c>
      <c r="K437" s="27" t="s">
        <v>20</v>
      </c>
      <c r="L437" s="27"/>
      <c r="M437" s="26">
        <v>1</v>
      </c>
    </row>
    <row r="438" spans="1:13">
      <c r="A438" s="6">
        <v>44977</v>
      </c>
      <c r="B438" s="7">
        <f t="shared" si="6"/>
        <v>437</v>
      </c>
      <c r="C438" s="24" t="s">
        <v>2854</v>
      </c>
      <c r="D438" s="26" t="s">
        <v>1019</v>
      </c>
      <c r="E438" s="8">
        <v>1</v>
      </c>
      <c r="F438" s="26">
        <v>1</v>
      </c>
      <c r="G438" s="26">
        <v>1</v>
      </c>
      <c r="H438" s="27" t="s">
        <v>6</v>
      </c>
      <c r="I438" s="9" t="s">
        <v>7</v>
      </c>
      <c r="J438" s="27" t="s">
        <v>87</v>
      </c>
      <c r="K438" s="27" t="s">
        <v>8</v>
      </c>
      <c r="L438" s="27">
        <v>1</v>
      </c>
      <c r="M438" s="26"/>
    </row>
    <row r="439" spans="1:13">
      <c r="A439" s="6">
        <v>44977</v>
      </c>
      <c r="B439" s="7">
        <f t="shared" si="6"/>
        <v>438</v>
      </c>
      <c r="C439" s="24" t="s">
        <v>2855</v>
      </c>
      <c r="D439" s="26" t="s">
        <v>950</v>
      </c>
      <c r="E439" s="8">
        <v>1</v>
      </c>
      <c r="F439" s="26">
        <v>0</v>
      </c>
      <c r="G439" s="26">
        <v>0</v>
      </c>
      <c r="H439" s="27" t="s">
        <v>6</v>
      </c>
      <c r="I439" s="9" t="s">
        <v>4</v>
      </c>
      <c r="J439" s="27" t="s">
        <v>51</v>
      </c>
      <c r="K439" s="27" t="s">
        <v>20</v>
      </c>
      <c r="L439" s="27">
        <v>1</v>
      </c>
      <c r="M439" s="26"/>
    </row>
    <row r="440" spans="1:13">
      <c r="A440" s="6">
        <v>44977</v>
      </c>
      <c r="B440" s="7">
        <f t="shared" si="6"/>
        <v>439</v>
      </c>
      <c r="C440" s="24" t="s">
        <v>2856</v>
      </c>
      <c r="D440" s="26" t="s">
        <v>950</v>
      </c>
      <c r="E440" s="8">
        <v>1</v>
      </c>
      <c r="F440" s="26">
        <v>0</v>
      </c>
      <c r="G440" s="26">
        <v>0</v>
      </c>
      <c r="H440" s="27" t="s">
        <v>3</v>
      </c>
      <c r="I440" s="9" t="s">
        <v>4</v>
      </c>
      <c r="J440" s="27" t="s">
        <v>66</v>
      </c>
      <c r="K440" s="27" t="s">
        <v>5</v>
      </c>
      <c r="L440" s="27"/>
      <c r="M440" s="26">
        <v>1</v>
      </c>
    </row>
    <row r="441" spans="1:13">
      <c r="A441" s="6">
        <v>44977</v>
      </c>
      <c r="B441" s="7">
        <f t="shared" si="6"/>
        <v>440</v>
      </c>
      <c r="C441" s="24" t="s">
        <v>186</v>
      </c>
      <c r="D441" s="26" t="s">
        <v>950</v>
      </c>
      <c r="E441" s="8">
        <v>1</v>
      </c>
      <c r="F441" s="26">
        <v>0</v>
      </c>
      <c r="G441" s="26">
        <v>0</v>
      </c>
      <c r="H441" s="27" t="s">
        <v>13</v>
      </c>
      <c r="I441" s="9" t="s">
        <v>13</v>
      </c>
      <c r="J441" s="28" t="s">
        <v>1795</v>
      </c>
      <c r="K441" s="27" t="s">
        <v>8</v>
      </c>
      <c r="L441" s="27">
        <v>1</v>
      </c>
      <c r="M441" s="26"/>
    </row>
    <row r="442" spans="1:13">
      <c r="A442" s="6">
        <v>44977</v>
      </c>
      <c r="B442" s="7">
        <f t="shared" si="6"/>
        <v>441</v>
      </c>
      <c r="C442" s="24" t="s">
        <v>2857</v>
      </c>
      <c r="D442" s="26" t="s">
        <v>1005</v>
      </c>
      <c r="E442" s="8">
        <v>1</v>
      </c>
      <c r="F442" s="26">
        <v>3</v>
      </c>
      <c r="G442" s="26">
        <v>3</v>
      </c>
      <c r="H442" s="27" t="s">
        <v>6</v>
      </c>
      <c r="I442" s="9" t="s">
        <v>7</v>
      </c>
      <c r="J442" s="27" t="s">
        <v>49</v>
      </c>
      <c r="K442" s="27" t="s">
        <v>20</v>
      </c>
      <c r="L442" s="27">
        <v>1</v>
      </c>
      <c r="M442" s="26"/>
    </row>
    <row r="443" spans="1:13">
      <c r="A443" s="6">
        <v>44977</v>
      </c>
      <c r="B443" s="7">
        <f t="shared" si="6"/>
        <v>442</v>
      </c>
      <c r="C443" s="24" t="s">
        <v>2858</v>
      </c>
      <c r="D443" s="26" t="s">
        <v>1005</v>
      </c>
      <c r="E443" s="8">
        <v>1</v>
      </c>
      <c r="F443" s="26">
        <v>0</v>
      </c>
      <c r="G443" s="26">
        <v>1</v>
      </c>
      <c r="H443" s="27" t="s">
        <v>6</v>
      </c>
      <c r="I443" s="9" t="s">
        <v>7</v>
      </c>
      <c r="J443" s="27" t="s">
        <v>87</v>
      </c>
      <c r="K443" s="27" t="s">
        <v>20</v>
      </c>
      <c r="L443" s="27">
        <v>1</v>
      </c>
      <c r="M443" s="26"/>
    </row>
    <row r="444" spans="1:13">
      <c r="A444" s="6">
        <v>44977</v>
      </c>
      <c r="B444" s="7">
        <f t="shared" si="6"/>
        <v>443</v>
      </c>
      <c r="C444" s="24" t="s">
        <v>2859</v>
      </c>
      <c r="D444" s="26" t="s">
        <v>2605</v>
      </c>
      <c r="E444" s="8">
        <v>1</v>
      </c>
      <c r="F444" s="26">
        <v>1</v>
      </c>
      <c r="G444" s="26">
        <v>1</v>
      </c>
      <c r="H444" s="27" t="s">
        <v>6</v>
      </c>
      <c r="I444" s="9" t="s">
        <v>4</v>
      </c>
      <c r="J444" s="27" t="s">
        <v>49</v>
      </c>
      <c r="K444" s="27" t="s">
        <v>8</v>
      </c>
      <c r="L444" s="27">
        <v>1</v>
      </c>
      <c r="M444" s="26"/>
    </row>
    <row r="445" spans="1:13">
      <c r="A445" s="6">
        <v>44977</v>
      </c>
      <c r="B445" s="7">
        <f t="shared" si="6"/>
        <v>444</v>
      </c>
      <c r="C445" s="24" t="s">
        <v>2860</v>
      </c>
      <c r="D445" s="26" t="s">
        <v>2605</v>
      </c>
      <c r="E445" s="8">
        <v>1</v>
      </c>
      <c r="F445" s="26">
        <v>3</v>
      </c>
      <c r="G445" s="26">
        <v>3</v>
      </c>
      <c r="H445" s="27" t="s">
        <v>6</v>
      </c>
      <c r="I445" s="9" t="s">
        <v>4</v>
      </c>
      <c r="J445" s="27" t="s">
        <v>87</v>
      </c>
      <c r="K445" s="27" t="s">
        <v>20</v>
      </c>
      <c r="L445" s="27">
        <v>1</v>
      </c>
      <c r="M445" s="26"/>
    </row>
    <row r="446" spans="1:13">
      <c r="A446" s="6">
        <v>44977</v>
      </c>
      <c r="B446" s="7">
        <f t="shared" si="6"/>
        <v>445</v>
      </c>
      <c r="C446" s="24" t="s">
        <v>2861</v>
      </c>
      <c r="D446" s="26" t="s">
        <v>2605</v>
      </c>
      <c r="E446" s="8">
        <v>1</v>
      </c>
      <c r="F446" s="26">
        <v>0</v>
      </c>
      <c r="G446" s="26">
        <v>1</v>
      </c>
      <c r="H446" s="27" t="s">
        <v>6</v>
      </c>
      <c r="I446" s="9" t="s">
        <v>4</v>
      </c>
      <c r="J446" s="27" t="s">
        <v>49</v>
      </c>
      <c r="K446" s="27" t="s">
        <v>20</v>
      </c>
      <c r="L446" s="27">
        <v>1</v>
      </c>
      <c r="M446" s="26"/>
    </row>
    <row r="447" spans="1:13">
      <c r="A447" s="6">
        <v>44977</v>
      </c>
      <c r="B447" s="7">
        <f t="shared" si="6"/>
        <v>446</v>
      </c>
      <c r="C447" s="24" t="s">
        <v>2862</v>
      </c>
      <c r="D447" s="26" t="s">
        <v>1026</v>
      </c>
      <c r="E447" s="8">
        <v>1</v>
      </c>
      <c r="F447" s="26">
        <v>3</v>
      </c>
      <c r="G447" s="26">
        <v>3</v>
      </c>
      <c r="H447" s="27" t="s">
        <v>6</v>
      </c>
      <c r="I447" s="9" t="s">
        <v>7</v>
      </c>
      <c r="J447" s="27" t="s">
        <v>83</v>
      </c>
      <c r="K447" s="27" t="s">
        <v>20</v>
      </c>
      <c r="L447" s="27">
        <v>1</v>
      </c>
      <c r="M447" s="26"/>
    </row>
    <row r="448" spans="1:13">
      <c r="A448" s="6">
        <v>44977</v>
      </c>
      <c r="B448" s="7">
        <f t="shared" si="6"/>
        <v>447</v>
      </c>
      <c r="C448" s="24" t="s">
        <v>2863</v>
      </c>
      <c r="D448" s="26" t="s">
        <v>1026</v>
      </c>
      <c r="E448" s="8">
        <v>1</v>
      </c>
      <c r="F448" s="26">
        <v>0</v>
      </c>
      <c r="G448" s="26">
        <v>2</v>
      </c>
      <c r="H448" s="27" t="s">
        <v>6</v>
      </c>
      <c r="I448" s="9" t="s">
        <v>7</v>
      </c>
      <c r="J448" s="27" t="s">
        <v>2864</v>
      </c>
      <c r="K448" s="27" t="s">
        <v>20</v>
      </c>
      <c r="L448" s="27"/>
      <c r="M448" s="26">
        <v>1</v>
      </c>
    </row>
    <row r="449" spans="1:14">
      <c r="A449" s="6">
        <v>44977</v>
      </c>
      <c r="B449" s="7">
        <f t="shared" si="6"/>
        <v>448</v>
      </c>
      <c r="C449" s="24" t="s">
        <v>2865</v>
      </c>
      <c r="D449" s="26" t="s">
        <v>61</v>
      </c>
      <c r="E449" s="8">
        <v>1</v>
      </c>
      <c r="F449" s="26">
        <v>3</v>
      </c>
      <c r="G449" s="26">
        <v>3</v>
      </c>
      <c r="H449" s="27" t="s">
        <v>6</v>
      </c>
      <c r="I449" s="9" t="s">
        <v>7</v>
      </c>
      <c r="J449" s="27" t="s">
        <v>51</v>
      </c>
      <c r="K449" s="27" t="s">
        <v>20</v>
      </c>
      <c r="L449" s="27">
        <v>1</v>
      </c>
      <c r="M449" s="26"/>
    </row>
    <row r="450" spans="1:14">
      <c r="A450" s="6">
        <v>44977</v>
      </c>
      <c r="B450" s="7">
        <f t="shared" si="6"/>
        <v>449</v>
      </c>
      <c r="C450" s="24" t="s">
        <v>2866</v>
      </c>
      <c r="D450" s="26" t="s">
        <v>61</v>
      </c>
      <c r="E450" s="8">
        <v>1</v>
      </c>
      <c r="F450" s="26">
        <v>1</v>
      </c>
      <c r="G450" s="26">
        <v>1</v>
      </c>
      <c r="H450" s="27" t="s">
        <v>6</v>
      </c>
      <c r="I450" s="9" t="s">
        <v>7</v>
      </c>
      <c r="J450" s="27" t="s">
        <v>83</v>
      </c>
      <c r="K450" s="27" t="s">
        <v>20</v>
      </c>
      <c r="L450" s="27">
        <v>1</v>
      </c>
      <c r="M450" s="26"/>
    </row>
    <row r="451" spans="1:14">
      <c r="A451" s="6">
        <v>44977</v>
      </c>
      <c r="B451" s="7">
        <f t="shared" si="6"/>
        <v>450</v>
      </c>
      <c r="C451" s="24" t="s">
        <v>2867</v>
      </c>
      <c r="D451" s="26" t="s">
        <v>159</v>
      </c>
      <c r="E451" s="8">
        <v>1</v>
      </c>
      <c r="F451" s="26">
        <v>1</v>
      </c>
      <c r="G451" s="26">
        <v>2</v>
      </c>
      <c r="H451" s="9" t="s">
        <v>9</v>
      </c>
      <c r="I451" s="9" t="s">
        <v>7</v>
      </c>
      <c r="J451" s="27" t="s">
        <v>49</v>
      </c>
      <c r="K451" s="27" t="s">
        <v>20</v>
      </c>
      <c r="L451" s="27">
        <v>1</v>
      </c>
      <c r="M451" s="26"/>
    </row>
    <row r="452" spans="1:14">
      <c r="A452" s="6">
        <v>44977</v>
      </c>
      <c r="B452" s="7">
        <f t="shared" ref="B452:B515" si="7">SUM(B451+1)</f>
        <v>451</v>
      </c>
      <c r="C452" s="24" t="s">
        <v>2868</v>
      </c>
      <c r="D452" s="26" t="s">
        <v>55</v>
      </c>
      <c r="E452" s="8">
        <v>1</v>
      </c>
      <c r="F452" s="26">
        <v>1</v>
      </c>
      <c r="G452" s="26">
        <v>0</v>
      </c>
      <c r="H452" s="27" t="s">
        <v>15</v>
      </c>
      <c r="I452" s="9" t="s">
        <v>4</v>
      </c>
      <c r="J452" s="27" t="s">
        <v>251</v>
      </c>
      <c r="K452" s="27" t="s">
        <v>27</v>
      </c>
      <c r="L452" s="27">
        <v>1</v>
      </c>
      <c r="M452" s="26"/>
    </row>
    <row r="453" spans="1:14">
      <c r="A453" s="6">
        <v>44977</v>
      </c>
      <c r="B453" s="7">
        <f t="shared" si="7"/>
        <v>452</v>
      </c>
      <c r="C453" s="24" t="s">
        <v>2869</v>
      </c>
      <c r="D453" s="26" t="s">
        <v>48</v>
      </c>
      <c r="E453" s="8">
        <v>1</v>
      </c>
      <c r="F453" s="26">
        <v>1</v>
      </c>
      <c r="G453" s="26">
        <v>0</v>
      </c>
      <c r="H453" s="27" t="s">
        <v>15</v>
      </c>
      <c r="I453" s="9" t="s">
        <v>4</v>
      </c>
      <c r="J453" s="27" t="s">
        <v>49</v>
      </c>
      <c r="K453" s="27" t="s">
        <v>27</v>
      </c>
      <c r="L453" s="27">
        <v>1</v>
      </c>
      <c r="M453" s="26"/>
    </row>
    <row r="454" spans="1:14">
      <c r="A454" s="6">
        <v>44977</v>
      </c>
      <c r="B454" s="7">
        <f t="shared" si="7"/>
        <v>453</v>
      </c>
      <c r="C454" s="24" t="s">
        <v>2870</v>
      </c>
      <c r="D454" s="26" t="s">
        <v>48</v>
      </c>
      <c r="E454" s="8">
        <v>1</v>
      </c>
      <c r="F454" s="26">
        <v>1</v>
      </c>
      <c r="G454" s="26">
        <v>2</v>
      </c>
      <c r="H454" s="9" t="s">
        <v>9</v>
      </c>
      <c r="I454" s="9" t="s">
        <v>7</v>
      </c>
      <c r="J454" s="27" t="s">
        <v>51</v>
      </c>
      <c r="K454" s="27" t="s">
        <v>20</v>
      </c>
      <c r="L454" s="27">
        <v>1</v>
      </c>
      <c r="M454" s="26"/>
    </row>
    <row r="455" spans="1:14">
      <c r="A455" s="6">
        <v>44977</v>
      </c>
      <c r="B455" s="7">
        <f t="shared" si="7"/>
        <v>454</v>
      </c>
      <c r="C455" s="25" t="s">
        <v>2871</v>
      </c>
      <c r="D455" s="26" t="s">
        <v>402</v>
      </c>
      <c r="E455" s="8">
        <v>1</v>
      </c>
      <c r="F455" s="26">
        <v>1</v>
      </c>
      <c r="G455" s="26">
        <v>2</v>
      </c>
      <c r="H455" s="27" t="s">
        <v>15</v>
      </c>
      <c r="I455" s="9" t="s">
        <v>4</v>
      </c>
      <c r="J455" s="27" t="s">
        <v>49</v>
      </c>
      <c r="K455" s="27" t="s">
        <v>25</v>
      </c>
      <c r="L455" s="27"/>
      <c r="M455" s="26">
        <v>1</v>
      </c>
    </row>
    <row r="456" spans="1:14">
      <c r="A456" s="6">
        <v>44977</v>
      </c>
      <c r="B456" s="7">
        <f t="shared" si="7"/>
        <v>455</v>
      </c>
      <c r="C456" s="25" t="s">
        <v>2872</v>
      </c>
      <c r="D456" s="26" t="s">
        <v>402</v>
      </c>
      <c r="E456" s="8">
        <v>1</v>
      </c>
      <c r="F456" s="26">
        <v>1</v>
      </c>
      <c r="G456" s="26">
        <v>2</v>
      </c>
      <c r="H456" s="9" t="s">
        <v>9</v>
      </c>
      <c r="I456" s="9" t="s">
        <v>7</v>
      </c>
      <c r="J456" s="27" t="s">
        <v>83</v>
      </c>
      <c r="K456" s="27" t="s">
        <v>20</v>
      </c>
      <c r="L456" s="27">
        <v>1</v>
      </c>
      <c r="M456" s="26"/>
    </row>
    <row r="457" spans="1:14">
      <c r="A457" s="6">
        <v>44977</v>
      </c>
      <c r="B457" s="7">
        <f t="shared" si="7"/>
        <v>456</v>
      </c>
      <c r="C457" s="24" t="s">
        <v>2873</v>
      </c>
      <c r="D457" s="26" t="s">
        <v>53</v>
      </c>
      <c r="E457" s="8">
        <v>1</v>
      </c>
      <c r="F457" s="26">
        <v>1</v>
      </c>
      <c r="G457" s="26">
        <v>2</v>
      </c>
      <c r="H457" s="9" t="s">
        <v>9</v>
      </c>
      <c r="I457" s="9" t="s">
        <v>7</v>
      </c>
      <c r="J457" s="27" t="s">
        <v>87</v>
      </c>
      <c r="K457" s="27" t="s">
        <v>20</v>
      </c>
      <c r="L457" s="27">
        <v>1</v>
      </c>
      <c r="M457" s="26"/>
    </row>
    <row r="458" spans="1:14">
      <c r="A458" s="6">
        <v>44977</v>
      </c>
      <c r="B458" s="7">
        <f t="shared" si="7"/>
        <v>457</v>
      </c>
      <c r="C458" s="24" t="s">
        <v>2874</v>
      </c>
      <c r="D458" s="26" t="s">
        <v>53</v>
      </c>
      <c r="E458" s="8">
        <v>1</v>
      </c>
      <c r="F458" s="26">
        <v>2</v>
      </c>
      <c r="G458" s="26">
        <v>2</v>
      </c>
      <c r="H458" s="27" t="s">
        <v>15</v>
      </c>
      <c r="I458" s="9" t="s">
        <v>10</v>
      </c>
      <c r="J458" s="27" t="s">
        <v>49</v>
      </c>
      <c r="K458" s="27" t="s">
        <v>11</v>
      </c>
      <c r="L458" s="27"/>
      <c r="M458" s="26"/>
    </row>
    <row r="459" spans="1:14">
      <c r="A459" s="6">
        <v>44978</v>
      </c>
      <c r="B459" s="7">
        <f t="shared" si="7"/>
        <v>458</v>
      </c>
      <c r="C459" s="24" t="s">
        <v>2875</v>
      </c>
      <c r="D459" s="26" t="s">
        <v>2605</v>
      </c>
      <c r="E459" s="8">
        <v>1</v>
      </c>
      <c r="F459" s="26">
        <v>1</v>
      </c>
      <c r="G459" s="26">
        <v>1</v>
      </c>
      <c r="H459" s="27" t="s">
        <v>6</v>
      </c>
      <c r="I459" s="9" t="s">
        <v>4</v>
      </c>
      <c r="J459" s="27" t="s">
        <v>83</v>
      </c>
      <c r="K459" s="27" t="s">
        <v>8</v>
      </c>
      <c r="L459" s="27">
        <v>1</v>
      </c>
      <c r="M459" s="26"/>
    </row>
    <row r="460" spans="1:14">
      <c r="A460" s="6">
        <v>44978</v>
      </c>
      <c r="B460" s="7">
        <f t="shared" si="7"/>
        <v>459</v>
      </c>
      <c r="C460" s="24" t="s">
        <v>2876</v>
      </c>
      <c r="D460" s="26" t="s">
        <v>2605</v>
      </c>
      <c r="E460" s="8">
        <v>1</v>
      </c>
      <c r="F460" s="26">
        <v>0</v>
      </c>
      <c r="G460" s="26">
        <v>0</v>
      </c>
      <c r="H460" s="27" t="s">
        <v>3</v>
      </c>
      <c r="I460" s="9" t="s">
        <v>4</v>
      </c>
      <c r="J460" s="27" t="s">
        <v>51</v>
      </c>
      <c r="K460" s="27" t="s">
        <v>5</v>
      </c>
      <c r="L460" s="27"/>
      <c r="M460" s="26">
        <v>1</v>
      </c>
      <c r="N460" t="s">
        <v>2877</v>
      </c>
    </row>
    <row r="461" spans="1:14">
      <c r="A461" s="6">
        <v>44978</v>
      </c>
      <c r="B461" s="7">
        <f t="shared" si="7"/>
        <v>460</v>
      </c>
      <c r="C461" s="24" t="s">
        <v>2878</v>
      </c>
      <c r="D461" s="26" t="s">
        <v>2605</v>
      </c>
      <c r="E461" s="8">
        <v>1</v>
      </c>
      <c r="F461" s="26">
        <v>0</v>
      </c>
      <c r="G461" s="26">
        <v>1</v>
      </c>
      <c r="H461" s="27" t="s">
        <v>6</v>
      </c>
      <c r="I461" s="9" t="s">
        <v>4</v>
      </c>
      <c r="J461" s="27" t="s">
        <v>51</v>
      </c>
      <c r="K461" s="27" t="s">
        <v>20</v>
      </c>
      <c r="L461" s="27">
        <v>1</v>
      </c>
      <c r="M461" s="26"/>
    </row>
    <row r="462" spans="1:14">
      <c r="A462" s="6">
        <v>44978</v>
      </c>
      <c r="B462" s="7">
        <f t="shared" si="7"/>
        <v>461</v>
      </c>
      <c r="C462" s="24" t="s">
        <v>2879</v>
      </c>
      <c r="D462" s="26" t="s">
        <v>2605</v>
      </c>
      <c r="E462" s="8">
        <v>1</v>
      </c>
      <c r="F462" s="26">
        <v>0</v>
      </c>
      <c r="G462" s="26">
        <v>1</v>
      </c>
      <c r="H462" s="27" t="s">
        <v>6</v>
      </c>
      <c r="I462" s="9" t="s">
        <v>4</v>
      </c>
      <c r="J462" s="27" t="s">
        <v>66</v>
      </c>
      <c r="K462" s="27" t="s">
        <v>20</v>
      </c>
      <c r="L462" s="27">
        <v>1</v>
      </c>
      <c r="M462" s="26"/>
    </row>
    <row r="463" spans="1:14">
      <c r="A463" s="6">
        <v>44978</v>
      </c>
      <c r="B463" s="7">
        <f t="shared" si="7"/>
        <v>462</v>
      </c>
      <c r="C463" s="24" t="s">
        <v>2880</v>
      </c>
      <c r="D463" s="26" t="s">
        <v>1026</v>
      </c>
      <c r="E463" s="8">
        <v>1</v>
      </c>
      <c r="F463" s="26">
        <v>1</v>
      </c>
      <c r="G463" s="26">
        <v>0</v>
      </c>
      <c r="H463" s="27" t="s">
        <v>6</v>
      </c>
      <c r="I463" s="9" t="s">
        <v>7</v>
      </c>
      <c r="J463" s="27" t="s">
        <v>83</v>
      </c>
      <c r="K463" s="27" t="s">
        <v>8</v>
      </c>
      <c r="L463" s="27">
        <v>1</v>
      </c>
      <c r="M463" s="26"/>
    </row>
    <row r="464" spans="1:14">
      <c r="A464" s="6">
        <v>44978</v>
      </c>
      <c r="B464" s="7">
        <f t="shared" si="7"/>
        <v>463</v>
      </c>
      <c r="C464" s="24" t="s">
        <v>2881</v>
      </c>
      <c r="D464" s="26" t="s">
        <v>1026</v>
      </c>
      <c r="E464" s="8">
        <v>1</v>
      </c>
      <c r="F464" s="26">
        <v>1</v>
      </c>
      <c r="G464" s="26">
        <v>1</v>
      </c>
      <c r="H464" s="27" t="s">
        <v>15</v>
      </c>
      <c r="I464" s="9" t="s">
        <v>4</v>
      </c>
      <c r="J464" s="27" t="s">
        <v>2599</v>
      </c>
      <c r="K464" s="27" t="s">
        <v>14</v>
      </c>
      <c r="L464" s="27">
        <v>1</v>
      </c>
      <c r="M464" s="26"/>
    </row>
    <row r="465" spans="1:14">
      <c r="A465" s="6">
        <v>44978</v>
      </c>
      <c r="B465" s="7">
        <f t="shared" si="7"/>
        <v>464</v>
      </c>
      <c r="C465" s="24" t="s">
        <v>2882</v>
      </c>
      <c r="D465" s="26" t="s">
        <v>1026</v>
      </c>
      <c r="E465" s="8">
        <v>1</v>
      </c>
      <c r="F465" s="26">
        <v>0</v>
      </c>
      <c r="G465" s="26">
        <v>1</v>
      </c>
      <c r="H465" s="27" t="s">
        <v>6</v>
      </c>
      <c r="I465" s="9" t="s">
        <v>7</v>
      </c>
      <c r="J465" s="27" t="s">
        <v>83</v>
      </c>
      <c r="K465" s="27" t="s">
        <v>20</v>
      </c>
      <c r="L465" s="27">
        <v>1</v>
      </c>
      <c r="M465" s="26"/>
    </row>
    <row r="466" spans="1:14">
      <c r="A466" s="6">
        <v>44978</v>
      </c>
      <c r="B466" s="7">
        <f t="shared" si="7"/>
        <v>465</v>
      </c>
      <c r="C466" s="24" t="s">
        <v>2883</v>
      </c>
      <c r="D466" s="26" t="s">
        <v>1026</v>
      </c>
      <c r="E466" s="8">
        <v>1</v>
      </c>
      <c r="F466" s="26">
        <v>0</v>
      </c>
      <c r="G466" s="26">
        <v>2</v>
      </c>
      <c r="H466" s="27" t="s">
        <v>6</v>
      </c>
      <c r="I466" s="9" t="s">
        <v>7</v>
      </c>
      <c r="J466" s="27" t="s">
        <v>51</v>
      </c>
      <c r="K466" s="27" t="s">
        <v>20</v>
      </c>
      <c r="L466" s="27">
        <v>1</v>
      </c>
      <c r="M466" s="26"/>
    </row>
    <row r="467" spans="1:14">
      <c r="A467" s="6">
        <v>44978</v>
      </c>
      <c r="B467" s="7">
        <f t="shared" si="7"/>
        <v>466</v>
      </c>
      <c r="C467" s="24" t="s">
        <v>2884</v>
      </c>
      <c r="D467" s="26" t="s">
        <v>61</v>
      </c>
      <c r="E467" s="8">
        <v>1</v>
      </c>
      <c r="F467" s="26">
        <v>0</v>
      </c>
      <c r="G467" s="26">
        <v>0</v>
      </c>
      <c r="H467" s="27" t="s">
        <v>3</v>
      </c>
      <c r="I467" s="9" t="s">
        <v>4</v>
      </c>
      <c r="J467" s="27" t="s">
        <v>49</v>
      </c>
      <c r="K467" s="27" t="s">
        <v>5</v>
      </c>
      <c r="L467" s="27"/>
      <c r="M467" s="26">
        <v>1</v>
      </c>
      <c r="N467" t="s">
        <v>2885</v>
      </c>
    </row>
    <row r="468" spans="1:14">
      <c r="A468" s="6">
        <v>44978</v>
      </c>
      <c r="B468" s="7">
        <f t="shared" si="7"/>
        <v>467</v>
      </c>
      <c r="C468" s="24" t="s">
        <v>2886</v>
      </c>
      <c r="D468" s="26" t="s">
        <v>61</v>
      </c>
      <c r="E468" s="8">
        <v>1</v>
      </c>
      <c r="F468" s="26">
        <v>0</v>
      </c>
      <c r="G468" s="26">
        <v>1</v>
      </c>
      <c r="H468" s="27" t="s">
        <v>6</v>
      </c>
      <c r="I468" s="9" t="s">
        <v>7</v>
      </c>
      <c r="J468" s="27" t="s">
        <v>49</v>
      </c>
      <c r="K468" s="27" t="s">
        <v>20</v>
      </c>
      <c r="L468" s="27">
        <v>1</v>
      </c>
      <c r="M468" s="26"/>
    </row>
    <row r="469" spans="1:14">
      <c r="A469" s="6">
        <v>44978</v>
      </c>
      <c r="B469" s="7">
        <f t="shared" si="7"/>
        <v>468</v>
      </c>
      <c r="C469" s="24" t="s">
        <v>2887</v>
      </c>
      <c r="D469" s="26" t="s">
        <v>61</v>
      </c>
      <c r="E469" s="8">
        <v>1</v>
      </c>
      <c r="F469" s="26">
        <v>3</v>
      </c>
      <c r="G469" s="26">
        <v>3</v>
      </c>
      <c r="H469" s="27" t="s">
        <v>6</v>
      </c>
      <c r="I469" s="9" t="s">
        <v>7</v>
      </c>
      <c r="J469" s="27" t="s">
        <v>51</v>
      </c>
      <c r="K469" s="27" t="s">
        <v>20</v>
      </c>
      <c r="L469" s="27">
        <v>1</v>
      </c>
      <c r="M469" s="26"/>
    </row>
    <row r="470" spans="1:14">
      <c r="A470" s="6">
        <v>44978</v>
      </c>
      <c r="B470" s="7">
        <f t="shared" si="7"/>
        <v>469</v>
      </c>
      <c r="C470" s="24" t="s">
        <v>2888</v>
      </c>
      <c r="D470" s="26" t="s">
        <v>61</v>
      </c>
      <c r="E470" s="8">
        <v>1</v>
      </c>
      <c r="F470" s="26">
        <v>1</v>
      </c>
      <c r="G470" s="26">
        <v>1</v>
      </c>
      <c r="H470" s="27" t="s">
        <v>6</v>
      </c>
      <c r="I470" s="9" t="s">
        <v>7</v>
      </c>
      <c r="J470" s="27" t="s">
        <v>51</v>
      </c>
      <c r="K470" s="27" t="s">
        <v>20</v>
      </c>
      <c r="L470" s="27">
        <v>1</v>
      </c>
      <c r="M470" s="26"/>
    </row>
    <row r="471" spans="1:14">
      <c r="A471" s="6">
        <v>44978</v>
      </c>
      <c r="B471" s="7">
        <f t="shared" si="7"/>
        <v>470</v>
      </c>
      <c r="C471" s="24" t="s">
        <v>2889</v>
      </c>
      <c r="D471" s="26" t="s">
        <v>1005</v>
      </c>
      <c r="E471" s="8">
        <v>1</v>
      </c>
      <c r="F471" s="26">
        <v>1</v>
      </c>
      <c r="G471" s="26">
        <v>1</v>
      </c>
      <c r="H471" s="27" t="s">
        <v>6</v>
      </c>
      <c r="I471" s="9" t="s">
        <v>16</v>
      </c>
      <c r="J471" s="27" t="s">
        <v>49</v>
      </c>
      <c r="K471" s="27" t="s">
        <v>8</v>
      </c>
      <c r="L471" s="27">
        <v>1</v>
      </c>
      <c r="M471" s="26"/>
    </row>
    <row r="472" spans="1:14">
      <c r="A472" s="6">
        <v>44978</v>
      </c>
      <c r="B472" s="7">
        <f t="shared" si="7"/>
        <v>471</v>
      </c>
      <c r="C472" s="24" t="s">
        <v>2890</v>
      </c>
      <c r="D472" s="26" t="s">
        <v>1005</v>
      </c>
      <c r="E472" s="8">
        <v>1</v>
      </c>
      <c r="F472" s="26">
        <v>1</v>
      </c>
      <c r="G472" s="26">
        <v>1</v>
      </c>
      <c r="H472" s="27" t="s">
        <v>6</v>
      </c>
      <c r="I472" s="9" t="s">
        <v>7</v>
      </c>
      <c r="J472" s="27" t="s">
        <v>49</v>
      </c>
      <c r="K472" s="27" t="s">
        <v>8</v>
      </c>
      <c r="L472" s="27">
        <v>1</v>
      </c>
      <c r="M472" s="26"/>
    </row>
    <row r="473" spans="1:14">
      <c r="A473" s="6">
        <v>44978</v>
      </c>
      <c r="B473" s="7">
        <f t="shared" si="7"/>
        <v>472</v>
      </c>
      <c r="C473" s="24" t="s">
        <v>2891</v>
      </c>
      <c r="D473" s="26" t="s">
        <v>1005</v>
      </c>
      <c r="E473" s="8">
        <v>1</v>
      </c>
      <c r="F473" s="26">
        <v>1</v>
      </c>
      <c r="G473" s="26">
        <v>1</v>
      </c>
      <c r="H473" s="27" t="s">
        <v>6</v>
      </c>
      <c r="I473" s="9" t="s">
        <v>7</v>
      </c>
      <c r="J473" s="27" t="s">
        <v>51</v>
      </c>
      <c r="K473" s="27" t="s">
        <v>20</v>
      </c>
      <c r="L473" s="27">
        <v>1</v>
      </c>
      <c r="M473" s="26"/>
    </row>
    <row r="474" spans="1:14">
      <c r="A474" s="6">
        <v>44978</v>
      </c>
      <c r="B474" s="7">
        <f t="shared" si="7"/>
        <v>473</v>
      </c>
      <c r="C474" s="24" t="s">
        <v>2892</v>
      </c>
      <c r="D474" s="26" t="s">
        <v>402</v>
      </c>
      <c r="E474" s="8">
        <v>1</v>
      </c>
      <c r="F474" s="26">
        <v>1</v>
      </c>
      <c r="G474" s="26">
        <v>1</v>
      </c>
      <c r="H474" s="27" t="s">
        <v>15</v>
      </c>
      <c r="I474" s="9" t="s">
        <v>4</v>
      </c>
      <c r="J474" s="27" t="s">
        <v>49</v>
      </c>
      <c r="K474" s="27" t="s">
        <v>20</v>
      </c>
      <c r="L474" s="27">
        <v>1</v>
      </c>
      <c r="M474" s="26"/>
    </row>
    <row r="475" spans="1:14">
      <c r="A475" s="6">
        <v>44978</v>
      </c>
      <c r="B475" s="7">
        <f t="shared" si="7"/>
        <v>474</v>
      </c>
      <c r="C475" s="24" t="s">
        <v>2893</v>
      </c>
      <c r="D475" s="26" t="s">
        <v>53</v>
      </c>
      <c r="E475" s="8">
        <v>1</v>
      </c>
      <c r="F475" s="26">
        <v>0</v>
      </c>
      <c r="G475" s="26">
        <v>0</v>
      </c>
      <c r="H475" s="27" t="s">
        <v>15</v>
      </c>
      <c r="I475" s="9" t="s">
        <v>4</v>
      </c>
      <c r="J475" s="27" t="s">
        <v>71</v>
      </c>
      <c r="K475" s="27" t="s">
        <v>27</v>
      </c>
      <c r="L475" s="27"/>
      <c r="M475" s="26"/>
    </row>
    <row r="476" spans="1:14">
      <c r="A476" s="6">
        <v>44978</v>
      </c>
      <c r="B476" s="7">
        <f t="shared" si="7"/>
        <v>475</v>
      </c>
      <c r="C476" s="24" t="s">
        <v>2894</v>
      </c>
      <c r="D476" s="26" t="s">
        <v>55</v>
      </c>
      <c r="E476" s="8">
        <v>1</v>
      </c>
      <c r="F476" s="26">
        <v>0</v>
      </c>
      <c r="G476" s="26">
        <v>0</v>
      </c>
      <c r="H476" s="27" t="s">
        <v>15</v>
      </c>
      <c r="I476" s="9" t="s">
        <v>4</v>
      </c>
      <c r="J476" s="27" t="s">
        <v>71</v>
      </c>
      <c r="K476" s="27" t="s">
        <v>25</v>
      </c>
      <c r="L476" s="27"/>
      <c r="M476" s="26">
        <v>1</v>
      </c>
    </row>
    <row r="477" spans="1:14">
      <c r="A477" s="6">
        <v>44978</v>
      </c>
      <c r="B477" s="7">
        <f t="shared" si="7"/>
        <v>476</v>
      </c>
      <c r="C477" s="24" t="s">
        <v>2895</v>
      </c>
      <c r="D477" s="26" t="s">
        <v>48</v>
      </c>
      <c r="E477" s="8">
        <v>1</v>
      </c>
      <c r="F477" s="26">
        <v>0</v>
      </c>
      <c r="G477" s="26">
        <v>0</v>
      </c>
      <c r="H477" s="27" t="s">
        <v>15</v>
      </c>
      <c r="I477" s="9" t="s">
        <v>4</v>
      </c>
      <c r="J477" s="27" t="s">
        <v>71</v>
      </c>
      <c r="K477" s="27" t="s">
        <v>25</v>
      </c>
      <c r="L477" s="27"/>
      <c r="M477" s="26">
        <v>1</v>
      </c>
    </row>
    <row r="478" spans="1:14">
      <c r="A478" s="6">
        <v>44978</v>
      </c>
      <c r="B478" s="7">
        <f t="shared" si="7"/>
        <v>477</v>
      </c>
      <c r="C478" s="25" t="s">
        <v>2896</v>
      </c>
      <c r="D478" s="8" t="s">
        <v>68</v>
      </c>
      <c r="E478" s="8">
        <v>1</v>
      </c>
      <c r="F478" s="8">
        <v>1</v>
      </c>
      <c r="G478" s="8">
        <v>1</v>
      </c>
      <c r="H478" s="8" t="s">
        <v>6</v>
      </c>
      <c r="I478" s="8" t="s">
        <v>16</v>
      </c>
      <c r="J478" s="8" t="s">
        <v>49</v>
      </c>
      <c r="K478" s="8" t="s">
        <v>8</v>
      </c>
      <c r="L478" s="8"/>
      <c r="M478" s="8">
        <v>1</v>
      </c>
    </row>
    <row r="479" spans="1:14">
      <c r="A479" s="6">
        <v>44978</v>
      </c>
      <c r="B479" s="7">
        <f t="shared" si="7"/>
        <v>478</v>
      </c>
      <c r="C479" s="25" t="s">
        <v>2780</v>
      </c>
      <c r="D479" s="8" t="s">
        <v>68</v>
      </c>
      <c r="E479" s="8">
        <v>1</v>
      </c>
      <c r="F479" s="8">
        <v>0</v>
      </c>
      <c r="G479" s="8">
        <v>0</v>
      </c>
      <c r="H479" s="9" t="s">
        <v>15</v>
      </c>
      <c r="I479" s="9" t="s">
        <v>4</v>
      </c>
      <c r="J479" s="27" t="s">
        <v>71</v>
      </c>
      <c r="K479" s="9" t="s">
        <v>25</v>
      </c>
      <c r="M479" s="10">
        <v>1</v>
      </c>
    </row>
    <row r="480" spans="1:14">
      <c r="A480" s="6">
        <v>44978</v>
      </c>
      <c r="B480" s="7">
        <f t="shared" si="7"/>
        <v>479</v>
      </c>
      <c r="C480" s="25" t="s">
        <v>2897</v>
      </c>
      <c r="D480" s="8" t="s">
        <v>68</v>
      </c>
      <c r="E480" s="8">
        <v>1</v>
      </c>
      <c r="F480" s="8">
        <v>0</v>
      </c>
      <c r="G480" s="8">
        <v>0</v>
      </c>
      <c r="H480" s="9" t="s">
        <v>6</v>
      </c>
      <c r="I480" s="9" t="s">
        <v>4</v>
      </c>
      <c r="J480" s="9" t="s">
        <v>87</v>
      </c>
      <c r="K480" s="9" t="s">
        <v>11</v>
      </c>
      <c r="L480" s="9">
        <v>1</v>
      </c>
    </row>
    <row r="481" spans="1:14">
      <c r="A481" s="6">
        <v>44978</v>
      </c>
      <c r="B481" s="7">
        <f t="shared" si="7"/>
        <v>480</v>
      </c>
      <c r="C481" s="25" t="s">
        <v>2898</v>
      </c>
      <c r="D481" s="8" t="s">
        <v>68</v>
      </c>
      <c r="E481" s="8">
        <v>1</v>
      </c>
      <c r="F481" s="8">
        <v>0</v>
      </c>
      <c r="G481" s="8">
        <v>0</v>
      </c>
      <c r="H481" s="9" t="s">
        <v>6</v>
      </c>
      <c r="I481" s="9" t="s">
        <v>4</v>
      </c>
      <c r="J481" s="9" t="s">
        <v>49</v>
      </c>
      <c r="K481" s="9" t="s">
        <v>11</v>
      </c>
      <c r="L481" s="9">
        <v>1</v>
      </c>
    </row>
    <row r="482" spans="1:14">
      <c r="A482" s="6">
        <v>44978</v>
      </c>
      <c r="B482" s="7">
        <f t="shared" si="7"/>
        <v>481</v>
      </c>
      <c r="C482" s="25" t="s">
        <v>2899</v>
      </c>
      <c r="D482" s="8" t="s">
        <v>68</v>
      </c>
      <c r="E482" s="8">
        <v>1</v>
      </c>
      <c r="F482" s="8">
        <v>0</v>
      </c>
      <c r="G482" s="8">
        <v>0</v>
      </c>
      <c r="H482" s="9" t="s">
        <v>6</v>
      </c>
      <c r="I482" s="9" t="s">
        <v>4</v>
      </c>
      <c r="J482" s="9" t="s">
        <v>51</v>
      </c>
      <c r="K482" s="9" t="s">
        <v>11</v>
      </c>
      <c r="L482" s="9">
        <v>1</v>
      </c>
    </row>
    <row r="483" spans="1:14">
      <c r="A483" s="46">
        <v>44979</v>
      </c>
      <c r="B483" s="7">
        <f t="shared" si="7"/>
        <v>482</v>
      </c>
      <c r="C483" s="25" t="s">
        <v>2900</v>
      </c>
      <c r="D483" s="8" t="s">
        <v>950</v>
      </c>
      <c r="E483" s="8">
        <v>1</v>
      </c>
      <c r="F483" s="8">
        <v>1</v>
      </c>
      <c r="G483" s="8">
        <v>1</v>
      </c>
      <c r="H483" s="9" t="s">
        <v>6</v>
      </c>
      <c r="I483" s="9" t="s">
        <v>7</v>
      </c>
      <c r="J483" s="9" t="s">
        <v>51</v>
      </c>
      <c r="K483" s="9" t="s">
        <v>8</v>
      </c>
      <c r="L483" s="9">
        <v>1</v>
      </c>
    </row>
    <row r="484" spans="1:14">
      <c r="A484" s="46">
        <v>44979</v>
      </c>
      <c r="B484" s="7">
        <f t="shared" si="7"/>
        <v>483</v>
      </c>
      <c r="C484" s="25" t="s">
        <v>2901</v>
      </c>
      <c r="D484" s="8" t="s">
        <v>402</v>
      </c>
      <c r="E484" s="8">
        <v>1</v>
      </c>
      <c r="F484" s="8">
        <v>0</v>
      </c>
      <c r="G484" s="8">
        <v>1</v>
      </c>
      <c r="H484" s="9" t="s">
        <v>15</v>
      </c>
      <c r="I484" s="9" t="s">
        <v>4</v>
      </c>
      <c r="J484" s="9" t="s">
        <v>213</v>
      </c>
      <c r="K484" s="9" t="s">
        <v>20</v>
      </c>
      <c r="L484" s="9">
        <v>1</v>
      </c>
    </row>
    <row r="485" spans="1:14">
      <c r="A485" s="46">
        <v>44979</v>
      </c>
      <c r="B485" s="7">
        <f t="shared" si="7"/>
        <v>484</v>
      </c>
      <c r="C485" s="25" t="s">
        <v>2902</v>
      </c>
      <c r="D485" s="8" t="s">
        <v>402</v>
      </c>
      <c r="E485" s="8">
        <v>1</v>
      </c>
      <c r="F485" s="8">
        <v>1</v>
      </c>
      <c r="G485" s="8">
        <v>3</v>
      </c>
      <c r="H485" s="9" t="s">
        <v>26</v>
      </c>
      <c r="I485" s="9" t="s">
        <v>13</v>
      </c>
      <c r="J485" s="9" t="s">
        <v>49</v>
      </c>
      <c r="K485" s="9" t="s">
        <v>8</v>
      </c>
      <c r="M485" s="10">
        <v>1</v>
      </c>
      <c r="N485" t="s">
        <v>2790</v>
      </c>
    </row>
    <row r="486" spans="1:14">
      <c r="A486" s="46">
        <v>44979</v>
      </c>
      <c r="B486" s="7">
        <f t="shared" si="7"/>
        <v>485</v>
      </c>
      <c r="C486" s="25" t="s">
        <v>2903</v>
      </c>
      <c r="D486" s="8" t="s">
        <v>48</v>
      </c>
      <c r="E486" s="8">
        <v>1</v>
      </c>
      <c r="F486" s="8">
        <v>0</v>
      </c>
      <c r="G486" s="8">
        <v>1</v>
      </c>
      <c r="H486" s="9" t="s">
        <v>15</v>
      </c>
      <c r="I486" s="9" t="s">
        <v>4</v>
      </c>
      <c r="J486" s="9" t="s">
        <v>213</v>
      </c>
      <c r="K486" s="9" t="s">
        <v>20</v>
      </c>
      <c r="L486" s="9">
        <v>1</v>
      </c>
    </row>
    <row r="487" spans="1:14">
      <c r="A487" s="46">
        <v>44979</v>
      </c>
      <c r="B487" s="7">
        <f t="shared" si="7"/>
        <v>486</v>
      </c>
      <c r="C487" s="25" t="s">
        <v>2904</v>
      </c>
      <c r="D487" s="8" t="s">
        <v>48</v>
      </c>
      <c r="E487" s="8">
        <v>1</v>
      </c>
      <c r="F487" s="8">
        <v>0</v>
      </c>
      <c r="G487" s="8">
        <v>2</v>
      </c>
      <c r="H487" s="9" t="s">
        <v>9</v>
      </c>
      <c r="I487" s="9" t="s">
        <v>4</v>
      </c>
      <c r="J487" s="9" t="s">
        <v>83</v>
      </c>
      <c r="K487" s="9" t="s">
        <v>20</v>
      </c>
      <c r="L487" s="9">
        <v>1</v>
      </c>
    </row>
    <row r="488" spans="1:14">
      <c r="A488" s="46">
        <v>44979</v>
      </c>
      <c r="B488" s="7">
        <f t="shared" si="7"/>
        <v>487</v>
      </c>
      <c r="C488" s="25" t="s">
        <v>2905</v>
      </c>
      <c r="D488" s="8" t="s">
        <v>53</v>
      </c>
      <c r="E488" s="8">
        <v>1</v>
      </c>
      <c r="F488" s="8">
        <v>1</v>
      </c>
      <c r="G488" s="8">
        <v>1</v>
      </c>
      <c r="H488" s="9" t="s">
        <v>21</v>
      </c>
      <c r="I488" s="9" t="s">
        <v>4</v>
      </c>
      <c r="J488" s="9" t="s">
        <v>49</v>
      </c>
      <c r="K488" s="9" t="s">
        <v>27</v>
      </c>
      <c r="L488" s="9">
        <v>1</v>
      </c>
    </row>
    <row r="489" spans="1:14">
      <c r="A489" s="46">
        <v>44979</v>
      </c>
      <c r="B489" s="7">
        <f t="shared" si="7"/>
        <v>488</v>
      </c>
      <c r="C489" s="14" t="s">
        <v>2906</v>
      </c>
      <c r="D489" s="8" t="s">
        <v>344</v>
      </c>
      <c r="E489" s="8">
        <v>1</v>
      </c>
      <c r="F489" s="8">
        <v>0</v>
      </c>
      <c r="G489" s="8">
        <v>1</v>
      </c>
      <c r="H489" s="9" t="s">
        <v>6</v>
      </c>
      <c r="I489" s="9" t="s">
        <v>4</v>
      </c>
      <c r="J489" s="9" t="s">
        <v>1443</v>
      </c>
      <c r="K489" s="9" t="s">
        <v>20</v>
      </c>
      <c r="M489" s="10">
        <v>1</v>
      </c>
      <c r="N489" t="s">
        <v>2907</v>
      </c>
    </row>
    <row r="490" spans="1:14">
      <c r="A490" s="46">
        <v>44979</v>
      </c>
      <c r="B490" s="7">
        <f t="shared" si="7"/>
        <v>489</v>
      </c>
      <c r="C490" s="25" t="s">
        <v>2908</v>
      </c>
      <c r="D490" s="8" t="s">
        <v>55</v>
      </c>
      <c r="E490" s="8">
        <v>1</v>
      </c>
      <c r="F490" s="8">
        <v>0</v>
      </c>
      <c r="G490" s="8">
        <v>1</v>
      </c>
      <c r="H490" s="9" t="s">
        <v>15</v>
      </c>
      <c r="I490" s="9" t="s">
        <v>4</v>
      </c>
      <c r="J490" s="27" t="s">
        <v>71</v>
      </c>
      <c r="K490" s="9" t="s">
        <v>20</v>
      </c>
      <c r="M490" s="10">
        <v>1</v>
      </c>
    </row>
    <row r="491" spans="1:14">
      <c r="A491" s="46">
        <v>44979</v>
      </c>
      <c r="B491" s="7">
        <f t="shared" si="7"/>
        <v>490</v>
      </c>
      <c r="C491" s="25" t="s">
        <v>1744</v>
      </c>
      <c r="D491" s="8" t="s">
        <v>55</v>
      </c>
      <c r="E491" s="8">
        <v>1</v>
      </c>
      <c r="F491" s="8">
        <v>0</v>
      </c>
      <c r="G491" s="8">
        <v>2</v>
      </c>
      <c r="H491" s="9" t="s">
        <v>15</v>
      </c>
      <c r="I491" s="9" t="s">
        <v>4</v>
      </c>
      <c r="J491" s="27" t="s">
        <v>71</v>
      </c>
      <c r="K491" s="9" t="s">
        <v>20</v>
      </c>
      <c r="L491" s="9">
        <v>1</v>
      </c>
    </row>
    <row r="492" spans="1:14">
      <c r="A492" s="46">
        <v>44979</v>
      </c>
      <c r="B492" s="7">
        <f t="shared" si="7"/>
        <v>491</v>
      </c>
      <c r="C492" s="25" t="s">
        <v>2909</v>
      </c>
      <c r="D492" s="8" t="s">
        <v>1026</v>
      </c>
      <c r="E492" s="8">
        <v>1</v>
      </c>
      <c r="F492" s="8">
        <v>0</v>
      </c>
      <c r="G492" s="8">
        <v>1</v>
      </c>
      <c r="H492" s="9" t="s">
        <v>6</v>
      </c>
      <c r="I492" s="9" t="s">
        <v>4</v>
      </c>
      <c r="J492" s="9" t="s">
        <v>66</v>
      </c>
      <c r="K492" s="9" t="s">
        <v>20</v>
      </c>
      <c r="M492" s="10">
        <v>1</v>
      </c>
      <c r="N492" t="s">
        <v>2910</v>
      </c>
    </row>
    <row r="493" spans="1:14">
      <c r="A493" s="46">
        <v>44979</v>
      </c>
      <c r="B493" s="7">
        <f t="shared" si="7"/>
        <v>492</v>
      </c>
      <c r="C493" s="25" t="s">
        <v>2911</v>
      </c>
      <c r="D493" s="8" t="s">
        <v>1026</v>
      </c>
      <c r="E493" s="8">
        <v>1</v>
      </c>
      <c r="F493" s="8">
        <v>1</v>
      </c>
      <c r="G493" s="8">
        <v>2</v>
      </c>
      <c r="H493" s="9" t="s">
        <v>13</v>
      </c>
      <c r="I493" s="9" t="s">
        <v>4</v>
      </c>
      <c r="J493" s="9" t="s">
        <v>49</v>
      </c>
      <c r="K493" s="9" t="s">
        <v>8</v>
      </c>
      <c r="M493" s="10">
        <v>1</v>
      </c>
      <c r="N493" t="s">
        <v>2912</v>
      </c>
    </row>
    <row r="494" spans="1:14">
      <c r="A494" s="46">
        <v>44979</v>
      </c>
      <c r="B494" s="7">
        <f t="shared" si="7"/>
        <v>493</v>
      </c>
      <c r="C494" s="25" t="s">
        <v>2913</v>
      </c>
      <c r="D494" s="8" t="s">
        <v>1026</v>
      </c>
      <c r="E494" s="8">
        <v>1</v>
      </c>
      <c r="F494" s="8">
        <v>0</v>
      </c>
      <c r="G494" s="8">
        <v>3</v>
      </c>
      <c r="H494" s="9" t="s">
        <v>6</v>
      </c>
      <c r="I494" s="9" t="s">
        <v>4</v>
      </c>
      <c r="J494" s="9" t="s">
        <v>87</v>
      </c>
      <c r="K494" s="9" t="s">
        <v>20</v>
      </c>
      <c r="L494" s="9">
        <v>1</v>
      </c>
    </row>
    <row r="495" spans="1:14">
      <c r="A495" s="46">
        <v>44979</v>
      </c>
      <c r="B495" s="7">
        <f t="shared" si="7"/>
        <v>494</v>
      </c>
      <c r="C495" s="25" t="s">
        <v>2914</v>
      </c>
      <c r="D495" s="8" t="s">
        <v>1026</v>
      </c>
      <c r="E495" s="8">
        <v>1</v>
      </c>
      <c r="F495" s="8">
        <v>1</v>
      </c>
      <c r="G495" s="8">
        <v>1</v>
      </c>
      <c r="H495" s="9" t="s">
        <v>6</v>
      </c>
      <c r="I495" s="9" t="s">
        <v>7</v>
      </c>
      <c r="J495" s="9" t="s">
        <v>51</v>
      </c>
      <c r="K495" s="9" t="s">
        <v>8</v>
      </c>
      <c r="L495" s="9">
        <v>1</v>
      </c>
    </row>
    <row r="496" spans="1:14">
      <c r="A496" s="46">
        <v>44979</v>
      </c>
      <c r="B496" s="7">
        <f t="shared" si="7"/>
        <v>495</v>
      </c>
      <c r="C496" s="25" t="s">
        <v>2915</v>
      </c>
      <c r="D496" s="8" t="s">
        <v>1026</v>
      </c>
      <c r="E496" s="8">
        <v>1</v>
      </c>
      <c r="F496" s="8">
        <v>0</v>
      </c>
      <c r="G496" s="8">
        <v>1</v>
      </c>
      <c r="H496" s="9" t="s">
        <v>15</v>
      </c>
      <c r="I496" s="9" t="s">
        <v>4</v>
      </c>
      <c r="J496" s="9" t="s">
        <v>71</v>
      </c>
      <c r="K496" s="9" t="s">
        <v>20</v>
      </c>
      <c r="M496" s="10">
        <v>1</v>
      </c>
      <c r="N496" t="s">
        <v>2916</v>
      </c>
    </row>
    <row r="497" spans="1:14">
      <c r="A497" s="46">
        <v>44979</v>
      </c>
      <c r="B497" s="7">
        <f t="shared" si="7"/>
        <v>496</v>
      </c>
      <c r="C497" s="25" t="s">
        <v>2917</v>
      </c>
      <c r="D497" s="8" t="s">
        <v>1005</v>
      </c>
      <c r="E497" s="8">
        <v>1</v>
      </c>
      <c r="F497" s="8">
        <v>1</v>
      </c>
      <c r="G497" s="8">
        <v>1</v>
      </c>
      <c r="H497" s="9" t="s">
        <v>6</v>
      </c>
      <c r="I497" s="9" t="s">
        <v>4</v>
      </c>
      <c r="J497" s="9" t="s">
        <v>51</v>
      </c>
      <c r="K497" s="9" t="s">
        <v>8</v>
      </c>
      <c r="L497" s="9">
        <v>1</v>
      </c>
    </row>
    <row r="498" spans="1:14">
      <c r="A498" s="46">
        <v>44979</v>
      </c>
      <c r="B498" s="7">
        <f t="shared" si="7"/>
        <v>497</v>
      </c>
      <c r="C498" s="25" t="s">
        <v>2918</v>
      </c>
      <c r="D498" s="8" t="s">
        <v>1005</v>
      </c>
      <c r="E498" s="8">
        <v>1</v>
      </c>
      <c r="F498" s="8">
        <v>1</v>
      </c>
      <c r="G498" s="8">
        <v>1</v>
      </c>
      <c r="H498" s="9" t="s">
        <v>6</v>
      </c>
      <c r="I498" s="9" t="s">
        <v>4</v>
      </c>
      <c r="J498" s="9" t="s">
        <v>51</v>
      </c>
      <c r="K498" s="9" t="s">
        <v>8</v>
      </c>
      <c r="L498" s="9">
        <v>1</v>
      </c>
    </row>
    <row r="499" spans="1:14">
      <c r="A499" s="46">
        <v>44979</v>
      </c>
      <c r="B499" s="7">
        <f t="shared" si="7"/>
        <v>498</v>
      </c>
      <c r="C499" s="24" t="s">
        <v>2919</v>
      </c>
      <c r="D499" s="8" t="s">
        <v>1005</v>
      </c>
      <c r="E499" s="8">
        <v>1</v>
      </c>
      <c r="F499" s="8">
        <v>0</v>
      </c>
      <c r="G499" s="8">
        <v>3</v>
      </c>
      <c r="H499" s="9" t="s">
        <v>6</v>
      </c>
      <c r="I499" s="9" t="s">
        <v>4</v>
      </c>
      <c r="J499" s="9" t="s">
        <v>51</v>
      </c>
      <c r="K499" s="9" t="s">
        <v>20</v>
      </c>
      <c r="L499" s="9">
        <v>1</v>
      </c>
    </row>
    <row r="500" spans="1:14">
      <c r="A500" s="46">
        <v>44979</v>
      </c>
      <c r="B500" s="7">
        <f t="shared" si="7"/>
        <v>499</v>
      </c>
      <c r="C500" s="24" t="s">
        <v>2920</v>
      </c>
      <c r="D500" s="8" t="s">
        <v>1005</v>
      </c>
      <c r="E500" s="8">
        <v>1</v>
      </c>
      <c r="F500" s="8">
        <v>0</v>
      </c>
      <c r="G500" s="8">
        <v>3</v>
      </c>
      <c r="H500" s="9" t="s">
        <v>6</v>
      </c>
      <c r="I500" s="9" t="s">
        <v>16</v>
      </c>
      <c r="J500" s="9" t="s">
        <v>49</v>
      </c>
      <c r="K500" s="9" t="s">
        <v>20</v>
      </c>
      <c r="L500" s="9">
        <v>1</v>
      </c>
    </row>
    <row r="501" spans="1:14">
      <c r="A501" s="46">
        <v>44979</v>
      </c>
      <c r="B501" s="7">
        <f t="shared" si="7"/>
        <v>500</v>
      </c>
      <c r="C501" s="24" t="s">
        <v>2921</v>
      </c>
      <c r="D501" s="8" t="s">
        <v>1005</v>
      </c>
      <c r="E501" s="8">
        <v>1</v>
      </c>
      <c r="F501" s="8">
        <v>1</v>
      </c>
      <c r="G501" s="8">
        <v>1</v>
      </c>
      <c r="H501" s="9" t="s">
        <v>6</v>
      </c>
      <c r="I501" s="9" t="s">
        <v>13</v>
      </c>
      <c r="J501" s="9" t="s">
        <v>49</v>
      </c>
      <c r="K501" s="9" t="s">
        <v>8</v>
      </c>
      <c r="M501" s="10">
        <v>1</v>
      </c>
      <c r="N501" t="s">
        <v>2922</v>
      </c>
    </row>
    <row r="502" spans="1:14">
      <c r="A502" s="46">
        <v>44979</v>
      </c>
      <c r="B502" s="7">
        <f t="shared" si="7"/>
        <v>501</v>
      </c>
      <c r="C502" s="24" t="s">
        <v>2923</v>
      </c>
      <c r="D502" s="8" t="s">
        <v>1005</v>
      </c>
      <c r="E502" s="8">
        <v>1</v>
      </c>
      <c r="F502" s="8">
        <v>0</v>
      </c>
      <c r="G502" s="8">
        <v>3</v>
      </c>
      <c r="H502" s="9" t="s">
        <v>6</v>
      </c>
      <c r="I502" s="9" t="s">
        <v>4</v>
      </c>
      <c r="J502" s="9" t="s">
        <v>2924</v>
      </c>
      <c r="K502" s="9" t="s">
        <v>20</v>
      </c>
      <c r="M502" s="10">
        <v>1</v>
      </c>
      <c r="N502" t="s">
        <v>2922</v>
      </c>
    </row>
    <row r="503" spans="1:14">
      <c r="A503" s="46">
        <v>44979</v>
      </c>
      <c r="B503" s="7">
        <f t="shared" si="7"/>
        <v>502</v>
      </c>
      <c r="C503" s="24" t="s">
        <v>2925</v>
      </c>
      <c r="D503" s="8" t="s">
        <v>1005</v>
      </c>
      <c r="E503" s="8">
        <v>1</v>
      </c>
      <c r="F503" s="8">
        <v>3</v>
      </c>
      <c r="G503" s="8">
        <v>3</v>
      </c>
      <c r="H503" s="9" t="s">
        <v>6</v>
      </c>
      <c r="I503" s="9" t="s">
        <v>16</v>
      </c>
      <c r="J503" s="9" t="s">
        <v>49</v>
      </c>
      <c r="K503" s="9" t="s">
        <v>20</v>
      </c>
      <c r="L503" s="9">
        <v>1</v>
      </c>
    </row>
    <row r="504" spans="1:14">
      <c r="A504" s="46">
        <v>44979</v>
      </c>
      <c r="B504" s="7">
        <f t="shared" si="7"/>
        <v>503</v>
      </c>
      <c r="C504" s="24" t="s">
        <v>2926</v>
      </c>
      <c r="D504" s="8" t="s">
        <v>2605</v>
      </c>
      <c r="E504" s="8">
        <v>1</v>
      </c>
      <c r="F504" s="8">
        <v>0</v>
      </c>
      <c r="G504" s="8">
        <v>0</v>
      </c>
      <c r="H504" s="9" t="s">
        <v>6</v>
      </c>
      <c r="I504" s="9" t="s">
        <v>4</v>
      </c>
      <c r="J504" s="9" t="s">
        <v>51</v>
      </c>
      <c r="K504" s="9" t="s">
        <v>20</v>
      </c>
      <c r="M504" s="10">
        <v>1</v>
      </c>
      <c r="N504" t="s">
        <v>2927</v>
      </c>
    </row>
    <row r="505" spans="1:14">
      <c r="A505" s="46">
        <v>44979</v>
      </c>
      <c r="B505" s="7">
        <f t="shared" si="7"/>
        <v>504</v>
      </c>
      <c r="C505" s="24" t="s">
        <v>2928</v>
      </c>
      <c r="D505" s="8" t="s">
        <v>2605</v>
      </c>
      <c r="E505" s="8">
        <v>1</v>
      </c>
      <c r="F505" s="8">
        <v>1</v>
      </c>
      <c r="G505" s="8">
        <v>1</v>
      </c>
      <c r="H505" s="9" t="s">
        <v>6</v>
      </c>
      <c r="I505" s="9" t="s">
        <v>4</v>
      </c>
      <c r="J505" s="9" t="s">
        <v>66</v>
      </c>
      <c r="K505" s="9" t="s">
        <v>8</v>
      </c>
      <c r="L505" s="9">
        <v>1</v>
      </c>
    </row>
    <row r="506" spans="1:14">
      <c r="A506" s="46">
        <v>44979</v>
      </c>
      <c r="B506" s="7">
        <f t="shared" si="7"/>
        <v>505</v>
      </c>
      <c r="C506" s="24" t="s">
        <v>2929</v>
      </c>
      <c r="D506" s="8" t="s">
        <v>2605</v>
      </c>
      <c r="E506" s="8">
        <v>1</v>
      </c>
      <c r="F506" s="8">
        <v>0</v>
      </c>
      <c r="G506" s="8">
        <v>3</v>
      </c>
      <c r="H506" s="9" t="s">
        <v>6</v>
      </c>
      <c r="I506" s="9" t="s">
        <v>4</v>
      </c>
      <c r="J506" s="9" t="s">
        <v>83</v>
      </c>
      <c r="K506" s="9" t="s">
        <v>20</v>
      </c>
      <c r="L506" s="9">
        <v>1</v>
      </c>
    </row>
    <row r="507" spans="1:14">
      <c r="A507" s="46">
        <v>44979</v>
      </c>
      <c r="B507" s="7">
        <f t="shared" si="7"/>
        <v>506</v>
      </c>
      <c r="C507" s="24" t="s">
        <v>2930</v>
      </c>
      <c r="D507" s="8" t="s">
        <v>2605</v>
      </c>
      <c r="E507" s="8">
        <v>1</v>
      </c>
      <c r="F507" s="8">
        <v>0</v>
      </c>
      <c r="G507" s="8">
        <v>3</v>
      </c>
      <c r="H507" s="9" t="s">
        <v>6</v>
      </c>
      <c r="I507" s="9" t="s">
        <v>4</v>
      </c>
      <c r="J507" s="9" t="s">
        <v>49</v>
      </c>
      <c r="K507" s="9" t="s">
        <v>20</v>
      </c>
      <c r="L507" s="9">
        <v>1</v>
      </c>
    </row>
    <row r="508" spans="1:14">
      <c r="A508" s="46">
        <v>44979</v>
      </c>
      <c r="B508" s="7">
        <f t="shared" si="7"/>
        <v>507</v>
      </c>
      <c r="C508" s="24" t="s">
        <v>2931</v>
      </c>
      <c r="D508" s="8" t="s">
        <v>2605</v>
      </c>
      <c r="E508" s="8">
        <v>1</v>
      </c>
      <c r="F508" s="8">
        <v>1</v>
      </c>
      <c r="G508" s="8">
        <v>1</v>
      </c>
      <c r="H508" s="9" t="s">
        <v>6</v>
      </c>
      <c r="I508" s="9" t="s">
        <v>4</v>
      </c>
      <c r="J508" s="9" t="s">
        <v>66</v>
      </c>
      <c r="K508" s="9" t="s">
        <v>8</v>
      </c>
      <c r="L508" s="9">
        <v>1</v>
      </c>
    </row>
    <row r="509" spans="1:14">
      <c r="A509" s="46">
        <v>44979</v>
      </c>
      <c r="B509" s="7">
        <f t="shared" si="7"/>
        <v>508</v>
      </c>
      <c r="C509" s="24" t="s">
        <v>2932</v>
      </c>
      <c r="D509" s="8" t="s">
        <v>2605</v>
      </c>
      <c r="E509" s="8">
        <v>1</v>
      </c>
      <c r="F509" s="8">
        <v>3</v>
      </c>
      <c r="G509" s="8">
        <v>3</v>
      </c>
      <c r="H509" s="9" t="s">
        <v>6</v>
      </c>
      <c r="I509" s="9" t="s">
        <v>4</v>
      </c>
      <c r="J509" s="9" t="s">
        <v>66</v>
      </c>
      <c r="K509" s="9" t="s">
        <v>20</v>
      </c>
      <c r="L509" s="9">
        <v>1</v>
      </c>
    </row>
    <row r="510" spans="1:14">
      <c r="A510" s="46">
        <v>44979</v>
      </c>
      <c r="B510" s="7">
        <f t="shared" si="7"/>
        <v>509</v>
      </c>
      <c r="C510" s="24" t="s">
        <v>2933</v>
      </c>
      <c r="D510" s="8" t="s">
        <v>2605</v>
      </c>
      <c r="E510" s="8">
        <v>1</v>
      </c>
      <c r="F510" s="8">
        <v>3</v>
      </c>
      <c r="G510" s="8">
        <v>3</v>
      </c>
      <c r="H510" s="9" t="s">
        <v>6</v>
      </c>
      <c r="I510" s="9" t="s">
        <v>7</v>
      </c>
      <c r="J510" s="9" t="s">
        <v>49</v>
      </c>
      <c r="K510" s="9" t="s">
        <v>20</v>
      </c>
      <c r="L510" s="9">
        <v>1</v>
      </c>
    </row>
    <row r="511" spans="1:14">
      <c r="A511" s="46">
        <v>44979</v>
      </c>
      <c r="B511" s="7">
        <f t="shared" si="7"/>
        <v>510</v>
      </c>
      <c r="C511" s="24" t="s">
        <v>455</v>
      </c>
      <c r="D511" s="8" t="s">
        <v>61</v>
      </c>
      <c r="E511" s="8">
        <v>1</v>
      </c>
      <c r="F511" s="8">
        <v>1</v>
      </c>
      <c r="G511" s="8">
        <v>1</v>
      </c>
      <c r="H511" s="9" t="s">
        <v>13</v>
      </c>
      <c r="I511" s="9" t="s">
        <v>13</v>
      </c>
      <c r="J511" s="9" t="s">
        <v>49</v>
      </c>
      <c r="K511" s="9" t="s">
        <v>8</v>
      </c>
      <c r="L511" s="9">
        <v>1</v>
      </c>
      <c r="M511" s="10">
        <v>1</v>
      </c>
      <c r="N511" t="s">
        <v>2934</v>
      </c>
    </row>
    <row r="512" spans="1:14">
      <c r="A512" s="46">
        <v>44979</v>
      </c>
      <c r="B512" s="7">
        <f t="shared" si="7"/>
        <v>511</v>
      </c>
      <c r="C512" s="24" t="s">
        <v>291</v>
      </c>
      <c r="D512" s="8" t="s">
        <v>61</v>
      </c>
      <c r="E512" s="8">
        <v>1</v>
      </c>
      <c r="F512" s="8">
        <v>1</v>
      </c>
      <c r="G512" s="8">
        <v>1</v>
      </c>
      <c r="H512" s="9" t="s">
        <v>13</v>
      </c>
      <c r="I512" s="9" t="s">
        <v>13</v>
      </c>
      <c r="J512" s="9" t="s">
        <v>49</v>
      </c>
      <c r="K512" s="9" t="s">
        <v>8</v>
      </c>
      <c r="L512" s="9">
        <v>1</v>
      </c>
      <c r="M512" s="10">
        <v>1</v>
      </c>
      <c r="N512" t="s">
        <v>2934</v>
      </c>
    </row>
    <row r="513" spans="1:14">
      <c r="A513" s="46">
        <v>44979</v>
      </c>
      <c r="B513" s="7">
        <f t="shared" si="7"/>
        <v>512</v>
      </c>
      <c r="C513" s="24" t="s">
        <v>2935</v>
      </c>
      <c r="D513" s="8" t="s">
        <v>61</v>
      </c>
      <c r="E513" s="8">
        <v>1</v>
      </c>
      <c r="F513" s="8">
        <v>1</v>
      </c>
      <c r="G513" s="8">
        <v>1</v>
      </c>
      <c r="H513" s="9" t="s">
        <v>3</v>
      </c>
      <c r="I513" s="9" t="s">
        <v>3</v>
      </c>
      <c r="J513" s="9" t="s">
        <v>49</v>
      </c>
      <c r="K513" s="9" t="s">
        <v>5</v>
      </c>
      <c r="L513" s="9">
        <v>1</v>
      </c>
    </row>
    <row r="514" spans="1:14">
      <c r="A514" s="46">
        <v>44979</v>
      </c>
      <c r="B514" s="7">
        <f t="shared" si="7"/>
        <v>513</v>
      </c>
      <c r="C514" s="24" t="s">
        <v>2936</v>
      </c>
      <c r="D514" s="8" t="s">
        <v>61</v>
      </c>
      <c r="E514" s="8">
        <v>1</v>
      </c>
      <c r="F514" s="8">
        <v>0</v>
      </c>
      <c r="G514" s="8">
        <v>1</v>
      </c>
      <c r="H514" s="9" t="s">
        <v>6</v>
      </c>
      <c r="I514" s="9" t="s">
        <v>7</v>
      </c>
      <c r="J514" s="9" t="s">
        <v>49</v>
      </c>
      <c r="K514" s="9" t="s">
        <v>20</v>
      </c>
      <c r="L514" s="9">
        <v>1</v>
      </c>
    </row>
    <row r="515" spans="1:14">
      <c r="A515" s="46">
        <v>44979</v>
      </c>
      <c r="B515" s="7">
        <f t="shared" si="7"/>
        <v>514</v>
      </c>
      <c r="C515" s="24" t="s">
        <v>2937</v>
      </c>
      <c r="D515" s="8" t="s">
        <v>61</v>
      </c>
      <c r="E515" s="8">
        <v>1</v>
      </c>
      <c r="F515" s="8">
        <v>0</v>
      </c>
      <c r="G515" s="8">
        <v>1</v>
      </c>
      <c r="H515" s="9" t="s">
        <v>6</v>
      </c>
      <c r="I515" s="9" t="s">
        <v>16</v>
      </c>
      <c r="J515" s="9" t="s">
        <v>49</v>
      </c>
      <c r="K515" s="9" t="s">
        <v>20</v>
      </c>
      <c r="L515" s="9">
        <v>1</v>
      </c>
    </row>
    <row r="516" spans="1:14">
      <c r="A516" s="46">
        <v>44979</v>
      </c>
      <c r="B516" s="7">
        <f t="shared" ref="B516:B579" si="8">SUM(B515+1)</f>
        <v>515</v>
      </c>
      <c r="C516" s="24" t="s">
        <v>2938</v>
      </c>
      <c r="D516" s="8" t="s">
        <v>61</v>
      </c>
      <c r="E516" s="8">
        <v>1</v>
      </c>
      <c r="F516" s="8">
        <v>0</v>
      </c>
      <c r="G516" s="8">
        <v>3</v>
      </c>
      <c r="H516" s="9" t="s">
        <v>6</v>
      </c>
      <c r="I516" s="9" t="s">
        <v>7</v>
      </c>
      <c r="J516" s="9" t="s">
        <v>49</v>
      </c>
      <c r="K516" s="9" t="s">
        <v>20</v>
      </c>
      <c r="L516" s="9">
        <v>1</v>
      </c>
    </row>
    <row r="517" spans="1:14">
      <c r="A517" s="46">
        <v>44979</v>
      </c>
      <c r="B517" s="7">
        <f t="shared" si="8"/>
        <v>516</v>
      </c>
      <c r="C517" s="24" t="s">
        <v>2939</v>
      </c>
      <c r="D517" s="8" t="s">
        <v>61</v>
      </c>
      <c r="E517" s="8">
        <v>1</v>
      </c>
      <c r="F517" s="8">
        <v>3</v>
      </c>
      <c r="G517" s="8">
        <v>3</v>
      </c>
      <c r="H517" s="9" t="s">
        <v>6</v>
      </c>
      <c r="I517" s="9" t="s">
        <v>7</v>
      </c>
      <c r="J517" s="9" t="s">
        <v>51</v>
      </c>
      <c r="K517" s="9" t="s">
        <v>20</v>
      </c>
      <c r="L517" s="9">
        <v>1</v>
      </c>
    </row>
    <row r="518" spans="1:14">
      <c r="A518" s="46">
        <v>44979</v>
      </c>
      <c r="B518" s="7">
        <f t="shared" si="8"/>
        <v>517</v>
      </c>
      <c r="C518" s="24" t="s">
        <v>2940</v>
      </c>
      <c r="D518" s="8" t="s">
        <v>68</v>
      </c>
      <c r="E518" s="8">
        <v>1</v>
      </c>
      <c r="F518" s="8">
        <v>0</v>
      </c>
      <c r="G518" s="8">
        <v>0</v>
      </c>
      <c r="H518" s="9" t="s">
        <v>6</v>
      </c>
      <c r="I518" s="9" t="s">
        <v>7</v>
      </c>
      <c r="J518" s="9" t="s">
        <v>51</v>
      </c>
      <c r="K518" s="9" t="s">
        <v>11</v>
      </c>
      <c r="L518" s="9">
        <v>1</v>
      </c>
    </row>
    <row r="519" spans="1:14">
      <c r="A519" s="46">
        <v>44979</v>
      </c>
      <c r="B519" s="7">
        <f t="shared" si="8"/>
        <v>518</v>
      </c>
      <c r="C519" s="24" t="s">
        <v>2941</v>
      </c>
      <c r="D519" s="8" t="s">
        <v>68</v>
      </c>
      <c r="E519" s="8">
        <v>1</v>
      </c>
      <c r="F519" s="8">
        <v>0</v>
      </c>
      <c r="G519" s="8">
        <v>0</v>
      </c>
      <c r="H519" s="9" t="s">
        <v>6</v>
      </c>
      <c r="I519" s="9" t="s">
        <v>7</v>
      </c>
      <c r="J519" s="9" t="s">
        <v>49</v>
      </c>
      <c r="K519" s="9" t="s">
        <v>11</v>
      </c>
      <c r="L519" s="9">
        <v>1</v>
      </c>
    </row>
    <row r="520" spans="1:14">
      <c r="A520" s="46">
        <v>44979</v>
      </c>
      <c r="B520" s="7">
        <f t="shared" si="8"/>
        <v>519</v>
      </c>
      <c r="C520" s="24" t="s">
        <v>2942</v>
      </c>
      <c r="D520" s="8" t="s">
        <v>68</v>
      </c>
      <c r="E520" s="8">
        <v>1</v>
      </c>
      <c r="F520" s="8">
        <v>0</v>
      </c>
      <c r="G520" s="8">
        <v>0</v>
      </c>
      <c r="H520" s="9" t="s">
        <v>6</v>
      </c>
      <c r="I520" s="9" t="s">
        <v>16</v>
      </c>
      <c r="J520" s="9" t="s">
        <v>49</v>
      </c>
      <c r="K520" s="9" t="s">
        <v>11</v>
      </c>
      <c r="L520" s="9">
        <v>1</v>
      </c>
    </row>
    <row r="521" spans="1:14">
      <c r="A521" s="46">
        <v>44979</v>
      </c>
      <c r="B521" s="7">
        <f t="shared" si="8"/>
        <v>520</v>
      </c>
      <c r="C521" s="24" t="s">
        <v>2943</v>
      </c>
      <c r="D521" s="8" t="s">
        <v>1019</v>
      </c>
      <c r="E521" s="8">
        <v>0</v>
      </c>
      <c r="F521" s="8">
        <v>0</v>
      </c>
      <c r="G521" s="8">
        <v>3</v>
      </c>
      <c r="H521" s="9" t="s">
        <v>6</v>
      </c>
      <c r="I521" s="9" t="s">
        <v>7</v>
      </c>
      <c r="J521" s="9" t="s">
        <v>51</v>
      </c>
      <c r="K521" s="9" t="s">
        <v>20</v>
      </c>
      <c r="L521" s="9">
        <v>1</v>
      </c>
    </row>
    <row r="522" spans="1:14">
      <c r="A522" s="46">
        <v>44979</v>
      </c>
      <c r="B522" s="7">
        <f t="shared" si="8"/>
        <v>521</v>
      </c>
      <c r="C522" s="24" t="s">
        <v>2944</v>
      </c>
      <c r="D522" s="8" t="s">
        <v>1019</v>
      </c>
      <c r="E522" s="8">
        <v>0</v>
      </c>
      <c r="F522" s="8">
        <v>0</v>
      </c>
      <c r="G522" s="8">
        <v>1</v>
      </c>
      <c r="H522" s="9" t="s">
        <v>13</v>
      </c>
      <c r="I522" s="9" t="s">
        <v>13</v>
      </c>
      <c r="J522" s="9" t="s">
        <v>49</v>
      </c>
      <c r="K522" s="9" t="s">
        <v>20</v>
      </c>
      <c r="M522" s="10">
        <v>1</v>
      </c>
      <c r="N522" t="s">
        <v>2945</v>
      </c>
    </row>
    <row r="523" spans="1:14">
      <c r="A523" s="46">
        <v>44979</v>
      </c>
      <c r="B523" s="7">
        <f t="shared" si="8"/>
        <v>522</v>
      </c>
      <c r="C523" s="24" t="s">
        <v>2946</v>
      </c>
      <c r="D523" s="8" t="s">
        <v>1019</v>
      </c>
      <c r="E523" s="8">
        <v>0</v>
      </c>
      <c r="F523" s="8">
        <v>0</v>
      </c>
      <c r="G523" s="8">
        <v>2</v>
      </c>
      <c r="H523" s="9" t="s">
        <v>13</v>
      </c>
      <c r="I523" s="9" t="s">
        <v>13</v>
      </c>
      <c r="J523" s="9" t="s">
        <v>49</v>
      </c>
      <c r="K523" s="9" t="s">
        <v>20</v>
      </c>
      <c r="M523" s="10">
        <v>1</v>
      </c>
      <c r="N523" t="s">
        <v>2945</v>
      </c>
    </row>
    <row r="524" spans="1:14">
      <c r="A524" s="46">
        <v>44979</v>
      </c>
      <c r="B524" s="7">
        <f t="shared" si="8"/>
        <v>523</v>
      </c>
      <c r="C524" s="24" t="s">
        <v>2947</v>
      </c>
      <c r="D524" s="8" t="s">
        <v>1019</v>
      </c>
      <c r="E524" s="8">
        <v>1</v>
      </c>
      <c r="F524" s="8">
        <v>1</v>
      </c>
      <c r="G524" s="8">
        <v>3</v>
      </c>
      <c r="H524" s="9" t="s">
        <v>13</v>
      </c>
      <c r="I524" s="9" t="s">
        <v>13</v>
      </c>
      <c r="J524" s="9" t="s">
        <v>49</v>
      </c>
      <c r="K524" s="9" t="s">
        <v>8</v>
      </c>
      <c r="M524" s="10">
        <v>1</v>
      </c>
      <c r="N524" t="s">
        <v>2948</v>
      </c>
    </row>
    <row r="525" spans="1:14">
      <c r="A525" s="46">
        <v>44979</v>
      </c>
      <c r="B525" s="7">
        <f t="shared" si="8"/>
        <v>524</v>
      </c>
      <c r="C525" s="24" t="s">
        <v>2949</v>
      </c>
      <c r="D525" s="8" t="s">
        <v>1019</v>
      </c>
      <c r="E525" s="8">
        <v>1</v>
      </c>
      <c r="F525" s="8">
        <v>1</v>
      </c>
      <c r="G525" s="8">
        <v>3</v>
      </c>
      <c r="H525" s="9" t="s">
        <v>13</v>
      </c>
      <c r="I525" s="9" t="s">
        <v>13</v>
      </c>
      <c r="J525" s="9" t="s">
        <v>49</v>
      </c>
      <c r="K525" s="9" t="s">
        <v>8</v>
      </c>
      <c r="M525" s="10">
        <v>1</v>
      </c>
      <c r="N525" t="s">
        <v>2948</v>
      </c>
    </row>
    <row r="526" spans="1:14">
      <c r="A526" s="46">
        <v>44979</v>
      </c>
      <c r="B526" s="7">
        <f t="shared" si="8"/>
        <v>525</v>
      </c>
      <c r="C526" s="24" t="s">
        <v>2950</v>
      </c>
      <c r="D526" s="8" t="s">
        <v>1019</v>
      </c>
      <c r="E526" s="8">
        <v>0</v>
      </c>
      <c r="F526" s="8">
        <v>0</v>
      </c>
      <c r="G526" s="8">
        <v>1</v>
      </c>
      <c r="H526" s="9" t="s">
        <v>13</v>
      </c>
      <c r="I526" s="9" t="s">
        <v>13</v>
      </c>
      <c r="J526" s="9" t="s">
        <v>49</v>
      </c>
      <c r="K526" s="9" t="s">
        <v>20</v>
      </c>
      <c r="M526" s="10">
        <v>1</v>
      </c>
      <c r="N526" t="s">
        <v>2945</v>
      </c>
    </row>
    <row r="527" spans="1:14">
      <c r="A527" s="46">
        <v>44979</v>
      </c>
      <c r="B527" s="7">
        <f t="shared" si="8"/>
        <v>526</v>
      </c>
      <c r="C527" s="24" t="s">
        <v>2951</v>
      </c>
      <c r="D527" s="8" t="s">
        <v>68</v>
      </c>
      <c r="E527" s="8">
        <v>1</v>
      </c>
      <c r="F527" s="8">
        <v>0</v>
      </c>
      <c r="G527" s="8">
        <v>0</v>
      </c>
      <c r="H527" s="9" t="s">
        <v>6</v>
      </c>
      <c r="I527" s="9" t="s">
        <v>10</v>
      </c>
      <c r="J527" s="9" t="s">
        <v>51</v>
      </c>
      <c r="K527" s="9" t="s">
        <v>11</v>
      </c>
      <c r="L527" s="9">
        <v>1</v>
      </c>
    </row>
    <row r="528" spans="1:14">
      <c r="A528" s="46">
        <v>44979</v>
      </c>
      <c r="B528" s="7">
        <f t="shared" si="8"/>
        <v>527</v>
      </c>
      <c r="C528" s="24" t="s">
        <v>2952</v>
      </c>
      <c r="D528" s="8" t="s">
        <v>68</v>
      </c>
      <c r="E528" s="8">
        <v>1</v>
      </c>
      <c r="F528" s="8">
        <v>0</v>
      </c>
      <c r="G528" s="8">
        <v>0</v>
      </c>
      <c r="H528" s="9" t="s">
        <v>6</v>
      </c>
      <c r="I528" s="9" t="s">
        <v>10</v>
      </c>
      <c r="J528" s="9" t="s">
        <v>49</v>
      </c>
      <c r="K528" s="9" t="s">
        <v>11</v>
      </c>
      <c r="L528" s="9">
        <v>1</v>
      </c>
    </row>
    <row r="529" spans="1:14">
      <c r="A529" s="46">
        <v>44980</v>
      </c>
      <c r="B529" s="7">
        <f t="shared" si="8"/>
        <v>528</v>
      </c>
      <c r="C529" s="24" t="s">
        <v>2953</v>
      </c>
      <c r="D529" s="8" t="s">
        <v>1005</v>
      </c>
      <c r="E529" s="8">
        <v>1</v>
      </c>
      <c r="F529" s="8">
        <v>1</v>
      </c>
      <c r="G529" s="8">
        <v>1</v>
      </c>
      <c r="H529" s="9" t="s">
        <v>6</v>
      </c>
      <c r="I529" s="9" t="s">
        <v>7</v>
      </c>
      <c r="J529" s="9" t="s">
        <v>49</v>
      </c>
      <c r="K529" s="9" t="s">
        <v>8</v>
      </c>
      <c r="M529" s="10">
        <v>1</v>
      </c>
      <c r="N529" t="s">
        <v>2922</v>
      </c>
    </row>
    <row r="530" spans="1:14">
      <c r="A530" s="46">
        <v>44980</v>
      </c>
      <c r="B530" s="7">
        <f t="shared" si="8"/>
        <v>529</v>
      </c>
      <c r="C530" s="24" t="s">
        <v>2954</v>
      </c>
      <c r="D530" s="8" t="s">
        <v>1005</v>
      </c>
      <c r="E530" s="8">
        <v>1</v>
      </c>
      <c r="F530" s="8">
        <v>1</v>
      </c>
      <c r="G530" s="8">
        <v>1</v>
      </c>
      <c r="H530" s="9" t="s">
        <v>6</v>
      </c>
      <c r="I530" s="9" t="s">
        <v>4</v>
      </c>
      <c r="J530" s="9" t="s">
        <v>66</v>
      </c>
      <c r="K530" s="9" t="s">
        <v>8</v>
      </c>
      <c r="M530" s="10">
        <v>1</v>
      </c>
      <c r="N530" t="s">
        <v>2922</v>
      </c>
    </row>
    <row r="531" spans="1:14">
      <c r="A531" s="46">
        <v>44980</v>
      </c>
      <c r="B531" s="7">
        <f t="shared" si="8"/>
        <v>530</v>
      </c>
      <c r="C531" s="24" t="s">
        <v>2955</v>
      </c>
      <c r="D531" s="8" t="s">
        <v>1005</v>
      </c>
      <c r="E531" s="8">
        <v>1</v>
      </c>
      <c r="F531" s="8">
        <v>0</v>
      </c>
      <c r="G531" s="8">
        <v>0</v>
      </c>
      <c r="H531" s="9" t="s">
        <v>3</v>
      </c>
      <c r="I531" s="9" t="s">
        <v>4</v>
      </c>
      <c r="J531" s="9" t="s">
        <v>66</v>
      </c>
      <c r="K531" s="9" t="s">
        <v>5</v>
      </c>
      <c r="M531" s="10">
        <v>1</v>
      </c>
      <c r="N531" t="s">
        <v>2956</v>
      </c>
    </row>
    <row r="532" spans="1:14">
      <c r="A532" s="46">
        <v>44980</v>
      </c>
      <c r="B532" s="7">
        <f t="shared" si="8"/>
        <v>531</v>
      </c>
      <c r="C532" s="24" t="s">
        <v>2957</v>
      </c>
      <c r="D532" s="8" t="s">
        <v>61</v>
      </c>
      <c r="E532" s="8">
        <v>1</v>
      </c>
      <c r="F532" s="8">
        <v>1</v>
      </c>
      <c r="G532" s="8">
        <v>1</v>
      </c>
      <c r="H532" s="9" t="s">
        <v>6</v>
      </c>
      <c r="I532" s="9" t="s">
        <v>4</v>
      </c>
      <c r="J532" s="9" t="s">
        <v>49</v>
      </c>
      <c r="K532" s="9" t="s">
        <v>8</v>
      </c>
      <c r="M532" s="10">
        <v>1</v>
      </c>
      <c r="N532" t="s">
        <v>2958</v>
      </c>
    </row>
    <row r="533" spans="1:14">
      <c r="A533" s="46">
        <v>44980</v>
      </c>
      <c r="B533" s="7">
        <f t="shared" si="8"/>
        <v>532</v>
      </c>
      <c r="C533" s="24" t="s">
        <v>2959</v>
      </c>
      <c r="D533" s="8" t="s">
        <v>402</v>
      </c>
      <c r="E533" s="8">
        <v>1</v>
      </c>
      <c r="F533" s="8">
        <v>1</v>
      </c>
      <c r="G533" s="8">
        <v>1</v>
      </c>
      <c r="H533" s="9" t="s">
        <v>15</v>
      </c>
      <c r="I533" s="9" t="s">
        <v>4</v>
      </c>
      <c r="J533" s="9" t="s">
        <v>49</v>
      </c>
      <c r="K533" s="9" t="s">
        <v>14</v>
      </c>
      <c r="L533" s="9">
        <v>1</v>
      </c>
    </row>
    <row r="534" spans="1:14">
      <c r="A534" s="46">
        <v>44980</v>
      </c>
      <c r="B534" s="7">
        <f t="shared" si="8"/>
        <v>533</v>
      </c>
      <c r="C534" s="24" t="s">
        <v>2809</v>
      </c>
      <c r="D534" s="8" t="s">
        <v>1026</v>
      </c>
      <c r="E534" s="8">
        <v>1</v>
      </c>
      <c r="F534" s="8">
        <v>18</v>
      </c>
      <c r="G534" s="8">
        <v>0</v>
      </c>
      <c r="H534" s="9" t="s">
        <v>15</v>
      </c>
      <c r="I534" s="9" t="s">
        <v>4</v>
      </c>
      <c r="J534" s="9" t="s">
        <v>71</v>
      </c>
      <c r="K534" s="9" t="s">
        <v>14</v>
      </c>
      <c r="L534" s="9">
        <v>1</v>
      </c>
    </row>
    <row r="535" spans="1:14">
      <c r="A535" s="46">
        <v>44980</v>
      </c>
      <c r="B535" s="7">
        <f t="shared" si="8"/>
        <v>534</v>
      </c>
      <c r="C535" s="24" t="s">
        <v>2960</v>
      </c>
      <c r="D535" s="8" t="s">
        <v>1026</v>
      </c>
      <c r="E535" s="8">
        <v>1</v>
      </c>
      <c r="F535" s="8">
        <v>1</v>
      </c>
      <c r="G535" s="8">
        <v>1</v>
      </c>
      <c r="H535" s="9" t="s">
        <v>15</v>
      </c>
      <c r="I535" s="9" t="s">
        <v>4</v>
      </c>
      <c r="J535" s="9" t="s">
        <v>49</v>
      </c>
      <c r="K535" s="9" t="s">
        <v>14</v>
      </c>
      <c r="L535" s="9">
        <v>1</v>
      </c>
    </row>
    <row r="536" spans="1:14">
      <c r="A536" s="46">
        <v>44980</v>
      </c>
      <c r="B536" s="7">
        <f t="shared" si="8"/>
        <v>535</v>
      </c>
      <c r="C536" s="24" t="s">
        <v>2961</v>
      </c>
      <c r="D536" s="8" t="s">
        <v>1026</v>
      </c>
      <c r="E536" s="8">
        <v>1</v>
      </c>
      <c r="F536" s="8">
        <v>1</v>
      </c>
      <c r="G536" s="8">
        <v>0</v>
      </c>
      <c r="H536" s="9" t="s">
        <v>18</v>
      </c>
      <c r="I536" s="9" t="s">
        <v>4</v>
      </c>
      <c r="J536" s="9" t="s">
        <v>49</v>
      </c>
      <c r="K536" s="9" t="s">
        <v>17</v>
      </c>
      <c r="L536" s="9">
        <v>1</v>
      </c>
    </row>
    <row r="537" spans="1:14">
      <c r="A537" s="46">
        <v>44980</v>
      </c>
      <c r="B537" s="7">
        <f t="shared" si="8"/>
        <v>536</v>
      </c>
      <c r="C537" s="24" t="s">
        <v>2962</v>
      </c>
      <c r="D537" s="8" t="s">
        <v>53</v>
      </c>
      <c r="E537" s="8">
        <v>1</v>
      </c>
      <c r="F537" s="8">
        <v>1</v>
      </c>
      <c r="G537" s="8">
        <v>1</v>
      </c>
      <c r="H537" s="9" t="s">
        <v>15</v>
      </c>
      <c r="I537" s="9" t="s">
        <v>4</v>
      </c>
      <c r="J537" s="9" t="s">
        <v>49</v>
      </c>
      <c r="K537" s="9" t="s">
        <v>14</v>
      </c>
      <c r="L537" s="9">
        <v>1</v>
      </c>
    </row>
    <row r="538" spans="1:14">
      <c r="A538" s="46">
        <v>44980</v>
      </c>
      <c r="B538" s="7">
        <f t="shared" si="8"/>
        <v>537</v>
      </c>
      <c r="C538" s="24" t="s">
        <v>2838</v>
      </c>
      <c r="D538" s="8" t="s">
        <v>55</v>
      </c>
      <c r="E538" s="8">
        <v>1</v>
      </c>
      <c r="F538" s="8">
        <v>0</v>
      </c>
      <c r="G538" s="8">
        <v>4</v>
      </c>
      <c r="H538" s="9" t="s">
        <v>15</v>
      </c>
      <c r="I538" s="9" t="s">
        <v>4</v>
      </c>
      <c r="J538" s="9" t="s">
        <v>71</v>
      </c>
      <c r="K538" s="9" t="s">
        <v>14</v>
      </c>
      <c r="L538" s="9">
        <v>1</v>
      </c>
    </row>
    <row r="539" spans="1:14">
      <c r="A539" s="46">
        <v>44980</v>
      </c>
      <c r="B539" s="7">
        <f t="shared" si="8"/>
        <v>538</v>
      </c>
      <c r="C539" s="24" t="s">
        <v>2963</v>
      </c>
      <c r="D539" s="8" t="s">
        <v>55</v>
      </c>
      <c r="E539" s="8">
        <v>1</v>
      </c>
      <c r="F539" s="8">
        <v>1</v>
      </c>
      <c r="G539" s="8">
        <v>0</v>
      </c>
      <c r="H539" s="9" t="s">
        <v>21</v>
      </c>
      <c r="I539" s="9" t="s">
        <v>4</v>
      </c>
      <c r="J539" s="9" t="s">
        <v>251</v>
      </c>
      <c r="K539" s="9" t="s">
        <v>27</v>
      </c>
      <c r="M539" s="10">
        <v>1</v>
      </c>
      <c r="N539" t="s">
        <v>2945</v>
      </c>
    </row>
    <row r="540" spans="1:14">
      <c r="A540" s="46">
        <v>44980</v>
      </c>
      <c r="B540" s="7">
        <f t="shared" si="8"/>
        <v>539</v>
      </c>
      <c r="C540" s="24" t="s">
        <v>2964</v>
      </c>
      <c r="D540" s="8" t="s">
        <v>2605</v>
      </c>
      <c r="E540" s="8">
        <v>1</v>
      </c>
      <c r="F540" s="8">
        <v>1</v>
      </c>
      <c r="G540" s="8">
        <v>1</v>
      </c>
      <c r="H540" s="9" t="s">
        <v>3</v>
      </c>
      <c r="I540" s="9" t="s">
        <v>7</v>
      </c>
      <c r="J540" s="9" t="s">
        <v>49</v>
      </c>
      <c r="K540" s="9" t="s">
        <v>5</v>
      </c>
      <c r="L540" s="9">
        <v>1</v>
      </c>
    </row>
    <row r="541" spans="1:14">
      <c r="A541" s="46">
        <v>44980</v>
      </c>
      <c r="B541" s="7">
        <f t="shared" si="8"/>
        <v>540</v>
      </c>
      <c r="C541" s="24" t="s">
        <v>2965</v>
      </c>
      <c r="D541" s="8" t="s">
        <v>2605</v>
      </c>
      <c r="E541" s="8">
        <v>1</v>
      </c>
      <c r="F541" s="8">
        <v>1</v>
      </c>
      <c r="G541" s="8">
        <v>1</v>
      </c>
      <c r="H541" s="9" t="s">
        <v>6</v>
      </c>
      <c r="I541" s="9" t="s">
        <v>16</v>
      </c>
      <c r="J541" s="9" t="s">
        <v>49</v>
      </c>
      <c r="K541" s="9" t="s">
        <v>8</v>
      </c>
      <c r="L541" s="9">
        <v>1</v>
      </c>
    </row>
    <row r="542" spans="1:14">
      <c r="A542" s="46">
        <v>44984</v>
      </c>
      <c r="B542" s="7">
        <f t="shared" si="8"/>
        <v>541</v>
      </c>
      <c r="C542" s="24" t="s">
        <v>2966</v>
      </c>
      <c r="D542" s="8" t="s">
        <v>2605</v>
      </c>
      <c r="E542" s="8">
        <v>1</v>
      </c>
      <c r="F542" s="8">
        <v>0</v>
      </c>
      <c r="G542" s="8">
        <v>1</v>
      </c>
      <c r="H542" s="9" t="s">
        <v>6</v>
      </c>
      <c r="I542" s="9" t="s">
        <v>4</v>
      </c>
      <c r="J542" s="9" t="s">
        <v>51</v>
      </c>
      <c r="K542" s="9" t="s">
        <v>20</v>
      </c>
      <c r="L542" s="9">
        <v>1</v>
      </c>
    </row>
    <row r="543" spans="1:14">
      <c r="A543" s="46">
        <v>44984</v>
      </c>
      <c r="B543" s="7">
        <f t="shared" si="8"/>
        <v>542</v>
      </c>
      <c r="C543" s="24" t="s">
        <v>2967</v>
      </c>
      <c r="D543" s="8" t="s">
        <v>2605</v>
      </c>
      <c r="E543" s="8">
        <v>1</v>
      </c>
      <c r="F543" s="8">
        <v>0</v>
      </c>
      <c r="G543" s="8">
        <v>2</v>
      </c>
      <c r="H543" s="9" t="s">
        <v>6</v>
      </c>
      <c r="I543" s="9" t="s">
        <v>7</v>
      </c>
      <c r="J543" s="9" t="s">
        <v>49</v>
      </c>
      <c r="K543" s="9" t="s">
        <v>20</v>
      </c>
      <c r="L543" s="9">
        <v>1</v>
      </c>
    </row>
    <row r="544" spans="1:14">
      <c r="A544" s="46">
        <v>44984</v>
      </c>
      <c r="B544" s="7">
        <f t="shared" si="8"/>
        <v>543</v>
      </c>
      <c r="C544" s="24" t="s">
        <v>2968</v>
      </c>
      <c r="D544" s="8" t="s">
        <v>2605</v>
      </c>
      <c r="E544" s="8">
        <v>1</v>
      </c>
      <c r="F544" s="8">
        <v>0</v>
      </c>
      <c r="G544" s="8">
        <v>0</v>
      </c>
      <c r="H544" s="9" t="s">
        <v>6</v>
      </c>
      <c r="I544" s="9" t="s">
        <v>7</v>
      </c>
      <c r="J544" s="9" t="s">
        <v>49</v>
      </c>
      <c r="K544" s="9" t="s">
        <v>8</v>
      </c>
      <c r="L544" s="9">
        <v>1</v>
      </c>
    </row>
    <row r="545" spans="1:12">
      <c r="A545" s="46">
        <v>44984</v>
      </c>
      <c r="B545" s="7">
        <f t="shared" si="8"/>
        <v>544</v>
      </c>
      <c r="C545" s="24" t="s">
        <v>2969</v>
      </c>
      <c r="D545" s="8" t="s">
        <v>2605</v>
      </c>
      <c r="E545" s="8">
        <v>1</v>
      </c>
      <c r="F545" s="8">
        <v>0</v>
      </c>
      <c r="G545" s="8">
        <v>2</v>
      </c>
      <c r="H545" s="9" t="s">
        <v>3</v>
      </c>
      <c r="I545" s="9" t="s">
        <v>4</v>
      </c>
      <c r="J545" s="9" t="s">
        <v>87</v>
      </c>
      <c r="K545" s="9" t="s">
        <v>5</v>
      </c>
      <c r="L545" s="9">
        <v>1</v>
      </c>
    </row>
    <row r="546" spans="1:12">
      <c r="A546" s="46">
        <v>44984</v>
      </c>
      <c r="B546" s="7">
        <f t="shared" si="8"/>
        <v>545</v>
      </c>
      <c r="C546" s="24" t="s">
        <v>2970</v>
      </c>
      <c r="D546" s="8" t="s">
        <v>2605</v>
      </c>
      <c r="E546" s="8">
        <v>1</v>
      </c>
      <c r="F546" s="8">
        <v>1</v>
      </c>
      <c r="G546" s="8">
        <v>0</v>
      </c>
      <c r="H546" s="9" t="s">
        <v>3</v>
      </c>
      <c r="I546" s="9" t="s">
        <v>7</v>
      </c>
      <c r="J546" s="9" t="s">
        <v>51</v>
      </c>
      <c r="K546" s="9" t="s">
        <v>5</v>
      </c>
      <c r="L546" s="9">
        <v>1</v>
      </c>
    </row>
    <row r="547" spans="1:12">
      <c r="A547" s="46">
        <v>44984</v>
      </c>
      <c r="B547" s="7">
        <f t="shared" si="8"/>
        <v>546</v>
      </c>
      <c r="C547" s="24" t="s">
        <v>2971</v>
      </c>
      <c r="D547" s="8" t="s">
        <v>2605</v>
      </c>
      <c r="E547" s="8">
        <v>1</v>
      </c>
      <c r="F547" s="8">
        <v>0</v>
      </c>
      <c r="G547" s="8">
        <v>3</v>
      </c>
      <c r="H547" s="9" t="s">
        <v>6</v>
      </c>
      <c r="I547" s="9" t="s">
        <v>4</v>
      </c>
      <c r="J547" s="9" t="s">
        <v>49</v>
      </c>
      <c r="K547" s="9" t="s">
        <v>20</v>
      </c>
      <c r="L547" s="9">
        <v>1</v>
      </c>
    </row>
    <row r="548" spans="1:12">
      <c r="A548" s="46">
        <v>44984</v>
      </c>
      <c r="B548" s="7">
        <f t="shared" si="8"/>
        <v>547</v>
      </c>
      <c r="C548" s="25" t="s">
        <v>2972</v>
      </c>
      <c r="D548" s="8" t="s">
        <v>1019</v>
      </c>
      <c r="E548" s="8">
        <v>1</v>
      </c>
      <c r="F548" s="8">
        <v>0</v>
      </c>
      <c r="G548" s="8">
        <v>1</v>
      </c>
      <c r="H548" s="9" t="s">
        <v>6</v>
      </c>
      <c r="I548" s="9" t="s">
        <v>4</v>
      </c>
      <c r="J548" s="9" t="s">
        <v>87</v>
      </c>
      <c r="K548" s="9" t="s">
        <v>20</v>
      </c>
      <c r="L548" s="9">
        <v>1</v>
      </c>
    </row>
    <row r="549" spans="1:12">
      <c r="A549" s="46">
        <v>44984</v>
      </c>
      <c r="B549" s="7">
        <f t="shared" si="8"/>
        <v>548</v>
      </c>
      <c r="C549" s="25" t="s">
        <v>2973</v>
      </c>
      <c r="D549" s="8" t="s">
        <v>1019</v>
      </c>
      <c r="E549" s="8">
        <v>1</v>
      </c>
      <c r="F549" s="8">
        <v>3</v>
      </c>
      <c r="G549" s="8">
        <v>3</v>
      </c>
      <c r="H549" s="9" t="s">
        <v>6</v>
      </c>
      <c r="I549" s="9" t="s">
        <v>16</v>
      </c>
      <c r="J549" s="9" t="s">
        <v>49</v>
      </c>
      <c r="K549" s="9" t="s">
        <v>20</v>
      </c>
      <c r="L549" s="9">
        <v>1</v>
      </c>
    </row>
    <row r="550" spans="1:12">
      <c r="A550" s="46">
        <v>44984</v>
      </c>
      <c r="B550" s="7">
        <f t="shared" si="8"/>
        <v>549</v>
      </c>
      <c r="C550" s="25" t="s">
        <v>2974</v>
      </c>
      <c r="D550" s="8" t="s">
        <v>1019</v>
      </c>
      <c r="E550" s="8">
        <v>1</v>
      </c>
      <c r="F550" s="8">
        <v>1</v>
      </c>
      <c r="G550" s="8">
        <v>0</v>
      </c>
      <c r="H550" s="9" t="s">
        <v>3</v>
      </c>
      <c r="I550" s="9" t="s">
        <v>7</v>
      </c>
      <c r="J550" s="9" t="s">
        <v>49</v>
      </c>
      <c r="K550" s="9" t="s">
        <v>5</v>
      </c>
      <c r="L550" s="9">
        <v>1</v>
      </c>
    </row>
    <row r="551" spans="1:12">
      <c r="A551" s="46">
        <v>44984</v>
      </c>
      <c r="B551" s="7">
        <f t="shared" si="8"/>
        <v>550</v>
      </c>
      <c r="C551" s="25" t="s">
        <v>2975</v>
      </c>
      <c r="D551" s="8" t="s">
        <v>1019</v>
      </c>
      <c r="E551" s="8">
        <v>1</v>
      </c>
      <c r="F551" s="8">
        <v>0</v>
      </c>
      <c r="G551" s="8">
        <v>0</v>
      </c>
      <c r="H551" s="9" t="s">
        <v>6</v>
      </c>
      <c r="I551" s="9" t="s">
        <v>4</v>
      </c>
      <c r="J551" s="9" t="s">
        <v>87</v>
      </c>
      <c r="K551" s="9" t="s">
        <v>8</v>
      </c>
      <c r="L551" s="9">
        <v>1</v>
      </c>
    </row>
    <row r="552" spans="1:12">
      <c r="A552" s="46">
        <v>44984</v>
      </c>
      <c r="B552" s="7">
        <f t="shared" si="8"/>
        <v>551</v>
      </c>
      <c r="C552" s="25" t="s">
        <v>2976</v>
      </c>
      <c r="D552" s="8" t="s">
        <v>1019</v>
      </c>
      <c r="E552" s="8">
        <v>1</v>
      </c>
      <c r="F552" s="8">
        <v>0</v>
      </c>
      <c r="G552" s="8">
        <v>2</v>
      </c>
      <c r="H552" s="9" t="s">
        <v>3</v>
      </c>
      <c r="I552" s="9" t="s">
        <v>4</v>
      </c>
      <c r="J552" s="9" t="s">
        <v>51</v>
      </c>
      <c r="K552" s="9" t="s">
        <v>5</v>
      </c>
      <c r="L552" s="9">
        <v>1</v>
      </c>
    </row>
    <row r="553" spans="1:12">
      <c r="A553" s="46">
        <v>44984</v>
      </c>
      <c r="B553" s="7">
        <f t="shared" si="8"/>
        <v>552</v>
      </c>
      <c r="C553" s="25" t="s">
        <v>2977</v>
      </c>
      <c r="D553" s="8" t="s">
        <v>1019</v>
      </c>
      <c r="E553" s="8">
        <v>1</v>
      </c>
      <c r="F553" s="8">
        <v>0</v>
      </c>
      <c r="G553" s="8">
        <v>3</v>
      </c>
      <c r="H553" s="9" t="s">
        <v>6</v>
      </c>
      <c r="I553" s="9" t="s">
        <v>4</v>
      </c>
      <c r="J553" s="9" t="s">
        <v>51</v>
      </c>
      <c r="K553" s="9" t="s">
        <v>20</v>
      </c>
      <c r="L553" s="9">
        <v>1</v>
      </c>
    </row>
    <row r="554" spans="1:12">
      <c r="A554" s="46">
        <v>44984</v>
      </c>
      <c r="B554" s="7">
        <f t="shared" si="8"/>
        <v>553</v>
      </c>
      <c r="C554" s="25" t="s">
        <v>2978</v>
      </c>
      <c r="D554" s="8" t="s">
        <v>1026</v>
      </c>
      <c r="E554" s="8">
        <v>1</v>
      </c>
      <c r="F554" s="8">
        <v>1</v>
      </c>
      <c r="G554" s="8">
        <v>0</v>
      </c>
      <c r="H554" s="9" t="s">
        <v>15</v>
      </c>
    </row>
    <row r="555" spans="1:12">
      <c r="A555" s="46">
        <v>44984</v>
      </c>
      <c r="B555" s="7">
        <f t="shared" si="8"/>
        <v>554</v>
      </c>
      <c r="C555" s="25" t="s">
        <v>2979</v>
      </c>
      <c r="D555" s="8" t="s">
        <v>1026</v>
      </c>
      <c r="E555" s="8">
        <v>1</v>
      </c>
      <c r="F555" s="8">
        <v>0</v>
      </c>
      <c r="G555" s="8">
        <v>0</v>
      </c>
      <c r="H555" s="9" t="s">
        <v>6</v>
      </c>
      <c r="I555" s="9" t="s">
        <v>4</v>
      </c>
      <c r="J555" s="9" t="s">
        <v>51</v>
      </c>
      <c r="K555" s="9" t="s">
        <v>8</v>
      </c>
      <c r="L555" s="9">
        <v>1</v>
      </c>
    </row>
    <row r="556" spans="1:12">
      <c r="A556" s="46">
        <v>44984</v>
      </c>
      <c r="B556" s="7">
        <f t="shared" si="8"/>
        <v>555</v>
      </c>
      <c r="C556" s="25" t="s">
        <v>2980</v>
      </c>
      <c r="D556" s="8" t="s">
        <v>1026</v>
      </c>
      <c r="E556" s="8">
        <v>1</v>
      </c>
      <c r="F556" s="8">
        <v>1</v>
      </c>
      <c r="G556" s="8">
        <v>0</v>
      </c>
      <c r="H556" s="9" t="s">
        <v>3</v>
      </c>
      <c r="I556" s="9" t="s">
        <v>4</v>
      </c>
      <c r="J556" s="9" t="s">
        <v>87</v>
      </c>
      <c r="K556" s="9" t="s">
        <v>5</v>
      </c>
      <c r="L556" s="9">
        <v>1</v>
      </c>
    </row>
    <row r="557" spans="1:12">
      <c r="A557" s="46">
        <v>44984</v>
      </c>
      <c r="B557" s="7">
        <f t="shared" si="8"/>
        <v>556</v>
      </c>
      <c r="C557" s="25" t="s">
        <v>2981</v>
      </c>
      <c r="D557" s="8" t="s">
        <v>1026</v>
      </c>
      <c r="E557" s="8">
        <v>1</v>
      </c>
      <c r="F557" s="8">
        <v>1</v>
      </c>
      <c r="G557" s="8">
        <v>3</v>
      </c>
      <c r="H557" s="9" t="s">
        <v>9</v>
      </c>
      <c r="I557" s="9" t="s">
        <v>7</v>
      </c>
      <c r="J557" s="9" t="s">
        <v>51</v>
      </c>
      <c r="K557" s="9" t="s">
        <v>8</v>
      </c>
      <c r="L557" s="9">
        <v>1</v>
      </c>
    </row>
    <row r="558" spans="1:12">
      <c r="A558" s="46">
        <v>44984</v>
      </c>
      <c r="B558" s="7">
        <f t="shared" si="8"/>
        <v>557</v>
      </c>
      <c r="C558" s="121" t="s">
        <v>2982</v>
      </c>
      <c r="D558" s="8" t="s">
        <v>1026</v>
      </c>
      <c r="E558" s="8">
        <v>1</v>
      </c>
      <c r="F558" s="8">
        <v>0</v>
      </c>
      <c r="G558" s="8">
        <v>1</v>
      </c>
      <c r="H558" s="9" t="s">
        <v>6</v>
      </c>
      <c r="I558" s="9" t="s">
        <v>16</v>
      </c>
      <c r="J558" s="9" t="s">
        <v>49</v>
      </c>
      <c r="K558" s="9" t="s">
        <v>20</v>
      </c>
      <c r="L558" s="9">
        <v>1</v>
      </c>
    </row>
    <row r="559" spans="1:12">
      <c r="A559" s="46">
        <v>44984</v>
      </c>
      <c r="B559" s="7">
        <f t="shared" si="8"/>
        <v>558</v>
      </c>
      <c r="C559" s="25" t="s">
        <v>2983</v>
      </c>
      <c r="D559" s="8" t="s">
        <v>1026</v>
      </c>
      <c r="E559" s="8">
        <v>1</v>
      </c>
      <c r="F559" s="8">
        <v>0</v>
      </c>
      <c r="G559" s="8">
        <v>1</v>
      </c>
      <c r="H559" s="9" t="s">
        <v>6</v>
      </c>
      <c r="I559" s="9" t="s">
        <v>7</v>
      </c>
      <c r="J559" s="9" t="s">
        <v>51</v>
      </c>
      <c r="K559" s="9" t="s">
        <v>20</v>
      </c>
      <c r="L559" s="9">
        <v>1</v>
      </c>
    </row>
    <row r="560" spans="1:12">
      <c r="A560" s="46">
        <v>44984</v>
      </c>
      <c r="B560" s="7">
        <f t="shared" si="8"/>
        <v>559</v>
      </c>
      <c r="C560" s="25" t="s">
        <v>2984</v>
      </c>
      <c r="D560" s="8" t="s">
        <v>1026</v>
      </c>
      <c r="E560" s="8">
        <v>1</v>
      </c>
      <c r="F560" s="8">
        <v>1</v>
      </c>
      <c r="G560" s="8">
        <v>1</v>
      </c>
      <c r="H560" s="9" t="s">
        <v>3</v>
      </c>
      <c r="I560" s="9" t="s">
        <v>4</v>
      </c>
      <c r="J560" s="9" t="s">
        <v>51</v>
      </c>
      <c r="K560" s="9" t="s">
        <v>5</v>
      </c>
      <c r="L560" s="9">
        <v>1</v>
      </c>
    </row>
    <row r="561" spans="1:14">
      <c r="A561" s="46">
        <v>44984</v>
      </c>
      <c r="B561" s="7">
        <f t="shared" si="8"/>
        <v>560</v>
      </c>
      <c r="C561" s="25" t="s">
        <v>2985</v>
      </c>
      <c r="D561" s="8" t="s">
        <v>1026</v>
      </c>
      <c r="E561" s="8">
        <v>1</v>
      </c>
      <c r="F561" s="8">
        <v>1</v>
      </c>
      <c r="G561" s="8">
        <v>0</v>
      </c>
      <c r="H561" s="9" t="s">
        <v>3</v>
      </c>
      <c r="I561" s="9" t="s">
        <v>4</v>
      </c>
      <c r="J561" s="9" t="s">
        <v>51</v>
      </c>
      <c r="K561" s="9" t="s">
        <v>5</v>
      </c>
      <c r="M561" s="10">
        <v>1</v>
      </c>
    </row>
    <row r="562" spans="1:14">
      <c r="A562" s="46">
        <v>44984</v>
      </c>
      <c r="B562" s="7">
        <f t="shared" si="8"/>
        <v>561</v>
      </c>
      <c r="C562" s="25" t="s">
        <v>2986</v>
      </c>
      <c r="D562" s="8" t="s">
        <v>1005</v>
      </c>
      <c r="E562" s="8">
        <v>1</v>
      </c>
      <c r="F562" s="8">
        <v>0</v>
      </c>
      <c r="G562" s="8">
        <v>1</v>
      </c>
      <c r="H562" s="9" t="s">
        <v>6</v>
      </c>
      <c r="I562" s="9" t="s">
        <v>4</v>
      </c>
      <c r="J562" s="9" t="s">
        <v>49</v>
      </c>
      <c r="K562" s="9" t="s">
        <v>20</v>
      </c>
      <c r="L562" s="9">
        <v>1</v>
      </c>
    </row>
    <row r="563" spans="1:14">
      <c r="A563" s="46">
        <v>44984</v>
      </c>
      <c r="B563" s="7">
        <f t="shared" si="8"/>
        <v>562</v>
      </c>
      <c r="C563" s="25" t="s">
        <v>2987</v>
      </c>
      <c r="D563" s="8" t="s">
        <v>1005</v>
      </c>
      <c r="E563" s="8">
        <v>1</v>
      </c>
      <c r="F563" s="8">
        <v>3</v>
      </c>
      <c r="G563" s="8">
        <v>3</v>
      </c>
      <c r="H563" s="9" t="s">
        <v>6</v>
      </c>
      <c r="I563" s="9" t="s">
        <v>7</v>
      </c>
      <c r="J563" s="9" t="s">
        <v>49</v>
      </c>
      <c r="K563" s="9" t="s">
        <v>20</v>
      </c>
      <c r="L563" s="9">
        <v>1</v>
      </c>
    </row>
    <row r="564" spans="1:14">
      <c r="A564" s="46">
        <v>44984</v>
      </c>
      <c r="B564" s="7">
        <f t="shared" si="8"/>
        <v>563</v>
      </c>
      <c r="C564" s="25" t="s">
        <v>2988</v>
      </c>
      <c r="D564" s="8" t="s">
        <v>1005</v>
      </c>
      <c r="E564" s="8">
        <v>1</v>
      </c>
      <c r="F564" s="8">
        <v>1</v>
      </c>
      <c r="G564" s="8">
        <v>0</v>
      </c>
      <c r="H564" s="9" t="s">
        <v>3</v>
      </c>
      <c r="I564" s="9" t="s">
        <v>3</v>
      </c>
      <c r="J564" s="9" t="s">
        <v>419</v>
      </c>
      <c r="K564" s="9" t="s">
        <v>5</v>
      </c>
      <c r="L564" s="9">
        <v>1</v>
      </c>
    </row>
    <row r="565" spans="1:14">
      <c r="A565" s="46">
        <v>44984</v>
      </c>
      <c r="B565" s="7">
        <f t="shared" si="8"/>
        <v>564</v>
      </c>
      <c r="C565" s="25" t="s">
        <v>2989</v>
      </c>
      <c r="D565" s="8" t="s">
        <v>1005</v>
      </c>
      <c r="E565" s="8">
        <v>1</v>
      </c>
      <c r="F565" s="8">
        <v>0</v>
      </c>
      <c r="G565" s="8">
        <v>0</v>
      </c>
      <c r="H565" s="9" t="s">
        <v>6</v>
      </c>
      <c r="I565" s="9" t="s">
        <v>4</v>
      </c>
      <c r="J565" s="9" t="s">
        <v>49</v>
      </c>
      <c r="K565" s="9" t="s">
        <v>8</v>
      </c>
      <c r="L565" s="9">
        <v>1</v>
      </c>
    </row>
    <row r="566" spans="1:14">
      <c r="A566" s="46">
        <v>44984</v>
      </c>
      <c r="B566" s="7">
        <f t="shared" si="8"/>
        <v>565</v>
      </c>
      <c r="C566" s="25" t="s">
        <v>2990</v>
      </c>
      <c r="D566" s="8" t="s">
        <v>1005</v>
      </c>
      <c r="E566" s="8">
        <v>1</v>
      </c>
      <c r="F566" s="8">
        <v>0</v>
      </c>
      <c r="G566" s="8">
        <v>2</v>
      </c>
      <c r="H566" s="9" t="s">
        <v>3</v>
      </c>
      <c r="I566" s="9" t="s">
        <v>4</v>
      </c>
      <c r="J566" s="9" t="s">
        <v>49</v>
      </c>
      <c r="K566" s="9" t="s">
        <v>5</v>
      </c>
      <c r="L566" s="9">
        <v>1</v>
      </c>
    </row>
    <row r="567" spans="1:14">
      <c r="A567" s="46">
        <v>44984</v>
      </c>
      <c r="B567" s="7">
        <f t="shared" si="8"/>
        <v>566</v>
      </c>
      <c r="C567" s="25" t="s">
        <v>2991</v>
      </c>
      <c r="D567" s="8" t="s">
        <v>1005</v>
      </c>
      <c r="E567" s="8">
        <v>1</v>
      </c>
      <c r="F567" s="8">
        <v>0</v>
      </c>
      <c r="G567" s="8">
        <v>3</v>
      </c>
      <c r="H567" s="9" t="s">
        <v>6</v>
      </c>
      <c r="I567" s="9" t="s">
        <v>4</v>
      </c>
      <c r="J567" s="9" t="s">
        <v>87</v>
      </c>
      <c r="K567" s="9" t="s">
        <v>20</v>
      </c>
      <c r="L567" s="9">
        <v>1</v>
      </c>
    </row>
    <row r="568" spans="1:14">
      <c r="A568" s="46">
        <v>44984</v>
      </c>
      <c r="B568" s="7">
        <f t="shared" si="8"/>
        <v>567</v>
      </c>
      <c r="C568" s="25" t="s">
        <v>2992</v>
      </c>
      <c r="D568" s="8" t="s">
        <v>1005</v>
      </c>
      <c r="E568" s="8">
        <v>1</v>
      </c>
      <c r="F568" s="8">
        <v>1</v>
      </c>
      <c r="G568" s="8">
        <v>0</v>
      </c>
      <c r="H568" s="9" t="s">
        <v>3</v>
      </c>
      <c r="I568" s="9" t="s">
        <v>4</v>
      </c>
      <c r="J568" s="9" t="s">
        <v>49</v>
      </c>
      <c r="K568" s="9" t="s">
        <v>5</v>
      </c>
      <c r="L568" s="9">
        <v>1</v>
      </c>
    </row>
    <row r="569" spans="1:14">
      <c r="A569" s="46">
        <v>44984</v>
      </c>
      <c r="B569" s="7">
        <f t="shared" si="8"/>
        <v>568</v>
      </c>
      <c r="C569" s="25" t="s">
        <v>2993</v>
      </c>
      <c r="D569" s="8" t="s">
        <v>1005</v>
      </c>
      <c r="E569" s="8">
        <v>1</v>
      </c>
      <c r="F569" s="8">
        <v>0</v>
      </c>
      <c r="G569" s="8">
        <v>0</v>
      </c>
      <c r="H569" s="9" t="s">
        <v>6</v>
      </c>
      <c r="I569" s="9" t="s">
        <v>16</v>
      </c>
      <c r="J569" s="9" t="s">
        <v>49</v>
      </c>
      <c r="K569" s="9" t="s">
        <v>8</v>
      </c>
      <c r="L569" s="9">
        <v>1</v>
      </c>
    </row>
    <row r="570" spans="1:14">
      <c r="A570" s="46">
        <v>44984</v>
      </c>
      <c r="B570" s="7">
        <f t="shared" si="8"/>
        <v>569</v>
      </c>
      <c r="C570" s="25" t="s">
        <v>2994</v>
      </c>
      <c r="D570" s="8" t="s">
        <v>1005</v>
      </c>
      <c r="E570" s="8">
        <v>1</v>
      </c>
      <c r="F570" s="8">
        <v>1</v>
      </c>
      <c r="G570" s="8">
        <v>0</v>
      </c>
      <c r="H570" s="9" t="s">
        <v>3</v>
      </c>
      <c r="I570" s="9" t="s">
        <v>4</v>
      </c>
      <c r="J570" s="9" t="s">
        <v>87</v>
      </c>
      <c r="K570" s="9" t="s">
        <v>5</v>
      </c>
      <c r="M570" s="10">
        <v>1</v>
      </c>
      <c r="N570" t="s">
        <v>2995</v>
      </c>
    </row>
    <row r="571" spans="1:14">
      <c r="A571" s="46">
        <v>44984</v>
      </c>
      <c r="B571" s="7">
        <f t="shared" si="8"/>
        <v>570</v>
      </c>
      <c r="C571" s="25" t="s">
        <v>2996</v>
      </c>
      <c r="D571" s="8" t="s">
        <v>1005</v>
      </c>
      <c r="E571" s="8">
        <v>1</v>
      </c>
      <c r="F571" s="8">
        <v>1</v>
      </c>
      <c r="G571" s="8">
        <v>0</v>
      </c>
      <c r="H571" s="9" t="s">
        <v>3</v>
      </c>
      <c r="I571" s="9" t="s">
        <v>4</v>
      </c>
      <c r="J571" s="9" t="s">
        <v>87</v>
      </c>
      <c r="K571" s="9" t="s">
        <v>5</v>
      </c>
      <c r="M571" s="10">
        <v>1</v>
      </c>
      <c r="N571" t="s">
        <v>2997</v>
      </c>
    </row>
    <row r="572" spans="1:14">
      <c r="A572" s="46">
        <v>44984</v>
      </c>
      <c r="B572" s="7">
        <f t="shared" si="8"/>
        <v>571</v>
      </c>
      <c r="C572" s="25" t="s">
        <v>2998</v>
      </c>
      <c r="D572" s="8" t="s">
        <v>68</v>
      </c>
      <c r="E572" s="8">
        <v>1</v>
      </c>
      <c r="F572" s="8">
        <v>0</v>
      </c>
      <c r="G572" s="8">
        <v>3</v>
      </c>
      <c r="H572" s="9" t="s">
        <v>6</v>
      </c>
      <c r="I572" s="9" t="s">
        <v>4</v>
      </c>
      <c r="J572" s="9" t="s">
        <v>66</v>
      </c>
      <c r="K572" s="9" t="s">
        <v>20</v>
      </c>
      <c r="L572" s="9">
        <v>1</v>
      </c>
    </row>
    <row r="573" spans="1:14">
      <c r="A573" s="46">
        <v>44984</v>
      </c>
      <c r="B573" s="7">
        <f t="shared" si="8"/>
        <v>572</v>
      </c>
      <c r="C573" s="25" t="s">
        <v>2999</v>
      </c>
      <c r="D573" s="8" t="s">
        <v>68</v>
      </c>
      <c r="E573" s="8">
        <v>1</v>
      </c>
      <c r="F573" s="8">
        <v>1</v>
      </c>
      <c r="G573" s="8">
        <v>0</v>
      </c>
      <c r="H573" s="9" t="s">
        <v>6</v>
      </c>
      <c r="I573" s="9" t="s">
        <v>4</v>
      </c>
      <c r="J573" s="9" t="s">
        <v>51</v>
      </c>
      <c r="K573" s="9" t="s">
        <v>5</v>
      </c>
      <c r="L573" s="9">
        <v>1</v>
      </c>
    </row>
    <row r="574" spans="1:14">
      <c r="A574" s="46">
        <v>44984</v>
      </c>
      <c r="B574" s="7">
        <f t="shared" si="8"/>
        <v>573</v>
      </c>
      <c r="C574" s="25" t="s">
        <v>3000</v>
      </c>
      <c r="D574" s="8" t="s">
        <v>68</v>
      </c>
      <c r="E574" s="8">
        <v>1</v>
      </c>
      <c r="F574" s="8">
        <v>0</v>
      </c>
      <c r="G574" s="8">
        <v>1</v>
      </c>
      <c r="H574" s="9" t="s">
        <v>6</v>
      </c>
      <c r="I574" s="9" t="s">
        <v>7</v>
      </c>
      <c r="J574" s="9" t="s">
        <v>49</v>
      </c>
      <c r="K574" s="9" t="s">
        <v>20</v>
      </c>
      <c r="L574" s="9">
        <v>1</v>
      </c>
    </row>
    <row r="575" spans="1:14">
      <c r="A575" s="46">
        <v>44984</v>
      </c>
      <c r="B575" s="7">
        <f t="shared" si="8"/>
        <v>574</v>
      </c>
      <c r="C575" s="25" t="s">
        <v>3001</v>
      </c>
      <c r="D575" s="8" t="s">
        <v>68</v>
      </c>
      <c r="E575" s="8">
        <v>1</v>
      </c>
      <c r="F575" s="8">
        <v>0</v>
      </c>
      <c r="G575" s="8">
        <v>1</v>
      </c>
      <c r="H575" s="9" t="s">
        <v>6</v>
      </c>
      <c r="I575" s="9" t="s">
        <v>16</v>
      </c>
      <c r="J575" s="9" t="s">
        <v>49</v>
      </c>
      <c r="K575" s="9" t="s">
        <v>20</v>
      </c>
      <c r="L575" s="9">
        <v>1</v>
      </c>
    </row>
    <row r="576" spans="1:14">
      <c r="A576" s="46">
        <v>44984</v>
      </c>
      <c r="B576" s="7">
        <f t="shared" si="8"/>
        <v>575</v>
      </c>
      <c r="C576" s="24" t="s">
        <v>3002</v>
      </c>
      <c r="D576" s="8" t="s">
        <v>68</v>
      </c>
      <c r="E576" s="8">
        <v>1</v>
      </c>
      <c r="F576" s="8">
        <v>0</v>
      </c>
      <c r="G576" s="8">
        <v>2</v>
      </c>
      <c r="H576" s="9" t="s">
        <v>3</v>
      </c>
      <c r="I576" s="9" t="s">
        <v>7</v>
      </c>
      <c r="J576" s="9" t="s">
        <v>51</v>
      </c>
      <c r="K576" s="9" t="s">
        <v>5</v>
      </c>
      <c r="L576" s="9">
        <v>1</v>
      </c>
    </row>
    <row r="577" spans="1:13">
      <c r="A577" s="46">
        <v>44984</v>
      </c>
      <c r="B577" s="7">
        <f t="shared" si="8"/>
        <v>576</v>
      </c>
      <c r="C577" s="24" t="s">
        <v>3003</v>
      </c>
      <c r="D577" s="8" t="s">
        <v>68</v>
      </c>
      <c r="E577" s="8">
        <v>1</v>
      </c>
      <c r="F577" s="8">
        <v>0</v>
      </c>
      <c r="G577" s="8">
        <v>2</v>
      </c>
      <c r="H577" s="9" t="s">
        <v>3</v>
      </c>
      <c r="I577" s="9" t="s">
        <v>7</v>
      </c>
      <c r="J577" s="9" t="s">
        <v>49</v>
      </c>
      <c r="K577" s="9" t="s">
        <v>5</v>
      </c>
      <c r="L577" s="9">
        <v>1</v>
      </c>
    </row>
    <row r="578" spans="1:13">
      <c r="A578" s="46">
        <v>44984</v>
      </c>
      <c r="B578" s="7">
        <f t="shared" si="8"/>
        <v>577</v>
      </c>
      <c r="C578" s="24" t="s">
        <v>3004</v>
      </c>
      <c r="D578" s="8" t="s">
        <v>68</v>
      </c>
      <c r="E578" s="8">
        <v>1</v>
      </c>
      <c r="F578" s="8">
        <v>0</v>
      </c>
      <c r="G578" s="8">
        <v>3</v>
      </c>
      <c r="H578" s="9" t="s">
        <v>6</v>
      </c>
      <c r="I578" s="9" t="s">
        <v>16</v>
      </c>
      <c r="J578" s="9" t="s">
        <v>49</v>
      </c>
      <c r="K578" s="9" t="s">
        <v>20</v>
      </c>
      <c r="L578" s="9">
        <v>1</v>
      </c>
    </row>
    <row r="579" spans="1:13">
      <c r="A579" s="46">
        <v>44984</v>
      </c>
      <c r="B579" s="7">
        <f t="shared" si="8"/>
        <v>578</v>
      </c>
      <c r="C579" s="24" t="s">
        <v>3005</v>
      </c>
      <c r="D579" s="8" t="s">
        <v>68</v>
      </c>
      <c r="E579" s="8">
        <v>1</v>
      </c>
      <c r="F579" s="8">
        <v>0</v>
      </c>
      <c r="G579" s="8">
        <v>0</v>
      </c>
      <c r="H579" s="9" t="s">
        <v>6</v>
      </c>
      <c r="I579" s="9" t="s">
        <v>7</v>
      </c>
      <c r="J579" s="9" t="s">
        <v>51</v>
      </c>
      <c r="K579" s="9" t="s">
        <v>8</v>
      </c>
      <c r="L579" s="9">
        <v>1</v>
      </c>
    </row>
    <row r="580" spans="1:13">
      <c r="A580" s="46">
        <v>44984</v>
      </c>
      <c r="B580" s="7">
        <f t="shared" ref="B580:B627" si="9">SUM(B579+1)</f>
        <v>579</v>
      </c>
      <c r="C580" s="24" t="s">
        <v>3006</v>
      </c>
      <c r="D580" s="8" t="s">
        <v>68</v>
      </c>
      <c r="E580" s="8">
        <v>1</v>
      </c>
      <c r="F580" s="8">
        <v>0</v>
      </c>
      <c r="G580" s="8">
        <v>1</v>
      </c>
      <c r="H580" s="9" t="s">
        <v>6</v>
      </c>
      <c r="I580" s="9" t="s">
        <v>7</v>
      </c>
      <c r="J580" s="9" t="s">
        <v>51</v>
      </c>
      <c r="K580" s="9" t="s">
        <v>20</v>
      </c>
      <c r="L580" s="9">
        <v>1</v>
      </c>
    </row>
    <row r="581" spans="1:13">
      <c r="A581" s="46">
        <v>44984</v>
      </c>
      <c r="B581" s="7">
        <f t="shared" si="9"/>
        <v>580</v>
      </c>
      <c r="C581" s="24" t="s">
        <v>3007</v>
      </c>
      <c r="D581" s="8" t="s">
        <v>48</v>
      </c>
      <c r="E581" s="8">
        <v>1</v>
      </c>
      <c r="F581" s="8">
        <v>15</v>
      </c>
      <c r="G581" s="8">
        <v>0</v>
      </c>
      <c r="H581" s="9" t="s">
        <v>21</v>
      </c>
      <c r="I581" s="9" t="s">
        <v>4</v>
      </c>
      <c r="J581" s="9" t="s">
        <v>71</v>
      </c>
      <c r="K581" s="9" t="s">
        <v>27</v>
      </c>
      <c r="M581" s="10">
        <v>1</v>
      </c>
    </row>
    <row r="582" spans="1:13">
      <c r="A582" s="46">
        <v>44984</v>
      </c>
      <c r="B582" s="7">
        <f t="shared" si="9"/>
        <v>581</v>
      </c>
      <c r="C582" s="24" t="s">
        <v>3008</v>
      </c>
      <c r="D582" s="8" t="s">
        <v>48</v>
      </c>
      <c r="E582" s="8">
        <v>1</v>
      </c>
      <c r="F582" s="8">
        <v>1</v>
      </c>
      <c r="G582" s="8">
        <v>1</v>
      </c>
      <c r="H582" s="9" t="s">
        <v>15</v>
      </c>
      <c r="I582" s="9" t="s">
        <v>4</v>
      </c>
      <c r="J582" s="9" t="s">
        <v>2599</v>
      </c>
      <c r="K582" s="9" t="s">
        <v>14</v>
      </c>
      <c r="L582" s="9">
        <v>1</v>
      </c>
    </row>
    <row r="583" spans="1:13">
      <c r="A583" s="46">
        <v>44984</v>
      </c>
      <c r="B583" s="7">
        <f t="shared" si="9"/>
        <v>582</v>
      </c>
      <c r="C583" s="24" t="s">
        <v>3009</v>
      </c>
      <c r="D583" s="8" t="s">
        <v>48</v>
      </c>
      <c r="E583" s="8">
        <v>1</v>
      </c>
      <c r="F583" s="8">
        <v>1</v>
      </c>
      <c r="G583" s="8">
        <v>3</v>
      </c>
      <c r="H583" s="9" t="s">
        <v>9</v>
      </c>
      <c r="I583" s="9" t="s">
        <v>16</v>
      </c>
      <c r="J583" s="9" t="s">
        <v>49</v>
      </c>
      <c r="K583" s="9" t="s">
        <v>8</v>
      </c>
      <c r="L583" s="9">
        <v>1</v>
      </c>
    </row>
    <row r="584" spans="1:13">
      <c r="A584" s="46">
        <v>44984</v>
      </c>
      <c r="B584" s="7">
        <f t="shared" si="9"/>
        <v>583</v>
      </c>
      <c r="C584" s="24" t="s">
        <v>3010</v>
      </c>
      <c r="D584" s="8" t="s">
        <v>48</v>
      </c>
      <c r="E584" s="8">
        <v>1</v>
      </c>
      <c r="F584" s="8">
        <v>0</v>
      </c>
      <c r="G584" s="8">
        <v>3</v>
      </c>
      <c r="H584" s="9" t="s">
        <v>9</v>
      </c>
      <c r="I584" s="9" t="s">
        <v>7</v>
      </c>
      <c r="J584" s="9" t="s">
        <v>49</v>
      </c>
      <c r="K584" s="9" t="s">
        <v>20</v>
      </c>
      <c r="L584" s="9">
        <v>1</v>
      </c>
    </row>
    <row r="585" spans="1:13">
      <c r="A585" s="46">
        <v>44984</v>
      </c>
      <c r="B585" s="7">
        <f t="shared" si="9"/>
        <v>584</v>
      </c>
      <c r="C585" s="24" t="s">
        <v>3011</v>
      </c>
      <c r="D585" s="8" t="s">
        <v>48</v>
      </c>
      <c r="E585" s="8">
        <v>1</v>
      </c>
      <c r="F585" s="8">
        <v>0</v>
      </c>
      <c r="G585" s="8">
        <v>2</v>
      </c>
      <c r="H585" s="9" t="s">
        <v>9</v>
      </c>
      <c r="I585" s="9" t="s">
        <v>4</v>
      </c>
      <c r="J585" s="9" t="s">
        <v>87</v>
      </c>
      <c r="K585" s="9" t="s">
        <v>20</v>
      </c>
      <c r="L585" s="9">
        <v>1</v>
      </c>
    </row>
    <row r="586" spans="1:13">
      <c r="A586" s="46">
        <v>44984</v>
      </c>
      <c r="B586" s="7">
        <f t="shared" si="9"/>
        <v>585</v>
      </c>
      <c r="C586" s="24" t="s">
        <v>3012</v>
      </c>
      <c r="D586" s="8" t="s">
        <v>48</v>
      </c>
      <c r="E586" s="8">
        <v>1</v>
      </c>
      <c r="F586" s="8">
        <v>0</v>
      </c>
      <c r="G586" s="8">
        <v>3</v>
      </c>
      <c r="H586" s="9" t="s">
        <v>9</v>
      </c>
      <c r="I586" s="9" t="s">
        <v>4</v>
      </c>
      <c r="J586" s="9" t="s">
        <v>51</v>
      </c>
      <c r="K586" s="9" t="s">
        <v>20</v>
      </c>
      <c r="L586" s="9">
        <v>1</v>
      </c>
    </row>
    <row r="587" spans="1:13">
      <c r="A587" s="46">
        <v>44984</v>
      </c>
      <c r="B587" s="7">
        <f t="shared" si="9"/>
        <v>586</v>
      </c>
      <c r="C587" s="24" t="s">
        <v>3013</v>
      </c>
      <c r="D587" s="8" t="s">
        <v>53</v>
      </c>
      <c r="E587" s="8">
        <v>1</v>
      </c>
      <c r="F587" s="8">
        <v>1</v>
      </c>
      <c r="G587" s="8">
        <v>1</v>
      </c>
      <c r="H587" s="9" t="s">
        <v>15</v>
      </c>
      <c r="I587" s="9" t="s">
        <v>4</v>
      </c>
      <c r="J587" s="9" t="s">
        <v>49</v>
      </c>
      <c r="K587" s="9" t="s">
        <v>27</v>
      </c>
      <c r="L587" s="9">
        <v>1</v>
      </c>
    </row>
    <row r="588" spans="1:13">
      <c r="A588" s="46">
        <v>44984</v>
      </c>
      <c r="B588" s="7">
        <f t="shared" si="9"/>
        <v>587</v>
      </c>
      <c r="C588" s="24" t="s">
        <v>2874</v>
      </c>
      <c r="D588" s="8" t="s">
        <v>53</v>
      </c>
      <c r="E588" s="8">
        <v>1</v>
      </c>
      <c r="F588" s="8">
        <v>28</v>
      </c>
      <c r="G588" s="8">
        <v>0</v>
      </c>
      <c r="H588" s="9" t="s">
        <v>15</v>
      </c>
      <c r="I588" s="9" t="s">
        <v>10</v>
      </c>
      <c r="J588" s="9" t="s">
        <v>71</v>
      </c>
      <c r="K588" s="9" t="s">
        <v>11</v>
      </c>
      <c r="L588" s="9">
        <v>1</v>
      </c>
    </row>
    <row r="589" spans="1:13">
      <c r="A589" s="46">
        <v>44984</v>
      </c>
      <c r="B589" s="7">
        <f t="shared" si="9"/>
        <v>588</v>
      </c>
      <c r="C589" s="24" t="s">
        <v>3014</v>
      </c>
      <c r="D589" s="8" t="s">
        <v>53</v>
      </c>
      <c r="E589" s="8">
        <v>1</v>
      </c>
      <c r="F589" s="8">
        <v>1</v>
      </c>
      <c r="G589" s="8">
        <v>3</v>
      </c>
      <c r="H589" s="9" t="s">
        <v>9</v>
      </c>
      <c r="I589" s="9" t="s">
        <v>7</v>
      </c>
      <c r="J589" s="9" t="s">
        <v>49</v>
      </c>
      <c r="K589" s="9" t="s">
        <v>8</v>
      </c>
      <c r="L589" s="9">
        <v>1</v>
      </c>
    </row>
    <row r="590" spans="1:13">
      <c r="A590" s="46">
        <v>44984</v>
      </c>
      <c r="B590" s="7">
        <f t="shared" si="9"/>
        <v>589</v>
      </c>
      <c r="C590" s="24" t="s">
        <v>3015</v>
      </c>
      <c r="D590" s="8" t="s">
        <v>53</v>
      </c>
      <c r="E590" s="8">
        <v>1</v>
      </c>
      <c r="F590" s="8">
        <v>0</v>
      </c>
      <c r="G590" s="8">
        <v>2</v>
      </c>
      <c r="H590" s="9" t="s">
        <v>9</v>
      </c>
      <c r="I590" s="9" t="s">
        <v>4</v>
      </c>
      <c r="J590" s="9" t="s">
        <v>83</v>
      </c>
      <c r="K590" s="9" t="s">
        <v>20</v>
      </c>
      <c r="L590" s="9">
        <v>1</v>
      </c>
    </row>
    <row r="591" spans="1:13">
      <c r="A591" s="46">
        <v>44984</v>
      </c>
      <c r="B591" s="7">
        <f t="shared" si="9"/>
        <v>590</v>
      </c>
      <c r="C591" s="24" t="s">
        <v>3016</v>
      </c>
      <c r="D591" s="8" t="s">
        <v>53</v>
      </c>
      <c r="E591" s="8">
        <v>1</v>
      </c>
      <c r="F591" s="8">
        <v>0</v>
      </c>
      <c r="G591" s="8">
        <v>3</v>
      </c>
      <c r="H591" s="9" t="s">
        <v>9</v>
      </c>
      <c r="I591" s="9" t="s">
        <v>4</v>
      </c>
      <c r="J591" s="9" t="s">
        <v>87</v>
      </c>
      <c r="K591" s="9" t="s">
        <v>20</v>
      </c>
      <c r="L591" s="9">
        <v>1</v>
      </c>
    </row>
    <row r="592" spans="1:13">
      <c r="A592" s="46">
        <v>44984</v>
      </c>
      <c r="B592" s="7">
        <f t="shared" si="9"/>
        <v>591</v>
      </c>
      <c r="C592" s="24" t="s">
        <v>3017</v>
      </c>
      <c r="D592" s="8" t="s">
        <v>53</v>
      </c>
      <c r="E592" s="8">
        <v>1</v>
      </c>
      <c r="F592" s="8">
        <v>0</v>
      </c>
      <c r="G592" s="8">
        <v>3</v>
      </c>
      <c r="H592" s="9" t="s">
        <v>9</v>
      </c>
      <c r="I592" s="9" t="s">
        <v>4</v>
      </c>
      <c r="J592" s="9" t="s">
        <v>49</v>
      </c>
      <c r="K592" s="9" t="s">
        <v>20</v>
      </c>
      <c r="L592" s="9">
        <v>1</v>
      </c>
    </row>
    <row r="593" spans="1:12">
      <c r="A593" s="46">
        <v>44984</v>
      </c>
      <c r="B593" s="7">
        <f t="shared" si="9"/>
        <v>592</v>
      </c>
      <c r="C593" s="25" t="s">
        <v>3018</v>
      </c>
      <c r="D593" s="8" t="s">
        <v>402</v>
      </c>
      <c r="E593" s="8">
        <v>1</v>
      </c>
      <c r="F593" s="8">
        <v>1</v>
      </c>
      <c r="G593" s="8">
        <v>1</v>
      </c>
      <c r="H593" s="9" t="s">
        <v>15</v>
      </c>
      <c r="I593" s="9" t="s">
        <v>4</v>
      </c>
      <c r="J593" s="9" t="s">
        <v>49</v>
      </c>
      <c r="K593" s="9" t="s">
        <v>14</v>
      </c>
      <c r="L593" s="9">
        <v>1</v>
      </c>
    </row>
    <row r="594" spans="1:12">
      <c r="A594" s="46">
        <v>44984</v>
      </c>
      <c r="B594" s="7">
        <f t="shared" si="9"/>
        <v>593</v>
      </c>
      <c r="C594" s="25" t="s">
        <v>3019</v>
      </c>
      <c r="D594" s="8" t="s">
        <v>402</v>
      </c>
      <c r="E594" s="8">
        <v>1</v>
      </c>
      <c r="F594" s="8">
        <v>0</v>
      </c>
      <c r="G594" s="8">
        <v>3</v>
      </c>
      <c r="H594" s="9" t="s">
        <v>15</v>
      </c>
      <c r="I594" s="9" t="s">
        <v>7</v>
      </c>
      <c r="J594" s="9" t="s">
        <v>49</v>
      </c>
      <c r="K594" s="9" t="s">
        <v>20</v>
      </c>
      <c r="L594" s="9">
        <v>1</v>
      </c>
    </row>
    <row r="595" spans="1:12">
      <c r="A595" s="46">
        <v>44984</v>
      </c>
      <c r="B595" s="7">
        <f t="shared" si="9"/>
        <v>594</v>
      </c>
      <c r="C595" s="24" t="s">
        <v>3020</v>
      </c>
      <c r="D595" s="8" t="s">
        <v>402</v>
      </c>
      <c r="E595" s="8">
        <v>1</v>
      </c>
      <c r="F595" s="8">
        <v>0</v>
      </c>
      <c r="G595" s="8">
        <v>2</v>
      </c>
      <c r="H595" s="9" t="s">
        <v>9</v>
      </c>
      <c r="I595" s="9" t="s">
        <v>4</v>
      </c>
      <c r="J595" s="9" t="s">
        <v>51</v>
      </c>
      <c r="K595" s="9" t="s">
        <v>20</v>
      </c>
      <c r="L595" s="9">
        <v>1</v>
      </c>
    </row>
    <row r="596" spans="1:12">
      <c r="A596" s="46">
        <v>44984</v>
      </c>
      <c r="B596" s="7">
        <f t="shared" si="9"/>
        <v>595</v>
      </c>
      <c r="C596" s="25" t="s">
        <v>3021</v>
      </c>
      <c r="D596" s="8" t="s">
        <v>402</v>
      </c>
      <c r="E596" s="8">
        <v>1</v>
      </c>
      <c r="F596" s="8">
        <v>1</v>
      </c>
      <c r="G596" s="8">
        <v>3</v>
      </c>
      <c r="H596" s="9" t="s">
        <v>9</v>
      </c>
      <c r="I596" s="9" t="s">
        <v>16</v>
      </c>
      <c r="J596" s="9" t="s">
        <v>49</v>
      </c>
      <c r="K596" s="9" t="s">
        <v>8</v>
      </c>
      <c r="L596" s="9">
        <v>1</v>
      </c>
    </row>
    <row r="597" spans="1:12">
      <c r="A597" s="46">
        <v>44984</v>
      </c>
      <c r="B597" s="7">
        <f t="shared" si="9"/>
        <v>596</v>
      </c>
      <c r="C597" s="24" t="s">
        <v>3022</v>
      </c>
      <c r="D597" s="8" t="s">
        <v>402</v>
      </c>
      <c r="E597" s="8">
        <v>1</v>
      </c>
      <c r="F597" s="8">
        <v>0</v>
      </c>
      <c r="G597" s="8">
        <v>3</v>
      </c>
      <c r="H597" s="9" t="s">
        <v>9</v>
      </c>
      <c r="I597" s="9" t="s">
        <v>4</v>
      </c>
      <c r="J597" s="9" t="s">
        <v>66</v>
      </c>
      <c r="K597" s="9" t="s">
        <v>20</v>
      </c>
      <c r="L597" s="9">
        <v>1</v>
      </c>
    </row>
    <row r="598" spans="1:12">
      <c r="A598" s="46">
        <v>44984</v>
      </c>
      <c r="B598" s="7">
        <f t="shared" si="9"/>
        <v>597</v>
      </c>
      <c r="C598" s="25" t="s">
        <v>3023</v>
      </c>
      <c r="D598" s="8" t="s">
        <v>402</v>
      </c>
      <c r="E598" s="8">
        <v>1</v>
      </c>
      <c r="F598" s="8">
        <v>0</v>
      </c>
      <c r="G598" s="8">
        <v>3</v>
      </c>
      <c r="H598" s="9" t="s">
        <v>9</v>
      </c>
      <c r="I598" s="9" t="s">
        <v>4</v>
      </c>
      <c r="J598" s="9" t="s">
        <v>83</v>
      </c>
      <c r="K598" s="9" t="s">
        <v>20</v>
      </c>
      <c r="L598" s="9">
        <v>1</v>
      </c>
    </row>
    <row r="599" spans="1:12">
      <c r="A599" s="46">
        <v>44984</v>
      </c>
      <c r="B599" s="7">
        <f t="shared" si="9"/>
        <v>598</v>
      </c>
      <c r="C599" s="25" t="s">
        <v>3024</v>
      </c>
      <c r="D599" s="8" t="s">
        <v>159</v>
      </c>
      <c r="E599" s="8">
        <v>1</v>
      </c>
      <c r="F599" s="8">
        <v>1</v>
      </c>
      <c r="G599" s="8">
        <v>0</v>
      </c>
      <c r="H599" s="9" t="s">
        <v>18</v>
      </c>
      <c r="I599" s="9" t="s">
        <v>4</v>
      </c>
      <c r="J599" s="9" t="s">
        <v>87</v>
      </c>
      <c r="K599" s="9" t="s">
        <v>17</v>
      </c>
      <c r="L599" s="9">
        <v>1</v>
      </c>
    </row>
    <row r="600" spans="1:12">
      <c r="A600" s="46">
        <v>44984</v>
      </c>
      <c r="B600" s="7">
        <f t="shared" si="9"/>
        <v>599</v>
      </c>
      <c r="C600" s="25" t="s">
        <v>3025</v>
      </c>
      <c r="D600" s="8" t="s">
        <v>159</v>
      </c>
      <c r="E600" s="8">
        <v>1</v>
      </c>
      <c r="F600" s="8">
        <v>1</v>
      </c>
      <c r="G600" s="8">
        <v>0</v>
      </c>
      <c r="H600" s="9" t="s">
        <v>18</v>
      </c>
      <c r="I600" s="9" t="s">
        <v>4</v>
      </c>
      <c r="J600" s="9" t="s">
        <v>49</v>
      </c>
      <c r="K600" s="9" t="s">
        <v>17</v>
      </c>
      <c r="L600" s="9">
        <v>1</v>
      </c>
    </row>
    <row r="601" spans="1:12">
      <c r="A601" s="46">
        <v>44984</v>
      </c>
      <c r="B601" s="7">
        <f t="shared" si="9"/>
        <v>600</v>
      </c>
      <c r="C601" s="25" t="s">
        <v>3026</v>
      </c>
      <c r="D601" s="8" t="s">
        <v>159</v>
      </c>
      <c r="E601" s="8">
        <v>1</v>
      </c>
      <c r="F601" s="8">
        <v>1</v>
      </c>
      <c r="G601" s="8">
        <v>0</v>
      </c>
      <c r="H601" s="9" t="s">
        <v>18</v>
      </c>
      <c r="I601" s="9" t="s">
        <v>4</v>
      </c>
      <c r="J601" s="9" t="s">
        <v>51</v>
      </c>
      <c r="K601" s="9" t="s">
        <v>17</v>
      </c>
      <c r="L601" s="9">
        <v>1</v>
      </c>
    </row>
    <row r="602" spans="1:12">
      <c r="A602" s="46">
        <v>44984</v>
      </c>
      <c r="B602" s="7">
        <f t="shared" si="9"/>
        <v>601</v>
      </c>
      <c r="C602" s="25" t="s">
        <v>3027</v>
      </c>
      <c r="D602" s="8" t="s">
        <v>159</v>
      </c>
      <c r="E602" s="8">
        <v>1</v>
      </c>
      <c r="F602" s="8">
        <v>1</v>
      </c>
      <c r="G602" s="8">
        <v>0</v>
      </c>
      <c r="H602" s="9" t="s">
        <v>18</v>
      </c>
      <c r="I602" s="9" t="s">
        <v>4</v>
      </c>
      <c r="J602" s="9" t="s">
        <v>83</v>
      </c>
      <c r="K602" s="9" t="s">
        <v>17</v>
      </c>
      <c r="L602" s="9">
        <v>1</v>
      </c>
    </row>
    <row r="603" spans="1:12">
      <c r="A603" s="46">
        <v>44984</v>
      </c>
      <c r="B603" s="7">
        <f t="shared" si="9"/>
        <v>602</v>
      </c>
      <c r="C603" s="25" t="s">
        <v>3028</v>
      </c>
      <c r="D603" s="8" t="s">
        <v>159</v>
      </c>
      <c r="E603" s="8">
        <v>1</v>
      </c>
      <c r="F603" s="8">
        <v>1</v>
      </c>
      <c r="G603" s="8">
        <v>0</v>
      </c>
      <c r="H603" s="9" t="s">
        <v>18</v>
      </c>
      <c r="I603" s="9" t="s">
        <v>4</v>
      </c>
      <c r="J603" s="9" t="s">
        <v>49</v>
      </c>
      <c r="K603" s="9" t="s">
        <v>17</v>
      </c>
      <c r="L603" s="9">
        <v>1</v>
      </c>
    </row>
    <row r="604" spans="1:12">
      <c r="A604" s="46">
        <v>44984</v>
      </c>
      <c r="B604" s="7">
        <f t="shared" si="9"/>
        <v>603</v>
      </c>
      <c r="C604" s="121" t="s">
        <v>3029</v>
      </c>
      <c r="D604" s="8" t="s">
        <v>159</v>
      </c>
      <c r="E604" s="8">
        <v>1</v>
      </c>
      <c r="F604" s="8">
        <v>1</v>
      </c>
      <c r="G604" s="8">
        <v>0</v>
      </c>
      <c r="H604" s="9" t="s">
        <v>18</v>
      </c>
      <c r="I604" s="9" t="s">
        <v>4</v>
      </c>
      <c r="J604" s="9" t="s">
        <v>83</v>
      </c>
      <c r="K604" s="9" t="s">
        <v>17</v>
      </c>
      <c r="L604" s="9">
        <v>1</v>
      </c>
    </row>
    <row r="605" spans="1:12">
      <c r="A605" s="46">
        <v>44984</v>
      </c>
      <c r="B605" s="7">
        <f t="shared" si="9"/>
        <v>604</v>
      </c>
      <c r="C605" s="25" t="s">
        <v>3030</v>
      </c>
      <c r="D605" s="8" t="s">
        <v>159</v>
      </c>
      <c r="E605" s="8">
        <v>1</v>
      </c>
      <c r="F605" s="8">
        <v>1</v>
      </c>
      <c r="G605" s="8">
        <v>0</v>
      </c>
      <c r="H605" s="9" t="s">
        <v>18</v>
      </c>
      <c r="I605" s="9" t="s">
        <v>7</v>
      </c>
      <c r="J605" s="9" t="s">
        <v>51</v>
      </c>
      <c r="K605" s="9" t="s">
        <v>17</v>
      </c>
      <c r="L605" s="9">
        <v>1</v>
      </c>
    </row>
    <row r="606" spans="1:12">
      <c r="A606" s="46">
        <v>44984</v>
      </c>
      <c r="B606" s="7">
        <f t="shared" si="9"/>
        <v>605</v>
      </c>
      <c r="C606" s="121" t="s">
        <v>3031</v>
      </c>
      <c r="D606" s="8" t="s">
        <v>159</v>
      </c>
      <c r="E606" s="8">
        <v>1</v>
      </c>
      <c r="F606" s="8">
        <v>1</v>
      </c>
      <c r="G606" s="8">
        <v>0</v>
      </c>
      <c r="H606" s="9" t="s">
        <v>18</v>
      </c>
      <c r="I606" s="9" t="s">
        <v>4</v>
      </c>
      <c r="J606" s="9" t="s">
        <v>87</v>
      </c>
      <c r="K606" s="9" t="s">
        <v>17</v>
      </c>
      <c r="L606" s="9">
        <v>1</v>
      </c>
    </row>
    <row r="607" spans="1:12">
      <c r="A607" s="46">
        <v>44984</v>
      </c>
      <c r="B607" s="7">
        <f t="shared" si="9"/>
        <v>606</v>
      </c>
      <c r="C607" s="25" t="s">
        <v>3032</v>
      </c>
      <c r="D607" s="8" t="s">
        <v>159</v>
      </c>
      <c r="E607" s="8">
        <v>1</v>
      </c>
      <c r="F607" s="8">
        <v>1</v>
      </c>
      <c r="G607" s="8">
        <v>0</v>
      </c>
      <c r="H607" s="9" t="s">
        <v>28</v>
      </c>
      <c r="I607" s="9" t="s">
        <v>4</v>
      </c>
      <c r="J607" s="9" t="s">
        <v>49</v>
      </c>
      <c r="K607" s="9" t="s">
        <v>17</v>
      </c>
      <c r="L607" s="9">
        <v>1</v>
      </c>
    </row>
    <row r="608" spans="1:12">
      <c r="A608" s="46">
        <v>44984</v>
      </c>
      <c r="B608" s="7">
        <f t="shared" si="9"/>
        <v>607</v>
      </c>
      <c r="C608" s="25" t="s">
        <v>3033</v>
      </c>
      <c r="D608" s="8" t="s">
        <v>159</v>
      </c>
      <c r="E608" s="8">
        <v>1</v>
      </c>
      <c r="F608" s="8">
        <v>1</v>
      </c>
      <c r="G608" s="8">
        <v>0</v>
      </c>
      <c r="H608" s="9" t="s">
        <v>28</v>
      </c>
      <c r="I608" s="9" t="s">
        <v>4</v>
      </c>
      <c r="J608" s="9" t="s">
        <v>87</v>
      </c>
      <c r="K608" s="9" t="s">
        <v>17</v>
      </c>
      <c r="L608" s="9">
        <v>1</v>
      </c>
    </row>
    <row r="609" spans="1:14">
      <c r="A609" s="46">
        <v>44985</v>
      </c>
      <c r="B609" s="7">
        <f t="shared" si="9"/>
        <v>608</v>
      </c>
      <c r="C609" s="24" t="s">
        <v>3034</v>
      </c>
      <c r="D609" s="8" t="s">
        <v>950</v>
      </c>
      <c r="E609" s="8">
        <v>1</v>
      </c>
      <c r="F609" s="8">
        <v>0</v>
      </c>
      <c r="G609" s="8">
        <v>0</v>
      </c>
      <c r="H609" s="9" t="s">
        <v>15</v>
      </c>
      <c r="I609" s="9" t="s">
        <v>4</v>
      </c>
      <c r="J609" s="9" t="s">
        <v>3035</v>
      </c>
      <c r="K609" s="9" t="s">
        <v>20</v>
      </c>
      <c r="M609" s="10">
        <v>1</v>
      </c>
    </row>
    <row r="610" spans="1:14">
      <c r="A610" s="46">
        <v>44985</v>
      </c>
      <c r="B610" s="7">
        <f t="shared" si="9"/>
        <v>609</v>
      </c>
      <c r="C610" s="24" t="s">
        <v>3036</v>
      </c>
      <c r="D610" s="8" t="s">
        <v>950</v>
      </c>
      <c r="E610" s="8">
        <v>1</v>
      </c>
      <c r="F610" s="8">
        <v>0</v>
      </c>
      <c r="G610" s="8">
        <v>0</v>
      </c>
      <c r="H610" s="9" t="s">
        <v>15</v>
      </c>
      <c r="I610" s="9" t="s">
        <v>7</v>
      </c>
      <c r="J610" s="9" t="s">
        <v>49</v>
      </c>
      <c r="K610" s="9" t="s">
        <v>20</v>
      </c>
      <c r="M610" s="10">
        <v>1</v>
      </c>
    </row>
    <row r="611" spans="1:14">
      <c r="A611" s="46">
        <v>44985</v>
      </c>
      <c r="B611" s="7">
        <f t="shared" si="9"/>
        <v>610</v>
      </c>
      <c r="C611" s="24" t="s">
        <v>3037</v>
      </c>
      <c r="D611" s="8" t="s">
        <v>55</v>
      </c>
      <c r="E611" s="8">
        <v>1</v>
      </c>
      <c r="F611" s="8">
        <v>0</v>
      </c>
      <c r="G611" s="8">
        <v>0</v>
      </c>
      <c r="H611" s="9" t="s">
        <v>9</v>
      </c>
      <c r="I611" s="9" t="s">
        <v>4</v>
      </c>
      <c r="J611" s="9" t="s">
        <v>66</v>
      </c>
      <c r="K611" s="9" t="s">
        <v>20</v>
      </c>
      <c r="M611" s="10">
        <v>1</v>
      </c>
      <c r="N611" t="s">
        <v>3038</v>
      </c>
    </row>
    <row r="612" spans="1:14">
      <c r="A612" s="46">
        <v>44985</v>
      </c>
      <c r="B612" s="7">
        <f t="shared" si="9"/>
        <v>611</v>
      </c>
      <c r="C612" s="24" t="s">
        <v>3039</v>
      </c>
      <c r="D612" s="8" t="s">
        <v>55</v>
      </c>
      <c r="E612" s="8">
        <v>1</v>
      </c>
      <c r="F612" s="8">
        <v>1</v>
      </c>
      <c r="G612" s="8">
        <v>4</v>
      </c>
      <c r="H612" s="9" t="s">
        <v>9</v>
      </c>
      <c r="I612" s="9" t="s">
        <v>7</v>
      </c>
      <c r="J612" s="9" t="s">
        <v>49</v>
      </c>
      <c r="K612" s="9" t="s">
        <v>20</v>
      </c>
      <c r="L612" s="9">
        <v>1</v>
      </c>
    </row>
    <row r="613" spans="1:14">
      <c r="A613" s="46">
        <v>44985</v>
      </c>
      <c r="B613" s="7">
        <f t="shared" si="9"/>
        <v>612</v>
      </c>
      <c r="C613" s="25" t="s">
        <v>3040</v>
      </c>
      <c r="D613" s="8" t="s">
        <v>402</v>
      </c>
      <c r="E613" s="8">
        <v>1</v>
      </c>
      <c r="F613" s="8">
        <v>0</v>
      </c>
      <c r="G613" s="8">
        <v>2</v>
      </c>
      <c r="H613" s="9" t="s">
        <v>15</v>
      </c>
      <c r="I613" s="9" t="s">
        <v>4</v>
      </c>
      <c r="J613" s="9" t="s">
        <v>1209</v>
      </c>
      <c r="K613" s="9" t="s">
        <v>14</v>
      </c>
      <c r="L613" s="9">
        <v>1</v>
      </c>
    </row>
    <row r="614" spans="1:14">
      <c r="A614" s="46">
        <v>44985</v>
      </c>
      <c r="B614" s="7">
        <f t="shared" si="9"/>
        <v>613</v>
      </c>
      <c r="C614" s="25" t="s">
        <v>792</v>
      </c>
      <c r="D614" s="8" t="s">
        <v>402</v>
      </c>
      <c r="E614" s="8">
        <v>1</v>
      </c>
      <c r="F614" s="8">
        <v>2</v>
      </c>
      <c r="G614" s="8">
        <v>2</v>
      </c>
      <c r="H614" s="9" t="s">
        <v>15</v>
      </c>
      <c r="I614" s="9" t="s">
        <v>4</v>
      </c>
      <c r="J614" s="9" t="s">
        <v>49</v>
      </c>
      <c r="K614" s="9" t="s">
        <v>20</v>
      </c>
      <c r="L614" s="9">
        <v>1</v>
      </c>
    </row>
    <row r="615" spans="1:14">
      <c r="A615" s="46">
        <v>44985</v>
      </c>
      <c r="B615" s="7">
        <f t="shared" si="9"/>
        <v>614</v>
      </c>
      <c r="C615" s="25" t="s">
        <v>3041</v>
      </c>
      <c r="D615" s="8" t="s">
        <v>402</v>
      </c>
      <c r="E615" s="8">
        <v>1</v>
      </c>
      <c r="F615" s="8">
        <v>1</v>
      </c>
      <c r="G615" s="8">
        <v>0</v>
      </c>
      <c r="H615" s="9" t="s">
        <v>18</v>
      </c>
      <c r="I615" s="9" t="s">
        <v>4</v>
      </c>
      <c r="J615" s="9" t="s">
        <v>51</v>
      </c>
      <c r="K615" s="9" t="s">
        <v>17</v>
      </c>
      <c r="L615" s="9">
        <v>1</v>
      </c>
    </row>
    <row r="616" spans="1:14">
      <c r="A616" s="46">
        <v>44985</v>
      </c>
      <c r="B616" s="7">
        <f t="shared" si="9"/>
        <v>615</v>
      </c>
      <c r="C616" s="24" t="s">
        <v>3042</v>
      </c>
      <c r="D616" s="8" t="s">
        <v>1026</v>
      </c>
      <c r="E616" s="8">
        <v>1</v>
      </c>
      <c r="F616" s="8">
        <v>1</v>
      </c>
      <c r="G616" s="8">
        <v>1</v>
      </c>
      <c r="H616" s="9" t="s">
        <v>15</v>
      </c>
      <c r="I616" s="9" t="s">
        <v>4</v>
      </c>
      <c r="J616" s="9" t="s">
        <v>49</v>
      </c>
      <c r="K616" s="9" t="s">
        <v>14</v>
      </c>
      <c r="L616" s="9">
        <v>1</v>
      </c>
    </row>
    <row r="617" spans="1:14">
      <c r="A617" s="46">
        <v>44985</v>
      </c>
      <c r="B617" s="7">
        <f t="shared" si="9"/>
        <v>616</v>
      </c>
      <c r="C617" s="24" t="s">
        <v>2402</v>
      </c>
      <c r="D617" s="8" t="s">
        <v>1026</v>
      </c>
      <c r="E617" s="8">
        <v>1</v>
      </c>
      <c r="F617" s="8">
        <v>1</v>
      </c>
      <c r="G617" s="8">
        <v>0</v>
      </c>
      <c r="H617" s="9" t="s">
        <v>21</v>
      </c>
      <c r="I617" s="9" t="s">
        <v>4</v>
      </c>
      <c r="J617" s="9" t="s">
        <v>49</v>
      </c>
      <c r="K617" s="9" t="s">
        <v>11</v>
      </c>
      <c r="M617" s="10">
        <v>1</v>
      </c>
      <c r="N617" t="s">
        <v>3043</v>
      </c>
    </row>
    <row r="618" spans="1:14">
      <c r="A618" s="46">
        <v>44985</v>
      </c>
      <c r="B618" s="7">
        <f t="shared" si="9"/>
        <v>617</v>
      </c>
      <c r="C618" s="24" t="s">
        <v>3044</v>
      </c>
      <c r="D618" s="8" t="s">
        <v>1026</v>
      </c>
      <c r="E618" s="8">
        <v>1</v>
      </c>
      <c r="F618" s="8">
        <v>1</v>
      </c>
      <c r="G618" s="8">
        <v>1</v>
      </c>
      <c r="H618" s="9" t="s">
        <v>15</v>
      </c>
      <c r="I618" s="9" t="s">
        <v>4</v>
      </c>
      <c r="J618" s="9" t="s">
        <v>179</v>
      </c>
      <c r="K618" s="9" t="s">
        <v>27</v>
      </c>
      <c r="L618" s="9">
        <v>1</v>
      </c>
    </row>
    <row r="619" spans="1:14">
      <c r="A619" s="46">
        <v>44985</v>
      </c>
      <c r="B619" s="7">
        <f t="shared" si="9"/>
        <v>618</v>
      </c>
      <c r="C619" s="24" t="s">
        <v>3045</v>
      </c>
      <c r="D619" s="8" t="s">
        <v>53</v>
      </c>
      <c r="E619" s="8">
        <v>1</v>
      </c>
      <c r="F619" s="8">
        <v>1</v>
      </c>
      <c r="G619" s="8">
        <v>1</v>
      </c>
      <c r="H619" s="9" t="s">
        <v>15</v>
      </c>
      <c r="I619" s="9" t="s">
        <v>4</v>
      </c>
      <c r="J619" s="9" t="s">
        <v>49</v>
      </c>
      <c r="K619" s="9" t="s">
        <v>14</v>
      </c>
      <c r="L619" s="9">
        <v>1</v>
      </c>
    </row>
    <row r="620" spans="1:14">
      <c r="A620" s="46">
        <v>44985</v>
      </c>
      <c r="B620" s="7">
        <f t="shared" si="9"/>
        <v>619</v>
      </c>
      <c r="C620" s="24" t="s">
        <v>3046</v>
      </c>
      <c r="D620" s="8" t="s">
        <v>53</v>
      </c>
      <c r="E620" s="8">
        <v>1</v>
      </c>
      <c r="F620" s="8">
        <v>1</v>
      </c>
      <c r="G620" s="8">
        <v>4</v>
      </c>
      <c r="H620" s="9" t="s">
        <v>9</v>
      </c>
      <c r="I620" s="9" t="s">
        <v>7</v>
      </c>
      <c r="J620" s="9" t="s">
        <v>49</v>
      </c>
      <c r="K620" s="9" t="s">
        <v>20</v>
      </c>
      <c r="L620" s="9">
        <v>1</v>
      </c>
    </row>
    <row r="621" spans="1:14">
      <c r="A621" s="46">
        <v>44985</v>
      </c>
      <c r="B621" s="7">
        <f t="shared" si="9"/>
        <v>620</v>
      </c>
      <c r="C621" s="24" t="s">
        <v>3047</v>
      </c>
      <c r="D621" s="8" t="s">
        <v>53</v>
      </c>
      <c r="E621" s="8">
        <v>1</v>
      </c>
      <c r="F621" s="8">
        <v>0</v>
      </c>
      <c r="G621" s="8">
        <v>3</v>
      </c>
      <c r="H621" s="9" t="s">
        <v>15</v>
      </c>
      <c r="I621" s="9" t="s">
        <v>4</v>
      </c>
      <c r="J621" s="9" t="s">
        <v>71</v>
      </c>
      <c r="K621" s="9" t="s">
        <v>14</v>
      </c>
      <c r="L621" s="9">
        <v>1</v>
      </c>
    </row>
    <row r="622" spans="1:14">
      <c r="A622" s="46">
        <v>44985</v>
      </c>
      <c r="B622" s="7">
        <f t="shared" si="9"/>
        <v>621</v>
      </c>
      <c r="C622" s="24" t="s">
        <v>3048</v>
      </c>
      <c r="D622" s="8" t="s">
        <v>48</v>
      </c>
      <c r="E622" s="8">
        <v>1</v>
      </c>
      <c r="F622" s="8">
        <v>0</v>
      </c>
      <c r="G622" s="8">
        <v>3</v>
      </c>
      <c r="H622" s="9" t="s">
        <v>15</v>
      </c>
      <c r="I622" s="9" t="s">
        <v>4</v>
      </c>
      <c r="J622" s="9" t="s">
        <v>2729</v>
      </c>
      <c r="K622" s="9" t="s">
        <v>20</v>
      </c>
      <c r="L622" s="9">
        <v>1</v>
      </c>
    </row>
    <row r="623" spans="1:14">
      <c r="A623" s="46">
        <v>44985</v>
      </c>
      <c r="B623" s="7">
        <f t="shared" si="9"/>
        <v>622</v>
      </c>
      <c r="C623" s="24" t="s">
        <v>3049</v>
      </c>
      <c r="D623" s="8" t="s">
        <v>48</v>
      </c>
      <c r="E623" s="8">
        <v>1</v>
      </c>
      <c r="F623" s="8">
        <v>1</v>
      </c>
      <c r="G623" s="8">
        <v>2</v>
      </c>
      <c r="H623" s="9" t="s">
        <v>15</v>
      </c>
      <c r="I623" s="9" t="s">
        <v>4</v>
      </c>
      <c r="J623" s="9" t="s">
        <v>49</v>
      </c>
      <c r="K623" s="9" t="s">
        <v>20</v>
      </c>
      <c r="L623" s="9">
        <v>1</v>
      </c>
    </row>
    <row r="624" spans="1:14">
      <c r="A624" s="46">
        <v>44985</v>
      </c>
      <c r="B624" s="7">
        <f t="shared" si="9"/>
        <v>623</v>
      </c>
      <c r="C624" s="24" t="s">
        <v>3050</v>
      </c>
      <c r="D624" s="8" t="s">
        <v>48</v>
      </c>
      <c r="E624" s="8">
        <v>1</v>
      </c>
      <c r="F624" s="8">
        <v>1</v>
      </c>
      <c r="G624" s="8">
        <v>0</v>
      </c>
      <c r="H624" s="9" t="s">
        <v>18</v>
      </c>
      <c r="I624" s="9" t="s">
        <v>7</v>
      </c>
      <c r="J624" s="9" t="s">
        <v>49</v>
      </c>
      <c r="K624" s="9" t="s">
        <v>17</v>
      </c>
      <c r="L624" s="9">
        <v>1</v>
      </c>
    </row>
    <row r="625" spans="1:14">
      <c r="A625" s="46">
        <v>44985</v>
      </c>
      <c r="B625" s="7">
        <f t="shared" si="9"/>
        <v>624</v>
      </c>
      <c r="C625" s="24" t="s">
        <v>3051</v>
      </c>
      <c r="D625" s="8" t="s">
        <v>48</v>
      </c>
      <c r="E625" s="8">
        <v>1</v>
      </c>
      <c r="F625" s="8">
        <v>1</v>
      </c>
      <c r="G625" s="8">
        <v>4</v>
      </c>
      <c r="H625" s="9" t="s">
        <v>9</v>
      </c>
      <c r="I625" s="9" t="s">
        <v>4</v>
      </c>
      <c r="J625" s="9" t="s">
        <v>66</v>
      </c>
      <c r="K625" s="9" t="s">
        <v>20</v>
      </c>
      <c r="L625" s="9">
        <v>1</v>
      </c>
    </row>
    <row r="626" spans="1:14">
      <c r="A626" s="46">
        <v>44985</v>
      </c>
      <c r="B626" s="7">
        <f t="shared" si="9"/>
        <v>625</v>
      </c>
      <c r="C626" s="24" t="s">
        <v>3052</v>
      </c>
      <c r="D626" s="8" t="s">
        <v>61</v>
      </c>
      <c r="E626" s="8">
        <v>1</v>
      </c>
      <c r="F626" s="8">
        <v>1</v>
      </c>
      <c r="G626" s="8">
        <v>1</v>
      </c>
      <c r="H626" s="9" t="s">
        <v>3</v>
      </c>
      <c r="I626" s="9" t="s">
        <v>4</v>
      </c>
      <c r="J626" s="9" t="s">
        <v>49</v>
      </c>
      <c r="K626" s="9" t="s">
        <v>5</v>
      </c>
      <c r="M626" s="10">
        <v>1</v>
      </c>
      <c r="N626" t="s">
        <v>3053</v>
      </c>
    </row>
    <row r="627" spans="1:14">
      <c r="A627" s="46">
        <v>44985</v>
      </c>
      <c r="B627" s="7">
        <f t="shared" si="9"/>
        <v>626</v>
      </c>
      <c r="C627" s="24" t="s">
        <v>3054</v>
      </c>
      <c r="D627" s="8" t="s">
        <v>950</v>
      </c>
      <c r="E627" s="8">
        <v>1</v>
      </c>
      <c r="F627" s="8">
        <v>1</v>
      </c>
      <c r="G627" s="8">
        <v>1</v>
      </c>
      <c r="H627" s="9" t="s">
        <v>6</v>
      </c>
      <c r="I627" s="9" t="s">
        <v>4</v>
      </c>
      <c r="J627" s="9" t="s">
        <v>51</v>
      </c>
      <c r="K627" s="9" t="s">
        <v>8</v>
      </c>
      <c r="M627" s="10">
        <v>1</v>
      </c>
      <c r="N627" t="s">
        <v>3055</v>
      </c>
    </row>
    <row r="632" spans="1:14">
      <c r="B632" s="13"/>
      <c r="C632" s="14"/>
    </row>
    <row r="633" spans="1:14">
      <c r="B633" s="13"/>
      <c r="C633" s="14"/>
    </row>
    <row r="634" spans="1:14">
      <c r="B634" s="13"/>
      <c r="C634" s="14"/>
    </row>
    <row r="635" spans="1:14">
      <c r="B635" s="13"/>
      <c r="C635" s="14"/>
    </row>
    <row r="636" spans="1:14">
      <c r="B636" s="13"/>
      <c r="C636" s="14"/>
    </row>
    <row r="637" spans="1:14">
      <c r="B637" s="13"/>
      <c r="C637" s="14"/>
    </row>
    <row r="638" spans="1:14">
      <c r="B638" s="13"/>
      <c r="C638" s="14"/>
    </row>
    <row r="639" spans="1:14">
      <c r="B639" s="13"/>
      <c r="C639" s="14"/>
    </row>
    <row r="640" spans="1:14">
      <c r="B640" s="13"/>
      <c r="C640" s="14"/>
    </row>
    <row r="641" spans="2:3">
      <c r="B641" s="13"/>
      <c r="C641" s="14"/>
    </row>
    <row r="642" spans="2:3">
      <c r="B642" s="13"/>
      <c r="C642" s="14"/>
    </row>
    <row r="643" spans="2:3">
      <c r="B643" s="13"/>
      <c r="C643" s="14"/>
    </row>
    <row r="644" spans="2:3">
      <c r="B644" s="13"/>
      <c r="C644" s="14"/>
    </row>
    <row r="645" spans="2:3">
      <c r="B645" s="13"/>
      <c r="C645" s="14"/>
    </row>
    <row r="646" spans="2:3">
      <c r="B646" s="13"/>
      <c r="C646" s="14"/>
    </row>
    <row r="647" spans="2:3">
      <c r="B647" s="13"/>
      <c r="C647" s="14"/>
    </row>
    <row r="648" spans="2:3">
      <c r="B648" s="13"/>
      <c r="C648" s="14"/>
    </row>
    <row r="649" spans="2:3">
      <c r="B649" s="13"/>
      <c r="C649" s="14"/>
    </row>
    <row r="650" spans="2:3">
      <c r="B650" s="13"/>
      <c r="C650" s="14"/>
    </row>
    <row r="651" spans="2:3">
      <c r="B651" s="13"/>
      <c r="C651" s="14"/>
    </row>
    <row r="652" spans="2:3">
      <c r="B652" s="13"/>
      <c r="C652" s="14"/>
    </row>
    <row r="653" spans="2:3">
      <c r="B653" s="13"/>
      <c r="C653" s="14"/>
    </row>
    <row r="654" spans="2:3">
      <c r="B654" s="13"/>
      <c r="C654" s="14"/>
    </row>
    <row r="655" spans="2:3">
      <c r="B655" s="13"/>
      <c r="C655" s="14"/>
    </row>
    <row r="656" spans="2:3">
      <c r="B656" s="13"/>
      <c r="C656" s="14"/>
    </row>
    <row r="657" spans="2:3">
      <c r="B657" s="13"/>
      <c r="C657" s="14"/>
    </row>
    <row r="670" spans="2:3">
      <c r="B670" s="13"/>
      <c r="C670" s="15"/>
    </row>
    <row r="671" spans="2:3">
      <c r="B671" s="13"/>
      <c r="C671" s="14"/>
    </row>
    <row r="672" spans="2:3">
      <c r="B672" s="13"/>
      <c r="C672" s="14"/>
    </row>
    <row r="673" spans="2:3">
      <c r="B673" s="13"/>
      <c r="C673" s="14"/>
    </row>
    <row r="674" spans="2:3">
      <c r="B674" s="13"/>
      <c r="C674" s="14"/>
    </row>
    <row r="675" spans="2:3">
      <c r="B675" s="13"/>
      <c r="C675" s="14"/>
    </row>
    <row r="676" spans="2:3">
      <c r="B676" s="13"/>
      <c r="C676" s="14"/>
    </row>
    <row r="677" spans="2:3">
      <c r="B677" s="13"/>
      <c r="C677" s="14"/>
    </row>
    <row r="678" spans="2:3">
      <c r="B678" s="13"/>
      <c r="C678" s="14"/>
    </row>
    <row r="679" spans="2:3">
      <c r="B679" s="13"/>
      <c r="C679" s="14"/>
    </row>
    <row r="680" spans="2:3">
      <c r="B680" s="13"/>
      <c r="C680" s="14"/>
    </row>
    <row r="681" spans="2:3">
      <c r="B681" s="13"/>
      <c r="C681" s="14"/>
    </row>
    <row r="682" spans="2:3">
      <c r="B682" s="13"/>
      <c r="C682" s="14"/>
    </row>
    <row r="683" spans="2:3">
      <c r="B683" s="13"/>
      <c r="C683" s="14"/>
    </row>
    <row r="684" spans="2:3">
      <c r="B684" s="13"/>
      <c r="C684" s="14"/>
    </row>
    <row r="685" spans="2:3">
      <c r="B685" s="13"/>
      <c r="C685" s="14"/>
    </row>
    <row r="686" spans="2:3">
      <c r="B686" s="13"/>
      <c r="C686" s="14"/>
    </row>
    <row r="687" spans="2:3">
      <c r="B687" s="13"/>
      <c r="C687" s="14"/>
    </row>
    <row r="688" spans="2:3">
      <c r="B688" s="13"/>
      <c r="C688" s="14"/>
    </row>
    <row r="689" spans="2:3">
      <c r="B689" s="13"/>
      <c r="C689" s="14"/>
    </row>
    <row r="690" spans="2:3">
      <c r="B690" s="13"/>
      <c r="C690" s="14"/>
    </row>
    <row r="691" spans="2:3">
      <c r="B691" s="13"/>
      <c r="C691" s="14"/>
    </row>
    <row r="692" spans="2:3">
      <c r="B692" s="13"/>
      <c r="C692" s="14"/>
    </row>
    <row r="693" spans="2:3">
      <c r="B693" s="13"/>
      <c r="C693" s="14"/>
    </row>
    <row r="694" spans="2:3">
      <c r="B694" s="13"/>
      <c r="C694" s="14"/>
    </row>
    <row r="695" spans="2:3">
      <c r="B695" s="13"/>
      <c r="C695" s="14"/>
    </row>
    <row r="696" spans="2:3">
      <c r="B696" s="13"/>
      <c r="C696" s="14"/>
    </row>
    <row r="697" spans="2:3">
      <c r="B697" s="13"/>
      <c r="C697" s="14"/>
    </row>
    <row r="698" spans="2:3">
      <c r="B698" s="13"/>
      <c r="C698" s="14"/>
    </row>
    <row r="699" spans="2:3">
      <c r="B699" s="13"/>
      <c r="C699" s="14"/>
    </row>
  </sheetData>
  <hyperlinks>
    <hyperlink ref="C2" r:id="rId1" xr:uid="{43E878CD-CEA7-4CE5-8B74-D2172E490581}"/>
    <hyperlink ref="C4" r:id="rId2" xr:uid="{A5386717-FD97-406D-B02B-1313D8632618}"/>
    <hyperlink ref="C5" r:id="rId3" xr:uid="{D89A1F02-4BA7-488A-B737-34A134253483}"/>
    <hyperlink ref="C6" r:id="rId4" xr:uid="{31A5E421-67C8-4E44-8BDF-3D7E3CBDF696}"/>
    <hyperlink ref="C7" r:id="rId5" xr:uid="{EFF9F190-B9B6-41D5-A771-172B9FBADA59}"/>
    <hyperlink ref="C8" r:id="rId6" xr:uid="{90B207C5-C4AA-4A0E-8278-5ECBD3853BAE}"/>
    <hyperlink ref="C9" r:id="rId7" xr:uid="{118A01F1-AA52-4A0E-A502-F2217D5845E0}"/>
    <hyperlink ref="C10" r:id="rId8" xr:uid="{2CC528CF-4293-4B35-972C-6440F5A34AA3}"/>
    <hyperlink ref="C11" r:id="rId9" xr:uid="{9F75B3CE-36C4-405C-AA8C-31B8860B5296}"/>
    <hyperlink ref="C12" r:id="rId10" xr:uid="{F4A58C12-355D-4461-8911-FBD4180521F7}"/>
    <hyperlink ref="C13" r:id="rId11" xr:uid="{9AF37C30-5132-4373-986D-07E962967037}"/>
    <hyperlink ref="C14" r:id="rId12" xr:uid="{9D713ABA-5561-44FF-BAC3-7F924B4D9E71}"/>
    <hyperlink ref="C15" r:id="rId13" xr:uid="{5B484349-4785-44C3-963F-EAB923F5A599}"/>
    <hyperlink ref="C17" r:id="rId14" xr:uid="{DA8E116B-A441-4C99-808E-7709B4C9C1E4}"/>
    <hyperlink ref="C16" r:id="rId15" xr:uid="{5D4D990D-FA1F-425B-9AA6-7FE9D59905FA}"/>
    <hyperlink ref="C18" r:id="rId16" xr:uid="{B20FAC52-812C-4414-84E7-6C3F2F78F7CD}"/>
    <hyperlink ref="C19" r:id="rId17" xr:uid="{12E06AD6-BFCA-4AF1-87E8-40041BAA9535}"/>
    <hyperlink ref="C20" r:id="rId18" xr:uid="{4748F7EC-AD3C-4BB0-8694-3FA637B433F7}"/>
    <hyperlink ref="C21" r:id="rId19" xr:uid="{158C3403-EF8B-4432-A198-862B5F810436}"/>
    <hyperlink ref="C22" r:id="rId20" xr:uid="{FF72E538-9652-4F1D-98B1-70A586557D15}"/>
    <hyperlink ref="C23" r:id="rId21" xr:uid="{5E3D3EC1-8040-4B19-A923-AC1A6211FDE4}"/>
    <hyperlink ref="C24" r:id="rId22" xr:uid="{B205BC54-DC11-4AE6-A09A-70CCAF61D005}"/>
    <hyperlink ref="C25" r:id="rId23" xr:uid="{0B5A2E6C-79EA-4A89-A3CA-5937E5F5FFD2}"/>
    <hyperlink ref="C26" r:id="rId24" xr:uid="{373AE228-3026-485B-9F39-0299B5B4A2F1}"/>
    <hyperlink ref="C27" r:id="rId25" xr:uid="{EAC87A4F-BE45-4DEC-8EA7-FFC047DD18C1}"/>
    <hyperlink ref="C28" r:id="rId26" xr:uid="{631AFB6F-4862-40B9-9E07-272F455AAB8F}"/>
    <hyperlink ref="C29" r:id="rId27" display="CHR - ATL_597079 MC WV MGM Riches 5X Sapphire Bet &amp; Get​" xr:uid="{A212AE48-7EA8-41E5-A2FD-35EE49430FCB}"/>
    <hyperlink ref="C30" r:id="rId28" xr:uid="{FC255FB0-A2AB-45AD-B579-59832164D407}"/>
    <hyperlink ref="C31" r:id="rId29" xr:uid="{BB72FAA1-D4C3-40D8-8C85-EB7AC3DAAC72}"/>
    <hyperlink ref="C32" r:id="rId30" xr:uid="{8EF4429B-6D31-4D73-A041-3B4EE7599C6F}"/>
    <hyperlink ref="C34" r:id="rId31" xr:uid="{FFDB4D4E-BA0E-40F4-9650-2B17E0637883}"/>
    <hyperlink ref="C35" r:id="rId32" xr:uid="{E628F4AD-3EA4-4757-8259-ABC879DA982C}"/>
    <hyperlink ref="C36" r:id="rId33" xr:uid="{3E0689DE-1A47-4DE2-BE5E-1F43E099C380}"/>
    <hyperlink ref="C37" r:id="rId34" xr:uid="{92FA404F-1517-4B81-A0D5-63920FAD8FA5}"/>
    <hyperlink ref="C38" r:id="rId35" xr:uid="{1AC91B4C-0D78-46E9-8498-D1E0D243C902}"/>
    <hyperlink ref="C39" r:id="rId36" xr:uid="{A45B5E85-07E7-442F-8675-92E12E9C70DA}"/>
    <hyperlink ref="C40" r:id="rId37" xr:uid="{094C94F1-A3DC-4DB1-ACF0-1E7D7F9C86EB}"/>
    <hyperlink ref="C41" r:id="rId38" xr:uid="{716D6A2A-0DBA-4437-808E-02432D14DFCB}"/>
    <hyperlink ref="C42" r:id="rId39" xr:uid="{EE175B30-52F9-4E82-9EF7-A451F3FC54C0}"/>
    <hyperlink ref="C45" r:id="rId40" xr:uid="{98208AF0-8442-4707-87BB-B8B8C4656383}"/>
    <hyperlink ref="C43" r:id="rId41" xr:uid="{17410665-3195-4E44-BD9B-9F3BA1C0D73F}"/>
    <hyperlink ref="C44" r:id="rId42" xr:uid="{9518C482-86B7-4E4E-A663-B78EF74B5FED}"/>
    <hyperlink ref="C46" r:id="rId43" xr:uid="{F9F253BB-EB2F-4162-8FD6-1A20031D8B50}"/>
    <hyperlink ref="C47" r:id="rId44" xr:uid="{24BA2940-6994-44A9-B7C2-B7D74E400112}"/>
    <hyperlink ref="C48" r:id="rId45" xr:uid="{7755D540-D1D2-4E19-AD26-9A2811243561}"/>
    <hyperlink ref="C49" r:id="rId46" xr:uid="{92304ABA-D08B-4FDB-AE7A-CA3F021CBEB3}"/>
    <hyperlink ref="C50" r:id="rId47" xr:uid="{DD6FF389-93A0-459D-B9E3-D05866D36E10}"/>
    <hyperlink ref="C51" r:id="rId48" xr:uid="{59872C55-8B41-4224-B557-5834DF44046D}"/>
    <hyperlink ref="C52" r:id="rId49" xr:uid="{C19294E5-DAC3-4334-A924-374F28AF11A2}"/>
    <hyperlink ref="C53" r:id="rId50" xr:uid="{07E11B7B-DA00-4C06-BB98-8B1C77EF7F70}"/>
    <hyperlink ref="C54" r:id="rId51" xr:uid="{B80EE65F-F614-4B69-B860-2D31E85CF544}"/>
    <hyperlink ref="C55" r:id="rId52" xr:uid="{30A5867D-CC59-4E7A-AB55-28BA992E255B}"/>
    <hyperlink ref="C58" r:id="rId53" xr:uid="{9D1114DE-87A5-4AE5-90A6-B9F4D377BD00}"/>
    <hyperlink ref="C59" r:id="rId54" xr:uid="{04305D0A-8396-4F3A-AFD9-0A8FBCF7674E}"/>
    <hyperlink ref="C60" r:id="rId55" xr:uid="{4834938D-D199-4C9E-B4D2-19A9D121C089}"/>
    <hyperlink ref="C61" r:id="rId56" xr:uid="{8CE719C8-2E76-4450-89FC-18C10BD296D3}"/>
    <hyperlink ref="C62" r:id="rId57" xr:uid="{98B62C14-9FB3-4427-B01D-873CC6042E01}"/>
    <hyperlink ref="C63" r:id="rId58" xr:uid="{65B52E78-6BD6-44A0-9D32-49AB2860A7C1}"/>
    <hyperlink ref="C64" r:id="rId59" xr:uid="{01F515EB-842C-4493-9123-F16374A3EAFB}"/>
    <hyperlink ref="C65" r:id="rId60" xr:uid="{4D1ABFAE-D25A-4C72-8CAB-3A95C84C5817}"/>
    <hyperlink ref="C66" r:id="rId61" xr:uid="{E64DF048-DBAE-4113-882A-F658E543D703}"/>
    <hyperlink ref="C67" r:id="rId62" display="BTL_468197 Wheel of Fortune-NDP-200%DMUT$200" xr:uid="{55BCCE60-FC5B-4D4E-978C-559EAB8EB720}"/>
    <hyperlink ref="C68" r:id="rId63" xr:uid="{7B4E9F7A-BAE7-4CA6-BA32-62BF1D2A8844}"/>
    <hyperlink ref="C69" r:id="rId64" xr:uid="{8BBCFE8A-25BD-41F9-9DAA-1D6D23BC6DED}"/>
    <hyperlink ref="C70" r:id="rId65" xr:uid="{743DDF26-89C6-4EF4-AA4F-9F4FAC7B9C00}"/>
    <hyperlink ref="C72" r:id="rId66" xr:uid="{F90E997B-6DE0-4B1F-B3D1-A25C7363C9CE}"/>
    <hyperlink ref="C71" r:id="rId67" xr:uid="{A052395C-E87D-4F92-80D5-2AC0A4C671F2}"/>
    <hyperlink ref="C73" r:id="rId68" xr:uid="{EA58983F-B4CB-426D-9482-DC9DD9C69BF1}"/>
    <hyperlink ref="C75" r:id="rId69" xr:uid="{755F3327-E2C5-4B93-8FBE-1105242587CD}"/>
    <hyperlink ref="C76" r:id="rId70" xr:uid="{61071FE4-7DFC-483C-A210-BD7BD54EDD4A}"/>
    <hyperlink ref="C77" r:id="rId71" xr:uid="{A91AABCE-5AE1-4C49-B03D-2B7D1EA14DAE}"/>
    <hyperlink ref="C80" r:id="rId72" xr:uid="{EF9A4C6B-4298-4E77-A3FE-439BDFF3385C}"/>
    <hyperlink ref="C81" r:id="rId73" xr:uid="{96601397-5E46-4B5A-80E5-09BAC08F6CB6}"/>
    <hyperlink ref="C74" r:id="rId74" xr:uid="{1EFF1966-8B00-4778-8416-3217A1700DE4}"/>
    <hyperlink ref="C82" r:id="rId75" xr:uid="{F0A1C0EA-2C81-4986-BEEC-F65FD6070A6F}"/>
    <hyperlink ref="C83" r:id="rId76" xr:uid="{03FDFF26-F0C9-42E7-980D-1692DE5B91D2}"/>
    <hyperlink ref="C85" r:id="rId77" xr:uid="{C411BF45-119E-419A-B83C-04E4624DD973}"/>
    <hyperlink ref="C86" r:id="rId78" xr:uid="{00C460D3-B8F1-44E1-8133-8B1073CF297D}"/>
    <hyperlink ref="C84" r:id="rId79" xr:uid="{29A79E6C-44C8-4824-B363-1C798C13A258}"/>
    <hyperlink ref="C91" r:id="rId80" xr:uid="{4A177BEC-27F5-4555-A914-DA0A2267A232}"/>
    <hyperlink ref="C90" r:id="rId81" xr:uid="{D43DE9A6-0361-4069-85F9-49240C52DC3C}"/>
    <hyperlink ref="C89" r:id="rId82" xr:uid="{DC561B0F-1374-499E-8F5B-C43567F02777}"/>
    <hyperlink ref="C87" r:id="rId83" xr:uid="{CE0F043A-2387-479F-ADA6-06B38378E52D}"/>
    <hyperlink ref="C92" r:id="rId84" xr:uid="{54BC70AA-E50D-445C-9FFA-8537A96A5F5B}"/>
    <hyperlink ref="C93" r:id="rId85" xr:uid="{4C090B25-372A-4A92-8FE1-9081468A7443}"/>
    <hyperlink ref="C94" r:id="rId86" xr:uid="{FF802B9B-D6AD-4626-B56E-898D15990E2B}"/>
    <hyperlink ref="C95" r:id="rId87" xr:uid="{16C8C22C-E5F7-426F-BF6C-AA976601149C}"/>
    <hyperlink ref="C96" r:id="rId88" xr:uid="{B71D3B84-B602-441F-A7B8-EE5A1732CC59}"/>
    <hyperlink ref="C97" r:id="rId89" xr:uid="{AE5FC214-1130-4D4C-AAE4-A2996480D04C}"/>
    <hyperlink ref="C98" r:id="rId90" xr:uid="{7262E720-D10F-49F4-A8F9-25723E13B40A}"/>
    <hyperlink ref="C99" r:id="rId91" xr:uid="{AA6EE8B4-F4C5-4D6F-BB53-9B82F12B5DD4}"/>
    <hyperlink ref="C100" r:id="rId92" xr:uid="{BC1A6D54-94C9-4941-9E40-7DB12E944F72}"/>
    <hyperlink ref="C101" r:id="rId93" xr:uid="{F9F39BD2-7DDF-424D-9D78-5E4E32C0FCDA}"/>
    <hyperlink ref="C102" r:id="rId94" xr:uid="{2F81CC46-D40C-4671-A31C-7F81D76F7541}"/>
    <hyperlink ref="C103" r:id="rId95" xr:uid="{C5A9F0EC-1CE1-40AC-B4BA-DC29D1900E5E}"/>
    <hyperlink ref="C104" r:id="rId96" xr:uid="{26A5A351-E3CD-40A2-8451-E4352D6C33C4}"/>
    <hyperlink ref="C105" r:id="rId97" xr:uid="{7197205B-7E93-469B-B155-61FF16D95F44}"/>
    <hyperlink ref="C106" r:id="rId98" xr:uid="{39B34873-B8AD-473D-A145-B2BBB56A3166}"/>
    <hyperlink ref="C107" r:id="rId99" xr:uid="{75D17D14-6BC8-4F27-A36C-1C33F7932361}"/>
    <hyperlink ref="C108" r:id="rId100" xr:uid="{88A9BB78-AC78-4EB6-9F6E-B76D35D72AA0}"/>
    <hyperlink ref="C109" r:id="rId101" xr:uid="{0C676C8E-8B99-41C3-982C-7888F7EFD931}"/>
    <hyperlink ref="C110" r:id="rId102" xr:uid="{E1F74380-F4D6-42B8-AC9D-FC79D798AFA2}"/>
    <hyperlink ref="C111" r:id="rId103" xr:uid="{B7E1222B-AC46-4FD8-A321-6D55DBC5BE6A}"/>
    <hyperlink ref="C112" r:id="rId104" xr:uid="{F0B3AE39-6134-43A0-9369-E103B537EE3A}"/>
    <hyperlink ref="C113" r:id="rId105" xr:uid="{D4AE2CBF-2263-4D86-9E79-083153A947DF}"/>
    <hyperlink ref="C114" r:id="rId106" xr:uid="{761BDA75-9C55-4D84-964A-BD9E7FF1D2B9}"/>
    <hyperlink ref="C115" r:id="rId107" xr:uid="{359086E0-65AA-425C-B7CB-16D23C1A5811}"/>
    <hyperlink ref="C116" r:id="rId108" xr:uid="{EE72D80E-59C3-4BEA-8DB7-36FDBD3DAB34}"/>
    <hyperlink ref="C117" r:id="rId109" xr:uid="{F5C786B7-F160-4841-9335-94F3AEAC2BD9}"/>
    <hyperlink ref="C118" r:id="rId110" xr:uid="{0A6CB1F4-A9DF-4511-AB7C-BD59516F087B}"/>
    <hyperlink ref="C119" r:id="rId111" xr:uid="{C5DC232E-D175-4829-A409-E297C10063B2}"/>
    <hyperlink ref="C120" r:id="rId112" xr:uid="{79D060D8-8EA6-4DB8-8D22-1189ECF60D73}"/>
    <hyperlink ref="C121" r:id="rId113" xr:uid="{EBD76CA0-FC8D-463D-B6D1-1AA5AAB237C3}"/>
    <hyperlink ref="C122" r:id="rId114" xr:uid="{E532D8AB-22AD-4D88-ABF9-C440E3ACC9CE}"/>
    <hyperlink ref="C123" r:id="rId115" xr:uid="{1C6BAD05-C194-4201-B93A-65C84B67FBBA}"/>
    <hyperlink ref="C124" r:id="rId116" xr:uid="{E7ACDBF4-D42B-42D9-BCC5-37F617E81647}"/>
    <hyperlink ref="C125" r:id="rId117" xr:uid="{0F8A1F8C-6C69-4E34-98E9-6855307C139D}"/>
    <hyperlink ref="C126" r:id="rId118" xr:uid="{7EB2625C-88B3-4DE8-8324-B7AE003B9060}"/>
    <hyperlink ref="C127" r:id="rId119" xr:uid="{FED94CE4-C5F5-40B9-8559-195812D81082}"/>
    <hyperlink ref="C128" r:id="rId120" xr:uid="{41B8CB5C-1AF0-4678-B141-4112E2303F85}"/>
    <hyperlink ref="C129" r:id="rId121" xr:uid="{B271B48F-DE16-42F0-8A61-A532B48EFA35}"/>
    <hyperlink ref="C130" r:id="rId122" xr:uid="{16096C88-A5A3-4D14-8540-1D4835AF3604}"/>
    <hyperlink ref="C131" r:id="rId123" xr:uid="{531A2295-2D50-4DFA-8EA9-17E721261A65}"/>
    <hyperlink ref="C132" r:id="rId124" display="ATL_585082 MC MI NJ PA WV The Big Game 57 Pre Game OGP Promo" xr:uid="{72529359-8982-4F7A-A096-471C0F4A272E}"/>
    <hyperlink ref="C133" r:id="rId125" xr:uid="{3AD93AFE-B6F5-4DFE-9B34-AC1EDCA541B4}"/>
    <hyperlink ref="C134" r:id="rId126" xr:uid="{D41559D1-F4E1-4ED5-B9C0-49BE0F01AC09}"/>
    <hyperlink ref="C135" r:id="rId127" xr:uid="{7BCA1F93-D443-428A-B726-86A525D4BECB}"/>
    <hyperlink ref="C136" r:id="rId128" xr:uid="{B27BAD3F-BCA8-43B4-B90C-79D63DB5BA37}"/>
    <hyperlink ref="C137" r:id="rId129" xr:uid="{97B4318A-3A2E-491C-A91F-421CF8C6B84D}"/>
    <hyperlink ref="C138" r:id="rId130" xr:uid="{D3978F85-F21F-4DC9-83CD-0888C9909B5E}"/>
    <hyperlink ref="C139" r:id="rId131" xr:uid="{C32927C5-20B6-4FEE-BFF8-10111D86133A}"/>
    <hyperlink ref="C140" r:id="rId132" xr:uid="{4FC1F0E2-DE3A-4605-B0A8-4AC9C808101B}"/>
    <hyperlink ref="C141" r:id="rId133" xr:uid="{AEA02C60-AEB9-4F24-B110-3B3815275032}"/>
    <hyperlink ref="C142" r:id="rId134" xr:uid="{1F53B680-1F38-4CC8-8CD8-673C1E869BCC}"/>
    <hyperlink ref="C143" r:id="rId135" xr:uid="{A881E98C-DEDD-492D-B51B-A07F7B2724C8}"/>
    <hyperlink ref="C144" r:id="rId136" xr:uid="{A0117B4C-0E02-4F72-AE6A-5FEDCBD76C30}"/>
    <hyperlink ref="C145" r:id="rId137" xr:uid="{4FB09A95-5AB4-4B42-824E-16EAAC90D816}"/>
    <hyperlink ref="C146" r:id="rId138" xr:uid="{7513BBB7-64D3-4BDD-9394-1C4C926E1C87}"/>
    <hyperlink ref="C147" r:id="rId139" xr:uid="{F751522C-17DC-4CEF-98E5-F60973715B46}"/>
    <hyperlink ref="C148" r:id="rId140" xr:uid="{BDB6BA8D-8857-471A-BC9C-AEA26B7A5917}"/>
    <hyperlink ref="C149" r:id="rId141" xr:uid="{04480422-95FB-4E63-8391-90DD4B75BDC7}"/>
    <hyperlink ref="C150" r:id="rId142" xr:uid="{0FECF9B0-3F21-438D-B06A-C425B38DBBFD}"/>
    <hyperlink ref="C151" r:id="rId143" xr:uid="{59A70016-D974-4BBD-A0AA-75F2DAC1F14B}"/>
    <hyperlink ref="C152" r:id="rId144" xr:uid="{C4003FA9-DA34-4BE2-87D5-43FB80A88AEC}"/>
    <hyperlink ref="C153" r:id="rId145" xr:uid="{2A171ABE-D869-47D3-B714-282DF7AFF78B}"/>
    <hyperlink ref="C154" r:id="rId146" xr:uid="{8F7E4CD1-6A71-4D3B-82A2-32768FF70A48}"/>
    <hyperlink ref="C155" r:id="rId147" xr:uid="{C5B60933-62C7-4F17-BF93-A8CD18D818F8}"/>
    <hyperlink ref="C156" r:id="rId148" xr:uid="{721851BF-0627-4042-ADFB-B4F3716BFDDD}"/>
    <hyperlink ref="C157" r:id="rId149" xr:uid="{A4783580-8FF2-4CD5-A29D-E69DE2682FE6}"/>
    <hyperlink ref="C158" r:id="rId150" xr:uid="{E3703F59-E81F-4730-9F87-4639463B2110}"/>
    <hyperlink ref="C159" r:id="rId151" xr:uid="{7125C2C6-AADD-4D77-ACF2-D854D7601CD7}"/>
    <hyperlink ref="C160" r:id="rId152" xr:uid="{FB120135-2287-46AB-9A6E-BFC16182F351}"/>
    <hyperlink ref="C161" r:id="rId153" xr:uid="{C81550E4-AA3A-4279-B9EC-89F12F53676B}"/>
    <hyperlink ref="C162" r:id="rId154" xr:uid="{A476194F-B49F-4F37-BB3C-CE58CADB7404}"/>
    <hyperlink ref="C163" r:id="rId155" xr:uid="{CB753C81-1F68-49E9-A576-E9BECECA35E2}"/>
    <hyperlink ref="C164" r:id="rId156" xr:uid="{D00B43F3-A266-4391-A1A0-5B158A3703B8}"/>
    <hyperlink ref="C165" r:id="rId157" xr:uid="{395DC35D-E7AB-4C15-A75C-135982A4D8BB}"/>
    <hyperlink ref="C166" r:id="rId158" xr:uid="{CCEF341E-D288-4BF2-9A59-5621C67799AF}"/>
    <hyperlink ref="C167" r:id="rId159" xr:uid="{55D7ACDC-2E68-4548-A73A-606ED4524A69}"/>
    <hyperlink ref="C168" r:id="rId160" xr:uid="{D1BECF42-0313-4B36-A845-FF0B974BE7FB}"/>
    <hyperlink ref="C169" r:id="rId161" xr:uid="{7F1E05A2-65CD-4EC5-A01A-FB55A26A68D6}"/>
    <hyperlink ref="C170" r:id="rId162" xr:uid="{45EF760C-6B4D-4978-AA73-6DD5A119FD30}"/>
    <hyperlink ref="C171" r:id="rId163" xr:uid="{CEF5277E-7187-4CE6-8024-9404E9EFD2A5}"/>
    <hyperlink ref="C172" r:id="rId164" xr:uid="{9322D209-304D-48E9-B667-A6BB461E567A}"/>
    <hyperlink ref="C173" r:id="rId165" xr:uid="{2F40FF7D-DFD8-48D7-A3F5-42C228AEB63C}"/>
    <hyperlink ref="C174" r:id="rId166" xr:uid="{2D8790C2-DCC2-4A98-AFC5-51403A654BD5}"/>
    <hyperlink ref="C175" r:id="rId167" xr:uid="{4EA0D509-7CBD-4517-B9A4-B9D45A3C5A01}"/>
    <hyperlink ref="C176" r:id="rId168" xr:uid="{29920E24-5B06-42B2-81E1-495713736FB9}"/>
    <hyperlink ref="C181" r:id="rId169" xr:uid="{0B57080A-B569-42CB-AA7E-2F4ADDCCE134}"/>
    <hyperlink ref="C182" r:id="rId170" xr:uid="{AB60FDC5-5F16-4DC4-BDD3-60CBF845B1BA}"/>
    <hyperlink ref="C183" r:id="rId171" xr:uid="{5FA1C715-8536-4BF8-8C88-9951E5ED23D9}"/>
    <hyperlink ref="C184" r:id="rId172" xr:uid="{AD24C207-8C33-446A-BFA6-95BF27C697D6}"/>
    <hyperlink ref="C185" r:id="rId173" xr:uid="{1C28C6E5-39D5-4DEA-913C-330B9254395E}"/>
    <hyperlink ref="C186" r:id="rId174" xr:uid="{B260B4E2-F221-4D09-8B36-BF085CAC3A53}"/>
    <hyperlink ref="C187" r:id="rId175" xr:uid="{2404D1C2-D276-4E48-AFC7-C4BA6F554FAF}"/>
    <hyperlink ref="C188" r:id="rId176" xr:uid="{9482868E-9AA9-409C-9630-535370814B29}"/>
    <hyperlink ref="C189" r:id="rId177" xr:uid="{E057FBB0-D6CD-4D4F-8949-D96B43DF5DC7}"/>
    <hyperlink ref="C177" r:id="rId178" xr:uid="{F23A54B5-C58A-4DBB-80F8-29B795D12718}"/>
    <hyperlink ref="C178" r:id="rId179" xr:uid="{98D43EDE-1373-4EF4-BD31-1C40039ED997}"/>
    <hyperlink ref="C179" r:id="rId180" xr:uid="{50537E11-18EB-4529-92CA-78082EC6A8F0}"/>
    <hyperlink ref="C180" r:id="rId181" xr:uid="{EA170118-C036-47FB-8D73-A64EDA9F888A}"/>
    <hyperlink ref="C190" r:id="rId182" xr:uid="{A20EB17E-10BC-41ED-8773-674F6779FDD0}"/>
    <hyperlink ref="C191" r:id="rId183" xr:uid="{8A954EAF-F91E-4C4B-BE67-7A515AD4AB8D}"/>
    <hyperlink ref="C192" r:id="rId184" xr:uid="{54690F46-7C73-4553-B518-23003E64016A}"/>
    <hyperlink ref="C193" r:id="rId185" xr:uid="{3DF9192A-0AC7-407C-9ADE-4A56D5C3E9FB}"/>
    <hyperlink ref="C194" r:id="rId186" xr:uid="{676622D2-9868-4900-A8C0-2CC2CEB6870F}"/>
    <hyperlink ref="C195" r:id="rId187" xr:uid="{EB0FF148-3FEF-48A4-956A-CD1B17E2AD47}"/>
    <hyperlink ref="C196" r:id="rId188" xr:uid="{3BA67270-6AB7-48C9-B52E-142FA50C03D0}"/>
    <hyperlink ref="C197" r:id="rId189" xr:uid="{085D4C03-9DF6-4443-BAAE-4352F3E9F884}"/>
    <hyperlink ref="C198" r:id="rId190" xr:uid="{E2B04D2C-EEB3-49BA-88E5-306801F22300}"/>
    <hyperlink ref="C199" r:id="rId191" xr:uid="{D434F658-777A-4513-AE18-C588C0462A8C}"/>
    <hyperlink ref="C200" r:id="rId192" xr:uid="{03CB32EC-EFAB-4C10-927F-47D5D19C6778}"/>
    <hyperlink ref="C201" r:id="rId193" xr:uid="{1FAD8F37-40F5-489F-8236-AC27D76B1B4C}"/>
    <hyperlink ref="C202" r:id="rId194" xr:uid="{A2188DAD-DD7B-4CDC-B7DB-824962FB28AD}"/>
    <hyperlink ref="C203" r:id="rId195" xr:uid="{EFA3ADF6-CB32-4761-A7B3-6012186846C7}"/>
    <hyperlink ref="C204" r:id="rId196" xr:uid="{7CFCFB4E-82AC-4E42-A4CD-E146E71A9F28}"/>
    <hyperlink ref="C205" r:id="rId197" xr:uid="{AB3608EF-80D3-401F-A047-C795DE217D82}"/>
    <hyperlink ref="C208" r:id="rId198" xr:uid="{3B6CBE5F-0D70-4B57-B487-BE952FB2BAE9}"/>
    <hyperlink ref="C209" r:id="rId199" xr:uid="{C253AC21-870B-41FF-90F1-0A0EFF95277D}"/>
    <hyperlink ref="C206" r:id="rId200" xr:uid="{A479FDC0-A47C-40CE-BBA5-BC5A56F6C47F}"/>
    <hyperlink ref="C207" r:id="rId201" xr:uid="{6CF6672C-05B9-409F-972B-5651F85CF455}"/>
    <hyperlink ref="C210" r:id="rId202" xr:uid="{940E6234-0DC9-49D2-9554-F91B0C4FD440}"/>
    <hyperlink ref="C211" r:id="rId203" xr:uid="{DA6EC925-886D-41EE-80A8-7B46CF4B7FE6}"/>
    <hyperlink ref="C212" r:id="rId204" xr:uid="{10CA089F-6189-4540-AD6C-E84BBE176FAD}"/>
    <hyperlink ref="C213" r:id="rId205" xr:uid="{C88ED5D0-E1F4-4890-B6B5-538FA05A917A}"/>
    <hyperlink ref="C214" r:id="rId206" display="PRT_618081 &quot;RUSH&quot; Rotowire.com cobranded landing page" xr:uid="{636E6F7D-F41B-4DCF-BC77-A827941D1B74}"/>
    <hyperlink ref="C215" r:id="rId207" xr:uid="{8862C38D-0BB9-42E4-B869-38E6BE4D6102}"/>
    <hyperlink ref="C216" r:id="rId208" xr:uid="{3A562884-1DBC-4914-96BA-7D14A59A11F3}"/>
    <hyperlink ref="C219" r:id="rId209" xr:uid="{CA97F80F-5531-4F93-AD93-609458FCE23D}"/>
    <hyperlink ref="C220" r:id="rId210" xr:uid="{53D41B6C-72C3-454A-91FF-443FC92656BD}"/>
    <hyperlink ref="C222" r:id="rId211" xr:uid="{29BF12C6-C145-4717-9EC3-09A891265EEC}"/>
    <hyperlink ref="C223" r:id="rId212" xr:uid="{915CAA43-A6DF-4FD5-A258-F2396E95F4A7}"/>
    <hyperlink ref="C224" r:id="rId213" xr:uid="{62A38945-A79B-4E63-BC81-68B44F66B171}"/>
    <hyperlink ref="C226" r:id="rId214" xr:uid="{34766C7A-F7A9-429D-B01F-A4E276952250}"/>
    <hyperlink ref="C227" r:id="rId215" xr:uid="{037A8666-DA26-433D-B0E8-C534FC6DBD80}"/>
    <hyperlink ref="C228" r:id="rId216" xr:uid="{6B6CA669-1CDF-4B21-9074-B894B8F366DA}"/>
    <hyperlink ref="C229" r:id="rId217" xr:uid="{56F4033E-FC35-4395-BDFA-B1FDDACE93F5}"/>
    <hyperlink ref="C221" r:id="rId218" xr:uid="{68350F43-5544-408F-B196-04FB45AAABD8}"/>
    <hyperlink ref="C230" r:id="rId219" xr:uid="{C4CFE453-1A85-4B1E-AB22-59F4FCD35939}"/>
    <hyperlink ref="C231" r:id="rId220" xr:uid="{DDFFF8CE-62EE-4BA0-BD21-6AC3824CE8AD}"/>
    <hyperlink ref="C218" r:id="rId221" xr:uid="{AEDFE2AD-FD8E-4FCC-A081-299F742662F5}"/>
    <hyperlink ref="C217" r:id="rId222" xr:uid="{D338B2DF-6490-475A-ADC2-C621A9939317}"/>
    <hyperlink ref="C232" r:id="rId223" xr:uid="{0EBA3A3D-95C2-40F7-8C76-256136029309}"/>
    <hyperlink ref="C233" r:id="rId224" xr:uid="{8F9ADBF3-8188-4063-8DA0-CE3FDDB9D899}"/>
    <hyperlink ref="C234" r:id="rId225" xr:uid="{855D9DE3-1852-42EC-A726-3D8C61BFEF58}"/>
    <hyperlink ref="C225" r:id="rId226" xr:uid="{24A6D8D6-744F-4536-8112-0DDCF6F1A670}"/>
    <hyperlink ref="C235" r:id="rId227" xr:uid="{9E913CE6-CAC5-42C3-9322-4DBB0FABD83C}"/>
    <hyperlink ref="C236" r:id="rId228" xr:uid="{F23ACD96-98E0-459C-8B6F-E825D4E6A0B6}"/>
    <hyperlink ref="C237" r:id="rId229" xr:uid="{4291E15D-E7AF-467E-B20D-42120A98F4A4}"/>
    <hyperlink ref="C238" r:id="rId230" xr:uid="{64098E5B-12AB-4929-A58C-61AE7D537120}"/>
    <hyperlink ref="C239" r:id="rId231" xr:uid="{5B394EAB-AA8D-4B35-8976-AB852112A3DB}"/>
    <hyperlink ref="C240" r:id="rId232" xr:uid="{5592D2AE-22A9-48B6-A1B2-95784B95494B}"/>
    <hyperlink ref="C241" r:id="rId233" xr:uid="{CF89D234-702B-4326-BE70-9820655E739C}"/>
    <hyperlink ref="C251" r:id="rId234" xr:uid="{8114614E-A9C2-4E17-8DE8-2961A79826F6}"/>
    <hyperlink ref="C252" r:id="rId235" xr:uid="{0667FC02-5C0A-4A47-908C-BBF859FAFD06}"/>
    <hyperlink ref="C253" r:id="rId236" xr:uid="{AD62522C-8097-4605-993C-703D1C56F055}"/>
    <hyperlink ref="C255" r:id="rId237" xr:uid="{6185D2E3-482D-4BC7-AC69-9C88637CB5B0}"/>
    <hyperlink ref="C256" r:id="rId238" xr:uid="{40C95F4F-C1F7-4AD0-9C27-5BD2B230E6D3}"/>
    <hyperlink ref="C259" r:id="rId239" xr:uid="{68A76EE0-E610-43AC-82BD-A56E5FC8624B}"/>
    <hyperlink ref="C260" r:id="rId240" xr:uid="{E02773A7-7866-4174-8CCF-5EE231C2C7F6}"/>
    <hyperlink ref="C261" r:id="rId241" xr:uid="{35461949-071C-4D3D-8711-1EDD396F5C60}"/>
    <hyperlink ref="C262" r:id="rId242" xr:uid="{5E901DAD-4735-4E9A-93BD-C37AED1E9FD6}"/>
    <hyperlink ref="C263" r:id="rId243" xr:uid="{CC72A4D3-8C17-46F8-A283-5D4AB6A33946}"/>
    <hyperlink ref="C264" r:id="rId244" xr:uid="{E6CC1811-C2C2-4FCA-8792-C6A31E58E280}"/>
    <hyperlink ref="C265" r:id="rId245" xr:uid="{DD68C5B9-1C0A-4BAA-88BB-B040397DFD70}"/>
    <hyperlink ref="C266" r:id="rId246" xr:uid="{A19E6EEC-29C1-4D73-84A2-BD023D157529}"/>
    <hyperlink ref="C267" r:id="rId247" xr:uid="{7EFFC0BB-8F48-40B3-B986-90D103B92F98}"/>
    <hyperlink ref="C258" r:id="rId248" xr:uid="{1AA0F409-B36E-449D-8E4D-9325DD9524AE}"/>
    <hyperlink ref="C257" r:id="rId249" xr:uid="{B30B4E01-B4D0-4232-804A-931EBF4804FB}"/>
    <hyperlink ref="C254" r:id="rId250" xr:uid="{EC3E9993-BAE5-4DAA-B8F8-35DA2945515C}"/>
    <hyperlink ref="C242" r:id="rId251" xr:uid="{BC3E8DB4-E157-401D-80D4-75C2EE22D054}"/>
    <hyperlink ref="C243" r:id="rId252" xr:uid="{0C529D59-5522-429B-9B98-31A91565AFDC}"/>
    <hyperlink ref="C244" r:id="rId253" xr:uid="{084A4852-5E20-441A-BD8A-81B5E7363AAC}"/>
    <hyperlink ref="C245" r:id="rId254" xr:uid="{A06E5B16-1052-44C2-8F48-300F86F950A0}"/>
    <hyperlink ref="C246" r:id="rId255" xr:uid="{D3DA01B5-B3F8-42FC-921A-3CF44EC67E7E}"/>
    <hyperlink ref="C247" r:id="rId256" xr:uid="{FD1F7E02-1133-4BB6-A470-7066C6F19E27}"/>
    <hyperlink ref="C248" r:id="rId257" xr:uid="{C08ACCFD-8EE3-406D-BD99-ECE86C18C14F}"/>
    <hyperlink ref="C268" r:id="rId258" xr:uid="{A1DE40F8-42A0-4BE6-817C-28DF80DADF3C}"/>
    <hyperlink ref="C249" r:id="rId259" xr:uid="{6D6C25CE-7C23-4BE8-8A8A-9A656D595561}"/>
    <hyperlink ref="C250" r:id="rId260" xr:uid="{063180D1-E90A-4CB2-B257-515559469103}"/>
    <hyperlink ref="C270" r:id="rId261" xr:uid="{CB4117A9-B941-4C75-8228-2AA124783397}"/>
    <hyperlink ref="C269" r:id="rId262" xr:uid="{71688C46-1803-41CA-888B-3C37BA3094C6}"/>
    <hyperlink ref="C271" r:id="rId263" display="Final Scheduling/Casino Carousel" xr:uid="{0E837263-5963-41E2-B3B0-9A8E5992A012}"/>
    <hyperlink ref="C272" r:id="rId264" xr:uid="{742F2366-25FE-411C-AC1B-E52F76E2EF0A}"/>
    <hyperlink ref="C273" r:id="rId265" xr:uid="{8642889B-34BB-4005-8A1A-4016102E759A}"/>
    <hyperlink ref="C274" r:id="rId266" xr:uid="{6D07D687-EB5C-49D3-ACD3-293DEFD70427}"/>
    <hyperlink ref="C275" r:id="rId267" xr:uid="{FF5AC408-62AF-452C-9C91-851377F09D35}"/>
    <hyperlink ref="C276" r:id="rId268" xr:uid="{BDAA365F-64F5-4BB5-B8F3-620F660EEE2F}"/>
    <hyperlink ref="C277" r:id="rId269" xr:uid="{27C8F28F-6E0A-4071-BB6B-EDACDE070F7A}"/>
    <hyperlink ref="C278" r:id="rId270" xr:uid="{730EFC44-5749-48C1-8E6F-0A69656112EC}"/>
    <hyperlink ref="C279" r:id="rId271" xr:uid="{2EFE68ED-2602-48B6-A41C-A9577B326C00}"/>
    <hyperlink ref="C280" r:id="rId272" xr:uid="{F441C81E-DE8A-4406-A262-FE3EC1881BEC}"/>
    <hyperlink ref="C281" r:id="rId273" xr:uid="{C4BD76D9-14EE-4995-AA16-5D4B77EF1823}"/>
    <hyperlink ref="C282" r:id="rId274" xr:uid="{1975E97D-DBDB-454D-BAF3-B5EC38D0303C}"/>
    <hyperlink ref="C283" r:id="rId275" xr:uid="{5280C3C4-3B3D-4CC3-9BEA-09D060B03261}"/>
    <hyperlink ref="C284" r:id="rId276" xr:uid="{FD0449C0-5E96-472B-9D19-5D84FDC6064B}"/>
    <hyperlink ref="C285" r:id="rId277" xr:uid="{14FE7EA8-5084-4FB7-9A77-70783F071E81}"/>
    <hyperlink ref="C286" r:id="rId278" xr:uid="{0D5E7346-C6EB-4EB9-A26C-DE7170162569}"/>
    <hyperlink ref="C287" r:id="rId279" xr:uid="{F861E3AC-C9FA-429A-90FA-75063F779132}"/>
    <hyperlink ref="C291" r:id="rId280" xr:uid="{A81A9B42-32F3-4FAF-A835-570CD6A20387}"/>
    <hyperlink ref="C292" r:id="rId281" xr:uid="{183509ED-8BB2-4EE5-94E7-2E678B765E44}"/>
    <hyperlink ref="C296" r:id="rId282" xr:uid="{4B7EAEFC-76AA-420D-A80F-A8B49DC394A9}"/>
    <hyperlink ref="C297" r:id="rId283" xr:uid="{A4861A55-5D53-4B5B-8CE7-23E77E8AEDCA}"/>
    <hyperlink ref="C299" r:id="rId284" display="ATL_617563 MC NJ MI $25K Weekend Leaderboard" xr:uid="{9FA07FB7-0F0E-49F8-9FEC-45A698ED9DBF}"/>
    <hyperlink ref="C300" r:id="rId285" xr:uid="{9CA42C06-5253-4FD6-A0F4-22FB43A4C159}"/>
    <hyperlink ref="C301" r:id="rId286" xr:uid="{A959BF3A-F870-48F8-8C03-9A7FCE5FEA95}"/>
    <hyperlink ref="C298" r:id="rId287" xr:uid="{7B18FBE2-E7A5-4A8B-B3B1-4D5B3D6CE0FF}"/>
    <hyperlink ref="C302" r:id="rId288" xr:uid="{342B890B-6531-48D5-A342-A984BB9D2C9E}"/>
    <hyperlink ref="C303" r:id="rId289" xr:uid="{6F8D142F-57E3-4E7C-A2B5-BE961FE59D7C}"/>
    <hyperlink ref="C304" r:id="rId290" xr:uid="{5CB2D564-4144-4618-BDD2-2C3D3F547C47}"/>
    <hyperlink ref="C305" r:id="rId291" xr:uid="{75F4A711-A1FE-42E2-BDFD-7E14F508FC5B}"/>
    <hyperlink ref="C306" r:id="rId292" xr:uid="{AFC9BB8A-E5FA-4BB6-83E3-C305A96F5AB9}"/>
    <hyperlink ref="C307" r:id="rId293" xr:uid="{14F4552A-EF2B-4660-8A66-10C5B792505B}"/>
    <hyperlink ref="C308" r:id="rId294" xr:uid="{3F501B4A-D754-4C29-BFCD-CE882949A5A6}"/>
    <hyperlink ref="C309" r:id="rId295" xr:uid="{0BE638D2-8BFC-4420-BCCB-29C527920D77}"/>
    <hyperlink ref="C310" r:id="rId296" xr:uid="{F5182EB0-3719-4DE5-AA79-9CC2E9373F96}"/>
    <hyperlink ref="C311" r:id="rId297" xr:uid="{19B57A05-0F7B-40F6-84E7-CD701C57709D}"/>
    <hyperlink ref="C312" r:id="rId298" xr:uid="{BD731177-FF8C-4578-BA39-1697366BFC88}"/>
    <hyperlink ref="C313" r:id="rId299" xr:uid="{5B2BEA4A-3DB8-4859-9D41-FD70CB7366C2}"/>
    <hyperlink ref="C314" r:id="rId300" xr:uid="{C3A5F3C8-1077-42D5-8509-335663F147B8}"/>
    <hyperlink ref="C315" r:id="rId301" xr:uid="{71BD32C1-A2C8-4282-B613-6373E0161AB0}"/>
    <hyperlink ref="C316" r:id="rId302" xr:uid="{A8DDD24F-479A-4703-8225-ADE33C839B91}"/>
    <hyperlink ref="C317" r:id="rId303" xr:uid="{D36F5215-C007-461B-8B88-BCA84A5BE633}"/>
    <hyperlink ref="C319" r:id="rId304" xr:uid="{1D26C0AC-E2D8-48EC-AC10-89D0869A4122}"/>
    <hyperlink ref="C320" r:id="rId305" xr:uid="{32DDE79C-D6B0-4DC4-83BC-DC44AA8AB644}"/>
    <hyperlink ref="C321" r:id="rId306" xr:uid="{14A9C797-4763-491F-A981-703087C263CA}"/>
    <hyperlink ref="C322" r:id="rId307" xr:uid="{8C9F8FBB-BEF2-495D-B0D2-E01A05507BA2}"/>
    <hyperlink ref="C323" r:id="rId308" xr:uid="{B7821277-DF73-4A9B-ABD6-224B5E7B2044}"/>
    <hyperlink ref="C324" r:id="rId309" xr:uid="{4E1CCAA3-8B9E-4A1B-AE0D-13A138839F4C}"/>
    <hyperlink ref="C325" r:id="rId310" xr:uid="{D505DA57-D732-4DD3-BCE8-3D9D14FFDFDA}"/>
    <hyperlink ref="C326" r:id="rId311" xr:uid="{9AE6A316-A659-4BDF-AEB6-CA4274855D75}"/>
    <hyperlink ref="C327" r:id="rId312" xr:uid="{5294EE42-C130-483C-9502-05474C0751B7}"/>
    <hyperlink ref="C328" r:id="rId313" xr:uid="{FF40E7AF-9A0A-4E72-9BEA-16FBC5FD6312}"/>
    <hyperlink ref="C329" r:id="rId314" xr:uid="{333A10D3-B974-46CA-8A05-938E45F2296C}"/>
    <hyperlink ref="C78" r:id="rId315" xr:uid="{1DEDF01D-D6B2-439B-8FC0-1169EA85961B}"/>
    <hyperlink ref="C79" r:id="rId316" xr:uid="{9CDB7914-DBE7-4DF8-8906-AFE9F4990353}"/>
    <hyperlink ref="C88" r:id="rId317" xr:uid="{738DB09B-5D35-4AC5-9630-72CDAA7BFF40}"/>
    <hyperlink ref="C330" r:id="rId318" xr:uid="{42912B6F-5ADD-4B7A-80A3-BC807681AD1A}"/>
    <hyperlink ref="C331" r:id="rId319" xr:uid="{AD67E521-37C7-4D93-BA1D-553EA094CF84}"/>
    <hyperlink ref="C332" r:id="rId320" xr:uid="{45D7380E-D57F-4EC5-B1BE-41A975911A81}"/>
    <hyperlink ref="C333" r:id="rId321" xr:uid="{1925D0EB-841D-4A9A-97A0-8CD0D14920DF}"/>
    <hyperlink ref="C334" r:id="rId322" xr:uid="{3C81B9FD-8075-4705-9AEF-786D6EF302A5}"/>
    <hyperlink ref="C336" r:id="rId323" xr:uid="{70831F63-FBC8-45A0-8D92-818EF00AA4C9}"/>
    <hyperlink ref="C335" r:id="rId324" xr:uid="{21A20221-94CA-4B6E-8845-16A64810CFBF}"/>
    <hyperlink ref="C337" r:id="rId325" xr:uid="{CE97CBBE-BF11-4E4E-A4BB-95C4DAA8231D}"/>
    <hyperlink ref="C338" r:id="rId326" xr:uid="{48619D30-1965-4525-A6D5-CBEBB74DF6EF}"/>
    <hyperlink ref="C339" r:id="rId327" xr:uid="{E4AB75BB-B5FC-42F3-BF21-B83FBBB926B1}"/>
    <hyperlink ref="C340" r:id="rId328" xr:uid="{C8F97EE7-C01E-454C-A338-DCECFF242F03}"/>
    <hyperlink ref="C341" r:id="rId329" xr:uid="{9BC23D33-7E99-4103-9F2F-41CC52F48925}"/>
    <hyperlink ref="C342" r:id="rId330" xr:uid="{2FF821A1-3403-49F8-94F7-03F156BFBA3D}"/>
    <hyperlink ref="C343" r:id="rId331" xr:uid="{217B2535-D84A-4FB5-817C-88396F6C8F56}"/>
    <hyperlink ref="C344" r:id="rId332" xr:uid="{E5F411BF-8FA7-4633-A3E9-30C11FD4E5FC}"/>
    <hyperlink ref="C345" r:id="rId333" xr:uid="{D749B817-5B57-4836-B76D-A890B03BB8AD}"/>
    <hyperlink ref="C346" r:id="rId334" xr:uid="{BC77E3E5-A715-4930-B58F-98A17B02158E}"/>
    <hyperlink ref="C347" r:id="rId335" xr:uid="{65B42BB0-6FC6-4D55-ADB2-7AB8F7FCB844}"/>
    <hyperlink ref="C348" r:id="rId336" xr:uid="{A0F6E688-EA34-4DC8-93A6-B8462DAC6D7E}"/>
    <hyperlink ref="C349" r:id="rId337" xr:uid="{55DD78A4-63E4-4723-9D04-C2EF80673E0C}"/>
    <hyperlink ref="C350" r:id="rId338" xr:uid="{965DE087-27D8-4761-8309-7C02B1312FBE}"/>
    <hyperlink ref="C351" r:id="rId339" xr:uid="{17191DC3-EFA3-4BB7-8A25-A4752D69DFD7}"/>
    <hyperlink ref="C352" r:id="rId340" xr:uid="{F7983E17-E98B-4A5B-9488-F8D11763B49D}"/>
    <hyperlink ref="C353" r:id="rId341" xr:uid="{FA098ED0-8EB9-4FF1-8FF8-D35443E623CE}"/>
    <hyperlink ref="C354" r:id="rId342" xr:uid="{5A7CD702-1CD9-4AD7-914A-45563FB1AA16}"/>
    <hyperlink ref="C355" r:id="rId343" xr:uid="{80EC7ED2-3EBA-4399-A0DF-428243A7DB69}"/>
    <hyperlink ref="C356" r:id="rId344" xr:uid="{9CFE8418-C761-4D03-A80C-895DB4F1E0F0}"/>
    <hyperlink ref="C357" r:id="rId345" xr:uid="{999A09C4-F694-4AE1-89A6-7777982F0D18}"/>
    <hyperlink ref="C358" r:id="rId346" xr:uid="{5DEAA77E-B2D5-43C9-BFD6-47E59DE9CFD9}"/>
    <hyperlink ref="C362" r:id="rId347" xr:uid="{4842470F-4713-4B0D-8180-9183B98D2713}"/>
    <hyperlink ref="C359" r:id="rId348" xr:uid="{B2056668-8B3A-4E03-9393-D439BFB97639}"/>
    <hyperlink ref="C361" r:id="rId349" xr:uid="{E7AA90E3-617D-46EC-B835-08DF10A9C299}"/>
    <hyperlink ref="C363" r:id="rId350" xr:uid="{F4C55C05-4FAD-4370-9A38-E739381CD417}"/>
    <hyperlink ref="C365" r:id="rId351" xr:uid="{5BF8E790-3DDC-4738-AECD-1129035F5EF2}"/>
    <hyperlink ref="C364" r:id="rId352" xr:uid="{E7463DCE-EC3B-4C3C-98A6-AF23F733BEAA}"/>
    <hyperlink ref="C366" r:id="rId353" xr:uid="{D9FCBC08-5D3B-438F-B49C-392E06E0647E}"/>
    <hyperlink ref="C367" r:id="rId354" xr:uid="{BAAB46B6-8E75-456B-8EDF-03E145420DD7}"/>
    <hyperlink ref="C368" r:id="rId355" xr:uid="{163C3276-1643-4250-B433-DC6A4BB4F638}"/>
    <hyperlink ref="C369" r:id="rId356" xr:uid="{C8795623-2489-426D-BAF8-714154F666B6}"/>
    <hyperlink ref="C370" r:id="rId357" xr:uid="{5374765D-4C02-4C6B-82E5-E29E0A51860F}"/>
    <hyperlink ref="C371" r:id="rId358" xr:uid="{339665C3-CBF6-4EC5-8BAA-939423810464}"/>
    <hyperlink ref="C372" r:id="rId359" xr:uid="{CD56962E-F9DF-4A88-85DD-267E6050ED9F}"/>
    <hyperlink ref="C379" r:id="rId360" xr:uid="{A51251C9-5CF0-4321-807D-7ECE6BB18266}"/>
    <hyperlink ref="C382" r:id="rId361" xr:uid="{A183B8C9-623E-4FED-8D7A-176E326EA064}"/>
    <hyperlink ref="C383" r:id="rId362" xr:uid="{BDF4EE49-4CE3-4322-BCEA-67867AE73F4E}"/>
    <hyperlink ref="C380" r:id="rId363" xr:uid="{01C9FB13-A164-4C43-AAC0-268477B408ED}"/>
    <hyperlink ref="C381" r:id="rId364" xr:uid="{772743C8-8B78-4514-A270-A81CE80BBDA1}"/>
    <hyperlink ref="C373" r:id="rId365" xr:uid="{D1A3BF98-CAF3-4A07-B303-103F909DB204}"/>
    <hyperlink ref="C384" r:id="rId366" xr:uid="{9C7CACD8-8673-4A50-86BB-6FEA7C5C181C}"/>
    <hyperlink ref="C385" r:id="rId367" xr:uid="{5EAE84C8-FD05-458F-AECD-05AC01798EF8}"/>
    <hyperlink ref="C386" r:id="rId368" xr:uid="{3E34AA95-CFC2-438B-9473-5A41E6AFAC14}"/>
    <hyperlink ref="C387" r:id="rId369" xr:uid="{B3AA033C-526B-4B90-82BB-0234780D9849}"/>
    <hyperlink ref="C388" r:id="rId370" xr:uid="{31C61701-7BF1-49A1-A61E-6029960465B5}"/>
    <hyperlink ref="C389" r:id="rId371" xr:uid="{2476B2C5-0A4D-4041-9638-315974FBDB43}"/>
    <hyperlink ref="C390" r:id="rId372" xr:uid="{F112DC71-3EF0-4BF6-BF32-54E57DE98C85}"/>
    <hyperlink ref="C391" r:id="rId373" xr:uid="{CAF264C1-51B3-44D9-8C13-07CF175F5180}"/>
    <hyperlink ref="C392" r:id="rId374" xr:uid="{DFA79E97-2896-4C17-9303-C1CA52E6D756}"/>
    <hyperlink ref="C393" r:id="rId375" xr:uid="{6D6037A6-4426-4F94-8DDD-90571DD9473D}"/>
    <hyperlink ref="C394" r:id="rId376" xr:uid="{3CBE5507-7B7C-489A-896E-C24D06AF9ADC}"/>
    <hyperlink ref="C395" r:id="rId377" xr:uid="{270D99CF-872C-4A6E-A046-F2FCA9FFAE3F}"/>
    <hyperlink ref="C396" r:id="rId378" xr:uid="{67B11B45-7290-48F4-95E5-CB6288E65E57}"/>
    <hyperlink ref="C397" r:id="rId379" xr:uid="{DA700C90-5F6E-4667-9362-5F24EBDDB843}"/>
    <hyperlink ref="C378" r:id="rId380" xr:uid="{4C96416F-B40D-4AB7-911C-1389DCAD1169}"/>
    <hyperlink ref="C377" r:id="rId381" xr:uid="{AC5AF734-3833-4CB5-9171-FA8C93492BD3}"/>
    <hyperlink ref="C374" r:id="rId382" xr:uid="{E9AD7EA9-E6F6-4823-AC31-0C35DB683406}"/>
    <hyperlink ref="C375" r:id="rId383" xr:uid="{91A05966-9573-4CBB-BDD1-000348AE3D9B}"/>
    <hyperlink ref="C376" r:id="rId384" xr:uid="{2EF8576A-A50F-48A4-80A7-8537FB029E7A}"/>
    <hyperlink ref="C398" r:id="rId385" xr:uid="{25E54D73-3117-47BE-8CFE-8C432618E892}"/>
    <hyperlink ref="C399" r:id="rId386" xr:uid="{72CE8652-9582-4F13-A1DC-858B19940B5F}"/>
    <hyperlink ref="C400" r:id="rId387" xr:uid="{B45D8C7B-E13E-41A6-8A7D-93644100C76D}"/>
    <hyperlink ref="C401" r:id="rId388" xr:uid="{DB8B12C5-C917-41B1-AC87-B94961BD27EC}"/>
    <hyperlink ref="C402" r:id="rId389" xr:uid="{2DE3F3B9-1452-4E59-BADE-429C1D437556}"/>
    <hyperlink ref="C403" r:id="rId390" xr:uid="{2BB332CE-AF90-4776-ADBC-90008A72089D}"/>
    <hyperlink ref="C404" r:id="rId391" xr:uid="{FA5DC80C-81FA-443F-B23E-3D8315218DF7}"/>
    <hyperlink ref="C405" r:id="rId392" xr:uid="{D5ACAC05-07BA-4413-B79F-4EC06B15C002}"/>
    <hyperlink ref="C406" r:id="rId393" xr:uid="{1313BD9E-4F62-4ECC-8C7A-C8E26C7621F9}"/>
    <hyperlink ref="C407" r:id="rId394" xr:uid="{4052DF62-2D40-4A8B-AB7B-7B1DC0256C2F}"/>
    <hyperlink ref="C408" r:id="rId395" xr:uid="{670C9155-6D4D-4233-83A4-687939D326E5}"/>
    <hyperlink ref="C409" r:id="rId396" xr:uid="{38CDF052-A49C-4D6E-AD49-1F6A6588DC30}"/>
    <hyperlink ref="C410" r:id="rId397" xr:uid="{B35AB0EC-57B6-4DCA-8BA5-7BC109015220}"/>
    <hyperlink ref="C411" r:id="rId398" xr:uid="{34E297F3-D10C-4E5B-86D6-79B3A0246E3F}"/>
    <hyperlink ref="C412" r:id="rId399" xr:uid="{A5DBC4D7-BBCE-43F9-99AE-DB0D8F19FF72}"/>
    <hyperlink ref="C413" r:id="rId400" xr:uid="{D4DF50D6-7B51-4615-9472-D7E003D380F3}"/>
    <hyperlink ref="C414" r:id="rId401" xr:uid="{D06D97D1-A62D-4A3B-B529-A1FE579880D6}"/>
    <hyperlink ref="C415" r:id="rId402" xr:uid="{AAE01451-FB50-4563-9220-A691BFBADC22}"/>
    <hyperlink ref="C416" r:id="rId403" xr:uid="{A601786B-9209-4F8B-9562-E84D42CABC74}"/>
    <hyperlink ref="C417" r:id="rId404" xr:uid="{794F4816-FC3C-4CEF-8324-137372EF176D}"/>
    <hyperlink ref="C418" r:id="rId405" xr:uid="{C30C16DE-855D-48B7-BE95-E9A9AA008B90}"/>
    <hyperlink ref="C421" r:id="rId406" xr:uid="{2044E2A8-73CD-4964-81D3-740FB8D4372B}"/>
    <hyperlink ref="C422" r:id="rId407" xr:uid="{ECD3945E-35D6-4FF9-93F7-7CFC0EB06F62}"/>
    <hyperlink ref="C423" r:id="rId408" xr:uid="{B5952E69-CC66-4366-8F19-C1676892BFDF}"/>
    <hyperlink ref="C424" r:id="rId409" xr:uid="{063503AF-954E-4103-8731-62B4AEB51F77}"/>
    <hyperlink ref="C419" r:id="rId410" xr:uid="{95D2CAA7-D033-421A-A437-EB6B38D39506}"/>
    <hyperlink ref="C420" r:id="rId411" xr:uid="{F8959989-3621-4E8E-A786-6B40159FCFB0}"/>
    <hyperlink ref="C425" r:id="rId412" xr:uid="{7AFEC49B-1B0F-4F78-8421-00263A6E39A0}"/>
    <hyperlink ref="C426" r:id="rId413" xr:uid="{D8C2C67A-F72E-4FB5-8DED-1BC3A97E1E4C}"/>
    <hyperlink ref="C427" r:id="rId414" xr:uid="{A0E84B0E-DEF9-46B9-B15C-D54EB7D9059E}"/>
    <hyperlink ref="C428" r:id="rId415" xr:uid="{4E41352A-DCF4-4A4C-9D29-88E4AE4792D5}"/>
    <hyperlink ref="C430" r:id="rId416" xr:uid="{F356FE1C-8371-483D-BD16-041B11367C32}"/>
    <hyperlink ref="C431" r:id="rId417" xr:uid="{2239F2D4-E45F-44F7-8956-A22BD3718EF3}"/>
    <hyperlink ref="C432" r:id="rId418" xr:uid="{8331CF60-CB02-4711-BBB7-73E5D791ED13}"/>
    <hyperlink ref="C433" r:id="rId419" xr:uid="{DB7C9251-493B-47B9-97D5-354729E0676D}"/>
    <hyperlink ref="C434" r:id="rId420" xr:uid="{2580A9FD-D5F3-4DCF-B2C8-FD72913E32D1}"/>
    <hyperlink ref="C435" r:id="rId421" xr:uid="{C5B71AE0-6168-4FF7-A374-20D7D471225D}"/>
    <hyperlink ref="C429" r:id="rId422" xr:uid="{74F61DBE-1D1E-4078-8E82-8EECCF42F6BA}"/>
    <hyperlink ref="C57" r:id="rId423" xr:uid="{2F6A0B6E-714D-4D72-94CB-733A60396E9A}"/>
    <hyperlink ref="C56" r:id="rId424" xr:uid="{9087C70C-DE9A-40EB-AEC2-E9E2EB5D9F15}"/>
    <hyperlink ref="C360" r:id="rId425" xr:uid="{1B7544E5-BB0C-49C1-BAE4-FD9E92E2B454}"/>
    <hyperlink ref="C436" r:id="rId426" display="https://betmgm.my.workfront.com/task/638e4e4800a8a8c8e1bd8e675fe6783b/updates" xr:uid="{B4B55421-6383-4A7A-A30C-D66F5B3FD20F}"/>
    <hyperlink ref="C437" r:id="rId427" display="https://betmgm.my.workfront.com/task/63ef8abe001ddd005da7aa749878c3ac/updates" xr:uid="{8F8A6A78-85C6-4421-A4A0-219F74EB24F3}"/>
    <hyperlink ref="C438" r:id="rId428" display="https://betmgm.my.workfront.com/task/63d44457000904073c11ec4e3f1c3e89/updates" xr:uid="{A66A6BA7-E925-44CF-80FE-29F9F492FFE9}"/>
    <hyperlink ref="C439" r:id="rId429" display="https://betmgm.my.workfront.com/task/638e4c9c00a7f091fc3e38a7cc9328d4/updates" xr:uid="{922262F3-5E10-4049-BBEF-343721BD61EC}"/>
    <hyperlink ref="C440" r:id="rId430" display="https://betmgm.my.workfront.com/task/63d7f1bd0052740f45e344be15fc8e1c/updates" xr:uid="{825F37C1-C0CD-4C04-80A8-4A899656032E}"/>
    <hyperlink ref="C441" r:id="rId431" display="https://betmgm.my.workfront.com/task/63ed1c07003c6c438b5f3d160406f91c/updates" xr:uid="{596DADF1-2737-46CC-93E5-9E6C8041E110}"/>
    <hyperlink ref="C442" r:id="rId432" display="https://betmgm.my.workfront.com/task/63779c7a00788e0ad90b0ad680603247/updates" xr:uid="{24243B9F-BDF4-4A81-B041-05CEFE425191}"/>
    <hyperlink ref="C443" r:id="rId433" display="https://betmgm.my.workfront.com/task/637ce51000c180db3a744c546184ab68/updates" xr:uid="{EA55D435-11E3-4AF2-9B79-A38076BBD285}"/>
    <hyperlink ref="C444" r:id="rId434" display="https://betmgm.my.workfront.com/task/63da8c8200194169f290ea7ba83be281/updates" xr:uid="{5813F478-8477-4780-B70C-26C96F7851D8}"/>
    <hyperlink ref="C445" r:id="rId435" display="https://betmgm.my.workfront.com/task/63779c7a00788e1da6d38aa9138e4fb8/updates" xr:uid="{5874FF75-8D6F-4B7E-A492-8D564D28FB8B}"/>
    <hyperlink ref="C446" r:id="rId436" display="https://betmgm.my.workfront.com/task/637ce51000c180c64ee970d2bb04e4c7/updates" xr:uid="{7E645394-AD28-4184-B3AB-7A972776F234}"/>
    <hyperlink ref="C447" r:id="rId437" display="https://betmgm.my.workfront.com/task/63779c7a00788e38b5c457110ca47a50/updates" xr:uid="{13366ABA-3BBE-4491-B70C-DC0ADF70F239}"/>
    <hyperlink ref="C448" r:id="rId438" display="https://betmgm.my.workfront.com/task/63eea5760049972efa8990b514204639/updates" xr:uid="{5B417AB7-4407-4926-88F5-7A9EB3492558}"/>
    <hyperlink ref="C449" r:id="rId439" display="https://betmgm.my.workfront.com/task/63779d820078d79308cf38a588e0c369/updates" xr:uid="{86BB258E-598C-44DD-AACD-33D00DFA964A}"/>
    <hyperlink ref="C450" r:id="rId440" display="https://betmgm.my.workfront.com/task/637ce51000c180f66131604c65066bb9/updates" xr:uid="{B3A01D8E-684C-4461-A9B9-C5C8389204B7}"/>
    <hyperlink ref="C451" r:id="rId441" display="https://betmgm.my.workfront.com/task/63ceeeb1000cab54e97c1092d5c5cffe/updates" xr:uid="{9D1565A3-95A0-40D0-86CE-34FD45DA9E0D}"/>
    <hyperlink ref="C452" r:id="rId442" display="https://betmgm.my.workfront.com/task/63e14acd007f6ed09fbb6372964ada1a/updates" xr:uid="{FEB9462A-D0FD-402D-8C26-FCBFA4420B29}"/>
    <hyperlink ref="C453" r:id="rId443" display="https://betmgm.my.workfront.com/task/63d93d7c00000e090ecbcbce89cfed8b/updates" xr:uid="{71156DC6-A633-46B3-A644-2A054D9146E2}"/>
    <hyperlink ref="C454" r:id="rId444" display="https://betmgm.my.workfront.com/task/63cffa1000008f844a6a15863c64218d/updates" xr:uid="{599FC373-5C7F-480D-BE36-CB5E93781594}"/>
    <hyperlink ref="C455" r:id="rId445" display="https://betmgm.my.workfront.com/task/63d1aa0f003190f5b1c3c2701b6d957b/updates" xr:uid="{A1C38A46-BAFA-478F-9692-EFE41C4E6D6D}"/>
    <hyperlink ref="C456" r:id="rId446" display="https://betmgm.my.workfront.com/task/63cfeff600154519ae55510f67adfe7a/updates" xr:uid="{E191C330-DB1C-41FB-966B-7BB5E528C04A}"/>
    <hyperlink ref="C457" r:id="rId447" display="https://betmgm.my.workfront.com/task/63d04aeb004899e32a4a3086e222a30d/updates" xr:uid="{FA21D5C0-FD62-4CC5-81E4-EC97E57C3BB4}"/>
    <hyperlink ref="C458" r:id="rId448" display="http://cms.prod.env.works/sitecore/DirectLink.aspx?fo=%7b1C38766B-7435-4400-AE01-829957D6E295%7d&amp;la=" xr:uid="{CDED20B5-7C27-4A71-8DD6-FDF50556C846}"/>
    <hyperlink ref="C459" r:id="rId449" display="https://betmgm.my.workfront.com/task/63e529f4003deab38ff9826bc79d59d2/updates" xr:uid="{A3FDE47E-665E-4CFB-B22C-9E822A5B44F4}"/>
    <hyperlink ref="C460" r:id="rId450" display="https://betmgm.my.workfront.com/task/63d7ecea000bbc1e128b6bc1faf3e712/updates" xr:uid="{54AEAA82-A710-4B16-9CFF-BB9B7EEDA23A}"/>
    <hyperlink ref="C461" r:id="rId451" display="https://betmgm.my.workfront.com/task/63d97c4600905ef323f5c9e94f37ec79/updates" xr:uid="{9E5F6B4F-F8DA-4838-A48C-97FC5BFA9601}"/>
    <hyperlink ref="C462" r:id="rId452" display="https://betmgm.my.workfront.com/task/637ce8b600c3bf2cea213f0788065151/updates" xr:uid="{23FE23F1-3D3F-43ED-BC9F-D0730A9A39DB}"/>
    <hyperlink ref="C463" r:id="rId453" display="https://betmgm.my.workfront.com/task/63e40dc6006d8beb89561b1b30123a2f/updates" xr:uid="{8EA28B5B-9166-4CA5-95BC-9FE418BB037B}"/>
    <hyperlink ref="C464" r:id="rId454" display="https://betmgm.my.workfront.com/task/63e425a70007274f1d4e1c76db991f8e/updates" xr:uid="{D896C62A-9E80-4896-A69D-EAB6C0A56FA1}"/>
    <hyperlink ref="C465" r:id="rId455" display="https://betmgm.my.workfront.com/task/63d97c4600905f05ccf1968ecd8de475/updates" xr:uid="{C95B17A0-4153-4D07-A3A6-9DFCF0EC3E2C}"/>
    <hyperlink ref="C466" r:id="rId456" display="https://betmgm.my.workfront.com/task/637ce77000c31c7fbce272f52a3c93c1/updates" xr:uid="{6139E9CA-BAB6-44EE-8E4C-00C82498E045}"/>
    <hyperlink ref="C467" r:id="rId457" display="https://betmgm.my.workfront.com/task/63d7edb1000c01f8893ea20b102819be/updates" xr:uid="{501A6A24-8A3B-4150-8725-B2D9492C8D30}"/>
    <hyperlink ref="C468" r:id="rId458" display="https://betmgm.my.workfront.com/task/63d97c4600905ed75aa22ce10daaa7df/updates" xr:uid="{DC9A1AB3-A793-44AB-915A-93A732A36993}"/>
    <hyperlink ref="C469" r:id="rId459" display="https://betmgm.my.workfront.com/task/637d0aa200d3af107a87cc3fa5aa79ee/updates" xr:uid="{909A261C-33F2-4B5B-9BB8-18C2095D4C24}"/>
    <hyperlink ref="C470" r:id="rId460" display="https://betmgm.my.workfront.com/task/637b8e250012d30645bee9a77263b056/updates" xr:uid="{DAEA72EE-9733-471D-8230-D302C0301BB2}"/>
    <hyperlink ref="C471" r:id="rId461" display="https://betmgm.my.workfront.com/task/63e40ff1006dd92314b5a4f64c7053fd" xr:uid="{D8810D24-22D1-4072-9C29-0A73442B6077}"/>
    <hyperlink ref="C472" r:id="rId462" display="https://betmgm.my.workfront.com/task/63da909c00002621679f830fbd2fe624/updates" xr:uid="{BE4E16B4-361F-4BCC-813F-8C3AA69C3A11}"/>
    <hyperlink ref="C473" r:id="rId463" display="https://betmgm.my.workfront.com/task/637ce83200c3755b34dfb7a0cd3815f2/updates" xr:uid="{8920D12D-9A26-4F96-8B26-273F1AD78E4D}"/>
    <hyperlink ref="C474" r:id="rId464" display="https://betmgm.my.workfront.com/task/63e426450007404ff0009031ab6bf719/updates" xr:uid="{0A66C617-7EFC-4042-9A74-614E5A01DB06}"/>
    <hyperlink ref="C475" r:id="rId465" display="https://betmgm.my.workfront.com/task/63e1248800768c4010f37093a559cf62/updates" xr:uid="{92A95985-074B-464F-963A-DDB541D4C354}"/>
    <hyperlink ref="C476" r:id="rId466" display="https://betmgm.my.workfront.com/task/63f446f400a69ba174687848fb58ae60/updates" xr:uid="{753DEAB4-A3AF-413B-8C98-6A5EB7BDEBDF}"/>
    <hyperlink ref="C477" r:id="rId467" display="https://betmgm.my.workfront.com/task/63f4472900a6d36aa1fd1c3730e85121/updates" xr:uid="{4DB2481E-DD7C-47D7-B796-4FCB25D0FB74}"/>
    <hyperlink ref="C480" r:id="rId468" xr:uid="{D94D9700-2FDA-4B4B-A466-A31235ACC767}"/>
    <hyperlink ref="C481" r:id="rId469" xr:uid="{33BA1D3C-2624-41FE-B454-3AF4D68826E9}"/>
    <hyperlink ref="C482" r:id="rId470" xr:uid="{728E5B08-74D0-4C08-BB30-2ABC4968B6D0}"/>
    <hyperlink ref="C478" r:id="rId471" xr:uid="{2BF0A24E-62AB-492B-99EE-C77A50C5B609}"/>
    <hyperlink ref="C479" r:id="rId472" xr:uid="{1EC6026E-A68E-4948-8518-D0A642A04C6F}"/>
    <hyperlink ref="C483" r:id="rId473" xr:uid="{A2F66DC0-AFB0-4004-A0D9-E35FDBFD7E61}"/>
    <hyperlink ref="C484" r:id="rId474" xr:uid="{1ECF0535-8416-4862-8709-B72F70C3099F}"/>
    <hyperlink ref="C485" r:id="rId475" xr:uid="{1983A288-2B75-4885-9CA6-A16A072D9436}"/>
    <hyperlink ref="C486" r:id="rId476" xr:uid="{3AF25087-C970-4C88-9B3D-9187F78083D1}"/>
    <hyperlink ref="C488" r:id="rId477" xr:uid="{9EE4D6A2-F9BF-43C4-9756-5A9DB95F83ED}"/>
    <hyperlink ref="C487" r:id="rId478" xr:uid="{DB0078AC-6D6F-49D8-838E-30F8227DC7E7}"/>
    <hyperlink ref="C491" r:id="rId479" xr:uid="{0D16175E-9821-46CF-B8AF-57010B56FAAC}"/>
    <hyperlink ref="C490" r:id="rId480" xr:uid="{E9154F95-83F7-45DE-BFF6-B75C29ECE9B4}"/>
    <hyperlink ref="C492" r:id="rId481" xr:uid="{1DEBAC47-C849-43CB-916E-1D962C17E391}"/>
    <hyperlink ref="C493" r:id="rId482" xr:uid="{A45C4E54-24F7-45D0-BDCD-D69F852549F1}"/>
    <hyperlink ref="C494" r:id="rId483" xr:uid="{C7061BBD-8E7F-45D2-9F27-594332D5F06C}"/>
    <hyperlink ref="C495" r:id="rId484" xr:uid="{75FD534D-3BBD-401A-847C-E40E245EA2EA}"/>
    <hyperlink ref="C496" r:id="rId485" xr:uid="{2B913928-5219-48A7-9AD5-F73241538B35}"/>
    <hyperlink ref="C497" r:id="rId486" xr:uid="{F4E9D505-2BC4-4865-BF60-FE72DDED7C29}"/>
    <hyperlink ref="C498" r:id="rId487" xr:uid="{836B23DD-85D7-4F01-8AC7-59F4856C4085}"/>
    <hyperlink ref="C499" r:id="rId488" xr:uid="{F91A7D48-61C0-41ED-939B-732DA7B78533}"/>
    <hyperlink ref="C500" r:id="rId489" xr:uid="{5AD46256-8E4B-4822-A4F9-D30A1FC7EE36}"/>
    <hyperlink ref="C501" r:id="rId490" xr:uid="{1FAE623B-225C-4E8D-9D46-B953231F1202}"/>
    <hyperlink ref="C502" r:id="rId491" xr:uid="{E8062730-94BB-42C1-88ED-F01A26D33DAB}"/>
    <hyperlink ref="C503" r:id="rId492" xr:uid="{379DC974-80D4-406C-BD12-23912F963014}"/>
    <hyperlink ref="C504" r:id="rId493" xr:uid="{A8709133-0E7F-4A0E-809B-C08A79938352}"/>
    <hyperlink ref="C505" r:id="rId494" xr:uid="{4794E139-E0BA-4E7A-9D2E-94C5B8824C7A}"/>
    <hyperlink ref="C506" r:id="rId495" xr:uid="{3C8119F9-9292-4D39-BCF0-D4C42310CFBE}"/>
    <hyperlink ref="C507" r:id="rId496" xr:uid="{5CD9BCC3-C295-47D3-99F8-0126373FABB6}"/>
    <hyperlink ref="C508" r:id="rId497" xr:uid="{5F06D1F5-60A5-46D8-8C72-54AF069B76E2}"/>
    <hyperlink ref="C509" r:id="rId498" xr:uid="{B02C3A1A-CBED-4FA4-8F9D-E414B37EDC6C}"/>
    <hyperlink ref="C510" r:id="rId499" xr:uid="{D037A7AC-1E9B-40AE-AAC2-85095AA46ECD}"/>
    <hyperlink ref="C511" r:id="rId500" xr:uid="{DC1F93F7-9B83-42A4-96C7-6677B02717C1}"/>
    <hyperlink ref="C512" r:id="rId501" xr:uid="{638E3A91-6B7B-442E-BE66-0D073765E2CD}"/>
    <hyperlink ref="C513" r:id="rId502" xr:uid="{D64B5246-B481-4900-A6C6-0AA700377D15}"/>
    <hyperlink ref="C514" r:id="rId503" xr:uid="{DED66B44-0E08-4E3C-8E83-F2CD50C75E29}"/>
    <hyperlink ref="C515" r:id="rId504" xr:uid="{4B01DF33-E417-44E5-9951-356DFBB43819}"/>
    <hyperlink ref="C516" r:id="rId505" xr:uid="{FFA8B434-3ADC-43B4-8C6B-9FA50821ABAC}"/>
    <hyperlink ref="C517" r:id="rId506" xr:uid="{DF2C0328-B881-471A-911A-E633AF08606C}"/>
    <hyperlink ref="C518" r:id="rId507" xr:uid="{6ACDF545-94AA-4346-BC52-AC3D8802C480}"/>
    <hyperlink ref="C519" r:id="rId508" xr:uid="{50BAAC5B-7BF4-40C7-A54A-092444F310C2}"/>
    <hyperlink ref="C520" r:id="rId509" xr:uid="{1E94A471-344B-4E4E-AD86-FC06C1E7AB13}"/>
    <hyperlink ref="C521" r:id="rId510" xr:uid="{534C66F3-67B2-4F9C-B7D7-78241C9409E6}"/>
    <hyperlink ref="C522" r:id="rId511" xr:uid="{6B4476CB-F998-4C7A-91D3-C04B5CF45AB9}"/>
    <hyperlink ref="C523" r:id="rId512" xr:uid="{D077E1BC-BF80-4124-8C81-E207629808D7}"/>
    <hyperlink ref="C524" r:id="rId513" xr:uid="{5D0E1A6A-D357-4FDC-B1D9-1F78E9C508F7}"/>
    <hyperlink ref="C525" r:id="rId514" xr:uid="{3B608856-52DE-4A80-9464-52E0BE1D8094}"/>
    <hyperlink ref="C526" r:id="rId515" xr:uid="{2F2A0634-4B4E-40D2-B3D9-20AE0EEE174E}"/>
    <hyperlink ref="C527" r:id="rId516" xr:uid="{C0452B3A-4B24-48C3-960B-63D14FF50B0A}"/>
    <hyperlink ref="C528" r:id="rId517" xr:uid="{DB71942E-B073-4189-A8D2-3346DFB1A910}"/>
    <hyperlink ref="C529" r:id="rId518" xr:uid="{5F5EA19E-418B-4E2C-9618-4ACB731F4758}"/>
    <hyperlink ref="C530" r:id="rId519" xr:uid="{BBE12B31-A80A-4AD2-AE95-B82B1048618D}"/>
    <hyperlink ref="C532" r:id="rId520" xr:uid="{FD21A83E-3707-4150-8F35-D351ABC41773}"/>
    <hyperlink ref="C533" r:id="rId521" xr:uid="{8942B30A-418A-4CD8-AEBC-862A0E537509}"/>
    <hyperlink ref="C534" r:id="rId522" xr:uid="{D1C7123E-B2FD-42E1-BD4E-1647A785A30C}"/>
    <hyperlink ref="C535" r:id="rId523" xr:uid="{E68E4D12-3C98-47BF-9150-BDC8F2FD6756}"/>
    <hyperlink ref="C536" r:id="rId524" xr:uid="{32983134-EDBB-4AE3-80B6-482710C76DCF}"/>
    <hyperlink ref="C537" r:id="rId525" xr:uid="{DE2E1A82-4AF9-484C-94CE-0E9A40F362F1}"/>
    <hyperlink ref="C538" r:id="rId526" xr:uid="{8EE854A7-17A4-4F15-A622-FD570E9673D8}"/>
    <hyperlink ref="C539" r:id="rId527" xr:uid="{23A01718-EF91-4978-BD49-0497814CA5F7}"/>
    <hyperlink ref="C540" r:id="rId528" xr:uid="{1C7ADC00-CC06-40E0-8BD4-B2C320FCADE9}"/>
    <hyperlink ref="C541" r:id="rId529" xr:uid="{195B9C35-5B92-4AB6-8090-0DDE835FB015}"/>
    <hyperlink ref="C531" r:id="rId530" xr:uid="{11A099AA-01A4-4A07-9859-203C0C62CC7F}"/>
    <hyperlink ref="C542" r:id="rId531" xr:uid="{49A5B934-EFA0-49CC-BECB-5BFB1D1FB7CD}"/>
    <hyperlink ref="C543" r:id="rId532" xr:uid="{3041C743-EDD5-4A6C-8486-1AF64FABE5CB}"/>
    <hyperlink ref="C544" r:id="rId533" xr:uid="{B509D6B8-F247-43B0-9CDC-3D43AD1850D7}"/>
    <hyperlink ref="C545" r:id="rId534" xr:uid="{25CEB49B-3801-47CE-8F12-21ACC215FBAD}"/>
    <hyperlink ref="C546" r:id="rId535" xr:uid="{67201550-D85E-48E0-A525-FD737C1C55D1}"/>
    <hyperlink ref="C547" r:id="rId536" xr:uid="{36391F8A-13B8-4E13-8406-B7CBEE41197E}"/>
    <hyperlink ref="C548" r:id="rId537" xr:uid="{BD75FB7D-B614-404B-8566-C3E7C58BB24C}"/>
    <hyperlink ref="C549" r:id="rId538" xr:uid="{1076D48C-7BE9-443B-A570-5A293BD6D4C4}"/>
    <hyperlink ref="C550" r:id="rId539" xr:uid="{7FFC3E1B-5FAA-4A9B-9651-F63E454BA83F}"/>
    <hyperlink ref="C551" r:id="rId540" xr:uid="{6E45157C-C04F-4E5D-A7C8-735EAD145607}"/>
    <hyperlink ref="C552" r:id="rId541" xr:uid="{B727ED44-1D8D-4D37-A9B2-89063F182938}"/>
    <hyperlink ref="C553" r:id="rId542" xr:uid="{128ACA91-6066-4CBC-8B2F-E7439C70771A}"/>
    <hyperlink ref="C554" r:id="rId543" xr:uid="{3E55B30B-C14A-4366-978C-34AA7C70BA5A}"/>
    <hyperlink ref="C555" r:id="rId544" xr:uid="{FBCB55A9-7C80-4900-A3EE-448B82B34C6A}"/>
    <hyperlink ref="C556" r:id="rId545" xr:uid="{F8ECE6D9-61A7-4CA7-89F0-EF16245BACF9}"/>
    <hyperlink ref="C557" r:id="rId546" xr:uid="{014542A1-45AF-447B-8044-940B05C0269E}"/>
    <hyperlink ref="C558" r:id="rId547" xr:uid="{7B7CC632-6409-40AC-904A-A55FAB0AA0CC}"/>
    <hyperlink ref="C559" r:id="rId548" xr:uid="{BB2E814E-E6AC-4F8E-B7D7-4D7B519DF930}"/>
    <hyperlink ref="C560" r:id="rId549" xr:uid="{9B61B450-B5C9-4C3D-9932-6AF05F811EFF}"/>
    <hyperlink ref="C561" r:id="rId550" xr:uid="{33E19C25-8003-44A1-8DF0-A17FE0848776}"/>
    <hyperlink ref="C562" r:id="rId551" xr:uid="{3688F4EB-F5F0-4147-8EA5-1DA3585272AC}"/>
    <hyperlink ref="C563" r:id="rId552" xr:uid="{D0F68033-6946-409C-8F2F-3C3020701DF2}"/>
    <hyperlink ref="C564" r:id="rId553" xr:uid="{86A07D7E-7C32-4C61-A20C-974497E1B77D}"/>
    <hyperlink ref="C565" r:id="rId554" xr:uid="{618CDEEE-D733-40BC-9446-0A4888F0B07D}"/>
    <hyperlink ref="C572" r:id="rId555" xr:uid="{3C245569-0420-4C84-AEBE-CC08FE56FC82}"/>
    <hyperlink ref="C573" r:id="rId556" xr:uid="{D4809541-AFCE-468A-B15D-F17F949A0016}"/>
    <hyperlink ref="C574" r:id="rId557" xr:uid="{BFE386A4-CB7D-4424-B41B-E2E47F37D1C0}"/>
    <hyperlink ref="C566" r:id="rId558" xr:uid="{16480064-B935-4C04-839A-1F98643D51DF}"/>
    <hyperlink ref="C575" r:id="rId559" xr:uid="{FBE267B4-A8F3-42F8-9935-B0FBC7C00FAA}"/>
    <hyperlink ref="C576" r:id="rId560" xr:uid="{0F0C53B1-4D65-4FCD-90FF-7662A79A6B36}"/>
    <hyperlink ref="C577" r:id="rId561" xr:uid="{EE3A1B49-DEC1-48E7-A16C-482FB29E771A}"/>
    <hyperlink ref="C578" r:id="rId562" xr:uid="{1016C0F0-5B98-4B26-AB5D-0EA52DD3446C}"/>
    <hyperlink ref="C579" r:id="rId563" xr:uid="{E3A5CC00-B05E-4E08-8EB6-364973BF3916}"/>
    <hyperlink ref="C580" r:id="rId564" xr:uid="{DB434AA2-98CA-4524-A6C8-91422A46B72A}"/>
    <hyperlink ref="C567" r:id="rId565" xr:uid="{5DCC707A-6E11-4F63-9067-264FD8AC972A}"/>
    <hyperlink ref="C568" r:id="rId566" xr:uid="{A83B2FE0-E021-47A0-8BDE-D79B0258F7F0}"/>
    <hyperlink ref="C569" r:id="rId567" xr:uid="{7C9FF47B-B5EF-442D-835E-B15311575811}"/>
    <hyperlink ref="C570" r:id="rId568" display="CHR_See Change Request - 2/22" xr:uid="{D33C5D54-277B-42A6-BF70-9323D0058C35}"/>
    <hyperlink ref="C571" r:id="rId569" xr:uid="{A2A548AE-F670-4C90-8216-D02D3BFC7B4C}"/>
    <hyperlink ref="C581" r:id="rId570" display="PRT_619600 Enhanced Affiliate- First Bet Offer up to $1100" xr:uid="{EA2BC19D-E889-4437-8F32-33CC1A36C2CE}"/>
    <hyperlink ref="C582" r:id="rId571" xr:uid="{EA2C1E91-8B54-4AE4-8B0D-C42F01383AB4}"/>
    <hyperlink ref="C583" r:id="rId572" xr:uid="{9357EB09-AFC8-4C07-BA3D-A5EA92A864A5}"/>
    <hyperlink ref="C584" r:id="rId573" xr:uid="{9540775A-7B7F-47B2-845A-AD5C4998A4AB}"/>
    <hyperlink ref="C585" r:id="rId574" xr:uid="{7F4A775F-9B9E-458A-AD42-BABB351B1FCF}"/>
    <hyperlink ref="C586" r:id="rId575" xr:uid="{87C5EA09-C2C6-446D-90EA-7277E2039FD5}"/>
    <hyperlink ref="C587" r:id="rId576" xr:uid="{B02587B4-B782-4B0C-B8EC-9B9647016710}"/>
    <hyperlink ref="C588" r:id="rId577" xr:uid="{DD1532D8-256D-4F4E-97BC-491ED51DB0CC}"/>
    <hyperlink ref="C589" r:id="rId578" xr:uid="{BB722248-F2EA-4904-B94C-86DB1F61C6E8}"/>
    <hyperlink ref="C590" r:id="rId579" xr:uid="{5A1AE73F-9499-49F5-B44A-14A28118AD4A}"/>
    <hyperlink ref="C591" r:id="rId580" xr:uid="{7DEC606F-C064-4598-86AA-9D2846FDE53F}"/>
    <hyperlink ref="C592" r:id="rId581" xr:uid="{C5F04739-FAC5-4CBA-9178-7A735B0DEAAC}"/>
    <hyperlink ref="C593" r:id="rId582" xr:uid="{C6F77D49-9EC1-49F2-94E3-7CEA8DFD3591}"/>
    <hyperlink ref="C594" r:id="rId583" xr:uid="{09207704-5CC5-42F5-B84A-6610327FCB37}"/>
    <hyperlink ref="C595" r:id="rId584" xr:uid="{3C13B71F-9D32-4623-9D5A-EBF150698D0B}"/>
    <hyperlink ref="C596" r:id="rId585" xr:uid="{F026EFE0-EE18-4415-AD23-B384FE8FFCF9}"/>
    <hyperlink ref="C597" r:id="rId586" xr:uid="{2C4E8B51-7E53-436A-9B55-B8188CD25AC3}"/>
    <hyperlink ref="C598" r:id="rId587" xr:uid="{7A4D579B-17FF-47FE-A189-B6CCA242C2D8}"/>
    <hyperlink ref="C609" r:id="rId588" xr:uid="{5DAB3903-3908-4229-9AE5-4BE19E8CBFFC}"/>
    <hyperlink ref="C610" r:id="rId589" xr:uid="{B15D4F3E-2A82-4113-86AF-B98938D41153}"/>
    <hyperlink ref="C611" r:id="rId590" xr:uid="{B96DECF3-8994-47B2-984C-C8B2B9198127}"/>
    <hyperlink ref="C612" r:id="rId591" xr:uid="{AB039040-3CD4-4F6C-8C20-0D6C6B5DD137}"/>
    <hyperlink ref="C616" r:id="rId592" xr:uid="{8F3F4CEB-C6BD-451C-ACA1-71EA5FD95746}"/>
    <hyperlink ref="C617" r:id="rId593" xr:uid="{BEBD2C9D-B84D-48CE-BFAC-6E479E891145}"/>
    <hyperlink ref="C618" r:id="rId594" xr:uid="{4007931A-442F-42AA-9C2E-1B08850A6B8D}"/>
    <hyperlink ref="C619" r:id="rId595" xr:uid="{E02370FC-40D4-4F1C-A87F-92EA1916C6BE}"/>
    <hyperlink ref="C620" r:id="rId596" xr:uid="{6C8439AF-E1BE-4BB3-82B9-61823A534C6B}"/>
    <hyperlink ref="C621" r:id="rId597" xr:uid="{2BB4AFEA-F35D-4ABC-B220-34F6709F1BAC}"/>
    <hyperlink ref="C613" r:id="rId598" xr:uid="{7331336E-AF71-4894-BDB5-23CA64B67C6C}"/>
    <hyperlink ref="C614" r:id="rId599" xr:uid="{A72CE82D-1173-49D5-BD9E-9458A3EBEA7B}"/>
    <hyperlink ref="C615" r:id="rId600" xr:uid="{DD2D9251-22BF-45F3-B117-1C5A882ECC65}"/>
    <hyperlink ref="C622" r:id="rId601" xr:uid="{B7EF32A4-26D5-492C-9960-71C3FB62AF13}"/>
    <hyperlink ref="C623" r:id="rId602" xr:uid="{0C91F95E-3B2D-43FD-97B6-037EDE97E916}"/>
    <hyperlink ref="C624" r:id="rId603" xr:uid="{75BDFACD-9DA2-4DBE-9050-49A5041D461F}"/>
    <hyperlink ref="C625" r:id="rId604" xr:uid="{F29A08C1-14DE-46F9-B598-DFBD83231D43}"/>
    <hyperlink ref="C599" r:id="rId605" xr:uid="{D6BB99A7-BAF1-4C82-863C-C0752D01C294}"/>
    <hyperlink ref="C600" r:id="rId606" xr:uid="{1F13F981-067C-4F59-8F93-C001B4690AF4}"/>
    <hyperlink ref="C601" r:id="rId607" xr:uid="{A18BE802-0FAC-4AA5-A6CE-0586CE5F5EB8}"/>
    <hyperlink ref="C602" r:id="rId608" xr:uid="{6D9F8331-BA0B-431E-A9FC-4B033358628F}"/>
    <hyperlink ref="C608" r:id="rId609" xr:uid="{907986D1-693E-4DFB-8464-CAA8F4E2A7CC}"/>
    <hyperlink ref="C607" r:id="rId610" xr:uid="{3412EAC0-E16A-40DA-905E-EB6A88A389D9}"/>
    <hyperlink ref="C606" r:id="rId611" xr:uid="{F029C855-02ED-4861-B2A4-67D2BA95C37B}"/>
    <hyperlink ref="C605" r:id="rId612" xr:uid="{72E5EACF-FC8C-4511-BAB8-7B1FC819E85B}"/>
    <hyperlink ref="C604" r:id="rId613" xr:uid="{A3E777CC-D6EF-4F59-933D-C402DCBA3C7D}"/>
    <hyperlink ref="C603" r:id="rId614" xr:uid="{52172717-038E-427C-94B1-7826915D6F30}"/>
    <hyperlink ref="C626" r:id="rId615" xr:uid="{DAD37CE1-39A5-4CC6-805F-701396F3B19B}"/>
    <hyperlink ref="C627" r:id="rId616" xr:uid="{5BBC7BC2-14ED-4E36-BEF9-9D0933E61FC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F41130-0556-473E-8C41-55E2B3E57622}">
          <x14:formula1>
            <xm:f>Categories!$A$2:$A$14</xm:f>
          </x14:formula1>
          <xm:sqref>I522:I526 H2:H1048576</xm:sqref>
        </x14:dataValidation>
        <x14:dataValidation type="list" allowBlank="1" showInputMessage="1" showErrorMessage="1" xr:uid="{FF199B9C-D15A-44FE-8992-E3DDDE01D34D}">
          <x14:formula1>
            <xm:f>Categories!$C$2:$C$14</xm:f>
          </x14:formula1>
          <xm:sqref>K2:K627 K628:K1048576</xm:sqref>
        </x14:dataValidation>
        <x14:dataValidation type="list" allowBlank="1" showInputMessage="1" showErrorMessage="1" xr:uid="{E0FAF777-494E-4A61-8270-D626D4BEF373}">
          <x14:formula1>
            <xm:f>Categories!$B$2:$B$8</xm:f>
          </x14:formula1>
          <xm:sqref>I2:I521 I527:I1048576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0721-F21F-4825-83A7-064232CDA998}">
  <dimension ref="A1:N851"/>
  <sheetViews>
    <sheetView zoomScale="90" zoomScaleNormal="90" workbookViewId="0">
      <pane ySplit="1" topLeftCell="C825" activePane="bottomLeft" state="frozen"/>
      <selection pane="bottomLeft" activeCell="I850" sqref="I850"/>
    </sheetView>
  </sheetViews>
  <sheetFormatPr defaultRowHeight="15"/>
  <cols>
    <col min="1" max="1" width="11.42578125" bestFit="1" customWidth="1"/>
    <col min="2" max="2" width="9.140625" style="12" bestFit="1" customWidth="1"/>
    <col min="3" max="3" width="113.28515625" style="11" customWidth="1"/>
    <col min="4" max="4" width="16.28515625" style="8" customWidth="1"/>
    <col min="5" max="5" width="13.28515625" style="8" customWidth="1"/>
    <col min="6" max="6" width="8.140625" style="8" customWidth="1"/>
    <col min="7" max="7" width="8.5703125" style="8" customWidth="1"/>
    <col min="8" max="8" width="30.5703125" style="9" customWidth="1"/>
    <col min="9" max="9" width="15.42578125" style="9" customWidth="1"/>
    <col min="10" max="10" width="15.7109375" style="9" customWidth="1"/>
    <col min="11" max="11" width="11.85546875" style="9" customWidth="1"/>
    <col min="12" max="12" width="10.140625" style="9" customWidth="1"/>
    <col min="13" max="13" width="10.140625" style="10" customWidth="1"/>
    <col min="14" max="14" width="52" customWidth="1"/>
    <col min="15" max="15" width="61.85546875" customWidth="1"/>
  </cols>
  <sheetData>
    <row r="1" spans="1:14" ht="16.5">
      <c r="A1" s="1" t="s">
        <v>37</v>
      </c>
      <c r="B1" s="2"/>
      <c r="C1" s="3" t="s">
        <v>38</v>
      </c>
      <c r="D1" s="3" t="s">
        <v>39</v>
      </c>
      <c r="E1" s="3" t="s">
        <v>40</v>
      </c>
      <c r="F1" s="4" t="s">
        <v>41</v>
      </c>
      <c r="G1" s="3" t="s">
        <v>42</v>
      </c>
      <c r="H1" s="5" t="s">
        <v>0</v>
      </c>
      <c r="I1" s="5" t="s">
        <v>1</v>
      </c>
      <c r="J1" s="5" t="s">
        <v>43</v>
      </c>
      <c r="K1" s="5" t="s">
        <v>2</v>
      </c>
      <c r="L1" s="5" t="s">
        <v>44</v>
      </c>
      <c r="M1" s="5" t="s">
        <v>45</v>
      </c>
      <c r="N1" s="5" t="s">
        <v>46</v>
      </c>
    </row>
    <row r="2" spans="1:14">
      <c r="A2" s="6">
        <v>44986</v>
      </c>
      <c r="B2" s="7">
        <v>1</v>
      </c>
      <c r="C2" s="19" t="s">
        <v>3056</v>
      </c>
      <c r="D2" s="197" t="s">
        <v>70</v>
      </c>
      <c r="E2" s="8">
        <v>1</v>
      </c>
      <c r="F2" s="8">
        <v>1</v>
      </c>
      <c r="G2" s="8">
        <v>1</v>
      </c>
      <c r="H2" s="9" t="s">
        <v>6</v>
      </c>
      <c r="I2" s="9" t="s">
        <v>4</v>
      </c>
      <c r="J2" s="9" t="s">
        <v>49</v>
      </c>
      <c r="K2" s="9" t="s">
        <v>8</v>
      </c>
      <c r="L2" s="9">
        <v>1</v>
      </c>
    </row>
    <row r="3" spans="1:14">
      <c r="A3" s="6">
        <v>44986</v>
      </c>
      <c r="B3" s="7">
        <f t="shared" ref="B3:B67" si="0">B2+1</f>
        <v>2</v>
      </c>
      <c r="C3" s="24" t="s">
        <v>3057</v>
      </c>
      <c r="D3" s="197" t="s">
        <v>59</v>
      </c>
      <c r="E3" s="8">
        <v>1</v>
      </c>
      <c r="F3" s="8">
        <v>1</v>
      </c>
      <c r="G3" s="8">
        <v>1</v>
      </c>
      <c r="H3" s="9" t="s">
        <v>6</v>
      </c>
      <c r="I3" s="9" t="s">
        <v>4</v>
      </c>
      <c r="J3" s="9" t="s">
        <v>66</v>
      </c>
      <c r="K3" s="9" t="s">
        <v>8</v>
      </c>
      <c r="L3" s="9">
        <v>1</v>
      </c>
    </row>
    <row r="4" spans="1:14">
      <c r="A4" s="6">
        <v>44986</v>
      </c>
      <c r="B4" s="7">
        <f t="shared" si="0"/>
        <v>3</v>
      </c>
      <c r="C4" s="19" t="s">
        <v>3058</v>
      </c>
      <c r="D4" s="197" t="s">
        <v>2605</v>
      </c>
      <c r="E4" s="8">
        <v>1</v>
      </c>
      <c r="F4" s="8">
        <v>1</v>
      </c>
      <c r="G4" s="8">
        <v>1</v>
      </c>
      <c r="H4" s="9" t="s">
        <v>6</v>
      </c>
      <c r="I4" s="9" t="s">
        <v>7</v>
      </c>
      <c r="J4" s="9" t="s">
        <v>49</v>
      </c>
      <c r="K4" s="9" t="s">
        <v>8</v>
      </c>
      <c r="L4" s="9">
        <v>1</v>
      </c>
    </row>
    <row r="5" spans="1:14">
      <c r="A5" s="6">
        <v>44986</v>
      </c>
      <c r="B5" s="7">
        <f t="shared" si="0"/>
        <v>4</v>
      </c>
      <c r="C5" s="19" t="s">
        <v>3059</v>
      </c>
      <c r="D5" s="197" t="s">
        <v>2605</v>
      </c>
      <c r="E5" s="8">
        <v>1</v>
      </c>
      <c r="F5" s="8">
        <v>0</v>
      </c>
      <c r="G5" s="8">
        <v>3</v>
      </c>
      <c r="H5" s="9" t="s">
        <v>6</v>
      </c>
      <c r="I5" s="9" t="s">
        <v>7</v>
      </c>
      <c r="J5" s="9" t="s">
        <v>51</v>
      </c>
      <c r="K5" s="9" t="s">
        <v>20</v>
      </c>
      <c r="L5" s="9">
        <v>1</v>
      </c>
    </row>
    <row r="6" spans="1:14">
      <c r="A6" s="6">
        <v>44986</v>
      </c>
      <c r="B6" s="7">
        <f t="shared" si="0"/>
        <v>5</v>
      </c>
      <c r="C6" s="16" t="s">
        <v>3060</v>
      </c>
      <c r="D6" s="197" t="s">
        <v>73</v>
      </c>
      <c r="E6" s="8">
        <v>1</v>
      </c>
      <c r="F6" s="8">
        <v>1</v>
      </c>
      <c r="G6" s="8">
        <v>0</v>
      </c>
      <c r="H6" s="9" t="s">
        <v>21</v>
      </c>
      <c r="I6" s="9" t="s">
        <v>4</v>
      </c>
      <c r="J6" s="9" t="s">
        <v>49</v>
      </c>
      <c r="K6" s="9" t="s">
        <v>27</v>
      </c>
      <c r="L6" s="9">
        <v>1</v>
      </c>
    </row>
    <row r="7" spans="1:14">
      <c r="A7" s="6">
        <v>44986</v>
      </c>
      <c r="B7" s="7">
        <f t="shared" si="0"/>
        <v>6</v>
      </c>
      <c r="C7" s="21" t="s">
        <v>3061</v>
      </c>
      <c r="D7" s="197" t="s">
        <v>73</v>
      </c>
      <c r="E7" s="8">
        <v>1</v>
      </c>
      <c r="F7" s="8">
        <v>0</v>
      </c>
      <c r="G7" s="8">
        <v>1</v>
      </c>
      <c r="H7" s="9" t="s">
        <v>15</v>
      </c>
      <c r="I7" s="9" t="s">
        <v>4</v>
      </c>
      <c r="J7" s="9" t="s">
        <v>1209</v>
      </c>
      <c r="K7" s="9" t="s">
        <v>14</v>
      </c>
      <c r="L7" s="9">
        <v>1</v>
      </c>
    </row>
    <row r="8" spans="1:14">
      <c r="A8" s="6">
        <v>44986</v>
      </c>
      <c r="B8" s="7">
        <f t="shared" si="0"/>
        <v>7</v>
      </c>
      <c r="C8" s="21" t="s">
        <v>792</v>
      </c>
      <c r="D8" s="197" t="s">
        <v>73</v>
      </c>
      <c r="E8" s="8">
        <v>1</v>
      </c>
      <c r="F8" s="8">
        <v>2</v>
      </c>
      <c r="G8" s="8">
        <v>2</v>
      </c>
      <c r="H8" s="9" t="s">
        <v>15</v>
      </c>
      <c r="I8" s="9" t="s">
        <v>4</v>
      </c>
      <c r="J8" s="9" t="s">
        <v>49</v>
      </c>
      <c r="K8" s="9" t="s">
        <v>20</v>
      </c>
      <c r="L8" s="9">
        <v>1</v>
      </c>
    </row>
    <row r="9" spans="1:14">
      <c r="A9" s="6">
        <v>44986</v>
      </c>
      <c r="B9" s="7">
        <f t="shared" si="0"/>
        <v>8</v>
      </c>
      <c r="C9" s="21" t="s">
        <v>3042</v>
      </c>
      <c r="D9" s="197" t="s">
        <v>783</v>
      </c>
      <c r="E9" s="8">
        <v>1</v>
      </c>
      <c r="F9" s="8">
        <v>17</v>
      </c>
      <c r="G9" s="8">
        <v>0</v>
      </c>
      <c r="H9" s="9" t="s">
        <v>15</v>
      </c>
      <c r="I9" s="9" t="s">
        <v>4</v>
      </c>
      <c r="J9" s="9" t="s">
        <v>1209</v>
      </c>
      <c r="K9" s="9" t="s">
        <v>14</v>
      </c>
      <c r="M9" s="9">
        <v>1</v>
      </c>
      <c r="N9" t="s">
        <v>3062</v>
      </c>
    </row>
    <row r="10" spans="1:14">
      <c r="A10" s="6">
        <v>44986</v>
      </c>
      <c r="B10" s="7">
        <f t="shared" si="0"/>
        <v>9</v>
      </c>
      <c r="C10" s="21" t="s">
        <v>3063</v>
      </c>
      <c r="D10" s="197" t="s">
        <v>783</v>
      </c>
      <c r="E10" s="8">
        <v>1</v>
      </c>
      <c r="F10" s="8">
        <v>0</v>
      </c>
      <c r="G10" s="8">
        <v>0</v>
      </c>
      <c r="H10" s="9" t="s">
        <v>15</v>
      </c>
      <c r="I10" s="9" t="s">
        <v>4</v>
      </c>
      <c r="J10" s="9" t="s">
        <v>49</v>
      </c>
      <c r="K10" s="9" t="s">
        <v>14</v>
      </c>
      <c r="L10" s="9">
        <v>1</v>
      </c>
    </row>
    <row r="11" spans="1:14">
      <c r="A11" s="6">
        <v>44986</v>
      </c>
      <c r="B11" s="7">
        <f t="shared" si="0"/>
        <v>10</v>
      </c>
      <c r="C11" s="21" t="s">
        <v>3064</v>
      </c>
      <c r="D11" s="197" t="s">
        <v>783</v>
      </c>
      <c r="E11" s="8">
        <v>1</v>
      </c>
      <c r="F11" s="8">
        <v>1</v>
      </c>
      <c r="G11" s="8">
        <v>3</v>
      </c>
      <c r="H11" s="9" t="s">
        <v>6</v>
      </c>
      <c r="I11" s="9" t="s">
        <v>4</v>
      </c>
      <c r="J11" s="9" t="s">
        <v>66</v>
      </c>
      <c r="K11" s="9" t="s">
        <v>8</v>
      </c>
      <c r="L11" s="9">
        <v>1</v>
      </c>
    </row>
    <row r="12" spans="1:14">
      <c r="A12" s="46">
        <v>44986</v>
      </c>
      <c r="B12" s="7">
        <f t="shared" si="0"/>
        <v>11</v>
      </c>
      <c r="C12" s="24" t="s">
        <v>3065</v>
      </c>
      <c r="D12" s="197" t="s">
        <v>61</v>
      </c>
      <c r="E12" s="8">
        <v>1</v>
      </c>
      <c r="F12" s="8">
        <v>0</v>
      </c>
      <c r="G12" s="8">
        <v>3</v>
      </c>
      <c r="H12" s="9" t="s">
        <v>6</v>
      </c>
      <c r="I12" s="9" t="s">
        <v>7</v>
      </c>
      <c r="J12" s="9" t="s">
        <v>49</v>
      </c>
      <c r="K12" s="9" t="s">
        <v>20</v>
      </c>
      <c r="L12" s="9">
        <v>1</v>
      </c>
    </row>
    <row r="13" spans="1:14">
      <c r="A13" s="6">
        <v>44986</v>
      </c>
      <c r="B13" s="7">
        <f t="shared" si="0"/>
        <v>12</v>
      </c>
      <c r="C13" s="21" t="s">
        <v>3066</v>
      </c>
      <c r="D13" s="197" t="s">
        <v>48</v>
      </c>
      <c r="E13" s="8">
        <v>1</v>
      </c>
      <c r="F13" s="8">
        <v>1</v>
      </c>
      <c r="G13" s="8">
        <v>2</v>
      </c>
      <c r="H13" s="9" t="s">
        <v>21</v>
      </c>
      <c r="I13" s="9" t="s">
        <v>4</v>
      </c>
      <c r="J13" s="9" t="s">
        <v>49</v>
      </c>
      <c r="K13" s="9" t="s">
        <v>25</v>
      </c>
      <c r="L13" s="9">
        <v>1</v>
      </c>
    </row>
    <row r="14" spans="1:14" ht="15" customHeight="1">
      <c r="A14" s="6">
        <v>44986</v>
      </c>
      <c r="B14" s="7">
        <f t="shared" si="0"/>
        <v>13</v>
      </c>
      <c r="C14" s="123" t="s">
        <v>3067</v>
      </c>
      <c r="D14" s="197" t="s">
        <v>48</v>
      </c>
      <c r="E14" s="8">
        <v>1</v>
      </c>
      <c r="F14" s="8">
        <v>18</v>
      </c>
      <c r="G14" s="8">
        <v>0</v>
      </c>
      <c r="H14" s="9" t="s">
        <v>21</v>
      </c>
      <c r="I14" s="9" t="s">
        <v>4</v>
      </c>
      <c r="J14" s="9" t="s">
        <v>1209</v>
      </c>
      <c r="K14" s="9" t="s">
        <v>25</v>
      </c>
      <c r="L14" s="9">
        <v>1</v>
      </c>
    </row>
    <row r="15" spans="1:14">
      <c r="A15" s="6">
        <v>44986</v>
      </c>
      <c r="B15" s="7">
        <f t="shared" si="0"/>
        <v>14</v>
      </c>
      <c r="C15" s="21" t="s">
        <v>3068</v>
      </c>
      <c r="D15" s="197" t="s">
        <v>48</v>
      </c>
      <c r="E15" s="8">
        <v>1</v>
      </c>
      <c r="F15" s="8">
        <v>1</v>
      </c>
      <c r="G15" s="8">
        <v>4</v>
      </c>
      <c r="H15" s="9" t="s">
        <v>9</v>
      </c>
      <c r="I15" s="9" t="s">
        <v>4</v>
      </c>
      <c r="J15" s="9" t="s">
        <v>49</v>
      </c>
      <c r="K15" s="9" t="s">
        <v>20</v>
      </c>
      <c r="L15" s="9">
        <v>1</v>
      </c>
    </row>
    <row r="16" spans="1:14">
      <c r="A16" s="6">
        <v>44986</v>
      </c>
      <c r="B16" s="7">
        <f t="shared" si="0"/>
        <v>15</v>
      </c>
      <c r="C16" s="21" t="s">
        <v>3013</v>
      </c>
      <c r="D16" s="197" t="s">
        <v>53</v>
      </c>
      <c r="E16" s="8">
        <v>1</v>
      </c>
      <c r="F16" s="8">
        <v>1</v>
      </c>
      <c r="G16" s="8">
        <v>1</v>
      </c>
      <c r="H16" s="9" t="s">
        <v>15</v>
      </c>
      <c r="I16" s="9" t="s">
        <v>4</v>
      </c>
      <c r="J16" s="9" t="s">
        <v>213</v>
      </c>
      <c r="K16" s="9" t="s">
        <v>27</v>
      </c>
      <c r="L16" s="9">
        <v>1</v>
      </c>
    </row>
    <row r="17" spans="1:14">
      <c r="A17" s="6">
        <v>44986</v>
      </c>
      <c r="B17" s="7">
        <f t="shared" si="0"/>
        <v>16</v>
      </c>
      <c r="C17" s="21" t="s">
        <v>3069</v>
      </c>
      <c r="D17" s="197" t="s">
        <v>53</v>
      </c>
      <c r="E17" s="8">
        <v>1</v>
      </c>
      <c r="F17" s="8">
        <v>1</v>
      </c>
      <c r="G17" s="8">
        <v>0</v>
      </c>
      <c r="H17" s="9" t="s">
        <v>21</v>
      </c>
      <c r="I17" s="9" t="s">
        <v>4</v>
      </c>
      <c r="J17" s="9" t="s">
        <v>49</v>
      </c>
      <c r="K17" s="9" t="s">
        <v>14</v>
      </c>
      <c r="L17" s="9">
        <v>1</v>
      </c>
    </row>
    <row r="18" spans="1:14">
      <c r="A18" s="6">
        <v>44986</v>
      </c>
      <c r="B18" s="7">
        <f t="shared" si="0"/>
        <v>17</v>
      </c>
      <c r="C18" s="21" t="s">
        <v>3070</v>
      </c>
      <c r="D18" s="197" t="s">
        <v>53</v>
      </c>
      <c r="E18" s="8">
        <v>1</v>
      </c>
      <c r="F18" s="8">
        <v>1</v>
      </c>
      <c r="G18" s="8">
        <v>0</v>
      </c>
      <c r="H18" s="9" t="s">
        <v>18</v>
      </c>
      <c r="I18" s="9" t="s">
        <v>4</v>
      </c>
      <c r="J18" s="9" t="s">
        <v>83</v>
      </c>
      <c r="K18" s="9" t="s">
        <v>17</v>
      </c>
      <c r="L18" s="9">
        <v>1</v>
      </c>
    </row>
    <row r="19" spans="1:14">
      <c r="A19" s="6">
        <v>44986</v>
      </c>
      <c r="B19" s="7">
        <f t="shared" si="0"/>
        <v>18</v>
      </c>
      <c r="C19" s="124" t="s">
        <v>3071</v>
      </c>
      <c r="D19" s="197" t="s">
        <v>53</v>
      </c>
      <c r="E19" s="8">
        <v>1</v>
      </c>
      <c r="F19" s="8">
        <v>1</v>
      </c>
      <c r="G19" s="8">
        <v>0</v>
      </c>
      <c r="H19" s="9" t="s">
        <v>18</v>
      </c>
      <c r="I19" s="9" t="s">
        <v>7</v>
      </c>
      <c r="J19" s="9" t="s">
        <v>51</v>
      </c>
      <c r="K19" s="9" t="s">
        <v>17</v>
      </c>
      <c r="L19" s="9">
        <v>1</v>
      </c>
    </row>
    <row r="20" spans="1:14">
      <c r="A20" s="6">
        <v>44986</v>
      </c>
      <c r="B20" s="7">
        <f t="shared" si="0"/>
        <v>19</v>
      </c>
      <c r="C20" s="124" t="s">
        <v>3072</v>
      </c>
      <c r="D20" s="197" t="s">
        <v>53</v>
      </c>
      <c r="E20" s="8">
        <v>1</v>
      </c>
      <c r="F20" s="8">
        <v>1</v>
      </c>
      <c r="G20" s="8">
        <v>0</v>
      </c>
      <c r="H20" s="9" t="s">
        <v>18</v>
      </c>
      <c r="I20" s="9" t="s">
        <v>4</v>
      </c>
      <c r="J20" s="9" t="s">
        <v>51</v>
      </c>
      <c r="K20" s="9" t="s">
        <v>17</v>
      </c>
      <c r="L20" s="9">
        <v>1</v>
      </c>
    </row>
    <row r="21" spans="1:14">
      <c r="A21" s="6">
        <v>44986</v>
      </c>
      <c r="B21" s="7">
        <f t="shared" si="0"/>
        <v>20</v>
      </c>
      <c r="C21" s="124" t="s">
        <v>2619</v>
      </c>
      <c r="D21" s="197" t="s">
        <v>53</v>
      </c>
      <c r="E21" s="8">
        <v>1</v>
      </c>
      <c r="F21" s="8">
        <v>18</v>
      </c>
      <c r="G21" s="8">
        <v>0</v>
      </c>
      <c r="H21" s="9" t="s">
        <v>21</v>
      </c>
      <c r="I21" s="9" t="s">
        <v>4</v>
      </c>
      <c r="J21" s="9" t="s">
        <v>49</v>
      </c>
      <c r="K21" s="9" t="s">
        <v>25</v>
      </c>
      <c r="M21" s="10">
        <v>1</v>
      </c>
      <c r="N21" s="122" t="s">
        <v>2650</v>
      </c>
    </row>
    <row r="22" spans="1:14">
      <c r="A22" s="6">
        <v>44986</v>
      </c>
      <c r="B22" s="7">
        <f t="shared" si="0"/>
        <v>21</v>
      </c>
      <c r="C22" s="124" t="s">
        <v>3073</v>
      </c>
      <c r="D22" s="197" t="s">
        <v>55</v>
      </c>
      <c r="E22" s="8">
        <v>1</v>
      </c>
      <c r="F22" s="8">
        <v>1</v>
      </c>
      <c r="G22" s="8">
        <v>4</v>
      </c>
      <c r="H22" s="9" t="s">
        <v>9</v>
      </c>
      <c r="I22" s="9" t="s">
        <v>4</v>
      </c>
      <c r="J22" s="9" t="s">
        <v>83</v>
      </c>
      <c r="K22" s="9" t="s">
        <v>20</v>
      </c>
      <c r="L22" s="9">
        <v>1</v>
      </c>
    </row>
    <row r="23" spans="1:14">
      <c r="A23" s="6">
        <v>44986</v>
      </c>
      <c r="B23" s="7">
        <f t="shared" si="0"/>
        <v>22</v>
      </c>
      <c r="C23" s="124" t="s">
        <v>3074</v>
      </c>
      <c r="D23" s="197" t="s">
        <v>55</v>
      </c>
      <c r="E23" s="8">
        <v>1</v>
      </c>
      <c r="F23" s="8">
        <v>1</v>
      </c>
      <c r="G23" s="8">
        <v>4</v>
      </c>
      <c r="H23" s="9" t="s">
        <v>9</v>
      </c>
      <c r="I23" s="9" t="s">
        <v>4</v>
      </c>
      <c r="J23" s="9" t="s">
        <v>51</v>
      </c>
      <c r="K23" s="9" t="s">
        <v>20</v>
      </c>
      <c r="L23" s="9">
        <v>1</v>
      </c>
    </row>
    <row r="24" spans="1:14">
      <c r="A24" s="6">
        <v>44986</v>
      </c>
      <c r="B24" s="7">
        <f t="shared" si="0"/>
        <v>23</v>
      </c>
      <c r="C24" s="24" t="s">
        <v>3075</v>
      </c>
      <c r="D24" s="197" t="s">
        <v>55</v>
      </c>
      <c r="E24" s="8">
        <v>1</v>
      </c>
      <c r="F24" s="8">
        <v>1</v>
      </c>
      <c r="G24" s="8">
        <v>4</v>
      </c>
      <c r="H24" s="9" t="s">
        <v>9</v>
      </c>
      <c r="I24" s="9" t="s">
        <v>4</v>
      </c>
      <c r="J24" s="9" t="s">
        <v>66</v>
      </c>
      <c r="K24" s="9" t="s">
        <v>20</v>
      </c>
      <c r="L24" s="9">
        <v>1</v>
      </c>
    </row>
    <row r="25" spans="1:14">
      <c r="A25" s="6">
        <v>44986</v>
      </c>
      <c r="B25" s="7">
        <f t="shared" si="0"/>
        <v>24</v>
      </c>
      <c r="C25" s="24" t="s">
        <v>3076</v>
      </c>
      <c r="D25" s="197" t="s">
        <v>55</v>
      </c>
      <c r="E25" s="8">
        <v>1</v>
      </c>
      <c r="F25" s="8">
        <v>1</v>
      </c>
      <c r="G25" s="8">
        <v>4</v>
      </c>
      <c r="H25" s="9" t="s">
        <v>9</v>
      </c>
      <c r="I25" s="9" t="s">
        <v>4</v>
      </c>
      <c r="J25" s="9" t="s">
        <v>87</v>
      </c>
      <c r="K25" s="9" t="s">
        <v>20</v>
      </c>
      <c r="L25" s="9">
        <v>1</v>
      </c>
    </row>
    <row r="26" spans="1:14">
      <c r="A26" s="6">
        <v>44986</v>
      </c>
      <c r="B26" s="7">
        <f t="shared" si="0"/>
        <v>25</v>
      </c>
      <c r="C26" s="16" t="s">
        <v>3077</v>
      </c>
      <c r="D26" s="197" t="s">
        <v>55</v>
      </c>
      <c r="E26" s="8">
        <v>1</v>
      </c>
      <c r="F26" s="8">
        <v>1</v>
      </c>
      <c r="G26" s="8">
        <v>1</v>
      </c>
      <c r="H26" s="9" t="s">
        <v>9</v>
      </c>
      <c r="I26" s="9" t="s">
        <v>4</v>
      </c>
      <c r="J26" s="9" t="s">
        <v>66</v>
      </c>
      <c r="K26" s="9" t="s">
        <v>8</v>
      </c>
      <c r="M26" s="10">
        <v>1</v>
      </c>
    </row>
    <row r="27" spans="1:14">
      <c r="A27" s="6">
        <v>44986</v>
      </c>
      <c r="B27" s="7">
        <f t="shared" si="0"/>
        <v>26</v>
      </c>
      <c r="C27" s="16" t="s">
        <v>3078</v>
      </c>
      <c r="D27" s="197" t="s">
        <v>950</v>
      </c>
      <c r="E27" s="8">
        <v>1</v>
      </c>
      <c r="F27" s="8">
        <v>4</v>
      </c>
      <c r="G27" s="8">
        <v>4</v>
      </c>
      <c r="H27" s="9" t="s">
        <v>6</v>
      </c>
      <c r="I27" s="9" t="s">
        <v>4</v>
      </c>
      <c r="J27" s="9" t="s">
        <v>49</v>
      </c>
      <c r="K27" s="9" t="s">
        <v>8</v>
      </c>
      <c r="L27" s="9">
        <v>1</v>
      </c>
    </row>
    <row r="28" spans="1:14">
      <c r="A28" s="6">
        <v>44986</v>
      </c>
      <c r="B28" s="7">
        <f t="shared" si="0"/>
        <v>27</v>
      </c>
      <c r="C28" s="18" t="s">
        <v>3079</v>
      </c>
      <c r="D28" s="197" t="s">
        <v>950</v>
      </c>
      <c r="E28" s="8">
        <v>1</v>
      </c>
      <c r="F28" s="8">
        <v>4</v>
      </c>
      <c r="G28" s="8">
        <v>4</v>
      </c>
      <c r="H28" s="9" t="s">
        <v>6</v>
      </c>
      <c r="I28" s="9" t="s">
        <v>4</v>
      </c>
      <c r="J28" s="9" t="s">
        <v>87</v>
      </c>
      <c r="K28" s="9" t="s">
        <v>8</v>
      </c>
      <c r="L28" s="9">
        <v>1</v>
      </c>
    </row>
    <row r="29" spans="1:14">
      <c r="A29" s="6">
        <v>44987</v>
      </c>
      <c r="B29" s="7">
        <f t="shared" si="0"/>
        <v>28</v>
      </c>
      <c r="C29" s="16" t="s">
        <v>3080</v>
      </c>
      <c r="D29" s="197" t="s">
        <v>70</v>
      </c>
      <c r="E29" s="8">
        <v>1</v>
      </c>
      <c r="F29" s="8">
        <v>0</v>
      </c>
      <c r="G29" s="8">
        <v>1</v>
      </c>
      <c r="H29" s="9" t="s">
        <v>6</v>
      </c>
      <c r="I29" s="9" t="s">
        <v>7</v>
      </c>
      <c r="J29" s="9" t="s">
        <v>49</v>
      </c>
      <c r="K29" s="9" t="s">
        <v>20</v>
      </c>
      <c r="L29" s="9">
        <v>1</v>
      </c>
    </row>
    <row r="30" spans="1:14">
      <c r="A30" s="6">
        <v>44987</v>
      </c>
      <c r="B30" s="7">
        <f t="shared" si="0"/>
        <v>29</v>
      </c>
      <c r="C30" s="18" t="s">
        <v>3081</v>
      </c>
      <c r="D30" s="197" t="s">
        <v>783</v>
      </c>
      <c r="E30" s="8">
        <v>1</v>
      </c>
      <c r="F30" s="8">
        <v>1</v>
      </c>
      <c r="G30" s="8">
        <v>1</v>
      </c>
      <c r="H30" s="9" t="s">
        <v>15</v>
      </c>
      <c r="I30" s="9" t="s">
        <v>4</v>
      </c>
      <c r="J30" s="9" t="s">
        <v>49</v>
      </c>
      <c r="K30" s="9" t="s">
        <v>14</v>
      </c>
      <c r="L30" s="9">
        <v>1</v>
      </c>
    </row>
    <row r="31" spans="1:14">
      <c r="A31" s="6">
        <v>44987</v>
      </c>
      <c r="B31" s="7">
        <f t="shared" si="0"/>
        <v>30</v>
      </c>
      <c r="C31" s="18" t="s">
        <v>3049</v>
      </c>
      <c r="D31" s="197" t="s">
        <v>783</v>
      </c>
      <c r="E31" s="8">
        <v>1</v>
      </c>
      <c r="F31" s="8">
        <v>19</v>
      </c>
      <c r="G31" s="8">
        <v>0</v>
      </c>
      <c r="H31" s="9" t="s">
        <v>15</v>
      </c>
      <c r="I31" s="9" t="s">
        <v>4</v>
      </c>
      <c r="J31" s="9" t="s">
        <v>1209</v>
      </c>
      <c r="K31" s="9" t="s">
        <v>20</v>
      </c>
      <c r="M31" s="10">
        <v>1</v>
      </c>
    </row>
    <row r="32" spans="1:14">
      <c r="A32" s="6">
        <v>44987</v>
      </c>
      <c r="B32" s="7">
        <f t="shared" si="0"/>
        <v>31</v>
      </c>
      <c r="C32" s="18" t="s">
        <v>3082</v>
      </c>
      <c r="D32" s="197" t="s">
        <v>783</v>
      </c>
      <c r="E32" s="8">
        <v>1</v>
      </c>
      <c r="F32" s="8">
        <v>0</v>
      </c>
      <c r="G32" s="8">
        <v>1</v>
      </c>
      <c r="H32" s="9" t="s">
        <v>3</v>
      </c>
      <c r="I32" s="9" t="s">
        <v>4</v>
      </c>
      <c r="J32" s="9" t="s">
        <v>49</v>
      </c>
      <c r="K32" s="9" t="s">
        <v>20</v>
      </c>
      <c r="L32" s="9">
        <v>1</v>
      </c>
    </row>
    <row r="33" spans="1:14">
      <c r="A33" s="6">
        <v>44987</v>
      </c>
      <c r="B33" s="7">
        <f t="shared" si="0"/>
        <v>32</v>
      </c>
      <c r="C33" s="18" t="s">
        <v>3083</v>
      </c>
      <c r="D33" s="197" t="s">
        <v>73</v>
      </c>
      <c r="E33" s="8">
        <v>1</v>
      </c>
      <c r="F33" s="8">
        <v>0</v>
      </c>
      <c r="G33" s="8">
        <v>0</v>
      </c>
      <c r="H33" s="9" t="s">
        <v>9</v>
      </c>
      <c r="I33" s="9" t="s">
        <v>4</v>
      </c>
      <c r="J33" s="9" t="s">
        <v>51</v>
      </c>
      <c r="K33" s="9" t="s">
        <v>20</v>
      </c>
      <c r="M33" s="10">
        <v>1</v>
      </c>
      <c r="N33" s="122" t="s">
        <v>3084</v>
      </c>
    </row>
    <row r="34" spans="1:14">
      <c r="A34" s="6">
        <v>44987</v>
      </c>
      <c r="B34" s="7">
        <f t="shared" si="0"/>
        <v>33</v>
      </c>
      <c r="C34" s="18" t="s">
        <v>3085</v>
      </c>
      <c r="D34" s="197" t="s">
        <v>73</v>
      </c>
      <c r="E34" s="8">
        <v>1</v>
      </c>
      <c r="F34" s="8">
        <v>1</v>
      </c>
      <c r="G34" s="8">
        <v>0</v>
      </c>
      <c r="H34" s="9" t="s">
        <v>21</v>
      </c>
      <c r="I34" s="9" t="s">
        <v>4</v>
      </c>
      <c r="J34" s="9" t="s">
        <v>2599</v>
      </c>
      <c r="K34" s="9" t="s">
        <v>14</v>
      </c>
      <c r="M34" s="10">
        <v>1</v>
      </c>
      <c r="N34" s="122" t="s">
        <v>3086</v>
      </c>
    </row>
    <row r="35" spans="1:14">
      <c r="A35" s="6">
        <v>44987</v>
      </c>
      <c r="B35" s="7">
        <f t="shared" si="0"/>
        <v>34</v>
      </c>
      <c r="C35" s="18" t="s">
        <v>3087</v>
      </c>
      <c r="D35" s="197" t="s">
        <v>73</v>
      </c>
      <c r="E35" s="8">
        <v>1</v>
      </c>
      <c r="F35" s="8">
        <v>0</v>
      </c>
      <c r="G35" s="8">
        <v>0</v>
      </c>
      <c r="H35" s="9" t="s">
        <v>9</v>
      </c>
      <c r="I35" s="9" t="s">
        <v>4</v>
      </c>
      <c r="J35" s="9" t="s">
        <v>49</v>
      </c>
      <c r="K35" s="9" t="s">
        <v>20</v>
      </c>
      <c r="M35" s="10">
        <v>1</v>
      </c>
      <c r="N35" s="122" t="s">
        <v>3084</v>
      </c>
    </row>
    <row r="36" spans="1:14">
      <c r="A36" s="6">
        <v>44987</v>
      </c>
      <c r="B36" s="7">
        <f t="shared" si="0"/>
        <v>35</v>
      </c>
      <c r="C36" s="18" t="s">
        <v>3088</v>
      </c>
      <c r="D36" s="197" t="s">
        <v>61</v>
      </c>
      <c r="E36" s="8">
        <v>1</v>
      </c>
      <c r="F36" s="8">
        <v>0</v>
      </c>
      <c r="G36" s="8">
        <v>1</v>
      </c>
      <c r="H36" s="9" t="s">
        <v>3</v>
      </c>
      <c r="I36" s="9" t="s">
        <v>4</v>
      </c>
      <c r="J36" s="9" t="s">
        <v>87</v>
      </c>
      <c r="K36" s="9" t="s">
        <v>20</v>
      </c>
      <c r="L36" s="9">
        <v>1</v>
      </c>
    </row>
    <row r="37" spans="1:14">
      <c r="A37" s="6">
        <v>44987</v>
      </c>
      <c r="B37" s="7">
        <f t="shared" si="0"/>
        <v>36</v>
      </c>
      <c r="C37" s="18" t="s">
        <v>3089</v>
      </c>
      <c r="D37" s="197" t="s">
        <v>61</v>
      </c>
      <c r="E37" s="8">
        <v>1</v>
      </c>
      <c r="F37" s="8">
        <v>0</v>
      </c>
      <c r="G37" s="8">
        <v>1</v>
      </c>
      <c r="H37" s="9" t="s">
        <v>3</v>
      </c>
      <c r="I37" s="9" t="s">
        <v>24</v>
      </c>
      <c r="J37" s="9" t="s">
        <v>49</v>
      </c>
      <c r="K37" s="9" t="s">
        <v>20</v>
      </c>
      <c r="L37" s="9">
        <v>1</v>
      </c>
    </row>
    <row r="38" spans="1:14">
      <c r="A38" s="6">
        <v>44987</v>
      </c>
      <c r="B38" s="7">
        <f t="shared" si="0"/>
        <v>37</v>
      </c>
      <c r="C38" s="18" t="s">
        <v>3090</v>
      </c>
      <c r="D38" s="197" t="s">
        <v>61</v>
      </c>
      <c r="E38" s="8">
        <v>1</v>
      </c>
      <c r="F38" s="8">
        <v>0</v>
      </c>
      <c r="G38" s="8">
        <v>3</v>
      </c>
      <c r="H38" s="9" t="s">
        <v>6</v>
      </c>
      <c r="I38" s="9" t="s">
        <v>4</v>
      </c>
      <c r="J38" s="9" t="s">
        <v>83</v>
      </c>
      <c r="K38" s="9" t="s">
        <v>20</v>
      </c>
      <c r="L38" s="9">
        <v>1</v>
      </c>
    </row>
    <row r="39" spans="1:14">
      <c r="A39" s="6">
        <v>44987</v>
      </c>
      <c r="B39" s="7">
        <f t="shared" si="0"/>
        <v>38</v>
      </c>
      <c r="C39" s="18" t="s">
        <v>3091</v>
      </c>
      <c r="D39" s="197" t="s">
        <v>59</v>
      </c>
      <c r="E39" s="8">
        <v>1</v>
      </c>
      <c r="F39" s="8">
        <v>0</v>
      </c>
      <c r="G39" s="8">
        <v>1</v>
      </c>
      <c r="H39" s="9" t="s">
        <v>3</v>
      </c>
      <c r="I39" s="9" t="s">
        <v>4</v>
      </c>
      <c r="J39" s="9" t="s">
        <v>51</v>
      </c>
      <c r="K39" s="9" t="s">
        <v>20</v>
      </c>
      <c r="L39" s="9">
        <v>1</v>
      </c>
    </row>
    <row r="40" spans="1:14">
      <c r="A40" s="6">
        <v>44987</v>
      </c>
      <c r="B40" s="7">
        <f t="shared" si="0"/>
        <v>39</v>
      </c>
      <c r="C40" s="18" t="s">
        <v>3092</v>
      </c>
      <c r="D40" s="197" t="s">
        <v>59</v>
      </c>
      <c r="E40" s="8">
        <v>1</v>
      </c>
      <c r="F40" s="8">
        <v>1</v>
      </c>
      <c r="G40" s="8">
        <v>2</v>
      </c>
      <c r="H40" s="9" t="s">
        <v>9</v>
      </c>
      <c r="I40" s="9" t="s">
        <v>7</v>
      </c>
      <c r="J40" s="9" t="s">
        <v>51</v>
      </c>
      <c r="K40" s="9" t="s">
        <v>8</v>
      </c>
      <c r="L40" s="9">
        <v>1</v>
      </c>
    </row>
    <row r="41" spans="1:14">
      <c r="A41" s="6">
        <v>44987</v>
      </c>
      <c r="B41" s="7">
        <f t="shared" si="0"/>
        <v>40</v>
      </c>
      <c r="C41" s="16" t="s">
        <v>3093</v>
      </c>
      <c r="D41" s="197" t="s">
        <v>48</v>
      </c>
      <c r="E41" s="8">
        <v>1</v>
      </c>
      <c r="F41" s="8">
        <v>0</v>
      </c>
      <c r="G41" s="8">
        <v>0</v>
      </c>
      <c r="H41" s="9" t="s">
        <v>9</v>
      </c>
      <c r="I41" s="9" t="s">
        <v>4</v>
      </c>
      <c r="J41" s="9" t="s">
        <v>87</v>
      </c>
      <c r="K41" s="9" t="s">
        <v>20</v>
      </c>
      <c r="M41" s="10">
        <v>1</v>
      </c>
      <c r="N41" s="122" t="s">
        <v>3094</v>
      </c>
    </row>
    <row r="42" spans="1:14">
      <c r="A42" s="6">
        <v>44987</v>
      </c>
      <c r="B42" s="7">
        <f t="shared" si="0"/>
        <v>41</v>
      </c>
      <c r="C42" s="18" t="s">
        <v>3095</v>
      </c>
      <c r="D42" s="197" t="s">
        <v>53</v>
      </c>
      <c r="E42" s="8">
        <v>1</v>
      </c>
      <c r="F42" s="8">
        <v>0</v>
      </c>
      <c r="G42" s="8">
        <v>0</v>
      </c>
      <c r="H42" s="9" t="s">
        <v>9</v>
      </c>
      <c r="I42" s="9" t="s">
        <v>4</v>
      </c>
      <c r="J42" s="9" t="s">
        <v>83</v>
      </c>
      <c r="K42" s="9" t="s">
        <v>20</v>
      </c>
      <c r="M42" s="10">
        <v>1</v>
      </c>
      <c r="N42" s="122" t="s">
        <v>3094</v>
      </c>
    </row>
    <row r="43" spans="1:14">
      <c r="A43" s="6">
        <v>44987</v>
      </c>
      <c r="B43" s="7">
        <f t="shared" si="0"/>
        <v>42</v>
      </c>
      <c r="C43" s="18" t="s">
        <v>3096</v>
      </c>
      <c r="D43" s="197" t="s">
        <v>53</v>
      </c>
      <c r="E43" s="8">
        <v>1</v>
      </c>
      <c r="F43" s="8">
        <v>0</v>
      </c>
      <c r="G43" s="8">
        <v>4</v>
      </c>
      <c r="H43" s="9" t="s">
        <v>9</v>
      </c>
      <c r="I43" s="9" t="s">
        <v>7</v>
      </c>
      <c r="J43" s="9" t="s">
        <v>51</v>
      </c>
      <c r="K43" s="9" t="s">
        <v>20</v>
      </c>
      <c r="L43" s="9">
        <v>1</v>
      </c>
    </row>
    <row r="44" spans="1:14">
      <c r="A44" s="6">
        <v>44987</v>
      </c>
      <c r="B44" s="7">
        <f t="shared" si="0"/>
        <v>43</v>
      </c>
      <c r="C44" s="18" t="s">
        <v>3097</v>
      </c>
      <c r="D44" s="197" t="s">
        <v>55</v>
      </c>
      <c r="E44" s="8">
        <v>1</v>
      </c>
      <c r="F44" s="8">
        <v>1</v>
      </c>
      <c r="G44" s="8">
        <v>4</v>
      </c>
      <c r="H44" s="9" t="s">
        <v>9</v>
      </c>
      <c r="I44" s="9" t="s">
        <v>7</v>
      </c>
      <c r="J44" s="9" t="s">
        <v>51</v>
      </c>
      <c r="K44" s="9" t="s">
        <v>20</v>
      </c>
      <c r="L44" s="9">
        <v>1</v>
      </c>
    </row>
    <row r="45" spans="1:14">
      <c r="A45" s="6">
        <v>44987</v>
      </c>
      <c r="B45" s="7">
        <f t="shared" si="0"/>
        <v>44</v>
      </c>
      <c r="C45" s="18" t="s">
        <v>3098</v>
      </c>
      <c r="D45" s="197" t="s">
        <v>55</v>
      </c>
      <c r="E45" s="8">
        <v>1</v>
      </c>
      <c r="F45" s="8">
        <v>1</v>
      </c>
      <c r="G45" s="8">
        <v>0</v>
      </c>
      <c r="H45" s="9" t="s">
        <v>18</v>
      </c>
      <c r="I45" s="9" t="s">
        <v>7</v>
      </c>
      <c r="J45" s="9" t="s">
        <v>49</v>
      </c>
      <c r="K45" s="9" t="s">
        <v>17</v>
      </c>
      <c r="L45" s="9">
        <v>1</v>
      </c>
    </row>
    <row r="46" spans="1:14">
      <c r="A46" s="6">
        <v>44987</v>
      </c>
      <c r="B46" s="7">
        <f t="shared" si="0"/>
        <v>45</v>
      </c>
      <c r="C46" s="18" t="s">
        <v>3099</v>
      </c>
      <c r="D46" s="197" t="s">
        <v>55</v>
      </c>
      <c r="E46" s="8">
        <v>1</v>
      </c>
      <c r="F46" s="8">
        <v>1</v>
      </c>
      <c r="G46" s="8">
        <v>0</v>
      </c>
      <c r="H46" s="9" t="s">
        <v>18</v>
      </c>
      <c r="I46" s="9" t="s">
        <v>4</v>
      </c>
      <c r="J46" s="9" t="s">
        <v>87</v>
      </c>
      <c r="K46" s="9" t="s">
        <v>17</v>
      </c>
      <c r="L46" s="9">
        <v>1</v>
      </c>
    </row>
    <row r="47" spans="1:14">
      <c r="A47" s="6">
        <v>44987</v>
      </c>
      <c r="B47" s="7">
        <f t="shared" si="0"/>
        <v>46</v>
      </c>
      <c r="C47" s="18" t="s">
        <v>3100</v>
      </c>
      <c r="D47" s="197" t="s">
        <v>950</v>
      </c>
      <c r="E47" s="8">
        <v>1</v>
      </c>
      <c r="F47" s="8">
        <v>1</v>
      </c>
      <c r="G47" s="8">
        <v>1</v>
      </c>
      <c r="H47" s="9" t="s">
        <v>6</v>
      </c>
      <c r="I47" s="9" t="s">
        <v>4</v>
      </c>
      <c r="J47" s="9" t="s">
        <v>87</v>
      </c>
      <c r="K47" s="9" t="s">
        <v>8</v>
      </c>
      <c r="L47" s="9">
        <v>1</v>
      </c>
    </row>
    <row r="48" spans="1:14">
      <c r="A48" s="6">
        <v>44987</v>
      </c>
      <c r="B48" s="7">
        <f t="shared" si="0"/>
        <v>47</v>
      </c>
      <c r="C48" s="18" t="s">
        <v>3101</v>
      </c>
      <c r="D48" s="197" t="s">
        <v>950</v>
      </c>
      <c r="E48" s="8">
        <v>1</v>
      </c>
      <c r="F48" s="8">
        <v>1</v>
      </c>
      <c r="G48" s="8">
        <v>1</v>
      </c>
      <c r="H48" s="9" t="s">
        <v>6</v>
      </c>
      <c r="I48" s="9" t="s">
        <v>16</v>
      </c>
      <c r="J48" s="9" t="s">
        <v>49</v>
      </c>
      <c r="K48" s="9" t="s">
        <v>8</v>
      </c>
      <c r="L48" s="9">
        <v>1</v>
      </c>
    </row>
    <row r="49" spans="1:13">
      <c r="A49" s="6">
        <v>44987</v>
      </c>
      <c r="B49" s="7">
        <f t="shared" si="0"/>
        <v>48</v>
      </c>
      <c r="C49" s="18" t="s">
        <v>3102</v>
      </c>
      <c r="D49" s="197" t="s">
        <v>2605</v>
      </c>
      <c r="E49" s="8">
        <v>1</v>
      </c>
      <c r="F49" s="8">
        <v>1</v>
      </c>
      <c r="G49" s="8">
        <v>1</v>
      </c>
      <c r="H49" s="9" t="s">
        <v>6</v>
      </c>
      <c r="I49" s="9" t="s">
        <v>4</v>
      </c>
      <c r="J49" s="9" t="s">
        <v>87</v>
      </c>
      <c r="K49" s="9" t="s">
        <v>8</v>
      </c>
      <c r="L49" s="9">
        <v>1</v>
      </c>
    </row>
    <row r="50" spans="1:13">
      <c r="A50" s="6">
        <v>44987</v>
      </c>
      <c r="B50" s="7">
        <f t="shared" si="0"/>
        <v>49</v>
      </c>
      <c r="C50" s="18" t="s">
        <v>3103</v>
      </c>
      <c r="D50" s="197" t="s">
        <v>2605</v>
      </c>
      <c r="E50" s="8">
        <v>1</v>
      </c>
      <c r="F50" s="8">
        <v>0</v>
      </c>
      <c r="G50" s="8">
        <v>1</v>
      </c>
      <c r="H50" s="9" t="s">
        <v>3</v>
      </c>
      <c r="I50" s="9" t="s">
        <v>7</v>
      </c>
      <c r="J50" s="9" t="s">
        <v>51</v>
      </c>
      <c r="K50" s="9" t="s">
        <v>20</v>
      </c>
      <c r="L50" s="9">
        <v>1</v>
      </c>
    </row>
    <row r="51" spans="1:13">
      <c r="A51" s="6">
        <v>44987</v>
      </c>
      <c r="B51" s="7">
        <f t="shared" si="0"/>
        <v>50</v>
      </c>
      <c r="C51" s="18" t="s">
        <v>2222</v>
      </c>
      <c r="D51" s="197" t="s">
        <v>113</v>
      </c>
      <c r="E51" s="8">
        <v>1</v>
      </c>
      <c r="F51" s="8">
        <v>2</v>
      </c>
      <c r="G51" s="8">
        <v>1</v>
      </c>
      <c r="H51" s="9" t="s">
        <v>21</v>
      </c>
      <c r="I51" s="9" t="s">
        <v>4</v>
      </c>
      <c r="J51" s="9" t="s">
        <v>213</v>
      </c>
      <c r="K51" s="9" t="s">
        <v>14</v>
      </c>
      <c r="M51" s="10">
        <v>1</v>
      </c>
    </row>
    <row r="52" spans="1:13">
      <c r="A52" s="6">
        <v>44988</v>
      </c>
      <c r="B52" s="7">
        <f t="shared" si="0"/>
        <v>51</v>
      </c>
      <c r="C52" s="18" t="s">
        <v>3104</v>
      </c>
      <c r="D52" s="197" t="s">
        <v>59</v>
      </c>
      <c r="E52" s="8">
        <v>1</v>
      </c>
      <c r="F52" s="8">
        <v>1</v>
      </c>
      <c r="G52" s="8">
        <v>2</v>
      </c>
      <c r="H52" s="9" t="s">
        <v>9</v>
      </c>
      <c r="I52" s="9" t="s">
        <v>7</v>
      </c>
      <c r="J52" s="9" t="s">
        <v>49</v>
      </c>
      <c r="K52" s="9" t="s">
        <v>8</v>
      </c>
      <c r="L52" s="9">
        <v>1</v>
      </c>
    </row>
    <row r="53" spans="1:13">
      <c r="A53" s="6">
        <v>44988</v>
      </c>
      <c r="B53" s="7">
        <f t="shared" si="0"/>
        <v>52</v>
      </c>
      <c r="C53" s="22" t="s">
        <v>3105</v>
      </c>
      <c r="D53" s="197" t="s">
        <v>59</v>
      </c>
      <c r="E53" s="8">
        <v>1</v>
      </c>
      <c r="F53" s="8">
        <v>1</v>
      </c>
      <c r="G53" s="8">
        <v>1</v>
      </c>
      <c r="H53" s="9" t="s">
        <v>6</v>
      </c>
      <c r="I53" s="9" t="s">
        <v>7</v>
      </c>
      <c r="J53" s="9" t="s">
        <v>49</v>
      </c>
      <c r="K53" s="9" t="s">
        <v>20</v>
      </c>
      <c r="L53" s="9">
        <v>1</v>
      </c>
    </row>
    <row r="54" spans="1:13">
      <c r="A54" s="6">
        <v>44988</v>
      </c>
      <c r="B54" s="7">
        <f t="shared" si="0"/>
        <v>53</v>
      </c>
      <c r="C54" s="16" t="s">
        <v>3106</v>
      </c>
      <c r="D54" s="197" t="s">
        <v>59</v>
      </c>
      <c r="E54" s="8">
        <v>1</v>
      </c>
      <c r="F54" s="8">
        <v>1</v>
      </c>
      <c r="G54" s="8">
        <v>1</v>
      </c>
      <c r="H54" s="9" t="s">
        <v>6</v>
      </c>
      <c r="I54" s="9" t="s">
        <v>4</v>
      </c>
      <c r="J54" s="9" t="s">
        <v>51</v>
      </c>
      <c r="K54" s="9" t="s">
        <v>8</v>
      </c>
      <c r="L54" s="9">
        <v>1</v>
      </c>
    </row>
    <row r="55" spans="1:13">
      <c r="A55" s="6">
        <v>44988</v>
      </c>
      <c r="B55" s="7">
        <f t="shared" si="0"/>
        <v>54</v>
      </c>
      <c r="C55" s="18" t="s">
        <v>3107</v>
      </c>
      <c r="D55" s="197" t="s">
        <v>70</v>
      </c>
      <c r="E55" s="8">
        <v>1</v>
      </c>
      <c r="F55" s="8">
        <v>1</v>
      </c>
      <c r="G55" s="8">
        <v>1</v>
      </c>
      <c r="H55" s="9" t="s">
        <v>6</v>
      </c>
      <c r="I55" s="9" t="s">
        <v>4</v>
      </c>
      <c r="J55" s="9" t="s">
        <v>262</v>
      </c>
      <c r="K55" s="9" t="s">
        <v>8</v>
      </c>
      <c r="L55" s="9">
        <v>1</v>
      </c>
    </row>
    <row r="56" spans="1:13">
      <c r="A56" s="6">
        <v>44988</v>
      </c>
      <c r="B56" s="7">
        <f t="shared" si="0"/>
        <v>55</v>
      </c>
      <c r="C56" s="18" t="s">
        <v>3108</v>
      </c>
      <c r="D56" s="197" t="s">
        <v>70</v>
      </c>
      <c r="E56" s="8">
        <v>1</v>
      </c>
      <c r="F56" s="8">
        <v>1</v>
      </c>
      <c r="G56" s="8">
        <v>1</v>
      </c>
      <c r="H56" s="9" t="s">
        <v>6</v>
      </c>
      <c r="I56" s="9" t="s">
        <v>4</v>
      </c>
      <c r="J56" s="9" t="s">
        <v>83</v>
      </c>
      <c r="K56" s="9" t="s">
        <v>8</v>
      </c>
      <c r="L56" s="9">
        <v>1</v>
      </c>
    </row>
    <row r="57" spans="1:13">
      <c r="A57" s="6">
        <v>44988</v>
      </c>
      <c r="B57" s="7">
        <f t="shared" si="0"/>
        <v>56</v>
      </c>
      <c r="C57" s="18" t="s">
        <v>3109</v>
      </c>
      <c r="D57" s="197" t="s">
        <v>2605</v>
      </c>
      <c r="E57" s="8">
        <v>1</v>
      </c>
      <c r="F57" s="8">
        <v>1</v>
      </c>
      <c r="G57" s="8">
        <v>1</v>
      </c>
      <c r="H57" s="9" t="s">
        <v>6</v>
      </c>
      <c r="I57" s="9" t="s">
        <v>7</v>
      </c>
      <c r="J57" s="9" t="s">
        <v>3110</v>
      </c>
      <c r="K57" s="9" t="s">
        <v>20</v>
      </c>
      <c r="L57" s="9">
        <v>1</v>
      </c>
    </row>
    <row r="58" spans="1:13">
      <c r="A58" s="6">
        <v>44988</v>
      </c>
      <c r="B58" s="7">
        <f t="shared" si="0"/>
        <v>57</v>
      </c>
      <c r="C58" s="18" t="s">
        <v>3111</v>
      </c>
      <c r="D58" s="197" t="s">
        <v>2605</v>
      </c>
      <c r="E58" s="8">
        <v>1</v>
      </c>
      <c r="F58" s="8">
        <v>1</v>
      </c>
      <c r="G58" s="8">
        <v>1</v>
      </c>
      <c r="H58" s="9" t="s">
        <v>6</v>
      </c>
      <c r="I58" s="9" t="s">
        <v>4</v>
      </c>
      <c r="J58" s="9" t="s">
        <v>83</v>
      </c>
      <c r="K58" s="9" t="s">
        <v>8</v>
      </c>
      <c r="L58" s="9">
        <v>1</v>
      </c>
    </row>
    <row r="59" spans="1:13">
      <c r="A59" s="6">
        <v>44988</v>
      </c>
      <c r="B59" s="7">
        <f t="shared" si="0"/>
        <v>58</v>
      </c>
      <c r="C59" s="18" t="s">
        <v>3112</v>
      </c>
      <c r="D59" s="197" t="s">
        <v>783</v>
      </c>
      <c r="E59" s="8">
        <v>1</v>
      </c>
      <c r="F59" s="8">
        <v>1</v>
      </c>
      <c r="G59" s="8">
        <v>1</v>
      </c>
      <c r="H59" s="9" t="s">
        <v>6</v>
      </c>
      <c r="I59" s="9" t="s">
        <v>4</v>
      </c>
      <c r="J59" s="9" t="s">
        <v>49</v>
      </c>
      <c r="K59" s="9" t="s">
        <v>20</v>
      </c>
      <c r="L59" s="9">
        <v>1</v>
      </c>
    </row>
    <row r="60" spans="1:13">
      <c r="A60" s="6">
        <v>44988</v>
      </c>
      <c r="B60" s="7">
        <f t="shared" si="0"/>
        <v>59</v>
      </c>
      <c r="C60" s="16" t="s">
        <v>3113</v>
      </c>
      <c r="D60" s="197" t="s">
        <v>783</v>
      </c>
      <c r="E60" s="8">
        <v>1</v>
      </c>
      <c r="F60" s="8">
        <v>20</v>
      </c>
      <c r="G60" s="8">
        <v>0</v>
      </c>
      <c r="H60" s="9" t="s">
        <v>30</v>
      </c>
      <c r="I60" s="9" t="s">
        <v>4</v>
      </c>
      <c r="J60" s="9" t="s">
        <v>1209</v>
      </c>
      <c r="K60" s="9" t="s">
        <v>29</v>
      </c>
      <c r="L60" s="9">
        <v>1</v>
      </c>
    </row>
    <row r="61" spans="1:13">
      <c r="A61" s="6">
        <v>44988</v>
      </c>
      <c r="B61" s="7">
        <f t="shared" si="0"/>
        <v>60</v>
      </c>
      <c r="C61" s="16" t="s">
        <v>3114</v>
      </c>
      <c r="D61" s="197" t="s">
        <v>783</v>
      </c>
      <c r="E61" s="8">
        <v>1</v>
      </c>
      <c r="F61" s="8">
        <v>1</v>
      </c>
      <c r="G61" s="8">
        <v>1</v>
      </c>
      <c r="H61" s="9" t="s">
        <v>6</v>
      </c>
      <c r="I61" s="9" t="s">
        <v>4</v>
      </c>
      <c r="J61" s="9" t="s">
        <v>87</v>
      </c>
      <c r="K61" s="9" t="s">
        <v>8</v>
      </c>
      <c r="L61" s="9">
        <v>1</v>
      </c>
    </row>
    <row r="62" spans="1:13">
      <c r="A62" s="6">
        <v>44988</v>
      </c>
      <c r="B62" s="7">
        <f t="shared" si="0"/>
        <v>61</v>
      </c>
      <c r="C62" s="24" t="s">
        <v>2960</v>
      </c>
      <c r="D62" s="197" t="s">
        <v>783</v>
      </c>
      <c r="E62" s="8">
        <v>1</v>
      </c>
      <c r="F62" s="8">
        <v>0</v>
      </c>
      <c r="G62" s="8">
        <v>0</v>
      </c>
      <c r="H62" s="9" t="s">
        <v>15</v>
      </c>
      <c r="I62" s="9" t="s">
        <v>4</v>
      </c>
      <c r="J62" s="9" t="s">
        <v>49</v>
      </c>
      <c r="K62" s="9" t="s">
        <v>14</v>
      </c>
      <c r="L62" s="9">
        <v>1</v>
      </c>
    </row>
    <row r="63" spans="1:13">
      <c r="A63" s="6">
        <v>44988</v>
      </c>
      <c r="B63" s="7">
        <f t="shared" si="0"/>
        <v>62</v>
      </c>
      <c r="C63" s="16" t="s">
        <v>3115</v>
      </c>
      <c r="D63" s="197" t="s">
        <v>783</v>
      </c>
      <c r="E63" s="8">
        <v>1</v>
      </c>
      <c r="F63" s="8">
        <v>1</v>
      </c>
      <c r="G63" s="8">
        <v>3</v>
      </c>
      <c r="H63" s="9" t="s">
        <v>9</v>
      </c>
      <c r="I63" s="9" t="s">
        <v>16</v>
      </c>
      <c r="J63" s="9" t="s">
        <v>49</v>
      </c>
      <c r="K63" s="9" t="s">
        <v>20</v>
      </c>
      <c r="L63" s="9">
        <v>1</v>
      </c>
    </row>
    <row r="64" spans="1:13">
      <c r="A64" s="6">
        <v>44988</v>
      </c>
      <c r="B64" s="7">
        <f t="shared" si="0"/>
        <v>63</v>
      </c>
      <c r="C64" s="16" t="s">
        <v>3116</v>
      </c>
      <c r="D64" s="197" t="s">
        <v>48</v>
      </c>
      <c r="E64" s="8">
        <v>1</v>
      </c>
      <c r="F64" s="8">
        <v>1</v>
      </c>
      <c r="G64" s="8">
        <v>3</v>
      </c>
      <c r="H64" s="9" t="s">
        <v>9</v>
      </c>
      <c r="I64" s="9" t="s">
        <v>7</v>
      </c>
      <c r="J64" s="9" t="s">
        <v>51</v>
      </c>
      <c r="K64" s="9" t="s">
        <v>20</v>
      </c>
      <c r="L64" s="9">
        <v>1</v>
      </c>
    </row>
    <row r="65" spans="1:14">
      <c r="A65" s="6">
        <v>44988</v>
      </c>
      <c r="B65" s="7">
        <f t="shared" si="0"/>
        <v>64</v>
      </c>
      <c r="C65" s="16" t="s">
        <v>3117</v>
      </c>
      <c r="D65" s="197" t="s">
        <v>48</v>
      </c>
      <c r="E65" s="8">
        <v>1</v>
      </c>
      <c r="F65" s="8">
        <v>1</v>
      </c>
      <c r="G65" s="8">
        <v>2</v>
      </c>
      <c r="H65" s="9" t="s">
        <v>21</v>
      </c>
      <c r="I65" s="9" t="s">
        <v>4</v>
      </c>
      <c r="J65" s="9" t="s">
        <v>49</v>
      </c>
      <c r="K65" s="9" t="s">
        <v>25</v>
      </c>
      <c r="M65" s="10">
        <v>1</v>
      </c>
      <c r="N65" t="s">
        <v>3118</v>
      </c>
    </row>
    <row r="66" spans="1:14">
      <c r="A66" s="6">
        <v>44988</v>
      </c>
      <c r="B66" s="7">
        <f t="shared" si="0"/>
        <v>65</v>
      </c>
      <c r="C66" s="16" t="s">
        <v>3119</v>
      </c>
      <c r="D66" s="197" t="s">
        <v>48</v>
      </c>
      <c r="E66" s="8">
        <v>1</v>
      </c>
      <c r="F66" s="8">
        <v>20</v>
      </c>
      <c r="G66" s="8">
        <v>0</v>
      </c>
      <c r="H66" s="9" t="s">
        <v>30</v>
      </c>
      <c r="I66" s="9" t="s">
        <v>4</v>
      </c>
      <c r="J66" s="9" t="s">
        <v>1209</v>
      </c>
      <c r="K66" s="9" t="s">
        <v>29</v>
      </c>
      <c r="L66" s="9">
        <v>1</v>
      </c>
    </row>
    <row r="67" spans="1:14">
      <c r="A67" s="6">
        <v>44988</v>
      </c>
      <c r="B67" s="7">
        <f t="shared" si="0"/>
        <v>66</v>
      </c>
      <c r="C67" s="16" t="s">
        <v>3120</v>
      </c>
      <c r="D67" s="197" t="s">
        <v>48</v>
      </c>
      <c r="E67" s="8">
        <v>1</v>
      </c>
      <c r="F67" s="8">
        <v>0</v>
      </c>
      <c r="G67" s="8">
        <v>0</v>
      </c>
      <c r="H67" s="9" t="s">
        <v>6</v>
      </c>
      <c r="I67" s="9" t="s">
        <v>7</v>
      </c>
      <c r="J67" s="9" t="s">
        <v>49</v>
      </c>
      <c r="K67" s="9" t="s">
        <v>11</v>
      </c>
      <c r="L67" s="9">
        <v>1</v>
      </c>
    </row>
    <row r="68" spans="1:14">
      <c r="A68" s="6">
        <v>44988</v>
      </c>
      <c r="B68" s="7">
        <f t="shared" ref="B68:B131" si="1">B67+1</f>
        <v>67</v>
      </c>
      <c r="C68" s="16" t="s">
        <v>2621</v>
      </c>
      <c r="D68" s="197" t="s">
        <v>48</v>
      </c>
      <c r="E68" s="8">
        <v>1</v>
      </c>
      <c r="F68" s="8">
        <v>17</v>
      </c>
      <c r="G68" s="8">
        <v>0</v>
      </c>
      <c r="H68" s="9" t="s">
        <v>21</v>
      </c>
      <c r="I68" s="9" t="s">
        <v>4</v>
      </c>
      <c r="J68" s="9" t="s">
        <v>1209</v>
      </c>
      <c r="M68" s="10">
        <v>1</v>
      </c>
      <c r="N68" t="s">
        <v>3121</v>
      </c>
    </row>
    <row r="69" spans="1:14">
      <c r="A69" s="6">
        <v>44988</v>
      </c>
      <c r="B69" s="7">
        <f t="shared" si="1"/>
        <v>68</v>
      </c>
      <c r="C69" s="16" t="s">
        <v>3122</v>
      </c>
      <c r="D69" s="197" t="s">
        <v>48</v>
      </c>
      <c r="E69" s="8">
        <v>1</v>
      </c>
      <c r="F69" s="8">
        <v>1</v>
      </c>
      <c r="G69" s="8">
        <v>3</v>
      </c>
      <c r="H69" s="9" t="s">
        <v>3123</v>
      </c>
      <c r="I69" s="9" t="s">
        <v>13</v>
      </c>
      <c r="J69" s="9" t="s">
        <v>49</v>
      </c>
      <c r="K69" s="9" t="s">
        <v>8</v>
      </c>
      <c r="M69" s="10">
        <v>1</v>
      </c>
      <c r="N69" t="s">
        <v>3118</v>
      </c>
    </row>
    <row r="70" spans="1:14">
      <c r="A70" s="6">
        <v>44988</v>
      </c>
      <c r="B70" s="7">
        <f t="shared" si="1"/>
        <v>69</v>
      </c>
      <c r="C70" s="16" t="s">
        <v>3124</v>
      </c>
      <c r="D70" s="197" t="s">
        <v>53</v>
      </c>
      <c r="E70" s="8">
        <v>1</v>
      </c>
      <c r="F70" s="8">
        <v>0</v>
      </c>
      <c r="G70" s="8">
        <v>0</v>
      </c>
      <c r="H70" s="9" t="s">
        <v>6</v>
      </c>
      <c r="I70" s="9" t="s">
        <v>4</v>
      </c>
      <c r="J70" s="9" t="s">
        <v>49</v>
      </c>
      <c r="K70" s="9" t="s">
        <v>11</v>
      </c>
      <c r="M70" s="10">
        <v>1</v>
      </c>
    </row>
    <row r="71" spans="1:14">
      <c r="A71" s="6">
        <v>44988</v>
      </c>
      <c r="B71" s="7">
        <f t="shared" si="1"/>
        <v>70</v>
      </c>
      <c r="C71" s="16" t="s">
        <v>3125</v>
      </c>
      <c r="D71" s="197" t="s">
        <v>53</v>
      </c>
      <c r="E71" s="8">
        <v>1</v>
      </c>
      <c r="F71" s="8">
        <v>0</v>
      </c>
      <c r="G71" s="8">
        <v>0</v>
      </c>
      <c r="H71" s="9" t="s">
        <v>6</v>
      </c>
      <c r="I71" s="9" t="s">
        <v>4</v>
      </c>
      <c r="J71" s="9" t="s">
        <v>87</v>
      </c>
      <c r="K71" s="9" t="s">
        <v>11</v>
      </c>
      <c r="M71" s="10">
        <v>1</v>
      </c>
    </row>
    <row r="72" spans="1:14">
      <c r="A72" s="6">
        <v>44988</v>
      </c>
      <c r="B72" s="7">
        <f t="shared" si="1"/>
        <v>71</v>
      </c>
      <c r="C72" s="16" t="s">
        <v>2619</v>
      </c>
      <c r="D72" s="197" t="s">
        <v>53</v>
      </c>
      <c r="E72" s="8">
        <v>1</v>
      </c>
      <c r="F72" s="8">
        <v>17</v>
      </c>
      <c r="G72" s="8">
        <v>0</v>
      </c>
      <c r="H72" s="9" t="s">
        <v>21</v>
      </c>
      <c r="I72" s="9" t="s">
        <v>4</v>
      </c>
      <c r="J72" s="9" t="s">
        <v>1209</v>
      </c>
      <c r="K72" s="9" t="s">
        <v>25</v>
      </c>
      <c r="M72" s="10">
        <v>1</v>
      </c>
      <c r="N72" t="s">
        <v>3121</v>
      </c>
    </row>
    <row r="73" spans="1:14">
      <c r="A73" s="6">
        <v>44988</v>
      </c>
      <c r="B73" s="7">
        <f t="shared" si="1"/>
        <v>72</v>
      </c>
      <c r="C73" s="16" t="s">
        <v>3126</v>
      </c>
      <c r="D73" s="197" t="s">
        <v>53</v>
      </c>
      <c r="E73" s="8">
        <v>1</v>
      </c>
      <c r="F73" s="8">
        <v>0</v>
      </c>
      <c r="G73" s="8">
        <v>3</v>
      </c>
      <c r="H73" s="9" t="s">
        <v>15</v>
      </c>
      <c r="I73" s="9" t="s">
        <v>4</v>
      </c>
      <c r="J73" s="9" t="s">
        <v>1209</v>
      </c>
      <c r="K73" s="9" t="s">
        <v>14</v>
      </c>
      <c r="L73" s="9">
        <v>1</v>
      </c>
    </row>
    <row r="74" spans="1:14">
      <c r="A74" s="6">
        <v>44988</v>
      </c>
      <c r="B74" s="7">
        <f t="shared" si="1"/>
        <v>73</v>
      </c>
      <c r="C74" s="16" t="s">
        <v>3127</v>
      </c>
      <c r="D74" s="197" t="s">
        <v>53</v>
      </c>
      <c r="E74" s="8">
        <v>1</v>
      </c>
      <c r="F74" s="8">
        <v>20</v>
      </c>
      <c r="G74" s="8">
        <v>0</v>
      </c>
      <c r="H74" s="9" t="s">
        <v>30</v>
      </c>
      <c r="I74" s="9" t="s">
        <v>4</v>
      </c>
      <c r="J74" s="9" t="s">
        <v>1209</v>
      </c>
      <c r="K74" s="9" t="s">
        <v>29</v>
      </c>
      <c r="L74" s="9">
        <v>1</v>
      </c>
    </row>
    <row r="75" spans="1:14">
      <c r="A75" s="6">
        <v>44988</v>
      </c>
      <c r="B75" s="7">
        <f t="shared" si="1"/>
        <v>74</v>
      </c>
      <c r="C75" s="16" t="s">
        <v>3112</v>
      </c>
      <c r="D75" s="197" t="s">
        <v>61</v>
      </c>
      <c r="E75" s="8">
        <v>1</v>
      </c>
      <c r="F75" s="8">
        <v>1</v>
      </c>
      <c r="G75" s="8">
        <v>1</v>
      </c>
      <c r="H75" s="9" t="s">
        <v>6</v>
      </c>
      <c r="I75" s="9" t="s">
        <v>4</v>
      </c>
      <c r="J75" s="9" t="s">
        <v>49</v>
      </c>
      <c r="K75" s="9" t="s">
        <v>20</v>
      </c>
      <c r="L75" s="9">
        <v>1</v>
      </c>
    </row>
    <row r="76" spans="1:14">
      <c r="A76" s="6">
        <v>44988</v>
      </c>
      <c r="B76" s="7">
        <f t="shared" si="1"/>
        <v>75</v>
      </c>
      <c r="C76" s="16" t="s">
        <v>2959</v>
      </c>
      <c r="D76" s="197" t="s">
        <v>73</v>
      </c>
      <c r="E76" s="8">
        <v>1</v>
      </c>
      <c r="F76" s="8">
        <v>3</v>
      </c>
      <c r="G76" s="8">
        <v>0</v>
      </c>
      <c r="H76" s="9" t="s">
        <v>15</v>
      </c>
      <c r="I76" s="9" t="s">
        <v>4</v>
      </c>
      <c r="J76" s="9" t="s">
        <v>3128</v>
      </c>
      <c r="K76" s="9" t="s">
        <v>14</v>
      </c>
      <c r="L76" s="9">
        <v>1</v>
      </c>
    </row>
    <row r="77" spans="1:14">
      <c r="A77" s="6">
        <v>44988</v>
      </c>
      <c r="B77" s="7">
        <f t="shared" si="1"/>
        <v>76</v>
      </c>
      <c r="C77" s="25" t="s">
        <v>3129</v>
      </c>
      <c r="D77" s="197" t="s">
        <v>73</v>
      </c>
      <c r="E77" s="8">
        <v>1</v>
      </c>
      <c r="F77" s="8">
        <v>1</v>
      </c>
      <c r="G77" s="8">
        <v>0</v>
      </c>
      <c r="H77" s="9" t="s">
        <v>21</v>
      </c>
      <c r="I77" s="9" t="s">
        <v>4</v>
      </c>
      <c r="J77" s="9" t="s">
        <v>2599</v>
      </c>
      <c r="K77" s="9" t="s">
        <v>27</v>
      </c>
      <c r="M77" s="10">
        <v>1</v>
      </c>
      <c r="N77" t="s">
        <v>3130</v>
      </c>
    </row>
    <row r="78" spans="1:14">
      <c r="A78" s="6">
        <v>44988</v>
      </c>
      <c r="B78" s="7">
        <f t="shared" si="1"/>
        <v>77</v>
      </c>
      <c r="C78" s="16" t="s">
        <v>792</v>
      </c>
      <c r="D78" s="197" t="s">
        <v>73</v>
      </c>
      <c r="E78" s="8">
        <v>1</v>
      </c>
      <c r="F78" s="8">
        <v>38</v>
      </c>
      <c r="G78" s="8">
        <v>0</v>
      </c>
      <c r="H78" s="9" t="s">
        <v>15</v>
      </c>
      <c r="I78" s="9" t="s">
        <v>4</v>
      </c>
      <c r="J78" s="9" t="s">
        <v>71</v>
      </c>
      <c r="K78" s="9" t="s">
        <v>20</v>
      </c>
      <c r="L78" s="9">
        <v>1</v>
      </c>
    </row>
    <row r="79" spans="1:14">
      <c r="A79" s="6">
        <v>44988</v>
      </c>
      <c r="B79" s="7">
        <f t="shared" si="1"/>
        <v>78</v>
      </c>
      <c r="C79" s="16" t="s">
        <v>3131</v>
      </c>
      <c r="D79" s="197" t="s">
        <v>73</v>
      </c>
      <c r="E79" s="8">
        <v>1</v>
      </c>
      <c r="F79" s="8">
        <v>1</v>
      </c>
      <c r="G79" s="8">
        <v>3</v>
      </c>
      <c r="H79" s="9" t="s">
        <v>9</v>
      </c>
      <c r="I79" s="9" t="s">
        <v>7</v>
      </c>
      <c r="J79" s="9" t="s">
        <v>49</v>
      </c>
      <c r="K79" s="9" t="s">
        <v>20</v>
      </c>
      <c r="L79" s="9">
        <v>1</v>
      </c>
    </row>
    <row r="80" spans="1:14">
      <c r="A80" s="6">
        <v>44988</v>
      </c>
      <c r="B80" s="7">
        <f t="shared" si="1"/>
        <v>79</v>
      </c>
      <c r="C80" s="16" t="s">
        <v>3132</v>
      </c>
      <c r="D80" s="197" t="s">
        <v>73</v>
      </c>
      <c r="E80" s="8">
        <v>1</v>
      </c>
      <c r="F80" s="8">
        <v>0</v>
      </c>
      <c r="G80" s="8">
        <v>0</v>
      </c>
      <c r="H80" s="9" t="s">
        <v>6</v>
      </c>
      <c r="I80" s="9" t="s">
        <v>16</v>
      </c>
      <c r="J80" s="9" t="s">
        <v>49</v>
      </c>
      <c r="K80" s="9" t="s">
        <v>11</v>
      </c>
      <c r="L80" s="9">
        <v>1</v>
      </c>
    </row>
    <row r="81" spans="1:14">
      <c r="A81" s="6">
        <v>44988</v>
      </c>
      <c r="B81" s="7">
        <f t="shared" si="1"/>
        <v>80</v>
      </c>
      <c r="C81" s="24" t="s">
        <v>3133</v>
      </c>
      <c r="D81" s="197" t="s">
        <v>61</v>
      </c>
      <c r="E81" s="8">
        <v>1</v>
      </c>
      <c r="F81" s="8">
        <v>1</v>
      </c>
      <c r="G81" s="8">
        <v>1</v>
      </c>
      <c r="H81" s="9" t="s">
        <v>6</v>
      </c>
      <c r="I81" s="9" t="s">
        <v>4</v>
      </c>
      <c r="J81" s="9" t="s">
        <v>49</v>
      </c>
      <c r="K81" s="9" t="s">
        <v>8</v>
      </c>
      <c r="L81" s="9">
        <v>1</v>
      </c>
    </row>
    <row r="82" spans="1:14">
      <c r="A82" s="6">
        <v>44988</v>
      </c>
      <c r="B82" s="7">
        <f t="shared" si="1"/>
        <v>81</v>
      </c>
      <c r="C82" s="29" t="s">
        <v>3134</v>
      </c>
      <c r="D82" s="197" t="s">
        <v>68</v>
      </c>
      <c r="E82" s="8">
        <v>1</v>
      </c>
      <c r="F82" s="8">
        <v>1</v>
      </c>
      <c r="G82" s="8">
        <v>1</v>
      </c>
      <c r="H82" s="9" t="s">
        <v>6</v>
      </c>
      <c r="I82" s="9" t="s">
        <v>4</v>
      </c>
      <c r="J82" s="9" t="s">
        <v>51</v>
      </c>
      <c r="K82" s="9" t="s">
        <v>20</v>
      </c>
      <c r="L82" s="9">
        <v>1</v>
      </c>
    </row>
    <row r="83" spans="1:14">
      <c r="A83" s="6">
        <v>44988</v>
      </c>
      <c r="B83" s="7">
        <f t="shared" si="1"/>
        <v>82</v>
      </c>
      <c r="C83" s="24" t="s">
        <v>3135</v>
      </c>
      <c r="D83" s="197" t="s">
        <v>68</v>
      </c>
      <c r="E83" s="8">
        <v>1</v>
      </c>
      <c r="F83" s="8">
        <v>1</v>
      </c>
      <c r="G83" s="8">
        <v>1</v>
      </c>
      <c r="H83" s="9" t="s">
        <v>6</v>
      </c>
      <c r="I83" s="9" t="s">
        <v>4</v>
      </c>
      <c r="J83" s="9" t="s">
        <v>83</v>
      </c>
      <c r="K83" s="9" t="s">
        <v>20</v>
      </c>
      <c r="L83" s="9">
        <v>1</v>
      </c>
    </row>
    <row r="84" spans="1:14">
      <c r="A84" s="6">
        <v>44989</v>
      </c>
      <c r="B84" s="7">
        <f t="shared" si="1"/>
        <v>83</v>
      </c>
      <c r="C84" s="25" t="s">
        <v>3136</v>
      </c>
      <c r="D84" s="197" t="s">
        <v>950</v>
      </c>
      <c r="E84" s="8">
        <v>1</v>
      </c>
      <c r="F84" s="8">
        <v>0</v>
      </c>
      <c r="G84" s="8">
        <v>0</v>
      </c>
      <c r="H84" s="9" t="s">
        <v>13</v>
      </c>
      <c r="I84" s="9" t="s">
        <v>13</v>
      </c>
      <c r="J84" s="9" t="s">
        <v>49</v>
      </c>
      <c r="K84" s="9" t="s">
        <v>17</v>
      </c>
      <c r="M84" s="10">
        <v>1</v>
      </c>
      <c r="N84" t="s">
        <v>2650</v>
      </c>
    </row>
    <row r="85" spans="1:14">
      <c r="A85" s="6">
        <v>44989</v>
      </c>
      <c r="B85" s="7">
        <f t="shared" si="1"/>
        <v>84</v>
      </c>
      <c r="C85" s="25" t="s">
        <v>3137</v>
      </c>
      <c r="D85" s="197" t="s">
        <v>950</v>
      </c>
      <c r="E85" s="8">
        <v>1</v>
      </c>
      <c r="F85" s="8">
        <v>0</v>
      </c>
      <c r="G85" s="8">
        <v>0</v>
      </c>
      <c r="H85" s="9" t="s">
        <v>13</v>
      </c>
      <c r="I85" s="9" t="s">
        <v>13</v>
      </c>
      <c r="J85" s="9" t="s">
        <v>49</v>
      </c>
      <c r="K85" s="9" t="s">
        <v>17</v>
      </c>
      <c r="M85" s="10">
        <v>1</v>
      </c>
      <c r="N85" t="s">
        <v>3138</v>
      </c>
    </row>
    <row r="86" spans="1:14">
      <c r="A86" s="6">
        <v>44989</v>
      </c>
      <c r="B86" s="7">
        <f t="shared" si="1"/>
        <v>85</v>
      </c>
      <c r="C86" s="25" t="s">
        <v>3013</v>
      </c>
      <c r="D86" s="197" t="s">
        <v>950</v>
      </c>
      <c r="E86" s="8">
        <v>1</v>
      </c>
      <c r="F86" s="8">
        <v>0</v>
      </c>
      <c r="G86" s="8">
        <v>0</v>
      </c>
      <c r="H86" s="9" t="s">
        <v>15</v>
      </c>
      <c r="I86" s="9" t="s">
        <v>4</v>
      </c>
      <c r="J86" s="9" t="s">
        <v>3139</v>
      </c>
      <c r="K86" s="9" t="s">
        <v>27</v>
      </c>
      <c r="M86" s="10">
        <v>1</v>
      </c>
      <c r="N86" t="s">
        <v>3140</v>
      </c>
    </row>
    <row r="87" spans="1:14">
      <c r="A87" s="6">
        <v>44991</v>
      </c>
      <c r="B87" s="7">
        <f t="shared" si="1"/>
        <v>86</v>
      </c>
      <c r="C87" s="16" t="s">
        <v>3141</v>
      </c>
      <c r="D87" s="197" t="s">
        <v>70</v>
      </c>
      <c r="E87" s="8">
        <v>1</v>
      </c>
      <c r="F87" s="8">
        <v>0</v>
      </c>
      <c r="G87" s="8">
        <v>1</v>
      </c>
      <c r="H87" s="9" t="s">
        <v>3</v>
      </c>
      <c r="I87" s="9" t="s">
        <v>4</v>
      </c>
      <c r="J87" s="9" t="s">
        <v>87</v>
      </c>
      <c r="K87" s="9" t="s">
        <v>20</v>
      </c>
      <c r="L87" s="9">
        <v>1</v>
      </c>
    </row>
    <row r="88" spans="1:14">
      <c r="A88" s="6">
        <v>44991</v>
      </c>
      <c r="B88" s="7">
        <f t="shared" si="1"/>
        <v>87</v>
      </c>
      <c r="C88" s="16" t="s">
        <v>3142</v>
      </c>
      <c r="D88" s="197" t="s">
        <v>70</v>
      </c>
      <c r="E88" s="8">
        <v>1</v>
      </c>
      <c r="F88" s="8">
        <v>0</v>
      </c>
      <c r="G88" s="8">
        <v>1</v>
      </c>
      <c r="H88" s="9" t="s">
        <v>3</v>
      </c>
      <c r="I88" s="9" t="s">
        <v>4</v>
      </c>
      <c r="J88" s="9" t="s">
        <v>51</v>
      </c>
      <c r="K88" s="9" t="s">
        <v>20</v>
      </c>
      <c r="L88" s="9">
        <v>1</v>
      </c>
    </row>
    <row r="89" spans="1:14">
      <c r="A89" s="6">
        <v>44991</v>
      </c>
      <c r="B89" s="7">
        <f t="shared" si="1"/>
        <v>88</v>
      </c>
      <c r="C89" s="16" t="s">
        <v>3143</v>
      </c>
      <c r="D89" s="197" t="s">
        <v>70</v>
      </c>
      <c r="E89" s="8">
        <v>1</v>
      </c>
      <c r="F89" s="8">
        <v>0</v>
      </c>
      <c r="G89" s="8">
        <v>1</v>
      </c>
      <c r="H89" s="9" t="s">
        <v>3</v>
      </c>
      <c r="I89" s="9" t="s">
        <v>4</v>
      </c>
      <c r="J89" s="9" t="s">
        <v>49</v>
      </c>
      <c r="K89" s="9" t="s">
        <v>20</v>
      </c>
      <c r="L89" s="9">
        <v>1</v>
      </c>
    </row>
    <row r="90" spans="1:14">
      <c r="A90" s="6">
        <v>44991</v>
      </c>
      <c r="B90" s="7">
        <f t="shared" si="1"/>
        <v>89</v>
      </c>
      <c r="C90" s="24" t="s">
        <v>3144</v>
      </c>
      <c r="D90" s="197" t="s">
        <v>70</v>
      </c>
      <c r="E90" s="8">
        <v>1</v>
      </c>
      <c r="F90" s="8">
        <v>1</v>
      </c>
      <c r="G90" s="8">
        <v>1</v>
      </c>
      <c r="H90" s="9" t="s">
        <v>6</v>
      </c>
      <c r="I90" s="9" t="s">
        <v>7</v>
      </c>
      <c r="J90" s="9" t="s">
        <v>51</v>
      </c>
      <c r="K90" s="9" t="s">
        <v>8</v>
      </c>
      <c r="L90" s="9">
        <v>1</v>
      </c>
    </row>
    <row r="91" spans="1:14">
      <c r="A91" s="6">
        <v>44991</v>
      </c>
      <c r="B91" s="7">
        <f t="shared" si="1"/>
        <v>90</v>
      </c>
      <c r="C91" s="16" t="s">
        <v>3145</v>
      </c>
      <c r="D91" s="197" t="s">
        <v>59</v>
      </c>
      <c r="E91" s="8">
        <v>1</v>
      </c>
      <c r="F91" s="8">
        <v>0</v>
      </c>
      <c r="G91" s="8">
        <v>1</v>
      </c>
      <c r="H91" s="9" t="s">
        <v>3</v>
      </c>
      <c r="I91" s="9" t="s">
        <v>7</v>
      </c>
      <c r="J91" s="9" t="s">
        <v>51</v>
      </c>
      <c r="K91" s="9" t="s">
        <v>20</v>
      </c>
      <c r="L91" s="9">
        <v>1</v>
      </c>
    </row>
    <row r="92" spans="1:14">
      <c r="A92" s="6">
        <v>44991</v>
      </c>
      <c r="B92" s="7">
        <f t="shared" si="1"/>
        <v>91</v>
      </c>
      <c r="C92" s="16" t="s">
        <v>3146</v>
      </c>
      <c r="D92" s="197" t="s">
        <v>59</v>
      </c>
      <c r="E92" s="8">
        <v>1</v>
      </c>
      <c r="F92" s="8">
        <v>0</v>
      </c>
      <c r="G92" s="8">
        <v>1</v>
      </c>
      <c r="H92" s="9" t="s">
        <v>3</v>
      </c>
      <c r="I92" s="9" t="s">
        <v>7</v>
      </c>
      <c r="J92" s="9" t="s">
        <v>51</v>
      </c>
      <c r="K92" s="9" t="s">
        <v>20</v>
      </c>
      <c r="L92" s="9">
        <v>1</v>
      </c>
    </row>
    <row r="93" spans="1:14">
      <c r="A93" s="6">
        <v>44991</v>
      </c>
      <c r="B93" s="7">
        <f t="shared" si="1"/>
        <v>92</v>
      </c>
      <c r="C93" s="16" t="s">
        <v>3147</v>
      </c>
      <c r="D93" s="197" t="s">
        <v>59</v>
      </c>
      <c r="E93" s="8">
        <v>1</v>
      </c>
      <c r="F93" s="8">
        <v>0</v>
      </c>
      <c r="G93" s="8">
        <v>1</v>
      </c>
      <c r="H93" s="9" t="s">
        <v>3</v>
      </c>
      <c r="I93" s="9" t="s">
        <v>7</v>
      </c>
      <c r="J93" s="9" t="s">
        <v>49</v>
      </c>
      <c r="K93" s="9" t="s">
        <v>20</v>
      </c>
      <c r="L93" s="9">
        <v>1</v>
      </c>
    </row>
    <row r="94" spans="1:14">
      <c r="A94" s="6">
        <v>44991</v>
      </c>
      <c r="B94" s="7">
        <f t="shared" si="1"/>
        <v>93</v>
      </c>
      <c r="C94" s="16" t="s">
        <v>3148</v>
      </c>
      <c r="D94" s="197" t="s">
        <v>59</v>
      </c>
      <c r="E94" s="8">
        <v>1</v>
      </c>
      <c r="F94" s="8">
        <v>0</v>
      </c>
      <c r="G94" s="8">
        <v>1</v>
      </c>
      <c r="H94" s="9" t="s">
        <v>3</v>
      </c>
      <c r="I94" s="9" t="s">
        <v>7</v>
      </c>
      <c r="J94" s="9" t="s">
        <v>49</v>
      </c>
      <c r="K94" s="9" t="s">
        <v>20</v>
      </c>
      <c r="L94" s="9">
        <v>1</v>
      </c>
    </row>
    <row r="95" spans="1:14">
      <c r="A95" s="6">
        <v>44991</v>
      </c>
      <c r="B95" s="7">
        <f t="shared" si="1"/>
        <v>94</v>
      </c>
      <c r="C95" s="19" t="s">
        <v>3149</v>
      </c>
      <c r="D95" s="197" t="s">
        <v>59</v>
      </c>
      <c r="E95" s="8">
        <v>1</v>
      </c>
      <c r="F95" s="8">
        <v>1</v>
      </c>
      <c r="G95" s="8">
        <v>3</v>
      </c>
      <c r="H95" s="9" t="s">
        <v>9</v>
      </c>
      <c r="I95" s="9" t="s">
        <v>4</v>
      </c>
      <c r="J95" s="9" t="s">
        <v>49</v>
      </c>
      <c r="K95" s="9" t="s">
        <v>20</v>
      </c>
      <c r="L95" s="9">
        <v>1</v>
      </c>
    </row>
    <row r="96" spans="1:14">
      <c r="A96" s="6">
        <v>44991</v>
      </c>
      <c r="B96" s="7">
        <f t="shared" si="1"/>
        <v>95</v>
      </c>
      <c r="C96" s="16" t="s">
        <v>3150</v>
      </c>
      <c r="D96" s="197" t="s">
        <v>68</v>
      </c>
      <c r="E96" s="8">
        <v>1</v>
      </c>
      <c r="F96" s="8">
        <v>0</v>
      </c>
      <c r="G96" s="8">
        <v>1</v>
      </c>
      <c r="H96" s="9" t="s">
        <v>3</v>
      </c>
      <c r="I96" s="9" t="s">
        <v>7</v>
      </c>
      <c r="J96" s="9" t="s">
        <v>49</v>
      </c>
      <c r="K96" s="9" t="s">
        <v>20</v>
      </c>
      <c r="M96" s="10">
        <v>1</v>
      </c>
    </row>
    <row r="97" spans="1:14">
      <c r="A97" s="6">
        <v>44991</v>
      </c>
      <c r="B97" s="7">
        <f t="shared" si="1"/>
        <v>96</v>
      </c>
      <c r="C97" s="16" t="s">
        <v>3151</v>
      </c>
      <c r="D97" s="197" t="s">
        <v>68</v>
      </c>
      <c r="E97" s="8">
        <v>1</v>
      </c>
      <c r="F97" s="8">
        <v>0</v>
      </c>
      <c r="G97" s="8">
        <v>1</v>
      </c>
      <c r="H97" s="9" t="s">
        <v>3</v>
      </c>
      <c r="I97" s="9" t="s">
        <v>7</v>
      </c>
      <c r="J97" s="9" t="s">
        <v>51</v>
      </c>
      <c r="K97" s="9" t="s">
        <v>20</v>
      </c>
      <c r="M97" s="10">
        <v>1</v>
      </c>
    </row>
    <row r="98" spans="1:14">
      <c r="A98" s="6">
        <v>44991</v>
      </c>
      <c r="B98" s="7">
        <f t="shared" si="1"/>
        <v>97</v>
      </c>
      <c r="C98" s="16" t="s">
        <v>3152</v>
      </c>
      <c r="D98" s="197" t="s">
        <v>68</v>
      </c>
      <c r="E98" s="8">
        <v>1</v>
      </c>
      <c r="F98" s="8">
        <v>0</v>
      </c>
      <c r="G98" s="8">
        <v>1</v>
      </c>
      <c r="H98" s="9" t="s">
        <v>3</v>
      </c>
      <c r="I98" s="9" t="s">
        <v>3</v>
      </c>
      <c r="J98" s="9" t="s">
        <v>49</v>
      </c>
      <c r="K98" s="9" t="s">
        <v>20</v>
      </c>
      <c r="M98" s="10">
        <v>1</v>
      </c>
    </row>
    <row r="99" spans="1:14">
      <c r="A99" s="6">
        <v>44991</v>
      </c>
      <c r="B99" s="7">
        <f t="shared" si="1"/>
        <v>98</v>
      </c>
      <c r="C99" s="16" t="s">
        <v>3153</v>
      </c>
      <c r="D99" s="197" t="s">
        <v>68</v>
      </c>
      <c r="E99" s="8">
        <v>1</v>
      </c>
      <c r="F99" s="8">
        <v>0</v>
      </c>
      <c r="G99" s="8">
        <v>1</v>
      </c>
      <c r="H99" s="9" t="s">
        <v>3</v>
      </c>
      <c r="I99" s="9" t="s">
        <v>4</v>
      </c>
      <c r="J99" s="9" t="s">
        <v>87</v>
      </c>
      <c r="K99" s="9" t="s">
        <v>20</v>
      </c>
      <c r="M99" s="10">
        <v>1</v>
      </c>
    </row>
    <row r="100" spans="1:14">
      <c r="A100" s="6">
        <v>44991</v>
      </c>
      <c r="B100" s="7">
        <f t="shared" si="1"/>
        <v>99</v>
      </c>
      <c r="C100" s="16" t="s">
        <v>3154</v>
      </c>
      <c r="D100" s="197" t="s">
        <v>68</v>
      </c>
      <c r="E100" s="8">
        <v>1</v>
      </c>
      <c r="F100" s="8">
        <v>0</v>
      </c>
      <c r="G100" s="8">
        <v>1</v>
      </c>
      <c r="H100" s="9" t="s">
        <v>3</v>
      </c>
      <c r="I100" s="9" t="s">
        <v>4</v>
      </c>
      <c r="J100" s="9" t="s">
        <v>49</v>
      </c>
      <c r="K100" s="9" t="s">
        <v>20</v>
      </c>
      <c r="M100" s="10">
        <v>1</v>
      </c>
    </row>
    <row r="101" spans="1:14">
      <c r="A101" s="6">
        <v>44991</v>
      </c>
      <c r="B101" s="7">
        <f t="shared" si="1"/>
        <v>100</v>
      </c>
      <c r="C101" s="16" t="s">
        <v>3155</v>
      </c>
      <c r="D101" s="197" t="s">
        <v>68</v>
      </c>
      <c r="E101" s="8">
        <v>1</v>
      </c>
      <c r="F101" s="8">
        <v>0</v>
      </c>
      <c r="G101" s="8">
        <v>1</v>
      </c>
      <c r="H101" s="9" t="s">
        <v>3</v>
      </c>
      <c r="I101" s="9" t="s">
        <v>4</v>
      </c>
      <c r="J101" s="9" t="s">
        <v>51</v>
      </c>
      <c r="K101" s="9" t="s">
        <v>20</v>
      </c>
      <c r="M101" s="10">
        <v>1</v>
      </c>
    </row>
    <row r="102" spans="1:14">
      <c r="A102" s="6">
        <v>44991</v>
      </c>
      <c r="B102" s="7">
        <f t="shared" si="1"/>
        <v>101</v>
      </c>
      <c r="C102" s="16" t="s">
        <v>3156</v>
      </c>
      <c r="D102" s="197" t="s">
        <v>783</v>
      </c>
      <c r="E102" s="8">
        <v>1</v>
      </c>
      <c r="F102" s="8">
        <v>1</v>
      </c>
      <c r="G102" s="8">
        <v>1</v>
      </c>
      <c r="H102" s="9" t="s">
        <v>6</v>
      </c>
      <c r="I102" s="9" t="s">
        <v>4</v>
      </c>
      <c r="J102" s="9" t="s">
        <v>83</v>
      </c>
      <c r="K102" s="9" t="s">
        <v>8</v>
      </c>
      <c r="L102" s="9">
        <v>1</v>
      </c>
    </row>
    <row r="103" spans="1:14">
      <c r="A103" s="6">
        <v>44991</v>
      </c>
      <c r="B103" s="7">
        <f t="shared" si="1"/>
        <v>102</v>
      </c>
      <c r="C103" s="18" t="s">
        <v>3157</v>
      </c>
      <c r="D103" s="197" t="s">
        <v>783</v>
      </c>
      <c r="E103" s="8">
        <v>1</v>
      </c>
      <c r="F103" s="8">
        <v>1</v>
      </c>
      <c r="G103" s="8">
        <v>1</v>
      </c>
      <c r="H103" s="9" t="s">
        <v>6</v>
      </c>
      <c r="I103" s="9" t="s">
        <v>4</v>
      </c>
      <c r="J103" s="9" t="s">
        <v>83</v>
      </c>
      <c r="K103" s="9" t="s">
        <v>8</v>
      </c>
      <c r="L103" s="9">
        <v>1</v>
      </c>
    </row>
    <row r="104" spans="1:14">
      <c r="A104" s="6">
        <v>44991</v>
      </c>
      <c r="B104" s="7">
        <f t="shared" si="1"/>
        <v>103</v>
      </c>
      <c r="C104" s="18" t="s">
        <v>3158</v>
      </c>
      <c r="D104" s="197" t="s">
        <v>783</v>
      </c>
      <c r="E104" s="8">
        <v>1</v>
      </c>
      <c r="F104" s="8">
        <v>1</v>
      </c>
      <c r="G104" s="8">
        <v>1</v>
      </c>
      <c r="H104" s="9" t="s">
        <v>6</v>
      </c>
      <c r="I104" s="9" t="s">
        <v>4</v>
      </c>
      <c r="J104" s="9" t="s">
        <v>51</v>
      </c>
      <c r="K104" s="9" t="s">
        <v>8</v>
      </c>
      <c r="L104" s="9">
        <v>1</v>
      </c>
    </row>
    <row r="105" spans="1:14">
      <c r="A105" s="6">
        <v>44991</v>
      </c>
      <c r="B105" s="7">
        <f t="shared" si="1"/>
        <v>104</v>
      </c>
      <c r="C105" s="24" t="s">
        <v>3159</v>
      </c>
      <c r="D105" s="197" t="s">
        <v>783</v>
      </c>
      <c r="E105" s="8">
        <v>1</v>
      </c>
      <c r="F105" s="8">
        <v>1</v>
      </c>
      <c r="G105" s="8">
        <v>3</v>
      </c>
      <c r="H105" s="9" t="s">
        <v>9</v>
      </c>
      <c r="I105" s="9" t="s">
        <v>4</v>
      </c>
      <c r="J105" s="9" t="s">
        <v>66</v>
      </c>
      <c r="K105" s="9" t="s">
        <v>20</v>
      </c>
      <c r="L105" s="9">
        <v>1</v>
      </c>
    </row>
    <row r="106" spans="1:14">
      <c r="A106" s="6">
        <v>44991</v>
      </c>
      <c r="B106" s="7">
        <f t="shared" si="1"/>
        <v>105</v>
      </c>
      <c r="C106" s="18" t="s">
        <v>3160</v>
      </c>
      <c r="D106" s="197" t="s">
        <v>783</v>
      </c>
      <c r="E106" s="8">
        <v>1</v>
      </c>
      <c r="F106" s="8">
        <v>1</v>
      </c>
      <c r="G106" s="8">
        <v>0</v>
      </c>
      <c r="H106" s="9" t="s">
        <v>21</v>
      </c>
      <c r="I106" s="9" t="s">
        <v>4</v>
      </c>
      <c r="J106" s="9" t="s">
        <v>66</v>
      </c>
      <c r="K106" s="9" t="s">
        <v>27</v>
      </c>
      <c r="L106" s="9">
        <v>1</v>
      </c>
    </row>
    <row r="107" spans="1:14">
      <c r="A107" s="6">
        <v>44991</v>
      </c>
      <c r="B107" s="7">
        <f t="shared" si="1"/>
        <v>106</v>
      </c>
      <c r="C107" s="18" t="s">
        <v>3161</v>
      </c>
      <c r="D107" s="197" t="s">
        <v>61</v>
      </c>
      <c r="E107" s="8">
        <v>1</v>
      </c>
      <c r="F107" s="8">
        <v>0</v>
      </c>
      <c r="G107" s="8">
        <v>1</v>
      </c>
      <c r="H107" s="9" t="s">
        <v>3</v>
      </c>
      <c r="I107" s="9" t="s">
        <v>3162</v>
      </c>
      <c r="J107" s="9" t="s">
        <v>49</v>
      </c>
      <c r="K107" s="9" t="s">
        <v>20</v>
      </c>
      <c r="L107" s="9">
        <v>1</v>
      </c>
    </row>
    <row r="108" spans="1:14">
      <c r="A108" s="6">
        <v>44991</v>
      </c>
      <c r="B108" s="7">
        <f t="shared" si="1"/>
        <v>107</v>
      </c>
      <c r="C108" s="18" t="s">
        <v>3163</v>
      </c>
      <c r="D108" s="197" t="s">
        <v>61</v>
      </c>
      <c r="E108" s="8">
        <v>1</v>
      </c>
      <c r="F108" s="8">
        <v>0</v>
      </c>
      <c r="G108" s="8">
        <v>1</v>
      </c>
      <c r="H108" s="9" t="s">
        <v>3</v>
      </c>
      <c r="I108" s="9" t="s">
        <v>3162</v>
      </c>
      <c r="J108" s="9" t="s">
        <v>87</v>
      </c>
      <c r="K108" s="9" t="s">
        <v>20</v>
      </c>
      <c r="L108" s="9">
        <v>1</v>
      </c>
    </row>
    <row r="109" spans="1:14">
      <c r="A109" s="6">
        <v>44991</v>
      </c>
      <c r="B109" s="7">
        <f t="shared" si="1"/>
        <v>108</v>
      </c>
      <c r="C109" s="18" t="s">
        <v>3164</v>
      </c>
      <c r="D109" s="197" t="s">
        <v>61</v>
      </c>
      <c r="E109" s="8">
        <v>1</v>
      </c>
      <c r="F109" s="8">
        <v>0</v>
      </c>
      <c r="G109" s="8">
        <v>1</v>
      </c>
      <c r="H109" s="9" t="s">
        <v>3</v>
      </c>
      <c r="I109" s="9" t="s">
        <v>3162</v>
      </c>
      <c r="J109" s="9" t="s">
        <v>51</v>
      </c>
      <c r="K109" s="9" t="s">
        <v>20</v>
      </c>
      <c r="L109" s="9">
        <v>1</v>
      </c>
    </row>
    <row r="110" spans="1:14">
      <c r="A110" s="6">
        <v>44991</v>
      </c>
      <c r="B110" s="7">
        <f t="shared" si="1"/>
        <v>109</v>
      </c>
      <c r="C110" s="18" t="s">
        <v>3165</v>
      </c>
      <c r="D110" s="197" t="s">
        <v>61</v>
      </c>
      <c r="E110" s="8">
        <v>1</v>
      </c>
      <c r="F110" s="8">
        <v>1</v>
      </c>
      <c r="G110" s="8">
        <v>1</v>
      </c>
      <c r="H110" s="9" t="s">
        <v>6</v>
      </c>
      <c r="I110" s="9" t="s">
        <v>7</v>
      </c>
      <c r="J110" s="9" t="s">
        <v>49</v>
      </c>
      <c r="K110" s="9" t="s">
        <v>8</v>
      </c>
      <c r="L110" s="9">
        <v>1</v>
      </c>
    </row>
    <row r="111" spans="1:14">
      <c r="A111" s="6">
        <v>44991</v>
      </c>
      <c r="B111" s="7">
        <f t="shared" si="1"/>
        <v>110</v>
      </c>
      <c r="C111" s="22" t="s">
        <v>3166</v>
      </c>
      <c r="D111" s="197" t="s">
        <v>61</v>
      </c>
      <c r="E111" s="8">
        <v>1</v>
      </c>
      <c r="F111" s="8">
        <v>1</v>
      </c>
      <c r="G111" s="8">
        <v>1</v>
      </c>
      <c r="H111" s="9" t="s">
        <v>6</v>
      </c>
      <c r="I111" s="9" t="s">
        <v>4</v>
      </c>
      <c r="J111" s="9" t="s">
        <v>49</v>
      </c>
      <c r="K111" s="9" t="s">
        <v>8</v>
      </c>
      <c r="L111" s="9">
        <v>1</v>
      </c>
    </row>
    <row r="112" spans="1:14">
      <c r="A112" s="6">
        <v>44991</v>
      </c>
      <c r="B112" s="7">
        <f t="shared" si="1"/>
        <v>111</v>
      </c>
      <c r="C112" s="18" t="s">
        <v>3167</v>
      </c>
      <c r="D112" s="197" t="s">
        <v>48</v>
      </c>
      <c r="E112" s="8">
        <v>1</v>
      </c>
      <c r="F112" s="8">
        <v>16</v>
      </c>
      <c r="G112" s="8">
        <v>0</v>
      </c>
      <c r="H112" s="9" t="s">
        <v>21</v>
      </c>
      <c r="I112" s="9" t="s">
        <v>4</v>
      </c>
      <c r="J112" s="9" t="s">
        <v>1209</v>
      </c>
      <c r="K112" s="9" t="s">
        <v>25</v>
      </c>
      <c r="M112" s="10">
        <v>1</v>
      </c>
      <c r="N112" t="s">
        <v>3062</v>
      </c>
    </row>
    <row r="113" spans="1:14">
      <c r="A113" s="6">
        <v>44991</v>
      </c>
      <c r="B113" s="7">
        <f t="shared" si="1"/>
        <v>112</v>
      </c>
      <c r="C113" s="18" t="s">
        <v>3168</v>
      </c>
      <c r="D113" s="197" t="s">
        <v>48</v>
      </c>
      <c r="E113" s="8">
        <v>1</v>
      </c>
      <c r="F113" s="8">
        <v>1</v>
      </c>
      <c r="G113" s="8">
        <v>0</v>
      </c>
      <c r="H113" s="9" t="s">
        <v>21</v>
      </c>
      <c r="I113" s="9" t="s">
        <v>4</v>
      </c>
      <c r="J113" s="9" t="s">
        <v>49</v>
      </c>
      <c r="K113" s="9" t="s">
        <v>27</v>
      </c>
      <c r="L113" s="9">
        <v>1</v>
      </c>
    </row>
    <row r="114" spans="1:14">
      <c r="A114" s="6">
        <v>44991</v>
      </c>
      <c r="B114" s="7">
        <f t="shared" si="1"/>
        <v>113</v>
      </c>
      <c r="C114" s="18" t="s">
        <v>3169</v>
      </c>
      <c r="D114" s="197" t="s">
        <v>48</v>
      </c>
      <c r="E114" s="8">
        <v>1</v>
      </c>
      <c r="F114" s="8">
        <v>20</v>
      </c>
      <c r="G114" s="8">
        <v>0</v>
      </c>
      <c r="H114" s="9" t="s">
        <v>30</v>
      </c>
      <c r="I114" s="9" t="s">
        <v>4</v>
      </c>
      <c r="J114" s="9" t="s">
        <v>71</v>
      </c>
      <c r="K114" s="9" t="s">
        <v>29</v>
      </c>
      <c r="L114" s="9">
        <v>1</v>
      </c>
    </row>
    <row r="115" spans="1:14">
      <c r="A115" s="6">
        <v>44991</v>
      </c>
      <c r="B115" s="7">
        <f t="shared" si="1"/>
        <v>114</v>
      </c>
      <c r="C115" s="18" t="s">
        <v>3170</v>
      </c>
      <c r="D115" s="197" t="s">
        <v>48</v>
      </c>
      <c r="E115" s="8">
        <v>1</v>
      </c>
      <c r="F115" s="8">
        <v>1</v>
      </c>
      <c r="G115" s="8">
        <v>3</v>
      </c>
      <c r="H115" s="9" t="s">
        <v>9</v>
      </c>
      <c r="I115" s="9" t="s">
        <v>4</v>
      </c>
      <c r="J115" s="9" t="s">
        <v>83</v>
      </c>
      <c r="K115" s="9" t="s">
        <v>20</v>
      </c>
      <c r="L115" s="9">
        <v>1</v>
      </c>
    </row>
    <row r="116" spans="1:14">
      <c r="A116" s="6">
        <v>44991</v>
      </c>
      <c r="B116" s="7">
        <f t="shared" si="1"/>
        <v>115</v>
      </c>
      <c r="C116" s="18" t="s">
        <v>3171</v>
      </c>
      <c r="D116" s="197" t="s">
        <v>53</v>
      </c>
      <c r="E116" s="8">
        <v>1</v>
      </c>
      <c r="F116" s="8">
        <v>1</v>
      </c>
      <c r="G116" s="8">
        <v>3</v>
      </c>
      <c r="H116" s="9" t="s">
        <v>9</v>
      </c>
      <c r="I116" s="9" t="s">
        <v>4</v>
      </c>
      <c r="J116" s="9" t="s">
        <v>51</v>
      </c>
      <c r="K116" s="9" t="s">
        <v>20</v>
      </c>
      <c r="L116" s="9">
        <v>1</v>
      </c>
    </row>
    <row r="117" spans="1:14">
      <c r="A117" s="6">
        <v>44991</v>
      </c>
      <c r="B117" s="7">
        <f t="shared" si="1"/>
        <v>116</v>
      </c>
      <c r="C117" s="18" t="s">
        <v>3172</v>
      </c>
      <c r="D117" s="197" t="s">
        <v>53</v>
      </c>
      <c r="E117" s="8">
        <v>1</v>
      </c>
      <c r="F117" s="8">
        <v>1</v>
      </c>
      <c r="G117" s="8">
        <v>2</v>
      </c>
      <c r="H117" s="9" t="s">
        <v>15</v>
      </c>
      <c r="I117" s="9" t="s">
        <v>4</v>
      </c>
      <c r="J117" s="9" t="s">
        <v>49</v>
      </c>
      <c r="K117" s="9" t="s">
        <v>20</v>
      </c>
      <c r="L117" s="9">
        <v>1</v>
      </c>
    </row>
    <row r="118" spans="1:14">
      <c r="A118" s="6">
        <v>44991</v>
      </c>
      <c r="B118" s="7">
        <f t="shared" si="1"/>
        <v>117</v>
      </c>
      <c r="C118" s="18" t="s">
        <v>2962</v>
      </c>
      <c r="D118" s="197" t="s">
        <v>53</v>
      </c>
      <c r="E118" s="8">
        <v>1</v>
      </c>
      <c r="F118" s="8">
        <v>1</v>
      </c>
      <c r="G118" s="8">
        <v>1</v>
      </c>
      <c r="H118" s="9" t="s">
        <v>15</v>
      </c>
      <c r="I118" s="9" t="s">
        <v>4</v>
      </c>
      <c r="J118" s="9" t="s">
        <v>49</v>
      </c>
      <c r="K118" s="9" t="s">
        <v>14</v>
      </c>
      <c r="M118" s="10">
        <v>1</v>
      </c>
      <c r="N118" t="s">
        <v>2650</v>
      </c>
    </row>
    <row r="119" spans="1:14">
      <c r="A119" s="6">
        <v>44991</v>
      </c>
      <c r="B119" s="7">
        <f t="shared" si="1"/>
        <v>118</v>
      </c>
      <c r="C119" s="18" t="s">
        <v>3173</v>
      </c>
      <c r="D119" s="197" t="s">
        <v>53</v>
      </c>
      <c r="E119" s="8">
        <v>1</v>
      </c>
      <c r="F119" s="8">
        <v>0</v>
      </c>
      <c r="G119" s="8">
        <v>1</v>
      </c>
      <c r="H119" s="9" t="s">
        <v>15</v>
      </c>
      <c r="I119" s="9" t="s">
        <v>7</v>
      </c>
      <c r="J119" s="9" t="s">
        <v>49</v>
      </c>
      <c r="K119" s="9" t="s">
        <v>20</v>
      </c>
      <c r="L119" s="9">
        <v>1</v>
      </c>
    </row>
    <row r="120" spans="1:14">
      <c r="A120" s="6">
        <v>44991</v>
      </c>
      <c r="B120" s="7">
        <f t="shared" si="1"/>
        <v>119</v>
      </c>
      <c r="C120" s="18" t="s">
        <v>3174</v>
      </c>
      <c r="D120" s="197" t="s">
        <v>73</v>
      </c>
      <c r="E120" s="8">
        <v>1</v>
      </c>
      <c r="F120" s="8">
        <v>1</v>
      </c>
      <c r="G120" s="8">
        <v>0</v>
      </c>
      <c r="H120" s="9" t="s">
        <v>21</v>
      </c>
      <c r="I120" s="9" t="s">
        <v>4</v>
      </c>
      <c r="J120" s="9" t="s">
        <v>652</v>
      </c>
      <c r="K120" s="9" t="s">
        <v>17</v>
      </c>
      <c r="L120" s="9">
        <v>1</v>
      </c>
    </row>
    <row r="121" spans="1:14">
      <c r="A121" s="6">
        <v>44991</v>
      </c>
      <c r="B121" s="7">
        <f t="shared" si="1"/>
        <v>120</v>
      </c>
      <c r="C121" s="22" t="s">
        <v>3175</v>
      </c>
      <c r="D121" s="197" t="s">
        <v>73</v>
      </c>
      <c r="E121" s="8">
        <v>1</v>
      </c>
      <c r="F121" s="8">
        <v>1</v>
      </c>
      <c r="G121" s="8">
        <v>1</v>
      </c>
      <c r="H121" s="9" t="s">
        <v>15</v>
      </c>
      <c r="I121" s="9" t="s">
        <v>4</v>
      </c>
      <c r="J121" s="9" t="s">
        <v>66</v>
      </c>
      <c r="K121" s="9" t="s">
        <v>14</v>
      </c>
      <c r="L121" s="9">
        <v>1</v>
      </c>
    </row>
    <row r="122" spans="1:14">
      <c r="A122" s="6">
        <v>44991</v>
      </c>
      <c r="B122" s="7">
        <f t="shared" si="1"/>
        <v>121</v>
      </c>
      <c r="C122" s="18" t="s">
        <v>3176</v>
      </c>
      <c r="D122" s="197" t="s">
        <v>73</v>
      </c>
      <c r="E122" s="8">
        <v>1</v>
      </c>
      <c r="F122" s="8">
        <v>1</v>
      </c>
      <c r="G122" s="8">
        <v>0</v>
      </c>
      <c r="H122" s="9" t="s">
        <v>18</v>
      </c>
      <c r="I122" s="9" t="s">
        <v>13</v>
      </c>
      <c r="J122" s="9" t="s">
        <v>49</v>
      </c>
      <c r="K122" s="9" t="s">
        <v>17</v>
      </c>
      <c r="M122" s="10">
        <v>1</v>
      </c>
      <c r="N122" t="s">
        <v>3118</v>
      </c>
    </row>
    <row r="123" spans="1:14">
      <c r="A123" s="6">
        <v>44991</v>
      </c>
      <c r="B123" s="7">
        <f t="shared" si="1"/>
        <v>122</v>
      </c>
      <c r="C123" s="18" t="s">
        <v>3177</v>
      </c>
      <c r="D123" s="197" t="s">
        <v>73</v>
      </c>
      <c r="E123" s="8">
        <v>1</v>
      </c>
      <c r="F123" s="8">
        <v>1</v>
      </c>
      <c r="G123" s="8">
        <v>3</v>
      </c>
      <c r="H123" s="9" t="s">
        <v>9</v>
      </c>
      <c r="I123" s="9" t="s">
        <v>4</v>
      </c>
      <c r="J123" s="9" t="s">
        <v>87</v>
      </c>
      <c r="K123" s="9" t="s">
        <v>20</v>
      </c>
      <c r="L123" s="9">
        <v>1</v>
      </c>
    </row>
    <row r="124" spans="1:14">
      <c r="A124" s="6">
        <v>44991</v>
      </c>
      <c r="B124" s="7">
        <f t="shared" si="1"/>
        <v>123</v>
      </c>
      <c r="C124" s="198" t="s">
        <v>3178</v>
      </c>
      <c r="D124" s="197" t="s">
        <v>55</v>
      </c>
      <c r="E124" s="8">
        <v>1</v>
      </c>
      <c r="F124" s="8">
        <v>0</v>
      </c>
      <c r="G124" s="8">
        <v>0</v>
      </c>
      <c r="H124" s="9" t="s">
        <v>9</v>
      </c>
      <c r="I124" s="9" t="s">
        <v>4</v>
      </c>
      <c r="J124" s="9" t="s">
        <v>66</v>
      </c>
      <c r="K124" s="9" t="s">
        <v>20</v>
      </c>
      <c r="M124" s="10">
        <v>1</v>
      </c>
      <c r="N124" t="s">
        <v>3179</v>
      </c>
    </row>
    <row r="125" spans="1:14">
      <c r="A125" s="6">
        <v>44991</v>
      </c>
      <c r="B125" s="7">
        <f t="shared" si="1"/>
        <v>124</v>
      </c>
      <c r="C125" s="18" t="s">
        <v>3180</v>
      </c>
      <c r="D125" s="197" t="s">
        <v>55</v>
      </c>
      <c r="E125" s="8">
        <v>1</v>
      </c>
      <c r="F125" s="8">
        <v>0</v>
      </c>
      <c r="G125" s="8">
        <v>0</v>
      </c>
      <c r="H125" s="9" t="s">
        <v>9</v>
      </c>
      <c r="I125" s="9" t="s">
        <v>4</v>
      </c>
      <c r="J125" s="9" t="s">
        <v>49</v>
      </c>
      <c r="K125" s="9" t="s">
        <v>20</v>
      </c>
      <c r="M125" s="10">
        <v>1</v>
      </c>
      <c r="N125" t="s">
        <v>3181</v>
      </c>
    </row>
    <row r="126" spans="1:14">
      <c r="A126" s="6">
        <v>44991</v>
      </c>
      <c r="B126" s="7">
        <f t="shared" si="1"/>
        <v>125</v>
      </c>
      <c r="C126" s="18" t="s">
        <v>3182</v>
      </c>
      <c r="D126" s="197" t="s">
        <v>55</v>
      </c>
      <c r="E126" s="8">
        <v>1</v>
      </c>
      <c r="F126" s="8">
        <v>0</v>
      </c>
      <c r="G126" s="8">
        <v>0</v>
      </c>
      <c r="H126" s="9" t="s">
        <v>9</v>
      </c>
      <c r="I126" s="9" t="s">
        <v>4</v>
      </c>
      <c r="J126" s="9" t="s">
        <v>1443</v>
      </c>
      <c r="K126" s="9" t="s">
        <v>20</v>
      </c>
      <c r="M126" s="10">
        <v>1</v>
      </c>
      <c r="N126" t="s">
        <v>3179</v>
      </c>
    </row>
    <row r="127" spans="1:14">
      <c r="A127" s="6">
        <v>44992</v>
      </c>
      <c r="B127" s="7">
        <f t="shared" si="1"/>
        <v>126</v>
      </c>
      <c r="C127" s="18" t="s">
        <v>3183</v>
      </c>
      <c r="D127" s="197" t="s">
        <v>344</v>
      </c>
      <c r="E127" s="8">
        <v>1</v>
      </c>
      <c r="F127" s="8">
        <v>4</v>
      </c>
      <c r="G127" s="8">
        <v>8</v>
      </c>
      <c r="H127" s="9" t="s">
        <v>18</v>
      </c>
      <c r="I127" s="9" t="s">
        <v>4</v>
      </c>
      <c r="J127" s="9" t="s">
        <v>49</v>
      </c>
      <c r="K127" s="9" t="s">
        <v>8</v>
      </c>
      <c r="L127" s="9">
        <v>1</v>
      </c>
    </row>
    <row r="128" spans="1:14">
      <c r="A128" s="6">
        <v>44992</v>
      </c>
      <c r="B128" s="7">
        <f t="shared" si="1"/>
        <v>127</v>
      </c>
      <c r="C128" s="18" t="s">
        <v>3184</v>
      </c>
      <c r="D128" s="197" t="s">
        <v>344</v>
      </c>
      <c r="E128" s="8">
        <v>1</v>
      </c>
      <c r="F128" s="8">
        <v>4</v>
      </c>
      <c r="G128" s="8">
        <v>8</v>
      </c>
      <c r="H128" s="9" t="s">
        <v>18</v>
      </c>
      <c r="I128" s="9" t="s">
        <v>4</v>
      </c>
      <c r="J128" s="9" t="s">
        <v>87</v>
      </c>
      <c r="K128" s="9" t="s">
        <v>8</v>
      </c>
      <c r="L128" s="9">
        <v>1</v>
      </c>
    </row>
    <row r="129" spans="1:14">
      <c r="A129" s="6">
        <v>44992</v>
      </c>
      <c r="B129" s="7">
        <f t="shared" si="1"/>
        <v>128</v>
      </c>
      <c r="C129" s="18" t="s">
        <v>3185</v>
      </c>
      <c r="D129" s="197" t="s">
        <v>2605</v>
      </c>
      <c r="E129" s="8">
        <v>1</v>
      </c>
      <c r="F129" s="8">
        <v>1</v>
      </c>
      <c r="G129" s="8">
        <v>0</v>
      </c>
      <c r="H129" s="9" t="s">
        <v>3</v>
      </c>
      <c r="I129" s="9" t="s">
        <v>7</v>
      </c>
      <c r="J129" s="9" t="s">
        <v>49</v>
      </c>
      <c r="K129" s="9" t="s">
        <v>5</v>
      </c>
      <c r="L129" s="9">
        <v>1</v>
      </c>
    </row>
    <row r="130" spans="1:14">
      <c r="A130" s="6">
        <v>44992</v>
      </c>
      <c r="B130" s="7">
        <f t="shared" si="1"/>
        <v>129</v>
      </c>
      <c r="C130" s="18" t="s">
        <v>3186</v>
      </c>
      <c r="D130" s="197" t="s">
        <v>70</v>
      </c>
      <c r="E130" s="8">
        <v>1</v>
      </c>
      <c r="F130" s="8">
        <v>1</v>
      </c>
      <c r="G130" s="8">
        <v>0</v>
      </c>
      <c r="H130" s="9" t="s">
        <v>3</v>
      </c>
      <c r="I130" s="9" t="s">
        <v>4</v>
      </c>
      <c r="J130" s="9" t="s">
        <v>49</v>
      </c>
      <c r="K130" s="9" t="s">
        <v>5</v>
      </c>
      <c r="L130" s="9">
        <v>1</v>
      </c>
    </row>
    <row r="131" spans="1:14">
      <c r="A131" s="6">
        <v>44992</v>
      </c>
      <c r="B131" s="7">
        <f t="shared" si="1"/>
        <v>130</v>
      </c>
      <c r="C131" s="18" t="s">
        <v>3187</v>
      </c>
      <c r="D131" s="197" t="s">
        <v>59</v>
      </c>
      <c r="E131" s="8">
        <v>1</v>
      </c>
      <c r="F131" s="8">
        <v>1</v>
      </c>
      <c r="G131" s="8">
        <v>0</v>
      </c>
      <c r="H131" s="9" t="s">
        <v>3</v>
      </c>
      <c r="I131" s="9" t="s">
        <v>7</v>
      </c>
      <c r="J131" s="9" t="s">
        <v>51</v>
      </c>
      <c r="K131" s="9" t="s">
        <v>5</v>
      </c>
      <c r="L131" s="9">
        <v>1</v>
      </c>
    </row>
    <row r="132" spans="1:14">
      <c r="A132" s="6">
        <v>44992</v>
      </c>
      <c r="B132" s="7">
        <f t="shared" ref="B132:B195" si="2">B131+1</f>
        <v>131</v>
      </c>
      <c r="C132" s="18" t="s">
        <v>3188</v>
      </c>
      <c r="D132" s="197" t="s">
        <v>59</v>
      </c>
      <c r="E132" s="8">
        <v>1</v>
      </c>
      <c r="F132" s="8">
        <v>1</v>
      </c>
      <c r="G132" s="8">
        <v>2</v>
      </c>
      <c r="H132" s="9" t="s">
        <v>9</v>
      </c>
      <c r="I132" s="9" t="s">
        <v>16</v>
      </c>
      <c r="J132" s="9" t="s">
        <v>49</v>
      </c>
      <c r="K132" s="9" t="s">
        <v>8</v>
      </c>
      <c r="L132" s="9">
        <v>1</v>
      </c>
    </row>
    <row r="133" spans="1:14">
      <c r="A133" s="6">
        <v>44992</v>
      </c>
      <c r="B133" s="7">
        <f t="shared" si="2"/>
        <v>132</v>
      </c>
      <c r="C133" s="18" t="s">
        <v>2734</v>
      </c>
      <c r="D133" s="197" t="s">
        <v>783</v>
      </c>
      <c r="E133" s="8">
        <v>1</v>
      </c>
      <c r="F133" s="8">
        <v>19</v>
      </c>
      <c r="G133" s="8">
        <v>0</v>
      </c>
      <c r="H133" s="9" t="s">
        <v>15</v>
      </c>
      <c r="I133" s="9" t="s">
        <v>4</v>
      </c>
      <c r="J133" s="9" t="s">
        <v>1469</v>
      </c>
      <c r="K133" s="9" t="s">
        <v>14</v>
      </c>
      <c r="M133" s="10">
        <v>1</v>
      </c>
      <c r="N133" t="s">
        <v>3189</v>
      </c>
    </row>
    <row r="134" spans="1:14">
      <c r="A134" s="6">
        <v>44992</v>
      </c>
      <c r="B134" s="7">
        <f t="shared" si="2"/>
        <v>133</v>
      </c>
      <c r="C134" s="24" t="s">
        <v>3190</v>
      </c>
      <c r="D134" s="197" t="s">
        <v>783</v>
      </c>
      <c r="E134" s="8">
        <v>1</v>
      </c>
      <c r="F134" s="8">
        <v>1</v>
      </c>
      <c r="G134" s="8">
        <v>0</v>
      </c>
      <c r="H134" s="9" t="s">
        <v>6</v>
      </c>
      <c r="I134" s="9" t="s">
        <v>4</v>
      </c>
      <c r="J134" s="9" t="s">
        <v>51</v>
      </c>
      <c r="K134" s="9" t="s">
        <v>5</v>
      </c>
      <c r="L134" s="9">
        <v>1</v>
      </c>
    </row>
    <row r="135" spans="1:14">
      <c r="A135" s="6">
        <v>44992</v>
      </c>
      <c r="B135" s="7">
        <f t="shared" si="2"/>
        <v>134</v>
      </c>
      <c r="C135" s="16" t="s">
        <v>3119</v>
      </c>
      <c r="D135" s="197" t="s">
        <v>783</v>
      </c>
      <c r="E135" s="8">
        <v>1</v>
      </c>
      <c r="F135" s="8">
        <v>20</v>
      </c>
      <c r="G135" s="8">
        <v>0</v>
      </c>
      <c r="H135" s="9" t="s">
        <v>30</v>
      </c>
      <c r="I135" s="9" t="s">
        <v>4</v>
      </c>
      <c r="J135" s="9" t="s">
        <v>1469</v>
      </c>
      <c r="K135" s="9" t="s">
        <v>29</v>
      </c>
      <c r="L135" s="9">
        <v>1</v>
      </c>
    </row>
    <row r="136" spans="1:14">
      <c r="A136" s="6">
        <v>44992</v>
      </c>
      <c r="B136" s="7">
        <f t="shared" si="2"/>
        <v>135</v>
      </c>
      <c r="C136" s="16" t="s">
        <v>2978</v>
      </c>
      <c r="D136" s="197" t="s">
        <v>783</v>
      </c>
      <c r="E136" s="8">
        <v>1</v>
      </c>
      <c r="F136" s="8">
        <v>16</v>
      </c>
      <c r="G136" s="8">
        <v>0</v>
      </c>
      <c r="H136" s="9" t="s">
        <v>21</v>
      </c>
      <c r="I136" s="9" t="s">
        <v>4</v>
      </c>
      <c r="J136" s="9" t="s">
        <v>1469</v>
      </c>
      <c r="K136" s="9" t="s">
        <v>27</v>
      </c>
      <c r="M136" s="10">
        <v>1</v>
      </c>
      <c r="N136" t="s">
        <v>3189</v>
      </c>
    </row>
    <row r="137" spans="1:14">
      <c r="A137" s="6">
        <v>44992</v>
      </c>
      <c r="B137" s="7">
        <f t="shared" si="2"/>
        <v>136</v>
      </c>
      <c r="C137" s="16" t="s">
        <v>3191</v>
      </c>
      <c r="D137" s="197" t="s">
        <v>783</v>
      </c>
      <c r="E137" s="8">
        <v>1</v>
      </c>
      <c r="F137" s="8">
        <v>1</v>
      </c>
      <c r="G137" s="8">
        <v>1</v>
      </c>
      <c r="H137" s="9" t="s">
        <v>6</v>
      </c>
      <c r="I137" s="9" t="s">
        <v>24</v>
      </c>
      <c r="J137" s="9" t="s">
        <v>51</v>
      </c>
      <c r="K137" s="9" t="s">
        <v>20</v>
      </c>
      <c r="M137" s="10">
        <v>1</v>
      </c>
      <c r="N137" t="s">
        <v>3192</v>
      </c>
    </row>
    <row r="138" spans="1:14">
      <c r="A138" s="6">
        <v>44992</v>
      </c>
      <c r="B138" s="7">
        <f t="shared" si="2"/>
        <v>137</v>
      </c>
      <c r="C138" s="19" t="s">
        <v>3193</v>
      </c>
      <c r="D138" s="197" t="s">
        <v>61</v>
      </c>
      <c r="E138" s="8">
        <v>1</v>
      </c>
      <c r="F138" s="8">
        <v>1</v>
      </c>
      <c r="G138" s="8">
        <v>0</v>
      </c>
      <c r="H138" s="9" t="s">
        <v>3</v>
      </c>
      <c r="I138" s="9" t="s">
        <v>22</v>
      </c>
      <c r="J138" s="9" t="s">
        <v>87</v>
      </c>
      <c r="K138" s="9" t="s">
        <v>5</v>
      </c>
      <c r="L138" s="9">
        <v>1</v>
      </c>
    </row>
    <row r="139" spans="1:14">
      <c r="A139" s="6">
        <v>44992</v>
      </c>
      <c r="B139" s="7">
        <f t="shared" si="2"/>
        <v>138</v>
      </c>
      <c r="C139" s="16" t="s">
        <v>3194</v>
      </c>
      <c r="D139" s="197" t="s">
        <v>61</v>
      </c>
      <c r="E139" s="8">
        <v>1</v>
      </c>
      <c r="F139" s="8">
        <v>1</v>
      </c>
      <c r="G139" s="8">
        <v>0</v>
      </c>
      <c r="H139" s="9" t="s">
        <v>3</v>
      </c>
      <c r="I139" s="9" t="s">
        <v>24</v>
      </c>
      <c r="J139" s="9" t="s">
        <v>49</v>
      </c>
      <c r="K139" s="9" t="s">
        <v>5</v>
      </c>
      <c r="L139" s="9">
        <v>1</v>
      </c>
    </row>
    <row r="140" spans="1:14">
      <c r="A140" s="6">
        <v>44992</v>
      </c>
      <c r="B140" s="7">
        <f t="shared" si="2"/>
        <v>139</v>
      </c>
      <c r="C140" s="16" t="s">
        <v>3195</v>
      </c>
      <c r="D140" s="197" t="s">
        <v>61</v>
      </c>
      <c r="E140" s="8">
        <v>1</v>
      </c>
      <c r="F140" s="8">
        <v>1</v>
      </c>
      <c r="G140" s="8">
        <v>1</v>
      </c>
      <c r="H140" s="9" t="s">
        <v>6</v>
      </c>
      <c r="I140" s="9" t="s">
        <v>4</v>
      </c>
      <c r="J140" s="9" t="s">
        <v>49</v>
      </c>
      <c r="K140" s="9" t="s">
        <v>20</v>
      </c>
      <c r="M140" s="10">
        <v>1</v>
      </c>
      <c r="N140" t="s">
        <v>3192</v>
      </c>
    </row>
    <row r="141" spans="1:14">
      <c r="A141" s="6">
        <v>44992</v>
      </c>
      <c r="B141" s="7">
        <f t="shared" si="2"/>
        <v>140</v>
      </c>
      <c r="C141" s="16" t="s">
        <v>3196</v>
      </c>
      <c r="D141" s="197" t="s">
        <v>73</v>
      </c>
      <c r="E141" s="8">
        <v>1</v>
      </c>
      <c r="F141" s="8">
        <v>1</v>
      </c>
      <c r="G141" s="8">
        <v>0</v>
      </c>
      <c r="H141" s="9" t="s">
        <v>21</v>
      </c>
      <c r="I141" s="9" t="s">
        <v>4</v>
      </c>
      <c r="J141" s="9" t="s">
        <v>2599</v>
      </c>
      <c r="K141" s="9" t="s">
        <v>27</v>
      </c>
      <c r="L141" s="9">
        <v>1</v>
      </c>
    </row>
    <row r="142" spans="1:14">
      <c r="A142" s="6">
        <v>44992</v>
      </c>
      <c r="B142" s="7">
        <f t="shared" si="2"/>
        <v>141</v>
      </c>
      <c r="C142" s="16" t="s">
        <v>3197</v>
      </c>
      <c r="D142" s="197" t="s">
        <v>73</v>
      </c>
      <c r="E142" s="8">
        <v>1</v>
      </c>
      <c r="F142" s="8">
        <v>20</v>
      </c>
      <c r="G142" s="8">
        <v>0</v>
      </c>
      <c r="H142" s="9" t="s">
        <v>30</v>
      </c>
      <c r="I142" s="9" t="s">
        <v>4</v>
      </c>
      <c r="J142" s="9" t="s">
        <v>71</v>
      </c>
      <c r="K142" s="9" t="s">
        <v>29</v>
      </c>
      <c r="L142" s="9">
        <v>1</v>
      </c>
    </row>
    <row r="143" spans="1:14">
      <c r="A143" s="6">
        <v>44992</v>
      </c>
      <c r="B143" s="7">
        <f t="shared" si="2"/>
        <v>142</v>
      </c>
      <c r="C143" s="16" t="s">
        <v>3198</v>
      </c>
      <c r="D143" s="197" t="s">
        <v>73</v>
      </c>
      <c r="E143" s="8">
        <v>1</v>
      </c>
      <c r="F143" s="8">
        <v>0</v>
      </c>
      <c r="G143" s="8">
        <v>1</v>
      </c>
      <c r="H143" s="9" t="s">
        <v>15</v>
      </c>
      <c r="I143" s="9" t="s">
        <v>4</v>
      </c>
      <c r="J143" s="9" t="s">
        <v>1209</v>
      </c>
      <c r="K143" s="9" t="s">
        <v>20</v>
      </c>
      <c r="L143" s="9">
        <v>1</v>
      </c>
    </row>
    <row r="144" spans="1:14">
      <c r="A144" s="6">
        <v>44992</v>
      </c>
      <c r="B144" s="7">
        <f t="shared" si="2"/>
        <v>143</v>
      </c>
      <c r="C144" s="16" t="s">
        <v>3199</v>
      </c>
      <c r="D144" s="197" t="s">
        <v>73</v>
      </c>
      <c r="E144" s="8">
        <v>1</v>
      </c>
      <c r="F144" s="8">
        <v>1</v>
      </c>
      <c r="G144" s="8">
        <v>0</v>
      </c>
      <c r="H144" s="9" t="s">
        <v>21</v>
      </c>
      <c r="I144" s="9" t="s">
        <v>4</v>
      </c>
      <c r="J144" s="9" t="s">
        <v>256</v>
      </c>
      <c r="K144" s="9" t="s">
        <v>17</v>
      </c>
      <c r="L144" s="9">
        <v>1</v>
      </c>
    </row>
    <row r="145" spans="1:14">
      <c r="A145" s="6">
        <v>44992</v>
      </c>
      <c r="B145" s="7">
        <f t="shared" si="2"/>
        <v>144</v>
      </c>
      <c r="C145" s="16" t="s">
        <v>3174</v>
      </c>
      <c r="D145" s="197" t="s">
        <v>73</v>
      </c>
      <c r="E145" s="8">
        <v>1</v>
      </c>
      <c r="F145" s="8">
        <v>0</v>
      </c>
      <c r="G145" s="8">
        <v>0</v>
      </c>
      <c r="H145" s="9" t="s">
        <v>21</v>
      </c>
      <c r="I145" s="9" t="s">
        <v>4</v>
      </c>
      <c r="J145" s="9" t="s">
        <v>652</v>
      </c>
      <c r="K145" s="9" t="s">
        <v>17</v>
      </c>
      <c r="L145" s="9">
        <v>1</v>
      </c>
    </row>
    <row r="146" spans="1:14">
      <c r="A146" s="6">
        <v>44992</v>
      </c>
      <c r="B146" s="7">
        <f t="shared" si="2"/>
        <v>145</v>
      </c>
      <c r="C146" s="16" t="s">
        <v>3200</v>
      </c>
      <c r="D146" s="197" t="s">
        <v>53</v>
      </c>
      <c r="E146" s="8">
        <v>1</v>
      </c>
      <c r="F146" s="8">
        <v>0</v>
      </c>
      <c r="G146" s="8">
        <v>2</v>
      </c>
      <c r="H146" s="9" t="s">
        <v>21</v>
      </c>
      <c r="I146" s="9" t="s">
        <v>4</v>
      </c>
      <c r="J146" s="9" t="s">
        <v>71</v>
      </c>
      <c r="K146" s="9" t="s">
        <v>25</v>
      </c>
      <c r="M146" s="10">
        <v>1</v>
      </c>
      <c r="N146" t="s">
        <v>2650</v>
      </c>
    </row>
    <row r="147" spans="1:14">
      <c r="A147" s="6">
        <v>44992</v>
      </c>
      <c r="B147" s="7">
        <f t="shared" si="2"/>
        <v>146</v>
      </c>
      <c r="C147" s="16" t="s">
        <v>3201</v>
      </c>
      <c r="D147" s="197" t="s">
        <v>53</v>
      </c>
      <c r="E147" s="8">
        <v>1</v>
      </c>
      <c r="F147" s="8">
        <v>1</v>
      </c>
      <c r="G147" s="8">
        <v>1</v>
      </c>
      <c r="H147" s="9" t="s">
        <v>15</v>
      </c>
      <c r="I147" s="9" t="s">
        <v>4</v>
      </c>
      <c r="J147" s="9" t="s">
        <v>49</v>
      </c>
      <c r="K147" s="9" t="s">
        <v>14</v>
      </c>
      <c r="L147" s="9">
        <v>1</v>
      </c>
    </row>
    <row r="148" spans="1:14">
      <c r="A148" s="6">
        <v>44992</v>
      </c>
      <c r="B148" s="7">
        <f t="shared" si="2"/>
        <v>147</v>
      </c>
      <c r="C148" s="16" t="s">
        <v>3202</v>
      </c>
      <c r="D148" s="197" t="s">
        <v>53</v>
      </c>
      <c r="E148" s="8">
        <v>1</v>
      </c>
      <c r="F148" s="8">
        <v>1</v>
      </c>
      <c r="G148" s="8">
        <v>0</v>
      </c>
      <c r="H148" s="9" t="s">
        <v>21</v>
      </c>
      <c r="I148" s="9" t="s">
        <v>4</v>
      </c>
      <c r="J148" s="9" t="s">
        <v>74</v>
      </c>
      <c r="K148" s="9" t="s">
        <v>17</v>
      </c>
      <c r="L148" s="9">
        <v>1</v>
      </c>
    </row>
    <row r="149" spans="1:14">
      <c r="A149" s="6">
        <v>44992</v>
      </c>
      <c r="B149" s="7">
        <f t="shared" si="2"/>
        <v>148</v>
      </c>
      <c r="C149" s="16" t="s">
        <v>3203</v>
      </c>
      <c r="D149" s="197" t="s">
        <v>53</v>
      </c>
      <c r="E149" s="8">
        <v>1</v>
      </c>
      <c r="F149" s="8">
        <v>1</v>
      </c>
      <c r="G149" s="8">
        <v>1</v>
      </c>
      <c r="H149" s="9" t="s">
        <v>15</v>
      </c>
      <c r="I149" s="9" t="s">
        <v>4</v>
      </c>
      <c r="J149" s="9" t="s">
        <v>66</v>
      </c>
      <c r="K149" s="9" t="s">
        <v>14</v>
      </c>
      <c r="L149" s="9">
        <v>1</v>
      </c>
    </row>
    <row r="150" spans="1:14">
      <c r="A150" s="6">
        <v>44992</v>
      </c>
      <c r="B150" s="7">
        <f t="shared" si="2"/>
        <v>149</v>
      </c>
      <c r="C150" s="16" t="s">
        <v>3204</v>
      </c>
      <c r="D150" s="197" t="s">
        <v>68</v>
      </c>
      <c r="E150" s="8">
        <v>1</v>
      </c>
      <c r="F150" s="8">
        <v>1</v>
      </c>
      <c r="G150" s="8">
        <v>1</v>
      </c>
      <c r="H150" s="9" t="s">
        <v>6</v>
      </c>
      <c r="I150" s="9" t="s">
        <v>4</v>
      </c>
      <c r="J150" s="9" t="s">
        <v>51</v>
      </c>
      <c r="K150" s="9" t="s">
        <v>8</v>
      </c>
      <c r="L150" s="9">
        <v>1</v>
      </c>
    </row>
    <row r="151" spans="1:14">
      <c r="A151" s="6">
        <v>44992</v>
      </c>
      <c r="B151" s="7">
        <f t="shared" si="2"/>
        <v>150</v>
      </c>
      <c r="C151" s="16" t="s">
        <v>3205</v>
      </c>
      <c r="D151" s="197" t="s">
        <v>68</v>
      </c>
      <c r="E151" s="8">
        <v>1</v>
      </c>
      <c r="F151" s="8">
        <v>1</v>
      </c>
      <c r="G151" s="8">
        <v>1</v>
      </c>
      <c r="H151" s="9" t="s">
        <v>6</v>
      </c>
      <c r="I151" s="9" t="s">
        <v>4</v>
      </c>
      <c r="J151" s="9" t="s">
        <v>66</v>
      </c>
      <c r="K151" s="9" t="s">
        <v>8</v>
      </c>
      <c r="L151" s="9">
        <v>1</v>
      </c>
    </row>
    <row r="152" spans="1:14">
      <c r="A152" s="6">
        <v>44992</v>
      </c>
      <c r="B152" s="7">
        <f t="shared" si="2"/>
        <v>151</v>
      </c>
      <c r="C152" s="16" t="s">
        <v>3206</v>
      </c>
      <c r="D152" s="197" t="s">
        <v>68</v>
      </c>
      <c r="E152" s="8">
        <v>1</v>
      </c>
      <c r="F152" s="8">
        <v>1</v>
      </c>
      <c r="G152" s="8">
        <v>1</v>
      </c>
      <c r="H152" s="9" t="s">
        <v>6</v>
      </c>
      <c r="I152" s="9" t="s">
        <v>7</v>
      </c>
      <c r="J152" s="9" t="s">
        <v>51</v>
      </c>
      <c r="K152" s="9" t="s">
        <v>8</v>
      </c>
      <c r="L152" s="9">
        <v>1</v>
      </c>
    </row>
    <row r="153" spans="1:14">
      <c r="A153" s="6">
        <v>44992</v>
      </c>
      <c r="B153" s="7">
        <f t="shared" si="2"/>
        <v>152</v>
      </c>
      <c r="C153" s="16" t="s">
        <v>3207</v>
      </c>
      <c r="D153" s="197" t="s">
        <v>55</v>
      </c>
      <c r="E153" s="8">
        <v>1</v>
      </c>
      <c r="F153" s="8">
        <v>0</v>
      </c>
      <c r="G153" s="8">
        <v>0</v>
      </c>
      <c r="H153" s="9" t="s">
        <v>15</v>
      </c>
      <c r="I153" s="9" t="s">
        <v>4</v>
      </c>
      <c r="J153" s="9" t="s">
        <v>2599</v>
      </c>
      <c r="K153" s="9" t="s">
        <v>27</v>
      </c>
      <c r="L153" s="9">
        <v>1</v>
      </c>
    </row>
    <row r="154" spans="1:14">
      <c r="A154" s="6">
        <v>44992</v>
      </c>
      <c r="B154" s="7">
        <f t="shared" si="2"/>
        <v>153</v>
      </c>
      <c r="C154" s="16" t="s">
        <v>3208</v>
      </c>
      <c r="D154" s="197" t="s">
        <v>55</v>
      </c>
      <c r="E154" s="8">
        <v>1</v>
      </c>
      <c r="F154" s="8">
        <v>17</v>
      </c>
      <c r="G154" s="8">
        <v>0</v>
      </c>
      <c r="H154" s="9" t="s">
        <v>15</v>
      </c>
      <c r="I154" s="9" t="s">
        <v>4</v>
      </c>
      <c r="J154" s="9" t="s">
        <v>1209</v>
      </c>
      <c r="K154" s="9" t="s">
        <v>14</v>
      </c>
      <c r="L154" s="9">
        <v>1</v>
      </c>
    </row>
    <row r="155" spans="1:14">
      <c r="A155" s="6">
        <v>44992</v>
      </c>
      <c r="B155" s="7">
        <f t="shared" si="2"/>
        <v>154</v>
      </c>
      <c r="C155" s="16" t="s">
        <v>3209</v>
      </c>
      <c r="D155" s="197" t="s">
        <v>55</v>
      </c>
      <c r="E155" s="8">
        <v>1</v>
      </c>
      <c r="F155" s="8">
        <v>1</v>
      </c>
      <c r="G155" s="8">
        <v>1</v>
      </c>
      <c r="H155" s="9" t="s">
        <v>6</v>
      </c>
      <c r="I155" s="9" t="s">
        <v>16</v>
      </c>
      <c r="J155" s="9" t="s">
        <v>49</v>
      </c>
      <c r="K155" s="9" t="s">
        <v>8</v>
      </c>
      <c r="L155" s="9">
        <v>1</v>
      </c>
    </row>
    <row r="156" spans="1:14">
      <c r="A156" s="6">
        <v>44992</v>
      </c>
      <c r="B156" s="7">
        <f t="shared" si="2"/>
        <v>155</v>
      </c>
      <c r="C156" s="25" t="s">
        <v>3210</v>
      </c>
      <c r="D156" s="197" t="s">
        <v>950</v>
      </c>
      <c r="E156" s="8">
        <v>1</v>
      </c>
      <c r="F156" s="8">
        <v>0</v>
      </c>
      <c r="G156" s="8">
        <v>0</v>
      </c>
      <c r="H156" s="9" t="s">
        <v>6</v>
      </c>
      <c r="I156" s="9" t="s">
        <v>7</v>
      </c>
      <c r="J156" s="9" t="s">
        <v>49</v>
      </c>
      <c r="K156" s="9" t="s">
        <v>23</v>
      </c>
      <c r="L156" s="9">
        <v>1</v>
      </c>
    </row>
    <row r="157" spans="1:14">
      <c r="A157" s="6">
        <v>44992</v>
      </c>
      <c r="B157" s="7">
        <f t="shared" si="2"/>
        <v>156</v>
      </c>
      <c r="C157" s="25" t="s">
        <v>3211</v>
      </c>
      <c r="D157" s="197" t="s">
        <v>950</v>
      </c>
      <c r="E157" s="8">
        <v>1</v>
      </c>
      <c r="F157" s="8">
        <v>0</v>
      </c>
      <c r="G157" s="8">
        <v>0</v>
      </c>
      <c r="H157" s="9" t="s">
        <v>6</v>
      </c>
      <c r="I157" s="9" t="s">
        <v>4</v>
      </c>
      <c r="J157" s="9" t="s">
        <v>49</v>
      </c>
      <c r="K157" s="9" t="s">
        <v>23</v>
      </c>
      <c r="L157" s="9">
        <v>1</v>
      </c>
    </row>
    <row r="158" spans="1:14">
      <c r="A158" s="6">
        <v>44992</v>
      </c>
      <c r="B158" s="7">
        <f t="shared" si="2"/>
        <v>157</v>
      </c>
      <c r="C158" s="25" t="s">
        <v>3212</v>
      </c>
      <c r="D158" s="197" t="s">
        <v>950</v>
      </c>
      <c r="E158" s="8">
        <v>1</v>
      </c>
      <c r="F158" s="8">
        <v>0</v>
      </c>
      <c r="G158" s="8">
        <v>0</v>
      </c>
      <c r="H158" s="9" t="s">
        <v>6</v>
      </c>
      <c r="I158" s="9" t="s">
        <v>7</v>
      </c>
      <c r="J158" s="9" t="s">
        <v>49</v>
      </c>
      <c r="K158" s="9" t="s">
        <v>23</v>
      </c>
      <c r="L158" s="9">
        <v>1</v>
      </c>
    </row>
    <row r="159" spans="1:14">
      <c r="A159" s="6">
        <v>44992</v>
      </c>
      <c r="B159" s="7">
        <f t="shared" si="2"/>
        <v>158</v>
      </c>
      <c r="C159" s="25" t="s">
        <v>3213</v>
      </c>
      <c r="D159" s="197" t="s">
        <v>950</v>
      </c>
      <c r="E159" s="8">
        <v>1</v>
      </c>
      <c r="F159" s="8">
        <v>0</v>
      </c>
      <c r="G159" s="8">
        <v>0</v>
      </c>
      <c r="H159" s="9" t="s">
        <v>13</v>
      </c>
      <c r="I159" s="9" t="s">
        <v>13</v>
      </c>
      <c r="J159" s="9" t="s">
        <v>49</v>
      </c>
      <c r="K159" s="9" t="s">
        <v>8</v>
      </c>
      <c r="M159" s="10">
        <v>1</v>
      </c>
    </row>
    <row r="160" spans="1:14">
      <c r="A160" s="6">
        <v>44992</v>
      </c>
      <c r="B160" s="7">
        <f t="shared" si="2"/>
        <v>159</v>
      </c>
      <c r="C160" s="16" t="s">
        <v>3214</v>
      </c>
      <c r="D160" s="197" t="s">
        <v>61</v>
      </c>
      <c r="E160" s="8">
        <v>1</v>
      </c>
      <c r="F160" s="8">
        <v>0</v>
      </c>
      <c r="G160" s="8">
        <v>0</v>
      </c>
      <c r="H160" s="9" t="s">
        <v>6</v>
      </c>
      <c r="I160" s="9" t="s">
        <v>4</v>
      </c>
      <c r="J160" s="9" t="s">
        <v>83</v>
      </c>
      <c r="K160" s="9" t="s">
        <v>8</v>
      </c>
      <c r="M160" s="10">
        <v>1</v>
      </c>
      <c r="N160" t="s">
        <v>3215</v>
      </c>
    </row>
    <row r="161" spans="1:14">
      <c r="A161" s="6">
        <v>44992</v>
      </c>
      <c r="B161" s="7">
        <f t="shared" si="2"/>
        <v>160</v>
      </c>
      <c r="C161" s="18" t="s">
        <v>3216</v>
      </c>
      <c r="D161" s="197" t="s">
        <v>61</v>
      </c>
      <c r="E161" s="8">
        <v>1</v>
      </c>
      <c r="F161" s="8">
        <v>0</v>
      </c>
      <c r="G161" s="8">
        <v>0</v>
      </c>
      <c r="H161" s="9" t="s">
        <v>6</v>
      </c>
      <c r="I161" s="9" t="s">
        <v>7</v>
      </c>
      <c r="J161" s="9" t="s">
        <v>51</v>
      </c>
      <c r="K161" s="9" t="s">
        <v>8</v>
      </c>
      <c r="M161" s="10">
        <v>1</v>
      </c>
      <c r="N161" t="s">
        <v>3215</v>
      </c>
    </row>
    <row r="162" spans="1:14">
      <c r="A162" s="6">
        <v>44992</v>
      </c>
      <c r="B162" s="7">
        <f t="shared" si="2"/>
        <v>161</v>
      </c>
      <c r="C162" s="18" t="s">
        <v>3217</v>
      </c>
      <c r="D162" s="197" t="s">
        <v>61</v>
      </c>
      <c r="E162" s="8">
        <v>1</v>
      </c>
      <c r="F162" s="8">
        <v>1</v>
      </c>
      <c r="G162" s="8">
        <v>1</v>
      </c>
      <c r="H162" s="9" t="s">
        <v>3</v>
      </c>
      <c r="I162" s="9" t="s">
        <v>4</v>
      </c>
      <c r="J162" s="9" t="s">
        <v>51</v>
      </c>
      <c r="K162" s="9" t="s">
        <v>5</v>
      </c>
      <c r="M162" s="10">
        <v>1</v>
      </c>
      <c r="N162" t="s">
        <v>3218</v>
      </c>
    </row>
    <row r="163" spans="1:14">
      <c r="A163" s="6">
        <v>44992</v>
      </c>
      <c r="B163" s="7">
        <f t="shared" si="2"/>
        <v>162</v>
      </c>
      <c r="C163" s="18" t="s">
        <v>3069</v>
      </c>
      <c r="D163" s="197" t="s">
        <v>113</v>
      </c>
      <c r="E163" s="8">
        <v>1</v>
      </c>
      <c r="F163" s="8">
        <v>1</v>
      </c>
      <c r="G163" s="8">
        <v>0</v>
      </c>
      <c r="H163" s="9" t="s">
        <v>21</v>
      </c>
      <c r="I163" s="9" t="s">
        <v>4</v>
      </c>
      <c r="J163" s="9" t="s">
        <v>49</v>
      </c>
      <c r="K163" s="9" t="s">
        <v>14</v>
      </c>
      <c r="M163" s="10">
        <v>1</v>
      </c>
    </row>
    <row r="164" spans="1:14">
      <c r="A164" s="6">
        <v>44993</v>
      </c>
      <c r="B164" s="7">
        <f t="shared" si="2"/>
        <v>163</v>
      </c>
      <c r="C164" s="18" t="s">
        <v>3219</v>
      </c>
      <c r="D164" s="197" t="s">
        <v>61</v>
      </c>
      <c r="E164" s="8">
        <v>1</v>
      </c>
      <c r="F164" s="8">
        <v>3</v>
      </c>
      <c r="G164" s="8">
        <v>3</v>
      </c>
      <c r="H164" s="9" t="s">
        <v>6</v>
      </c>
      <c r="I164" s="9" t="s">
        <v>16</v>
      </c>
      <c r="J164" s="9" t="s">
        <v>49</v>
      </c>
      <c r="K164" s="9" t="s">
        <v>20</v>
      </c>
      <c r="L164" s="9">
        <v>1</v>
      </c>
    </row>
    <row r="165" spans="1:14" ht="15" customHeight="1">
      <c r="A165" s="6">
        <v>44993</v>
      </c>
      <c r="B165" s="7">
        <f t="shared" si="2"/>
        <v>164</v>
      </c>
      <c r="C165" s="18" t="s">
        <v>3220</v>
      </c>
      <c r="D165" s="197" t="s">
        <v>59</v>
      </c>
      <c r="E165" s="8">
        <v>1</v>
      </c>
      <c r="F165" s="8">
        <v>0</v>
      </c>
      <c r="G165" s="8">
        <v>0</v>
      </c>
      <c r="H165" s="9" t="s">
        <v>3</v>
      </c>
      <c r="I165" s="9" t="s">
        <v>2549</v>
      </c>
      <c r="J165" s="9" t="s">
        <v>49</v>
      </c>
      <c r="K165" s="9" t="s">
        <v>11</v>
      </c>
      <c r="M165" s="10">
        <v>1</v>
      </c>
      <c r="N165" t="s">
        <v>3215</v>
      </c>
    </row>
    <row r="166" spans="1:14" ht="15" customHeight="1">
      <c r="A166" s="6">
        <v>44993</v>
      </c>
      <c r="B166" s="7">
        <f t="shared" si="2"/>
        <v>165</v>
      </c>
      <c r="C166" s="22" t="s">
        <v>3221</v>
      </c>
      <c r="D166" s="197" t="s">
        <v>59</v>
      </c>
      <c r="E166" s="8">
        <v>1</v>
      </c>
      <c r="F166" s="8">
        <v>1</v>
      </c>
      <c r="G166" s="8">
        <v>1</v>
      </c>
      <c r="H166" s="9" t="s">
        <v>9</v>
      </c>
      <c r="I166" s="9" t="s">
        <v>4</v>
      </c>
      <c r="J166" s="9" t="s">
        <v>87</v>
      </c>
      <c r="K166" s="9" t="s">
        <v>20</v>
      </c>
      <c r="M166" s="10">
        <v>1</v>
      </c>
      <c r="N166" t="s">
        <v>3222</v>
      </c>
    </row>
    <row r="167" spans="1:14">
      <c r="A167" s="6">
        <v>44993</v>
      </c>
      <c r="B167" s="7">
        <f t="shared" si="2"/>
        <v>166</v>
      </c>
      <c r="C167" s="18" t="s">
        <v>3223</v>
      </c>
      <c r="D167" s="197" t="s">
        <v>59</v>
      </c>
      <c r="E167" s="8">
        <v>1</v>
      </c>
      <c r="F167" s="8">
        <v>1</v>
      </c>
      <c r="G167" s="8">
        <v>1</v>
      </c>
      <c r="H167" s="9" t="s">
        <v>3</v>
      </c>
      <c r="I167" s="9" t="s">
        <v>4</v>
      </c>
      <c r="J167" s="9" t="s">
        <v>49</v>
      </c>
      <c r="K167" s="9" t="s">
        <v>5</v>
      </c>
      <c r="M167" s="10">
        <v>1</v>
      </c>
      <c r="N167" t="s">
        <v>3222</v>
      </c>
    </row>
    <row r="168" spans="1:14">
      <c r="A168" s="6">
        <v>44993</v>
      </c>
      <c r="B168" s="7">
        <f t="shared" si="2"/>
        <v>167</v>
      </c>
      <c r="C168" s="16" t="s">
        <v>3224</v>
      </c>
      <c r="D168" s="197" t="s">
        <v>59</v>
      </c>
      <c r="E168" s="8">
        <v>1</v>
      </c>
      <c r="F168" s="8">
        <v>1</v>
      </c>
      <c r="G168" s="8">
        <v>1</v>
      </c>
      <c r="H168" s="9" t="s">
        <v>6</v>
      </c>
      <c r="I168" s="9" t="s">
        <v>4</v>
      </c>
      <c r="J168" s="9" t="s">
        <v>83</v>
      </c>
      <c r="K168" s="9" t="s">
        <v>20</v>
      </c>
      <c r="M168" s="10">
        <v>1</v>
      </c>
      <c r="N168" t="s">
        <v>3222</v>
      </c>
    </row>
    <row r="169" spans="1:14">
      <c r="A169" s="6">
        <v>44993</v>
      </c>
      <c r="B169" s="7">
        <f t="shared" si="2"/>
        <v>168</v>
      </c>
      <c r="C169" s="16" t="s">
        <v>3225</v>
      </c>
      <c r="D169" s="197" t="s">
        <v>2605</v>
      </c>
      <c r="E169" s="8">
        <v>1</v>
      </c>
      <c r="F169" s="8">
        <v>1</v>
      </c>
      <c r="G169" s="8">
        <v>1</v>
      </c>
      <c r="H169" s="9" t="s">
        <v>3</v>
      </c>
      <c r="I169" s="9" t="s">
        <v>4</v>
      </c>
      <c r="J169" s="9" t="s">
        <v>66</v>
      </c>
      <c r="K169" s="9" t="s">
        <v>5</v>
      </c>
      <c r="L169" s="9">
        <v>1</v>
      </c>
    </row>
    <row r="170" spans="1:14">
      <c r="A170" s="6">
        <v>44993</v>
      </c>
      <c r="B170" s="7">
        <f t="shared" si="2"/>
        <v>169</v>
      </c>
      <c r="C170" s="16" t="s">
        <v>3226</v>
      </c>
      <c r="D170" s="197" t="s">
        <v>2605</v>
      </c>
      <c r="E170" s="8">
        <v>1</v>
      </c>
      <c r="F170" s="8">
        <v>0</v>
      </c>
      <c r="G170" s="8">
        <v>0</v>
      </c>
      <c r="H170" s="9" t="s">
        <v>3</v>
      </c>
      <c r="I170" s="9" t="s">
        <v>7</v>
      </c>
      <c r="J170" s="9" t="s">
        <v>49</v>
      </c>
      <c r="K170" s="9" t="s">
        <v>5</v>
      </c>
      <c r="M170" s="10">
        <v>1</v>
      </c>
      <c r="N170" t="s">
        <v>3227</v>
      </c>
    </row>
    <row r="171" spans="1:14">
      <c r="A171" s="6">
        <v>44993</v>
      </c>
      <c r="B171" s="7">
        <f t="shared" si="2"/>
        <v>170</v>
      </c>
      <c r="C171" s="16" t="s">
        <v>3228</v>
      </c>
      <c r="D171" s="197" t="s">
        <v>2605</v>
      </c>
      <c r="E171" s="8">
        <v>1</v>
      </c>
      <c r="F171" s="8">
        <v>3</v>
      </c>
      <c r="G171" s="8">
        <v>3</v>
      </c>
      <c r="H171" s="9" t="s">
        <v>6</v>
      </c>
      <c r="I171" s="9" t="s">
        <v>4</v>
      </c>
      <c r="J171" s="9" t="s">
        <v>83</v>
      </c>
      <c r="K171" s="9" t="s">
        <v>20</v>
      </c>
      <c r="L171" s="10">
        <v>1</v>
      </c>
    </row>
    <row r="172" spans="1:14">
      <c r="A172" s="6">
        <v>44993</v>
      </c>
      <c r="B172" s="7">
        <f t="shared" si="2"/>
        <v>171</v>
      </c>
      <c r="C172" s="16" t="s">
        <v>3229</v>
      </c>
      <c r="D172" s="197" t="s">
        <v>70</v>
      </c>
      <c r="E172" s="8">
        <v>1</v>
      </c>
      <c r="F172" s="8">
        <v>1</v>
      </c>
      <c r="G172" s="8">
        <v>1</v>
      </c>
      <c r="H172" s="9" t="s">
        <v>6</v>
      </c>
      <c r="I172" s="9" t="s">
        <v>4</v>
      </c>
      <c r="J172" s="9" t="s">
        <v>83</v>
      </c>
      <c r="K172" s="9" t="s">
        <v>20</v>
      </c>
      <c r="L172" s="10"/>
      <c r="M172" s="10">
        <v>1</v>
      </c>
      <c r="N172" t="s">
        <v>2912</v>
      </c>
    </row>
    <row r="173" spans="1:14">
      <c r="A173" s="6">
        <v>44993</v>
      </c>
      <c r="B173" s="7">
        <f t="shared" si="2"/>
        <v>172</v>
      </c>
      <c r="C173" s="16" t="s">
        <v>3230</v>
      </c>
      <c r="D173" s="197" t="s">
        <v>70</v>
      </c>
      <c r="E173" s="8">
        <v>1</v>
      </c>
      <c r="F173" s="8">
        <v>1</v>
      </c>
      <c r="G173" s="8">
        <v>1</v>
      </c>
      <c r="H173" s="9" t="s">
        <v>3</v>
      </c>
      <c r="I173" s="9" t="s">
        <v>4</v>
      </c>
      <c r="J173" s="9" t="s">
        <v>87</v>
      </c>
      <c r="K173" s="9" t="s">
        <v>5</v>
      </c>
      <c r="L173" s="10"/>
      <c r="M173" s="10">
        <v>1</v>
      </c>
      <c r="N173" t="s">
        <v>3222</v>
      </c>
    </row>
    <row r="174" spans="1:14">
      <c r="A174" s="6">
        <v>44993</v>
      </c>
      <c r="B174" s="7">
        <f t="shared" si="2"/>
        <v>173</v>
      </c>
      <c r="C174" s="16" t="s">
        <v>3231</v>
      </c>
      <c r="D174" s="197" t="s">
        <v>70</v>
      </c>
      <c r="E174" s="8">
        <v>1</v>
      </c>
      <c r="F174" s="8">
        <v>1</v>
      </c>
      <c r="G174" s="8">
        <v>1</v>
      </c>
      <c r="H174" s="9" t="s">
        <v>3</v>
      </c>
      <c r="I174" s="9" t="s">
        <v>7</v>
      </c>
      <c r="J174" s="9" t="s">
        <v>51</v>
      </c>
      <c r="K174" s="9" t="s">
        <v>5</v>
      </c>
      <c r="L174" s="10"/>
      <c r="M174" s="10">
        <v>1</v>
      </c>
      <c r="N174" t="s">
        <v>3222</v>
      </c>
    </row>
    <row r="175" spans="1:14">
      <c r="A175" s="6">
        <v>44993</v>
      </c>
      <c r="B175" s="7">
        <f t="shared" si="2"/>
        <v>174</v>
      </c>
      <c r="C175" s="16" t="s">
        <v>3232</v>
      </c>
      <c r="D175" s="197" t="s">
        <v>70</v>
      </c>
      <c r="E175" s="8">
        <v>1</v>
      </c>
      <c r="F175" s="8">
        <v>3</v>
      </c>
      <c r="G175" s="8">
        <v>3</v>
      </c>
      <c r="H175" s="9" t="s">
        <v>6</v>
      </c>
      <c r="I175" s="9" t="s">
        <v>4</v>
      </c>
      <c r="J175" s="9" t="s">
        <v>87</v>
      </c>
      <c r="K175" s="9" t="s">
        <v>20</v>
      </c>
      <c r="L175" s="9">
        <v>1</v>
      </c>
    </row>
    <row r="176" spans="1:14">
      <c r="A176" s="6">
        <v>44993</v>
      </c>
      <c r="B176" s="7">
        <f t="shared" si="2"/>
        <v>175</v>
      </c>
      <c r="C176" s="16" t="s">
        <v>3233</v>
      </c>
      <c r="D176" s="197" t="s">
        <v>48</v>
      </c>
      <c r="E176" s="8">
        <v>1</v>
      </c>
      <c r="F176" s="8">
        <v>1</v>
      </c>
      <c r="G176" s="8">
        <v>0</v>
      </c>
      <c r="H176" s="9" t="s">
        <v>21</v>
      </c>
      <c r="I176" s="9" t="s">
        <v>4</v>
      </c>
      <c r="J176" s="9" t="s">
        <v>303</v>
      </c>
      <c r="K176" s="9" t="s">
        <v>17</v>
      </c>
      <c r="L176" s="9">
        <v>1</v>
      </c>
    </row>
    <row r="177" spans="1:14">
      <c r="A177" s="6">
        <v>44993</v>
      </c>
      <c r="B177" s="7">
        <f t="shared" si="2"/>
        <v>176</v>
      </c>
      <c r="C177" s="23" t="s">
        <v>3234</v>
      </c>
      <c r="D177" s="197" t="s">
        <v>48</v>
      </c>
      <c r="E177" s="8">
        <v>1</v>
      </c>
      <c r="F177" s="8">
        <v>0</v>
      </c>
      <c r="G177" s="8">
        <v>1</v>
      </c>
      <c r="H177" s="9" t="s">
        <v>15</v>
      </c>
      <c r="I177" s="9" t="s">
        <v>4</v>
      </c>
      <c r="J177" s="9" t="s">
        <v>71</v>
      </c>
      <c r="K177" s="9" t="s">
        <v>14</v>
      </c>
      <c r="L177" s="9">
        <v>1</v>
      </c>
    </row>
    <row r="178" spans="1:14">
      <c r="A178" s="6">
        <v>44993</v>
      </c>
      <c r="B178" s="7">
        <f t="shared" si="2"/>
        <v>177</v>
      </c>
      <c r="C178" s="23" t="s">
        <v>3235</v>
      </c>
      <c r="D178" s="197" t="s">
        <v>48</v>
      </c>
      <c r="E178" s="8">
        <v>1</v>
      </c>
      <c r="F178" s="8">
        <v>18</v>
      </c>
      <c r="G178" s="8">
        <v>0</v>
      </c>
      <c r="H178" s="9" t="s">
        <v>21</v>
      </c>
      <c r="I178" s="9" t="s">
        <v>4</v>
      </c>
      <c r="J178" s="9" t="s">
        <v>71</v>
      </c>
      <c r="K178" s="9" t="s">
        <v>14</v>
      </c>
      <c r="M178" s="10">
        <v>1</v>
      </c>
      <c r="N178" t="s">
        <v>3236</v>
      </c>
    </row>
    <row r="179" spans="1:14">
      <c r="A179" s="6">
        <v>44993</v>
      </c>
      <c r="B179" s="7">
        <f t="shared" si="2"/>
        <v>178</v>
      </c>
      <c r="C179" s="16" t="s">
        <v>3237</v>
      </c>
      <c r="D179" s="197" t="s">
        <v>48</v>
      </c>
      <c r="E179" s="8">
        <v>1</v>
      </c>
      <c r="F179" s="8">
        <v>16</v>
      </c>
      <c r="G179" s="8">
        <v>0</v>
      </c>
      <c r="H179" s="9" t="s">
        <v>21</v>
      </c>
      <c r="I179" s="9" t="s">
        <v>4</v>
      </c>
      <c r="J179" s="9" t="s">
        <v>71</v>
      </c>
      <c r="K179" s="9" t="s">
        <v>27</v>
      </c>
      <c r="M179" s="10">
        <v>1</v>
      </c>
      <c r="N179" t="s">
        <v>3238</v>
      </c>
    </row>
    <row r="180" spans="1:14">
      <c r="A180" s="6">
        <v>44993</v>
      </c>
      <c r="B180" s="7">
        <f t="shared" si="2"/>
        <v>179</v>
      </c>
      <c r="C180" s="16" t="s">
        <v>3239</v>
      </c>
      <c r="D180" s="197" t="s">
        <v>48</v>
      </c>
      <c r="E180" s="8">
        <v>1</v>
      </c>
      <c r="F180" s="8">
        <v>1</v>
      </c>
      <c r="G180" s="8">
        <v>1</v>
      </c>
      <c r="H180" s="9" t="s">
        <v>9</v>
      </c>
      <c r="I180" s="9" t="s">
        <v>4</v>
      </c>
      <c r="J180" s="9" t="s">
        <v>83</v>
      </c>
      <c r="K180" s="9" t="s">
        <v>20</v>
      </c>
      <c r="M180" s="10">
        <v>1</v>
      </c>
      <c r="N180" t="s">
        <v>3240</v>
      </c>
    </row>
    <row r="181" spans="1:14">
      <c r="A181" s="6">
        <v>44993</v>
      </c>
      <c r="B181" s="7">
        <f t="shared" si="2"/>
        <v>180</v>
      </c>
      <c r="C181" s="18" t="s">
        <v>3241</v>
      </c>
      <c r="D181" s="197" t="s">
        <v>783</v>
      </c>
      <c r="E181" s="8">
        <v>1</v>
      </c>
      <c r="F181" s="8">
        <v>1</v>
      </c>
      <c r="G181" s="8">
        <v>1</v>
      </c>
      <c r="H181" s="9" t="s">
        <v>6</v>
      </c>
      <c r="I181" s="9" t="s">
        <v>4</v>
      </c>
      <c r="J181" s="9" t="s">
        <v>87</v>
      </c>
      <c r="K181" s="9" t="s">
        <v>20</v>
      </c>
      <c r="M181" s="10">
        <v>1</v>
      </c>
      <c r="N181" t="s">
        <v>2912</v>
      </c>
    </row>
    <row r="182" spans="1:14">
      <c r="A182" s="6">
        <v>44993</v>
      </c>
      <c r="B182" s="7">
        <f t="shared" si="2"/>
        <v>181</v>
      </c>
      <c r="C182" s="18" t="s">
        <v>3242</v>
      </c>
      <c r="D182" s="197" t="s">
        <v>783</v>
      </c>
      <c r="E182" s="8">
        <v>1</v>
      </c>
      <c r="F182" s="8">
        <v>1</v>
      </c>
      <c r="G182" s="8">
        <v>0</v>
      </c>
      <c r="H182" s="9" t="s">
        <v>15</v>
      </c>
      <c r="I182" s="9" t="s">
        <v>4</v>
      </c>
      <c r="J182" s="9" t="s">
        <v>179</v>
      </c>
      <c r="K182" s="9" t="s">
        <v>17</v>
      </c>
      <c r="L182" s="9">
        <v>1</v>
      </c>
    </row>
    <row r="183" spans="1:14">
      <c r="A183" s="6">
        <v>44993</v>
      </c>
      <c r="B183" s="7">
        <f t="shared" si="2"/>
        <v>182</v>
      </c>
      <c r="C183" s="18" t="s">
        <v>3243</v>
      </c>
      <c r="D183" s="197" t="s">
        <v>783</v>
      </c>
      <c r="E183" s="8">
        <v>1</v>
      </c>
      <c r="F183" s="8">
        <v>1</v>
      </c>
      <c r="G183" s="8">
        <v>0</v>
      </c>
      <c r="H183" s="9" t="s">
        <v>21</v>
      </c>
      <c r="I183" s="9" t="s">
        <v>4</v>
      </c>
      <c r="J183" s="9" t="s">
        <v>49</v>
      </c>
      <c r="K183" s="9" t="s">
        <v>14</v>
      </c>
      <c r="L183" s="9">
        <v>1</v>
      </c>
    </row>
    <row r="184" spans="1:14">
      <c r="A184" s="6">
        <v>44993</v>
      </c>
      <c r="B184" s="7">
        <f t="shared" si="2"/>
        <v>183</v>
      </c>
      <c r="C184" s="18" t="s">
        <v>2960</v>
      </c>
      <c r="D184" s="197" t="s">
        <v>783</v>
      </c>
      <c r="E184" s="8">
        <v>1</v>
      </c>
      <c r="F184" s="8">
        <v>18</v>
      </c>
      <c r="G184" s="8">
        <v>0</v>
      </c>
      <c r="H184" s="9" t="s">
        <v>15</v>
      </c>
      <c r="I184" s="9" t="s">
        <v>4</v>
      </c>
      <c r="J184" s="9" t="s">
        <v>71</v>
      </c>
      <c r="K184" s="9" t="s">
        <v>14</v>
      </c>
      <c r="M184" s="10">
        <v>1</v>
      </c>
      <c r="N184" t="s">
        <v>3189</v>
      </c>
    </row>
    <row r="185" spans="1:14">
      <c r="A185" s="6">
        <v>44993</v>
      </c>
      <c r="B185" s="7">
        <f t="shared" si="2"/>
        <v>184</v>
      </c>
      <c r="C185" s="18" t="s">
        <v>3244</v>
      </c>
      <c r="D185" s="197" t="s">
        <v>73</v>
      </c>
      <c r="E185" s="8">
        <v>1</v>
      </c>
      <c r="F185" s="8">
        <v>2</v>
      </c>
      <c r="G185" s="8">
        <v>1</v>
      </c>
      <c r="H185" s="9" t="s">
        <v>15</v>
      </c>
      <c r="I185" s="9" t="s">
        <v>4</v>
      </c>
      <c r="J185" s="9" t="s">
        <v>785</v>
      </c>
      <c r="K185" s="9" t="s">
        <v>27</v>
      </c>
      <c r="M185" s="10">
        <v>1</v>
      </c>
      <c r="N185" t="s">
        <v>3245</v>
      </c>
    </row>
    <row r="186" spans="1:14">
      <c r="A186" s="6">
        <v>44993</v>
      </c>
      <c r="B186" s="7">
        <f t="shared" si="2"/>
        <v>185</v>
      </c>
      <c r="C186" s="18" t="s">
        <v>3246</v>
      </c>
      <c r="D186" s="197" t="s">
        <v>73</v>
      </c>
      <c r="E186" s="8">
        <v>1</v>
      </c>
      <c r="F186" s="8">
        <v>0</v>
      </c>
      <c r="G186" s="8">
        <v>1</v>
      </c>
      <c r="H186" s="9" t="s">
        <v>15</v>
      </c>
      <c r="I186" s="9" t="s">
        <v>4</v>
      </c>
      <c r="J186" s="9" t="s">
        <v>1209</v>
      </c>
      <c r="K186" s="9" t="s">
        <v>14</v>
      </c>
      <c r="L186" s="9">
        <v>1</v>
      </c>
    </row>
    <row r="187" spans="1:14">
      <c r="A187" s="6">
        <v>44993</v>
      </c>
      <c r="B187" s="7">
        <f t="shared" si="2"/>
        <v>186</v>
      </c>
      <c r="C187" s="18" t="s">
        <v>2962</v>
      </c>
      <c r="D187" s="197" t="s">
        <v>73</v>
      </c>
      <c r="E187" s="8">
        <v>1</v>
      </c>
      <c r="F187" s="8">
        <v>18</v>
      </c>
      <c r="G187" s="8">
        <v>0</v>
      </c>
      <c r="H187" s="9" t="s">
        <v>15</v>
      </c>
      <c r="I187" s="9" t="s">
        <v>4</v>
      </c>
      <c r="J187" s="9" t="s">
        <v>1209</v>
      </c>
      <c r="K187" s="9" t="s">
        <v>14</v>
      </c>
      <c r="L187" s="9">
        <v>1</v>
      </c>
    </row>
    <row r="188" spans="1:14">
      <c r="A188" s="6">
        <v>44993</v>
      </c>
      <c r="B188" s="7">
        <f t="shared" si="2"/>
        <v>187</v>
      </c>
      <c r="C188" s="18" t="s">
        <v>2843</v>
      </c>
      <c r="D188" s="197" t="s">
        <v>73</v>
      </c>
      <c r="E188" s="8">
        <v>1</v>
      </c>
      <c r="F188" s="8">
        <v>16</v>
      </c>
      <c r="G188" s="8">
        <v>0</v>
      </c>
      <c r="H188" s="9" t="s">
        <v>21</v>
      </c>
      <c r="I188" s="9" t="s">
        <v>4</v>
      </c>
      <c r="J188" s="9" t="s">
        <v>1209</v>
      </c>
      <c r="K188" s="9" t="s">
        <v>27</v>
      </c>
      <c r="L188" s="9">
        <v>1</v>
      </c>
    </row>
    <row r="189" spans="1:14">
      <c r="A189" s="6">
        <v>44993</v>
      </c>
      <c r="B189" s="7">
        <f t="shared" si="2"/>
        <v>188</v>
      </c>
      <c r="C189" s="18" t="s">
        <v>2115</v>
      </c>
      <c r="D189" s="197" t="s">
        <v>53</v>
      </c>
      <c r="E189" s="8">
        <v>1</v>
      </c>
      <c r="F189" s="8">
        <v>16</v>
      </c>
      <c r="G189" s="8">
        <v>0</v>
      </c>
      <c r="H189" s="9" t="s">
        <v>21</v>
      </c>
      <c r="I189" s="9" t="s">
        <v>4</v>
      </c>
      <c r="J189" s="9" t="s">
        <v>71</v>
      </c>
      <c r="K189" s="9" t="s">
        <v>27</v>
      </c>
      <c r="M189" s="10">
        <v>1</v>
      </c>
      <c r="N189" t="s">
        <v>3247</v>
      </c>
    </row>
    <row r="190" spans="1:14">
      <c r="A190" s="6">
        <v>44993</v>
      </c>
      <c r="B190" s="7">
        <f t="shared" si="2"/>
        <v>189</v>
      </c>
      <c r="C190" s="18" t="s">
        <v>3248</v>
      </c>
      <c r="D190" s="197" t="s">
        <v>53</v>
      </c>
      <c r="E190" s="8">
        <v>1</v>
      </c>
      <c r="F190" s="8">
        <v>0</v>
      </c>
      <c r="G190" s="8">
        <v>1</v>
      </c>
      <c r="H190" s="9" t="s">
        <v>9</v>
      </c>
      <c r="I190" s="9" t="s">
        <v>4</v>
      </c>
      <c r="J190" s="9" t="s">
        <v>83</v>
      </c>
      <c r="K190" s="9" t="s">
        <v>20</v>
      </c>
      <c r="M190" s="10">
        <v>1</v>
      </c>
      <c r="N190" t="s">
        <v>3249</v>
      </c>
    </row>
    <row r="191" spans="1:14">
      <c r="A191" s="6">
        <v>44993</v>
      </c>
      <c r="B191" s="7">
        <f t="shared" si="2"/>
        <v>190</v>
      </c>
      <c r="C191" s="18" t="s">
        <v>3250</v>
      </c>
      <c r="D191" s="197" t="s">
        <v>53</v>
      </c>
      <c r="E191" s="8">
        <v>1</v>
      </c>
      <c r="F191" s="8">
        <v>0</v>
      </c>
      <c r="G191" s="8">
        <v>1</v>
      </c>
      <c r="H191" s="9" t="s">
        <v>15</v>
      </c>
      <c r="I191" s="9" t="s">
        <v>4</v>
      </c>
      <c r="J191" s="9" t="s">
        <v>71</v>
      </c>
      <c r="K191" s="9" t="s">
        <v>20</v>
      </c>
      <c r="L191" s="9">
        <v>1</v>
      </c>
    </row>
    <row r="192" spans="1:14">
      <c r="A192" s="6">
        <v>44993</v>
      </c>
      <c r="B192" s="7">
        <f t="shared" si="2"/>
        <v>191</v>
      </c>
      <c r="C192" s="18" t="s">
        <v>3251</v>
      </c>
      <c r="D192" s="197" t="s">
        <v>53</v>
      </c>
      <c r="E192" s="8">
        <v>1</v>
      </c>
      <c r="F192" s="8">
        <v>0</v>
      </c>
      <c r="G192" s="8">
        <v>3</v>
      </c>
      <c r="H192" s="9" t="s">
        <v>15</v>
      </c>
      <c r="I192" s="9" t="s">
        <v>4</v>
      </c>
      <c r="J192" s="9" t="s">
        <v>71</v>
      </c>
      <c r="K192" s="9" t="s">
        <v>14</v>
      </c>
      <c r="L192" s="9">
        <v>1</v>
      </c>
    </row>
    <row r="193" spans="1:14">
      <c r="A193" s="6">
        <v>44993</v>
      </c>
      <c r="B193" s="7">
        <f t="shared" si="2"/>
        <v>192</v>
      </c>
      <c r="C193" s="18" t="s">
        <v>3252</v>
      </c>
      <c r="D193" s="197" t="s">
        <v>53</v>
      </c>
      <c r="E193" s="8">
        <v>1</v>
      </c>
      <c r="F193" s="8">
        <v>2</v>
      </c>
      <c r="G193" s="8">
        <v>0</v>
      </c>
      <c r="H193" s="9" t="s">
        <v>21</v>
      </c>
      <c r="I193" s="9" t="s">
        <v>4</v>
      </c>
      <c r="J193" s="9" t="s">
        <v>49</v>
      </c>
      <c r="K193" s="9" t="s">
        <v>14</v>
      </c>
      <c r="L193" s="9">
        <v>1</v>
      </c>
    </row>
    <row r="194" spans="1:14">
      <c r="A194" s="6">
        <v>44993</v>
      </c>
      <c r="B194" s="7">
        <f t="shared" si="2"/>
        <v>193</v>
      </c>
      <c r="C194" s="18" t="s">
        <v>3253</v>
      </c>
      <c r="D194" s="197" t="s">
        <v>59</v>
      </c>
      <c r="E194" s="8">
        <v>1</v>
      </c>
      <c r="F194" s="8">
        <v>3</v>
      </c>
      <c r="G194" s="8">
        <v>3</v>
      </c>
      <c r="H194" s="9" t="s">
        <v>6</v>
      </c>
      <c r="I194" s="9" t="s">
        <v>4</v>
      </c>
      <c r="J194" s="9" t="s">
        <v>49</v>
      </c>
      <c r="K194" s="9" t="s">
        <v>20</v>
      </c>
      <c r="L194" s="9">
        <v>1</v>
      </c>
    </row>
    <row r="195" spans="1:14">
      <c r="A195" s="6">
        <v>44993</v>
      </c>
      <c r="B195" s="7">
        <f t="shared" si="2"/>
        <v>194</v>
      </c>
      <c r="C195" s="18" t="s">
        <v>3254</v>
      </c>
      <c r="D195" s="197" t="s">
        <v>68</v>
      </c>
      <c r="E195" s="8">
        <v>1</v>
      </c>
      <c r="F195" s="8">
        <v>3</v>
      </c>
      <c r="G195" s="8">
        <v>3</v>
      </c>
      <c r="H195" s="9" t="s">
        <v>6</v>
      </c>
      <c r="I195" s="9" t="s">
        <v>7</v>
      </c>
      <c r="J195" s="9" t="s">
        <v>49</v>
      </c>
      <c r="K195" s="9" t="s">
        <v>20</v>
      </c>
      <c r="L195" s="9">
        <v>1</v>
      </c>
    </row>
    <row r="196" spans="1:14">
      <c r="A196" s="6">
        <v>44993</v>
      </c>
      <c r="B196" s="7">
        <f t="shared" ref="B196:B259" si="3">B195+1</f>
        <v>195</v>
      </c>
      <c r="C196" s="18" t="s">
        <v>3255</v>
      </c>
      <c r="D196" s="197" t="s">
        <v>950</v>
      </c>
      <c r="E196" s="8">
        <v>1</v>
      </c>
      <c r="F196" s="8">
        <v>1</v>
      </c>
      <c r="G196" s="8">
        <v>1</v>
      </c>
      <c r="H196" s="9" t="s">
        <v>6</v>
      </c>
      <c r="I196" s="9" t="s">
        <v>4</v>
      </c>
      <c r="J196" s="9" t="s">
        <v>49</v>
      </c>
      <c r="K196" s="9" t="s">
        <v>8</v>
      </c>
      <c r="L196" s="9">
        <v>1</v>
      </c>
    </row>
    <row r="197" spans="1:14">
      <c r="A197" s="6">
        <v>44993</v>
      </c>
      <c r="B197" s="7">
        <f t="shared" si="3"/>
        <v>196</v>
      </c>
      <c r="C197" s="18" t="s">
        <v>3256</v>
      </c>
      <c r="D197" s="197" t="s">
        <v>950</v>
      </c>
      <c r="E197" s="8">
        <v>1</v>
      </c>
      <c r="F197" s="8">
        <v>0</v>
      </c>
      <c r="G197" s="8">
        <v>0</v>
      </c>
      <c r="H197" s="9" t="s">
        <v>6</v>
      </c>
      <c r="I197" s="9" t="s">
        <v>4</v>
      </c>
      <c r="J197" s="9" t="s">
        <v>51</v>
      </c>
      <c r="K197" s="9" t="s">
        <v>20</v>
      </c>
      <c r="M197" s="10">
        <v>1</v>
      </c>
    </row>
    <row r="198" spans="1:14">
      <c r="A198" s="6">
        <v>44993</v>
      </c>
      <c r="B198" s="7">
        <f t="shared" si="3"/>
        <v>197</v>
      </c>
      <c r="C198" s="18" t="s">
        <v>3257</v>
      </c>
      <c r="D198" s="197" t="s">
        <v>950</v>
      </c>
      <c r="E198" s="8">
        <v>1</v>
      </c>
      <c r="F198" s="8">
        <v>0</v>
      </c>
      <c r="G198" s="8">
        <v>0</v>
      </c>
      <c r="H198" s="9" t="s">
        <v>6</v>
      </c>
      <c r="I198" s="9" t="s">
        <v>4</v>
      </c>
      <c r="J198" s="9" t="s">
        <v>66</v>
      </c>
      <c r="K198" s="9" t="s">
        <v>20</v>
      </c>
      <c r="M198" s="10">
        <v>1</v>
      </c>
    </row>
    <row r="199" spans="1:14">
      <c r="A199" s="6">
        <v>44993</v>
      </c>
      <c r="B199" s="7">
        <f t="shared" si="3"/>
        <v>198</v>
      </c>
      <c r="C199" s="18" t="s">
        <v>3258</v>
      </c>
      <c r="D199" s="197" t="s">
        <v>55</v>
      </c>
      <c r="E199" s="8">
        <v>1</v>
      </c>
      <c r="F199" s="8">
        <v>1</v>
      </c>
      <c r="G199" s="8">
        <v>3</v>
      </c>
      <c r="H199" s="9" t="s">
        <v>9</v>
      </c>
      <c r="I199" s="9" t="s">
        <v>4</v>
      </c>
      <c r="J199" s="9" t="s">
        <v>83</v>
      </c>
      <c r="K199" s="9" t="s">
        <v>8</v>
      </c>
      <c r="L199" s="9">
        <v>1</v>
      </c>
    </row>
    <row r="200" spans="1:14">
      <c r="A200" s="6">
        <v>44993</v>
      </c>
      <c r="B200" s="7">
        <f t="shared" si="3"/>
        <v>199</v>
      </c>
      <c r="C200" s="18" t="s">
        <v>3259</v>
      </c>
      <c r="D200" s="197" t="s">
        <v>55</v>
      </c>
      <c r="E200" s="8">
        <v>1</v>
      </c>
      <c r="F200" s="8">
        <v>0</v>
      </c>
      <c r="G200" s="8">
        <v>0</v>
      </c>
      <c r="H200" s="9" t="s">
        <v>9</v>
      </c>
      <c r="I200" s="9" t="s">
        <v>7</v>
      </c>
      <c r="J200" s="9" t="s">
        <v>49</v>
      </c>
      <c r="K200" s="9" t="s">
        <v>20</v>
      </c>
      <c r="M200" s="10">
        <v>1</v>
      </c>
      <c r="N200" t="s">
        <v>3260</v>
      </c>
    </row>
    <row r="201" spans="1:14">
      <c r="A201" s="6">
        <v>44993</v>
      </c>
      <c r="B201" s="7">
        <f t="shared" si="3"/>
        <v>200</v>
      </c>
      <c r="C201" s="18" t="s">
        <v>3261</v>
      </c>
      <c r="D201" s="197" t="s">
        <v>55</v>
      </c>
      <c r="E201" s="8">
        <v>1</v>
      </c>
      <c r="F201" s="8">
        <v>0</v>
      </c>
      <c r="G201" s="8">
        <v>0</v>
      </c>
      <c r="H201" s="9" t="s">
        <v>9</v>
      </c>
      <c r="I201" s="9" t="s">
        <v>4</v>
      </c>
      <c r="J201" s="9" t="s">
        <v>49</v>
      </c>
      <c r="K201" s="9" t="s">
        <v>20</v>
      </c>
      <c r="M201" s="10">
        <v>1</v>
      </c>
      <c r="N201" t="s">
        <v>3260</v>
      </c>
    </row>
    <row r="202" spans="1:14">
      <c r="A202" s="6">
        <v>44993</v>
      </c>
      <c r="B202" s="7">
        <f t="shared" si="3"/>
        <v>201</v>
      </c>
      <c r="C202" s="18" t="s">
        <v>3262</v>
      </c>
      <c r="D202" s="197" t="s">
        <v>55</v>
      </c>
      <c r="E202" s="8">
        <v>1</v>
      </c>
      <c r="F202" s="8">
        <v>1</v>
      </c>
      <c r="G202" s="8">
        <v>3</v>
      </c>
      <c r="H202" s="9" t="s">
        <v>9</v>
      </c>
      <c r="I202" s="9" t="s">
        <v>4</v>
      </c>
      <c r="J202" s="9" t="s">
        <v>51</v>
      </c>
      <c r="K202" s="9" t="s">
        <v>20</v>
      </c>
      <c r="L202" s="9">
        <v>1</v>
      </c>
    </row>
    <row r="203" spans="1:14">
      <c r="A203" s="6">
        <v>44993</v>
      </c>
      <c r="B203" s="7">
        <f t="shared" si="3"/>
        <v>202</v>
      </c>
      <c r="C203" s="18" t="s">
        <v>3263</v>
      </c>
      <c r="D203" s="197" t="s">
        <v>55</v>
      </c>
      <c r="E203" s="8">
        <v>1</v>
      </c>
      <c r="F203" s="8">
        <v>1</v>
      </c>
      <c r="G203" s="8">
        <v>3</v>
      </c>
      <c r="H203" s="9" t="s">
        <v>9</v>
      </c>
      <c r="I203" s="9" t="s">
        <v>4</v>
      </c>
      <c r="J203" s="9" t="s">
        <v>66</v>
      </c>
      <c r="K203" s="9" t="s">
        <v>20</v>
      </c>
      <c r="L203" s="9">
        <v>1</v>
      </c>
    </row>
    <row r="204" spans="1:14">
      <c r="A204" s="6">
        <v>44993</v>
      </c>
      <c r="B204" s="7">
        <f t="shared" si="3"/>
        <v>203</v>
      </c>
      <c r="C204" s="23" t="s">
        <v>3264</v>
      </c>
      <c r="D204" s="197" t="s">
        <v>950</v>
      </c>
      <c r="E204" s="8">
        <v>1</v>
      </c>
      <c r="F204" s="8">
        <v>1</v>
      </c>
      <c r="G204" s="8">
        <v>1</v>
      </c>
      <c r="H204" s="9" t="s">
        <v>6</v>
      </c>
      <c r="I204" s="9" t="s">
        <v>4</v>
      </c>
      <c r="J204" s="9" t="s">
        <v>66</v>
      </c>
      <c r="K204" s="9" t="s">
        <v>20</v>
      </c>
      <c r="L204" s="9">
        <v>1</v>
      </c>
    </row>
    <row r="205" spans="1:14">
      <c r="A205" s="6">
        <v>44993</v>
      </c>
      <c r="B205" s="7">
        <f t="shared" si="3"/>
        <v>204</v>
      </c>
      <c r="C205" s="23" t="s">
        <v>2708</v>
      </c>
      <c r="D205" s="197" t="s">
        <v>113</v>
      </c>
      <c r="E205" s="8">
        <v>1</v>
      </c>
      <c r="F205" s="8">
        <v>1</v>
      </c>
      <c r="G205" s="8">
        <v>8</v>
      </c>
      <c r="H205" s="9" t="s">
        <v>21</v>
      </c>
      <c r="I205" s="9" t="s">
        <v>4</v>
      </c>
      <c r="J205" s="9" t="s">
        <v>66</v>
      </c>
      <c r="K205" s="9" t="s">
        <v>14</v>
      </c>
      <c r="M205" s="10">
        <v>1</v>
      </c>
    </row>
    <row r="206" spans="1:14" ht="15.75" customHeight="1">
      <c r="A206" s="6">
        <v>44994</v>
      </c>
      <c r="B206" s="7">
        <f t="shared" si="3"/>
        <v>205</v>
      </c>
      <c r="C206" s="25" t="s">
        <v>3265</v>
      </c>
      <c r="D206" s="197" t="s">
        <v>70</v>
      </c>
      <c r="E206" s="8">
        <v>1</v>
      </c>
      <c r="F206" s="8">
        <v>1</v>
      </c>
      <c r="G206" s="8">
        <v>1</v>
      </c>
      <c r="H206" s="9" t="s">
        <v>6</v>
      </c>
      <c r="I206" s="9" t="s">
        <v>13</v>
      </c>
      <c r="J206" s="9" t="s">
        <v>49</v>
      </c>
      <c r="K206" s="9" t="s">
        <v>8</v>
      </c>
      <c r="M206" s="10">
        <v>1</v>
      </c>
      <c r="N206" t="s">
        <v>3266</v>
      </c>
    </row>
    <row r="207" spans="1:14" ht="15.75" customHeight="1">
      <c r="A207" s="6">
        <v>44994</v>
      </c>
      <c r="B207" s="7">
        <f t="shared" si="3"/>
        <v>206</v>
      </c>
      <c r="C207" s="25" t="s">
        <v>3267</v>
      </c>
      <c r="D207" s="197" t="s">
        <v>70</v>
      </c>
      <c r="E207" s="8">
        <v>1</v>
      </c>
      <c r="F207" s="8">
        <v>0</v>
      </c>
      <c r="G207" s="8">
        <v>0</v>
      </c>
      <c r="H207" s="9" t="s">
        <v>6</v>
      </c>
      <c r="I207" s="9" t="s">
        <v>7</v>
      </c>
      <c r="J207" s="9" t="s">
        <v>51</v>
      </c>
      <c r="K207" s="9" t="s">
        <v>23</v>
      </c>
      <c r="L207" s="9">
        <v>1</v>
      </c>
    </row>
    <row r="208" spans="1:14" ht="15.75" customHeight="1">
      <c r="A208" s="6">
        <v>44994</v>
      </c>
      <c r="B208" s="7">
        <f t="shared" si="3"/>
        <v>207</v>
      </c>
      <c r="C208" s="25" t="s">
        <v>3268</v>
      </c>
      <c r="D208" s="197" t="s">
        <v>70</v>
      </c>
      <c r="E208" s="8">
        <v>1</v>
      </c>
      <c r="F208" s="8">
        <v>0</v>
      </c>
      <c r="G208" s="8">
        <v>0</v>
      </c>
      <c r="H208" s="9" t="s">
        <v>6</v>
      </c>
      <c r="I208" s="9" t="s">
        <v>4</v>
      </c>
      <c r="J208" s="9" t="s">
        <v>51</v>
      </c>
      <c r="K208" s="9" t="s">
        <v>23</v>
      </c>
      <c r="L208" s="9">
        <v>1</v>
      </c>
    </row>
    <row r="209" spans="1:14" ht="15.75" customHeight="1">
      <c r="A209" s="6">
        <v>44994</v>
      </c>
      <c r="B209" s="7">
        <f t="shared" si="3"/>
        <v>208</v>
      </c>
      <c r="C209" s="25" t="s">
        <v>3269</v>
      </c>
      <c r="D209" s="197" t="s">
        <v>70</v>
      </c>
      <c r="E209" s="8">
        <v>1</v>
      </c>
      <c r="F209" s="8">
        <v>0</v>
      </c>
      <c r="G209" s="8">
        <v>1</v>
      </c>
      <c r="H209" s="9" t="s">
        <v>6</v>
      </c>
      <c r="I209" s="9" t="s">
        <v>7</v>
      </c>
      <c r="J209" s="9" t="s">
        <v>51</v>
      </c>
      <c r="K209" s="9" t="s">
        <v>20</v>
      </c>
      <c r="L209" s="9">
        <v>1</v>
      </c>
    </row>
    <row r="210" spans="1:14">
      <c r="A210" s="6">
        <v>44994</v>
      </c>
      <c r="B210" s="7">
        <f t="shared" si="3"/>
        <v>209</v>
      </c>
      <c r="C210" s="18" t="s">
        <v>3270</v>
      </c>
      <c r="D210" s="197" t="s">
        <v>2605</v>
      </c>
      <c r="E210" s="8">
        <v>1</v>
      </c>
      <c r="F210" s="8">
        <v>1</v>
      </c>
      <c r="G210" s="8">
        <v>1</v>
      </c>
      <c r="H210" s="9" t="s">
        <v>6</v>
      </c>
      <c r="I210" s="9" t="s">
        <v>4</v>
      </c>
      <c r="J210" s="9" t="s">
        <v>66</v>
      </c>
      <c r="K210" s="9" t="s">
        <v>20</v>
      </c>
      <c r="L210" s="9">
        <v>1</v>
      </c>
    </row>
    <row r="211" spans="1:14">
      <c r="A211" s="6">
        <v>44994</v>
      </c>
      <c r="B211" s="7">
        <f t="shared" si="3"/>
        <v>210</v>
      </c>
      <c r="C211" s="16" t="s">
        <v>3271</v>
      </c>
      <c r="D211" s="197" t="s">
        <v>2605</v>
      </c>
      <c r="E211" s="8">
        <v>1</v>
      </c>
      <c r="F211" s="8">
        <v>1</v>
      </c>
      <c r="G211" s="8">
        <v>1</v>
      </c>
      <c r="H211" s="9" t="s">
        <v>6</v>
      </c>
      <c r="I211" s="9" t="s">
        <v>4</v>
      </c>
      <c r="J211" s="9" t="s">
        <v>49</v>
      </c>
      <c r="K211" s="9" t="s">
        <v>8</v>
      </c>
      <c r="L211" s="9">
        <v>1</v>
      </c>
    </row>
    <row r="212" spans="1:14">
      <c r="A212" s="6">
        <v>44994</v>
      </c>
      <c r="B212" s="7">
        <f t="shared" si="3"/>
        <v>211</v>
      </c>
      <c r="C212" s="16" t="s">
        <v>3272</v>
      </c>
      <c r="D212" s="197" t="s">
        <v>59</v>
      </c>
      <c r="E212" s="8">
        <v>1</v>
      </c>
      <c r="F212" s="8">
        <v>1</v>
      </c>
      <c r="G212" s="8">
        <v>3</v>
      </c>
      <c r="H212" s="9" t="s">
        <v>9</v>
      </c>
      <c r="I212" s="9" t="s">
        <v>4</v>
      </c>
      <c r="J212" s="9" t="s">
        <v>87</v>
      </c>
      <c r="K212" s="9" t="s">
        <v>20</v>
      </c>
      <c r="L212" s="9">
        <v>1</v>
      </c>
    </row>
    <row r="213" spans="1:14">
      <c r="A213" s="6">
        <v>44994</v>
      </c>
      <c r="B213" s="7">
        <f t="shared" si="3"/>
        <v>212</v>
      </c>
      <c r="C213" s="16" t="s">
        <v>3273</v>
      </c>
      <c r="D213" s="197" t="s">
        <v>59</v>
      </c>
      <c r="E213" s="8">
        <v>1</v>
      </c>
      <c r="F213" s="8">
        <v>0</v>
      </c>
      <c r="G213" s="8">
        <v>1</v>
      </c>
      <c r="H213" s="9" t="s">
        <v>9</v>
      </c>
      <c r="I213" s="9" t="s">
        <v>4</v>
      </c>
      <c r="J213" s="9" t="s">
        <v>87</v>
      </c>
      <c r="K213" s="9" t="s">
        <v>20</v>
      </c>
      <c r="M213" s="10">
        <v>1</v>
      </c>
      <c r="N213" t="s">
        <v>3236</v>
      </c>
    </row>
    <row r="214" spans="1:14">
      <c r="A214" s="6">
        <v>44994</v>
      </c>
      <c r="B214" s="7">
        <f t="shared" si="3"/>
        <v>213</v>
      </c>
      <c r="C214" s="16" t="s">
        <v>3274</v>
      </c>
      <c r="D214" s="197" t="s">
        <v>59</v>
      </c>
      <c r="E214" s="8">
        <v>1</v>
      </c>
      <c r="F214" s="8">
        <v>0</v>
      </c>
      <c r="G214" s="8">
        <v>3</v>
      </c>
      <c r="H214" s="9" t="s">
        <v>6</v>
      </c>
      <c r="I214" s="9" t="s">
        <v>4</v>
      </c>
      <c r="J214" s="9" t="s">
        <v>66</v>
      </c>
      <c r="K214" s="9" t="s">
        <v>20</v>
      </c>
      <c r="L214" s="9">
        <v>1</v>
      </c>
    </row>
    <row r="215" spans="1:14">
      <c r="A215" s="6">
        <v>44994</v>
      </c>
      <c r="B215" s="7">
        <f t="shared" si="3"/>
        <v>214</v>
      </c>
      <c r="C215" s="16" t="s">
        <v>3275</v>
      </c>
      <c r="D215" s="197" t="s">
        <v>48</v>
      </c>
      <c r="E215" s="8">
        <v>1</v>
      </c>
      <c r="F215" s="8">
        <v>16</v>
      </c>
      <c r="G215" s="8">
        <v>0</v>
      </c>
      <c r="H215" s="9" t="s">
        <v>21</v>
      </c>
      <c r="I215" s="9" t="s">
        <v>4</v>
      </c>
      <c r="J215" s="9" t="s">
        <v>71</v>
      </c>
      <c r="K215" s="9" t="s">
        <v>27</v>
      </c>
      <c r="M215" s="10">
        <v>1</v>
      </c>
      <c r="N215" t="s">
        <v>3189</v>
      </c>
    </row>
    <row r="216" spans="1:14">
      <c r="A216" s="6">
        <v>44994</v>
      </c>
      <c r="B216" s="7">
        <f t="shared" si="3"/>
        <v>215</v>
      </c>
      <c r="C216" s="18" t="s">
        <v>3276</v>
      </c>
      <c r="D216" s="197" t="s">
        <v>48</v>
      </c>
      <c r="E216" s="8">
        <v>1</v>
      </c>
      <c r="F216" s="8">
        <v>16</v>
      </c>
      <c r="G216" s="8">
        <v>0</v>
      </c>
      <c r="H216" s="9" t="s">
        <v>21</v>
      </c>
      <c r="I216" s="9" t="s">
        <v>4</v>
      </c>
      <c r="J216" s="9" t="s">
        <v>71</v>
      </c>
      <c r="K216" s="9" t="s">
        <v>27</v>
      </c>
      <c r="M216" s="10">
        <v>1</v>
      </c>
      <c r="N216" t="s">
        <v>3277</v>
      </c>
    </row>
    <row r="217" spans="1:14">
      <c r="A217" s="6">
        <v>44994</v>
      </c>
      <c r="B217" s="7">
        <f t="shared" si="3"/>
        <v>216</v>
      </c>
      <c r="C217" s="18" t="s">
        <v>3278</v>
      </c>
      <c r="D217" s="197" t="s">
        <v>48</v>
      </c>
      <c r="E217" s="8">
        <v>1</v>
      </c>
      <c r="F217" s="8">
        <v>0</v>
      </c>
      <c r="G217" s="8">
        <v>2</v>
      </c>
      <c r="H217" s="9" t="s">
        <v>9</v>
      </c>
      <c r="I217" s="9" t="s">
        <v>4</v>
      </c>
      <c r="J217" s="9" t="s">
        <v>49</v>
      </c>
      <c r="K217" s="9" t="s">
        <v>20</v>
      </c>
      <c r="M217" s="10">
        <v>1</v>
      </c>
      <c r="N217" t="s">
        <v>3279</v>
      </c>
    </row>
    <row r="218" spans="1:14">
      <c r="A218" s="6">
        <v>44994</v>
      </c>
      <c r="B218" s="7">
        <f t="shared" si="3"/>
        <v>217</v>
      </c>
      <c r="C218" s="18" t="s">
        <v>3280</v>
      </c>
      <c r="D218" s="197" t="s">
        <v>48</v>
      </c>
      <c r="E218" s="8">
        <v>1</v>
      </c>
      <c r="F218" s="8">
        <v>18</v>
      </c>
      <c r="G218" s="8">
        <v>0</v>
      </c>
      <c r="H218" s="9" t="s">
        <v>15</v>
      </c>
      <c r="I218" s="9" t="s">
        <v>4</v>
      </c>
      <c r="J218" s="9" t="s">
        <v>71</v>
      </c>
      <c r="K218" s="9" t="s">
        <v>14</v>
      </c>
      <c r="M218" s="10">
        <v>1</v>
      </c>
      <c r="N218" t="s">
        <v>3281</v>
      </c>
    </row>
    <row r="219" spans="1:14">
      <c r="A219" s="6">
        <v>44994</v>
      </c>
      <c r="B219" s="7">
        <f t="shared" si="3"/>
        <v>218</v>
      </c>
      <c r="C219" s="16" t="s">
        <v>3081</v>
      </c>
      <c r="D219" s="197" t="s">
        <v>783</v>
      </c>
      <c r="E219" s="8">
        <v>1</v>
      </c>
      <c r="F219" s="8">
        <v>18</v>
      </c>
      <c r="G219" s="8">
        <v>0</v>
      </c>
      <c r="H219" s="9" t="s">
        <v>15</v>
      </c>
      <c r="I219" s="9" t="s">
        <v>4</v>
      </c>
      <c r="J219" s="9" t="s">
        <v>71</v>
      </c>
      <c r="K219" s="9" t="s">
        <v>14</v>
      </c>
      <c r="M219" s="10">
        <v>1</v>
      </c>
      <c r="N219" t="s">
        <v>3281</v>
      </c>
    </row>
    <row r="220" spans="1:14">
      <c r="A220" s="6">
        <v>44994</v>
      </c>
      <c r="B220" s="7">
        <f t="shared" si="3"/>
        <v>219</v>
      </c>
      <c r="C220" s="16" t="s">
        <v>3282</v>
      </c>
      <c r="D220" s="197" t="s">
        <v>783</v>
      </c>
      <c r="E220" s="8">
        <v>1</v>
      </c>
      <c r="F220" s="8">
        <v>1</v>
      </c>
      <c r="G220" s="8">
        <v>3</v>
      </c>
      <c r="H220" s="9" t="s">
        <v>9</v>
      </c>
      <c r="I220" s="9" t="s">
        <v>4</v>
      </c>
      <c r="J220" s="9" t="s">
        <v>49</v>
      </c>
      <c r="K220" s="9" t="s">
        <v>20</v>
      </c>
      <c r="L220" s="9">
        <v>1</v>
      </c>
    </row>
    <row r="221" spans="1:14">
      <c r="A221" s="6">
        <v>44994</v>
      </c>
      <c r="B221" s="7">
        <f t="shared" si="3"/>
        <v>220</v>
      </c>
      <c r="C221" s="16" t="s">
        <v>3283</v>
      </c>
      <c r="D221" s="197" t="s">
        <v>53</v>
      </c>
      <c r="E221" s="8">
        <v>1</v>
      </c>
      <c r="F221" s="8">
        <v>0</v>
      </c>
      <c r="G221" s="8">
        <v>2</v>
      </c>
      <c r="H221" s="9" t="s">
        <v>15</v>
      </c>
      <c r="I221" s="9" t="s">
        <v>4</v>
      </c>
      <c r="J221" s="9" t="s">
        <v>71</v>
      </c>
      <c r="K221" s="9" t="s">
        <v>14</v>
      </c>
      <c r="M221" s="10">
        <v>1</v>
      </c>
      <c r="N221" t="s">
        <v>2650</v>
      </c>
    </row>
    <row r="222" spans="1:14">
      <c r="A222" s="6">
        <v>44994</v>
      </c>
      <c r="B222" s="7">
        <f t="shared" si="3"/>
        <v>221</v>
      </c>
      <c r="C222" s="16" t="s">
        <v>3284</v>
      </c>
      <c r="D222" s="197" t="s">
        <v>53</v>
      </c>
      <c r="E222" s="8">
        <v>1</v>
      </c>
      <c r="F222" s="8">
        <v>2</v>
      </c>
      <c r="G222" s="8">
        <v>0</v>
      </c>
      <c r="H222" s="9" t="s">
        <v>21</v>
      </c>
      <c r="I222" s="9" t="s">
        <v>4</v>
      </c>
      <c r="J222" s="9" t="s">
        <v>49</v>
      </c>
      <c r="K222" s="9" t="s">
        <v>14</v>
      </c>
      <c r="M222" s="10">
        <v>1</v>
      </c>
      <c r="N222" t="s">
        <v>3121</v>
      </c>
    </row>
    <row r="223" spans="1:14">
      <c r="A223" s="6">
        <v>44994</v>
      </c>
      <c r="B223" s="7">
        <f t="shared" si="3"/>
        <v>222</v>
      </c>
      <c r="C223" s="16" t="s">
        <v>3285</v>
      </c>
      <c r="D223" s="197" t="s">
        <v>53</v>
      </c>
      <c r="E223" s="8">
        <v>1</v>
      </c>
      <c r="F223" s="8">
        <v>0</v>
      </c>
      <c r="G223" s="8">
        <v>1</v>
      </c>
      <c r="H223" s="9" t="s">
        <v>9</v>
      </c>
      <c r="I223" s="9" t="s">
        <v>4</v>
      </c>
      <c r="J223" s="9" t="s">
        <v>51</v>
      </c>
      <c r="K223" s="9" t="s">
        <v>20</v>
      </c>
      <c r="M223" s="10">
        <v>1</v>
      </c>
      <c r="N223" t="s">
        <v>3286</v>
      </c>
    </row>
    <row r="224" spans="1:14">
      <c r="A224" s="6">
        <v>44994</v>
      </c>
      <c r="B224" s="7">
        <f t="shared" si="3"/>
        <v>223</v>
      </c>
      <c r="C224" s="24" t="s">
        <v>3287</v>
      </c>
      <c r="D224" s="197" t="s">
        <v>53</v>
      </c>
      <c r="E224" s="8">
        <v>1</v>
      </c>
      <c r="F224" s="8">
        <v>1</v>
      </c>
      <c r="G224" s="8">
        <v>3</v>
      </c>
      <c r="H224" s="9" t="s">
        <v>9</v>
      </c>
      <c r="I224" s="9" t="s">
        <v>7</v>
      </c>
      <c r="J224" s="9" t="s">
        <v>51</v>
      </c>
      <c r="K224" s="9" t="s">
        <v>20</v>
      </c>
      <c r="L224" s="9">
        <v>1</v>
      </c>
    </row>
    <row r="225" spans="1:14">
      <c r="A225" s="6">
        <v>44994</v>
      </c>
      <c r="B225" s="7">
        <f t="shared" si="3"/>
        <v>224</v>
      </c>
      <c r="C225" s="24" t="s">
        <v>3288</v>
      </c>
      <c r="D225" s="197" t="s">
        <v>73</v>
      </c>
      <c r="E225" s="8">
        <v>1</v>
      </c>
      <c r="F225" s="8">
        <v>1</v>
      </c>
      <c r="G225" s="8">
        <v>1</v>
      </c>
      <c r="H225" s="9" t="s">
        <v>9</v>
      </c>
      <c r="I225" s="9" t="s">
        <v>4</v>
      </c>
      <c r="J225" s="9" t="s">
        <v>87</v>
      </c>
      <c r="K225" s="9" t="s">
        <v>20</v>
      </c>
      <c r="M225" s="10">
        <v>1</v>
      </c>
      <c r="N225" t="s">
        <v>3286</v>
      </c>
    </row>
    <row r="226" spans="1:14">
      <c r="A226" s="6">
        <v>44994</v>
      </c>
      <c r="B226" s="7">
        <f t="shared" si="3"/>
        <v>225</v>
      </c>
      <c r="C226" s="24" t="s">
        <v>3289</v>
      </c>
      <c r="D226" s="197" t="s">
        <v>73</v>
      </c>
      <c r="E226" s="8">
        <v>1</v>
      </c>
      <c r="F226" s="8">
        <v>1</v>
      </c>
      <c r="G226" s="8">
        <v>3</v>
      </c>
      <c r="H226" s="9" t="s">
        <v>9</v>
      </c>
      <c r="I226" s="9" t="s">
        <v>4</v>
      </c>
      <c r="J226" s="9" t="s">
        <v>83</v>
      </c>
      <c r="K226" s="9" t="s">
        <v>20</v>
      </c>
      <c r="L226" s="9">
        <v>1</v>
      </c>
    </row>
    <row r="227" spans="1:14">
      <c r="A227" s="6">
        <v>44994</v>
      </c>
      <c r="B227" s="7">
        <f t="shared" si="3"/>
        <v>226</v>
      </c>
      <c r="C227" s="24" t="s">
        <v>3290</v>
      </c>
      <c r="D227" s="197" t="s">
        <v>73</v>
      </c>
      <c r="E227" s="8">
        <v>1</v>
      </c>
      <c r="F227" s="8">
        <v>0</v>
      </c>
      <c r="G227" s="8">
        <v>1</v>
      </c>
      <c r="H227" s="9" t="s">
        <v>9</v>
      </c>
      <c r="I227" s="9" t="s">
        <v>4</v>
      </c>
      <c r="J227" s="9" t="s">
        <v>83</v>
      </c>
      <c r="K227" s="9" t="s">
        <v>20</v>
      </c>
      <c r="M227" s="10">
        <v>1</v>
      </c>
      <c r="N227" t="s">
        <v>3291</v>
      </c>
    </row>
    <row r="228" spans="1:14">
      <c r="A228" s="6">
        <v>44994</v>
      </c>
      <c r="B228" s="7">
        <f t="shared" si="3"/>
        <v>227</v>
      </c>
      <c r="C228" s="24" t="s">
        <v>3292</v>
      </c>
      <c r="D228" s="197" t="s">
        <v>73</v>
      </c>
      <c r="E228" s="8">
        <v>1</v>
      </c>
      <c r="F228" s="8">
        <v>0</v>
      </c>
      <c r="G228" s="8">
        <v>1</v>
      </c>
      <c r="H228" s="9" t="s">
        <v>9</v>
      </c>
      <c r="I228" s="9" t="s">
        <v>4</v>
      </c>
      <c r="J228" s="9" t="s">
        <v>51</v>
      </c>
      <c r="K228" s="9" t="s">
        <v>20</v>
      </c>
      <c r="M228" s="10">
        <v>1</v>
      </c>
      <c r="N228" t="s">
        <v>3291</v>
      </c>
    </row>
    <row r="229" spans="1:14">
      <c r="A229" s="6">
        <v>44994</v>
      </c>
      <c r="B229" s="7">
        <f t="shared" si="3"/>
        <v>228</v>
      </c>
      <c r="C229" s="25" t="s">
        <v>3293</v>
      </c>
      <c r="D229" s="197" t="s">
        <v>68</v>
      </c>
      <c r="E229" s="8">
        <v>1</v>
      </c>
      <c r="F229" s="8">
        <v>1</v>
      </c>
      <c r="G229" s="8">
        <v>1</v>
      </c>
      <c r="H229" s="9" t="s">
        <v>6</v>
      </c>
      <c r="I229" s="9" t="s">
        <v>4</v>
      </c>
      <c r="J229" s="9" t="s">
        <v>49</v>
      </c>
      <c r="K229" s="9" t="s">
        <v>8</v>
      </c>
      <c r="L229" s="9">
        <v>1</v>
      </c>
    </row>
    <row r="230" spans="1:14">
      <c r="A230" s="6">
        <v>44994</v>
      </c>
      <c r="B230" s="7">
        <f t="shared" si="3"/>
        <v>229</v>
      </c>
      <c r="C230" s="18" t="s">
        <v>3294</v>
      </c>
      <c r="D230" s="197" t="s">
        <v>61</v>
      </c>
      <c r="E230" s="8">
        <v>1</v>
      </c>
      <c r="F230" s="8">
        <v>0</v>
      </c>
      <c r="G230" s="8">
        <v>3</v>
      </c>
      <c r="H230" s="9" t="s">
        <v>6</v>
      </c>
      <c r="I230" s="9" t="s">
        <v>4</v>
      </c>
      <c r="J230" s="9" t="s">
        <v>51</v>
      </c>
      <c r="K230" s="9" t="s">
        <v>20</v>
      </c>
      <c r="L230" s="9">
        <v>1</v>
      </c>
    </row>
    <row r="231" spans="1:14">
      <c r="A231" s="6">
        <v>44994</v>
      </c>
      <c r="B231" s="7">
        <f t="shared" si="3"/>
        <v>230</v>
      </c>
      <c r="C231" s="18" t="s">
        <v>3295</v>
      </c>
      <c r="D231" s="197" t="s">
        <v>61</v>
      </c>
      <c r="E231" s="8">
        <v>1</v>
      </c>
      <c r="F231" s="8">
        <v>1</v>
      </c>
      <c r="G231" s="8">
        <v>1</v>
      </c>
      <c r="H231" s="9" t="s">
        <v>6</v>
      </c>
      <c r="I231" s="9" t="s">
        <v>7</v>
      </c>
      <c r="J231" s="9" t="s">
        <v>49</v>
      </c>
      <c r="K231" s="9" t="s">
        <v>8</v>
      </c>
      <c r="L231" s="9">
        <v>1</v>
      </c>
    </row>
    <row r="232" spans="1:14">
      <c r="A232" s="6">
        <v>44994</v>
      </c>
      <c r="B232" s="7">
        <f t="shared" si="3"/>
        <v>231</v>
      </c>
      <c r="C232" s="18" t="s">
        <v>3296</v>
      </c>
      <c r="D232" s="197" t="s">
        <v>55</v>
      </c>
      <c r="E232" s="8">
        <v>1</v>
      </c>
      <c r="F232" s="8">
        <v>1</v>
      </c>
      <c r="G232" s="8">
        <v>3</v>
      </c>
      <c r="H232" s="9" t="s">
        <v>9</v>
      </c>
      <c r="I232" s="9" t="s">
        <v>16</v>
      </c>
      <c r="J232" s="9" t="s">
        <v>49</v>
      </c>
      <c r="K232" s="9" t="s">
        <v>8</v>
      </c>
      <c r="L232" s="9">
        <v>1</v>
      </c>
    </row>
    <row r="233" spans="1:14">
      <c r="A233" s="6">
        <v>44994</v>
      </c>
      <c r="B233" s="7">
        <f t="shared" si="3"/>
        <v>232</v>
      </c>
      <c r="C233" s="18" t="s">
        <v>3297</v>
      </c>
      <c r="D233" s="197" t="s">
        <v>55</v>
      </c>
      <c r="E233" s="8">
        <v>1</v>
      </c>
      <c r="F233" s="8">
        <v>16</v>
      </c>
      <c r="G233" s="8">
        <v>0</v>
      </c>
      <c r="H233" s="9" t="s">
        <v>15</v>
      </c>
      <c r="I233" s="9" t="s">
        <v>4</v>
      </c>
      <c r="J233" s="9" t="s">
        <v>1209</v>
      </c>
      <c r="K233" s="9" t="s">
        <v>14</v>
      </c>
      <c r="L233" s="9">
        <v>1</v>
      </c>
    </row>
    <row r="234" spans="1:14">
      <c r="A234" s="6">
        <v>44994</v>
      </c>
      <c r="B234" s="7">
        <f t="shared" si="3"/>
        <v>233</v>
      </c>
      <c r="C234" s="25" t="s">
        <v>3298</v>
      </c>
      <c r="D234" s="197" t="s">
        <v>950</v>
      </c>
      <c r="E234" s="8">
        <v>1</v>
      </c>
      <c r="F234" s="8">
        <v>0</v>
      </c>
      <c r="G234" s="8">
        <v>0</v>
      </c>
      <c r="H234" s="9" t="s">
        <v>6</v>
      </c>
      <c r="I234" s="9" t="s">
        <v>4</v>
      </c>
      <c r="J234" s="9" t="s">
        <v>66</v>
      </c>
      <c r="K234" s="9" t="s">
        <v>8</v>
      </c>
      <c r="M234" s="10">
        <v>1</v>
      </c>
    </row>
    <row r="235" spans="1:14">
      <c r="A235" s="6">
        <v>44994</v>
      </c>
      <c r="B235" s="7">
        <f t="shared" si="3"/>
        <v>234</v>
      </c>
      <c r="C235" s="25" t="s">
        <v>3299</v>
      </c>
      <c r="D235" s="197" t="s">
        <v>950</v>
      </c>
      <c r="E235" s="8">
        <v>1</v>
      </c>
      <c r="F235" s="8">
        <v>0</v>
      </c>
      <c r="G235" s="8">
        <v>0</v>
      </c>
      <c r="H235" s="9" t="s">
        <v>6</v>
      </c>
      <c r="I235" s="9" t="s">
        <v>4</v>
      </c>
      <c r="J235" s="9" t="s">
        <v>49</v>
      </c>
      <c r="K235" s="9" t="s">
        <v>20</v>
      </c>
      <c r="M235" s="10">
        <v>1</v>
      </c>
    </row>
    <row r="236" spans="1:14">
      <c r="A236" s="6">
        <v>44994</v>
      </c>
      <c r="B236" s="7">
        <f t="shared" si="3"/>
        <v>235</v>
      </c>
      <c r="C236" s="25" t="s">
        <v>3300</v>
      </c>
      <c r="D236" s="197" t="s">
        <v>950</v>
      </c>
      <c r="E236" s="8">
        <v>1</v>
      </c>
      <c r="F236" s="8">
        <v>0</v>
      </c>
      <c r="G236" s="8">
        <v>0</v>
      </c>
      <c r="H236" s="9" t="s">
        <v>6</v>
      </c>
      <c r="I236" s="9" t="s">
        <v>4</v>
      </c>
      <c r="J236" s="9" t="s">
        <v>87</v>
      </c>
      <c r="K236" s="9" t="s">
        <v>23</v>
      </c>
      <c r="L236" s="9">
        <v>1</v>
      </c>
    </row>
    <row r="237" spans="1:14">
      <c r="A237" s="6">
        <v>44994</v>
      </c>
      <c r="B237" s="7">
        <f t="shared" si="3"/>
        <v>236</v>
      </c>
      <c r="C237" s="25" t="s">
        <v>3301</v>
      </c>
      <c r="D237" s="197" t="s">
        <v>950</v>
      </c>
      <c r="E237" s="8">
        <v>1</v>
      </c>
      <c r="F237" s="8">
        <v>0</v>
      </c>
      <c r="G237" s="8">
        <v>0</v>
      </c>
      <c r="H237" s="9" t="s">
        <v>6</v>
      </c>
      <c r="I237" s="9" t="s">
        <v>16</v>
      </c>
      <c r="J237" s="9" t="s">
        <v>49</v>
      </c>
      <c r="K237" s="9" t="s">
        <v>23</v>
      </c>
      <c r="L237" s="9">
        <v>1</v>
      </c>
    </row>
    <row r="238" spans="1:14">
      <c r="A238" s="6">
        <v>44994</v>
      </c>
      <c r="B238" s="7">
        <f t="shared" si="3"/>
        <v>237</v>
      </c>
      <c r="C238" s="25" t="s">
        <v>3302</v>
      </c>
      <c r="D238" s="197" t="s">
        <v>950</v>
      </c>
      <c r="E238" s="8">
        <v>1</v>
      </c>
      <c r="F238" s="8">
        <v>0</v>
      </c>
      <c r="G238" s="8">
        <v>0</v>
      </c>
      <c r="H238" s="9" t="s">
        <v>6</v>
      </c>
      <c r="I238" s="9" t="s">
        <v>16</v>
      </c>
      <c r="J238" s="9" t="s">
        <v>49</v>
      </c>
      <c r="K238" s="9" t="s">
        <v>23</v>
      </c>
      <c r="L238" s="9">
        <v>1</v>
      </c>
    </row>
    <row r="239" spans="1:14">
      <c r="A239" s="6">
        <v>44995</v>
      </c>
      <c r="B239" s="7">
        <f t="shared" si="3"/>
        <v>238</v>
      </c>
      <c r="C239" s="16" t="s">
        <v>3303</v>
      </c>
      <c r="D239" s="197" t="s">
        <v>59</v>
      </c>
      <c r="E239" s="8">
        <v>1</v>
      </c>
      <c r="F239" s="8">
        <v>0</v>
      </c>
      <c r="G239" s="8">
        <v>0</v>
      </c>
      <c r="H239" s="9" t="s">
        <v>3</v>
      </c>
      <c r="I239" s="9" t="s">
        <v>4</v>
      </c>
      <c r="J239" s="9" t="s">
        <v>83</v>
      </c>
      <c r="K239" s="9" t="s">
        <v>11</v>
      </c>
      <c r="M239" s="10">
        <v>1</v>
      </c>
      <c r="N239" t="s">
        <v>3304</v>
      </c>
    </row>
    <row r="240" spans="1:14">
      <c r="A240" s="6">
        <v>44995</v>
      </c>
      <c r="B240" s="7">
        <f t="shared" si="3"/>
        <v>239</v>
      </c>
      <c r="C240" s="24" t="s">
        <v>3305</v>
      </c>
      <c r="D240" s="197" t="s">
        <v>59</v>
      </c>
      <c r="E240" s="8">
        <v>1</v>
      </c>
      <c r="F240" s="8">
        <v>0</v>
      </c>
      <c r="G240" s="8">
        <v>3</v>
      </c>
      <c r="H240" s="9" t="s">
        <v>6</v>
      </c>
      <c r="I240" s="9" t="s">
        <v>4</v>
      </c>
      <c r="J240" s="17" t="s">
        <v>66</v>
      </c>
      <c r="K240" s="9" t="s">
        <v>20</v>
      </c>
      <c r="M240" s="10">
        <v>1</v>
      </c>
      <c r="N240" t="s">
        <v>3306</v>
      </c>
    </row>
    <row r="241" spans="1:14">
      <c r="A241" s="6">
        <v>44995</v>
      </c>
      <c r="B241" s="7">
        <f t="shared" si="3"/>
        <v>240</v>
      </c>
      <c r="C241" s="16" t="s">
        <v>3307</v>
      </c>
      <c r="D241" s="197" t="s">
        <v>59</v>
      </c>
      <c r="E241" s="8">
        <v>1</v>
      </c>
      <c r="F241" s="8">
        <v>0</v>
      </c>
      <c r="G241" s="8">
        <v>3</v>
      </c>
      <c r="H241" s="195" t="s">
        <v>6</v>
      </c>
      <c r="I241" s="9" t="s">
        <v>4</v>
      </c>
      <c r="J241" s="17" t="s">
        <v>49</v>
      </c>
      <c r="K241" s="9" t="s">
        <v>20</v>
      </c>
      <c r="M241" s="10">
        <v>1</v>
      </c>
      <c r="N241" t="s">
        <v>3306</v>
      </c>
    </row>
    <row r="242" spans="1:14">
      <c r="A242" s="6">
        <v>44995</v>
      </c>
      <c r="B242" s="7">
        <f t="shared" si="3"/>
        <v>241</v>
      </c>
      <c r="C242" s="16" t="s">
        <v>3308</v>
      </c>
      <c r="D242" s="197" t="s">
        <v>59</v>
      </c>
      <c r="E242" s="8">
        <v>1</v>
      </c>
      <c r="F242" s="8">
        <v>2</v>
      </c>
      <c r="G242" s="8">
        <v>0</v>
      </c>
      <c r="H242" s="195" t="s">
        <v>21</v>
      </c>
      <c r="I242" s="9" t="s">
        <v>4</v>
      </c>
      <c r="J242" s="17" t="s">
        <v>49</v>
      </c>
      <c r="K242" s="9" t="s">
        <v>14</v>
      </c>
      <c r="L242" s="9">
        <v>1</v>
      </c>
    </row>
    <row r="243" spans="1:14">
      <c r="A243" s="6">
        <v>44995</v>
      </c>
      <c r="B243" s="7">
        <f t="shared" si="3"/>
        <v>242</v>
      </c>
      <c r="C243" s="16" t="s">
        <v>3309</v>
      </c>
      <c r="D243" s="197" t="s">
        <v>68</v>
      </c>
      <c r="E243" s="8">
        <v>1</v>
      </c>
      <c r="F243" s="8">
        <v>1</v>
      </c>
      <c r="G243" s="8">
        <v>1</v>
      </c>
      <c r="H243" s="9" t="s">
        <v>6</v>
      </c>
      <c r="I243" s="9" t="s">
        <v>4</v>
      </c>
      <c r="J243" s="17" t="s">
        <v>87</v>
      </c>
      <c r="K243" s="9" t="s">
        <v>8</v>
      </c>
      <c r="L243" s="9">
        <v>1</v>
      </c>
    </row>
    <row r="244" spans="1:14">
      <c r="A244" s="6">
        <v>44995</v>
      </c>
      <c r="B244" s="7">
        <f t="shared" si="3"/>
        <v>243</v>
      </c>
      <c r="C244" s="16" t="s">
        <v>3310</v>
      </c>
      <c r="D244" s="197" t="s">
        <v>61</v>
      </c>
      <c r="E244" s="8">
        <v>1</v>
      </c>
      <c r="F244" s="8">
        <v>0</v>
      </c>
      <c r="G244" s="8">
        <v>0</v>
      </c>
      <c r="H244" s="195" t="s">
        <v>3</v>
      </c>
      <c r="I244" s="9" t="s">
        <v>4</v>
      </c>
      <c r="J244" s="17" t="s">
        <v>87</v>
      </c>
      <c r="K244" s="9" t="s">
        <v>11</v>
      </c>
      <c r="M244" s="10">
        <v>1</v>
      </c>
      <c r="N244" t="s">
        <v>3304</v>
      </c>
    </row>
    <row r="245" spans="1:14">
      <c r="A245" s="6">
        <v>44995</v>
      </c>
      <c r="B245" s="7">
        <f t="shared" si="3"/>
        <v>244</v>
      </c>
      <c r="C245" s="16" t="s">
        <v>3311</v>
      </c>
      <c r="D245" s="197" t="s">
        <v>61</v>
      </c>
      <c r="E245" s="8">
        <v>1</v>
      </c>
      <c r="F245" s="8">
        <v>0</v>
      </c>
      <c r="G245" s="8">
        <v>0</v>
      </c>
      <c r="H245" s="195" t="s">
        <v>3</v>
      </c>
      <c r="I245" s="9" t="s">
        <v>7</v>
      </c>
      <c r="J245" s="9" t="s">
        <v>51</v>
      </c>
      <c r="K245" s="9" t="s">
        <v>11</v>
      </c>
      <c r="M245" s="10">
        <v>1</v>
      </c>
      <c r="N245" t="s">
        <v>3304</v>
      </c>
    </row>
    <row r="246" spans="1:14">
      <c r="A246" s="6">
        <v>44995</v>
      </c>
      <c r="B246" s="7">
        <f t="shared" si="3"/>
        <v>245</v>
      </c>
      <c r="C246" s="16" t="s">
        <v>3312</v>
      </c>
      <c r="D246" s="197" t="s">
        <v>70</v>
      </c>
      <c r="E246" s="8">
        <v>1</v>
      </c>
      <c r="F246" s="8">
        <v>0</v>
      </c>
      <c r="G246" s="8">
        <v>0</v>
      </c>
      <c r="H246" s="9" t="s">
        <v>6</v>
      </c>
      <c r="I246" s="9" t="s">
        <v>4</v>
      </c>
      <c r="J246" s="9" t="s">
        <v>51</v>
      </c>
      <c r="K246" s="9" t="s">
        <v>11</v>
      </c>
      <c r="M246" s="10">
        <v>1</v>
      </c>
      <c r="N246" t="s">
        <v>3313</v>
      </c>
    </row>
    <row r="247" spans="1:14">
      <c r="A247" s="6">
        <v>44995</v>
      </c>
      <c r="B247" s="7">
        <f t="shared" si="3"/>
        <v>246</v>
      </c>
      <c r="C247" s="16" t="s">
        <v>3314</v>
      </c>
      <c r="D247" s="197" t="s">
        <v>70</v>
      </c>
      <c r="E247" s="8">
        <v>1</v>
      </c>
      <c r="F247" s="8">
        <v>0</v>
      </c>
      <c r="G247" s="8">
        <v>0</v>
      </c>
      <c r="H247" s="9" t="s">
        <v>6</v>
      </c>
      <c r="I247" s="9" t="s">
        <v>24</v>
      </c>
      <c r="J247" s="9" t="s">
        <v>49</v>
      </c>
      <c r="K247" s="9" t="s">
        <v>11</v>
      </c>
      <c r="M247" s="10">
        <v>1</v>
      </c>
      <c r="N247" t="s">
        <v>3313</v>
      </c>
    </row>
    <row r="248" spans="1:14">
      <c r="A248" s="6">
        <v>44995</v>
      </c>
      <c r="B248" s="7">
        <f t="shared" si="3"/>
        <v>247</v>
      </c>
      <c r="C248" s="16" t="s">
        <v>3315</v>
      </c>
      <c r="D248" s="197" t="s">
        <v>70</v>
      </c>
      <c r="E248" s="8">
        <v>1</v>
      </c>
      <c r="F248" s="8">
        <v>0</v>
      </c>
      <c r="G248" s="8">
        <v>0</v>
      </c>
      <c r="H248" s="9" t="s">
        <v>6</v>
      </c>
      <c r="I248" s="9" t="s">
        <v>7</v>
      </c>
      <c r="J248" s="9" t="s">
        <v>51</v>
      </c>
      <c r="K248" s="9" t="s">
        <v>20</v>
      </c>
      <c r="M248" s="10">
        <v>1</v>
      </c>
      <c r="N248" t="s">
        <v>3306</v>
      </c>
    </row>
    <row r="249" spans="1:14">
      <c r="A249" s="6">
        <v>44995</v>
      </c>
      <c r="B249" s="7">
        <f t="shared" si="3"/>
        <v>248</v>
      </c>
      <c r="C249" s="16" t="s">
        <v>3316</v>
      </c>
      <c r="D249" s="197" t="s">
        <v>70</v>
      </c>
      <c r="E249" s="8">
        <v>1</v>
      </c>
      <c r="F249" s="8">
        <v>0</v>
      </c>
      <c r="G249" s="8">
        <v>0</v>
      </c>
      <c r="H249" s="9" t="s">
        <v>6</v>
      </c>
      <c r="I249" s="9" t="s">
        <v>4</v>
      </c>
      <c r="J249" s="9" t="s">
        <v>87</v>
      </c>
      <c r="K249" s="9" t="s">
        <v>20</v>
      </c>
      <c r="M249" s="10">
        <v>1</v>
      </c>
      <c r="N249" t="s">
        <v>3306</v>
      </c>
    </row>
    <row r="250" spans="1:14">
      <c r="A250" s="6">
        <v>44995</v>
      </c>
      <c r="B250" s="7">
        <f t="shared" si="3"/>
        <v>249</v>
      </c>
      <c r="C250" s="16" t="s">
        <v>3317</v>
      </c>
      <c r="D250" s="197" t="s">
        <v>783</v>
      </c>
      <c r="E250" s="8">
        <v>1</v>
      </c>
      <c r="F250" s="8">
        <v>1</v>
      </c>
      <c r="G250" s="8">
        <v>1</v>
      </c>
      <c r="H250" s="9" t="s">
        <v>15</v>
      </c>
      <c r="I250" s="9" t="s">
        <v>4</v>
      </c>
      <c r="J250" s="9" t="s">
        <v>49</v>
      </c>
      <c r="K250" s="9" t="s">
        <v>14</v>
      </c>
      <c r="L250" s="9">
        <v>1</v>
      </c>
    </row>
    <row r="251" spans="1:14">
      <c r="A251" s="6">
        <v>44995</v>
      </c>
      <c r="B251" s="7">
        <f t="shared" si="3"/>
        <v>250</v>
      </c>
      <c r="C251" s="16" t="s">
        <v>3318</v>
      </c>
      <c r="D251" s="197" t="s">
        <v>783</v>
      </c>
      <c r="E251" s="8">
        <v>1</v>
      </c>
      <c r="F251" s="8">
        <v>1</v>
      </c>
      <c r="G251" s="8">
        <v>1</v>
      </c>
      <c r="H251" s="9" t="s">
        <v>6</v>
      </c>
      <c r="I251" s="9" t="s">
        <v>4</v>
      </c>
      <c r="J251" s="9" t="s">
        <v>49</v>
      </c>
      <c r="K251" s="9" t="s">
        <v>8</v>
      </c>
      <c r="L251" s="9">
        <v>1</v>
      </c>
    </row>
    <row r="252" spans="1:14">
      <c r="A252" s="6">
        <v>44995</v>
      </c>
      <c r="B252" s="7">
        <f t="shared" si="3"/>
        <v>251</v>
      </c>
      <c r="C252" s="16" t="s">
        <v>3319</v>
      </c>
      <c r="D252" s="197" t="s">
        <v>783</v>
      </c>
      <c r="E252" s="8">
        <v>1</v>
      </c>
      <c r="F252" s="8">
        <v>0</v>
      </c>
      <c r="G252" s="8">
        <v>0</v>
      </c>
      <c r="H252" s="9" t="s">
        <v>3</v>
      </c>
      <c r="I252" s="9" t="s">
        <v>24</v>
      </c>
      <c r="J252" s="9" t="s">
        <v>66</v>
      </c>
      <c r="K252" s="9" t="s">
        <v>11</v>
      </c>
      <c r="M252" s="10">
        <v>1</v>
      </c>
      <c r="N252" t="s">
        <v>3320</v>
      </c>
    </row>
    <row r="253" spans="1:14">
      <c r="A253" s="6">
        <v>44995</v>
      </c>
      <c r="B253" s="7">
        <f t="shared" si="3"/>
        <v>252</v>
      </c>
      <c r="C253" s="16" t="s">
        <v>3321</v>
      </c>
      <c r="D253" s="197" t="s">
        <v>2605</v>
      </c>
      <c r="E253" s="8">
        <v>1</v>
      </c>
      <c r="F253" s="8">
        <v>0</v>
      </c>
      <c r="G253" s="8">
        <v>0</v>
      </c>
      <c r="H253" s="9" t="s">
        <v>3</v>
      </c>
      <c r="I253" s="9" t="s">
        <v>7</v>
      </c>
      <c r="J253" s="9" t="s">
        <v>49</v>
      </c>
      <c r="K253" s="9" t="s">
        <v>11</v>
      </c>
      <c r="M253" s="10">
        <v>1</v>
      </c>
      <c r="N253" t="s">
        <v>3322</v>
      </c>
    </row>
    <row r="254" spans="1:14">
      <c r="A254" s="6">
        <v>44995</v>
      </c>
      <c r="B254" s="7">
        <f t="shared" si="3"/>
        <v>253</v>
      </c>
      <c r="C254" s="16" t="s">
        <v>3323</v>
      </c>
      <c r="D254" s="197" t="s">
        <v>2605</v>
      </c>
      <c r="E254" s="8">
        <v>1</v>
      </c>
      <c r="F254" s="8">
        <v>0</v>
      </c>
      <c r="G254" s="8">
        <v>3</v>
      </c>
      <c r="H254" s="9" t="s">
        <v>6</v>
      </c>
      <c r="I254" s="9" t="s">
        <v>4</v>
      </c>
      <c r="J254" s="9" t="s">
        <v>83</v>
      </c>
      <c r="K254" s="9" t="s">
        <v>20</v>
      </c>
      <c r="M254" s="10">
        <v>1</v>
      </c>
      <c r="N254" t="s">
        <v>3324</v>
      </c>
    </row>
    <row r="255" spans="1:14">
      <c r="A255" s="6">
        <v>44995</v>
      </c>
      <c r="B255" s="7">
        <f t="shared" si="3"/>
        <v>254</v>
      </c>
      <c r="C255" s="16" t="s">
        <v>3325</v>
      </c>
      <c r="D255" s="197" t="s">
        <v>73</v>
      </c>
      <c r="E255" s="8">
        <v>1</v>
      </c>
      <c r="F255" s="8">
        <v>1</v>
      </c>
      <c r="G255" s="8">
        <v>1</v>
      </c>
      <c r="H255" s="9" t="s">
        <v>15</v>
      </c>
      <c r="I255" s="9" t="s">
        <v>4</v>
      </c>
      <c r="J255" s="9" t="s">
        <v>49</v>
      </c>
      <c r="K255" s="9" t="s">
        <v>14</v>
      </c>
      <c r="L255" s="9">
        <v>1</v>
      </c>
    </row>
    <row r="256" spans="1:14">
      <c r="A256" s="6">
        <v>44995</v>
      </c>
      <c r="B256" s="7">
        <f t="shared" si="3"/>
        <v>255</v>
      </c>
      <c r="C256" s="16" t="s">
        <v>3326</v>
      </c>
      <c r="D256" s="197" t="s">
        <v>73</v>
      </c>
      <c r="E256" s="8">
        <v>1</v>
      </c>
      <c r="F256" s="8">
        <v>1</v>
      </c>
      <c r="G256" s="8">
        <v>2</v>
      </c>
      <c r="H256" s="9" t="s">
        <v>15</v>
      </c>
      <c r="I256" s="17" t="s">
        <v>4</v>
      </c>
      <c r="J256" s="9" t="s">
        <v>785</v>
      </c>
      <c r="K256" s="9" t="s">
        <v>27</v>
      </c>
      <c r="L256" s="9">
        <v>1</v>
      </c>
    </row>
    <row r="257" spans="1:14">
      <c r="A257" s="6">
        <v>44995</v>
      </c>
      <c r="B257" s="7">
        <f t="shared" si="3"/>
        <v>256</v>
      </c>
      <c r="C257" s="16" t="s">
        <v>3327</v>
      </c>
      <c r="D257" s="197" t="s">
        <v>48</v>
      </c>
      <c r="E257" s="8">
        <v>1</v>
      </c>
      <c r="F257" s="8">
        <v>1</v>
      </c>
      <c r="G257" s="8">
        <v>1</v>
      </c>
      <c r="H257" s="9" t="s">
        <v>15</v>
      </c>
      <c r="I257" s="195" t="s">
        <v>4</v>
      </c>
      <c r="J257" s="17" t="s">
        <v>49</v>
      </c>
      <c r="K257" s="9" t="s">
        <v>14</v>
      </c>
      <c r="L257" s="9">
        <v>1</v>
      </c>
    </row>
    <row r="258" spans="1:14">
      <c r="A258" s="6">
        <v>44995</v>
      </c>
      <c r="B258" s="7">
        <f t="shared" si="3"/>
        <v>257</v>
      </c>
      <c r="C258" s="16" t="s">
        <v>3328</v>
      </c>
      <c r="D258" s="197" t="s">
        <v>48</v>
      </c>
      <c r="E258" s="8">
        <v>1</v>
      </c>
      <c r="F258" s="8">
        <v>1</v>
      </c>
      <c r="G258" s="8">
        <v>2</v>
      </c>
      <c r="H258" s="9" t="s">
        <v>15</v>
      </c>
      <c r="I258" s="195" t="s">
        <v>4</v>
      </c>
      <c r="J258" s="9" t="s">
        <v>2628</v>
      </c>
      <c r="K258" s="9" t="s">
        <v>27</v>
      </c>
      <c r="L258" s="9">
        <v>1</v>
      </c>
    </row>
    <row r="259" spans="1:14">
      <c r="A259" s="6">
        <v>44995</v>
      </c>
      <c r="B259" s="7">
        <f t="shared" si="3"/>
        <v>258</v>
      </c>
      <c r="C259" s="16" t="s">
        <v>3329</v>
      </c>
      <c r="D259" s="197" t="s">
        <v>48</v>
      </c>
      <c r="E259" s="8">
        <v>1</v>
      </c>
      <c r="F259" s="8">
        <v>0</v>
      </c>
      <c r="G259" s="8">
        <v>1</v>
      </c>
      <c r="H259" s="9" t="s">
        <v>15</v>
      </c>
      <c r="I259" s="195" t="s">
        <v>4</v>
      </c>
      <c r="J259" s="9" t="s">
        <v>71</v>
      </c>
      <c r="K259" s="9" t="s">
        <v>14</v>
      </c>
      <c r="M259" s="10">
        <v>1</v>
      </c>
      <c r="N259" t="s">
        <v>2650</v>
      </c>
    </row>
    <row r="260" spans="1:14">
      <c r="A260" s="6">
        <v>44995</v>
      </c>
      <c r="B260" s="7">
        <f t="shared" ref="B260:B323" si="4">B259+1</f>
        <v>259</v>
      </c>
      <c r="C260" s="24" t="s">
        <v>3330</v>
      </c>
      <c r="D260" s="197" t="s">
        <v>53</v>
      </c>
      <c r="E260" s="8">
        <v>1</v>
      </c>
      <c r="F260" s="8">
        <v>17</v>
      </c>
      <c r="G260" s="8">
        <v>0</v>
      </c>
      <c r="H260" s="9" t="s">
        <v>15</v>
      </c>
      <c r="I260" s="9" t="s">
        <v>4</v>
      </c>
      <c r="J260" s="9" t="s">
        <v>71</v>
      </c>
      <c r="K260" s="9" t="s">
        <v>20</v>
      </c>
      <c r="M260" s="10">
        <v>1</v>
      </c>
      <c r="N260" t="s">
        <v>3281</v>
      </c>
    </row>
    <row r="261" spans="1:14">
      <c r="A261" s="6">
        <v>44995</v>
      </c>
      <c r="B261" s="7">
        <f t="shared" si="4"/>
        <v>260</v>
      </c>
      <c r="C261" s="24" t="s">
        <v>3331</v>
      </c>
      <c r="D261" s="197" t="s">
        <v>53</v>
      </c>
      <c r="E261" s="8">
        <v>1</v>
      </c>
      <c r="F261" s="8">
        <v>1</v>
      </c>
      <c r="G261" s="8">
        <v>2</v>
      </c>
      <c r="H261" s="9" t="s">
        <v>15</v>
      </c>
      <c r="I261" s="9" t="s">
        <v>4</v>
      </c>
      <c r="J261" s="9" t="s">
        <v>2599</v>
      </c>
      <c r="K261" s="17" t="s">
        <v>27</v>
      </c>
      <c r="L261" s="9">
        <v>1</v>
      </c>
    </row>
    <row r="262" spans="1:14">
      <c r="A262" s="6">
        <v>44995</v>
      </c>
      <c r="B262" s="7">
        <f t="shared" si="4"/>
        <v>261</v>
      </c>
      <c r="C262" s="24" t="s">
        <v>3332</v>
      </c>
      <c r="D262" s="197" t="s">
        <v>53</v>
      </c>
      <c r="E262" s="8">
        <v>1</v>
      </c>
      <c r="F262" s="8">
        <v>1</v>
      </c>
      <c r="G262" s="8">
        <v>1</v>
      </c>
      <c r="H262" s="9" t="s">
        <v>15</v>
      </c>
      <c r="I262" s="9" t="s">
        <v>4</v>
      </c>
      <c r="J262" s="9" t="s">
        <v>71</v>
      </c>
      <c r="K262" s="9" t="s">
        <v>14</v>
      </c>
      <c r="L262" s="9">
        <v>1</v>
      </c>
    </row>
    <row r="263" spans="1:14">
      <c r="A263" s="6">
        <v>44995</v>
      </c>
      <c r="B263" s="7">
        <f t="shared" si="4"/>
        <v>262</v>
      </c>
      <c r="C263" s="24" t="s">
        <v>3333</v>
      </c>
      <c r="D263" s="197" t="s">
        <v>159</v>
      </c>
      <c r="E263" s="8">
        <v>1</v>
      </c>
      <c r="F263" s="8">
        <v>0</v>
      </c>
      <c r="G263" s="8">
        <v>0</v>
      </c>
      <c r="H263" s="9" t="s">
        <v>6</v>
      </c>
      <c r="I263" s="9" t="s">
        <v>4</v>
      </c>
      <c r="J263" s="9" t="s">
        <v>87</v>
      </c>
      <c r="K263" s="9" t="s">
        <v>11</v>
      </c>
      <c r="L263" s="9">
        <v>1</v>
      </c>
    </row>
    <row r="264" spans="1:14">
      <c r="A264" s="6">
        <v>44995</v>
      </c>
      <c r="B264" s="7">
        <f t="shared" si="4"/>
        <v>263</v>
      </c>
      <c r="C264" s="24" t="s">
        <v>3334</v>
      </c>
      <c r="D264" s="197" t="s">
        <v>159</v>
      </c>
      <c r="E264" s="8">
        <v>1</v>
      </c>
      <c r="F264" s="8">
        <v>0</v>
      </c>
      <c r="G264" s="8">
        <v>0</v>
      </c>
      <c r="H264" s="9" t="s">
        <v>6</v>
      </c>
      <c r="I264" s="9" t="s">
        <v>4</v>
      </c>
      <c r="J264" s="9" t="s">
        <v>49</v>
      </c>
      <c r="K264" s="9" t="s">
        <v>11</v>
      </c>
      <c r="L264" s="9">
        <v>1</v>
      </c>
    </row>
    <row r="265" spans="1:14">
      <c r="A265" s="6">
        <v>44995</v>
      </c>
      <c r="B265" s="7">
        <f t="shared" si="4"/>
        <v>264</v>
      </c>
      <c r="C265" s="24" t="s">
        <v>3335</v>
      </c>
      <c r="D265" s="197" t="s">
        <v>61</v>
      </c>
      <c r="E265" s="8">
        <v>1</v>
      </c>
      <c r="F265" s="8">
        <v>0</v>
      </c>
      <c r="G265" s="8">
        <v>3</v>
      </c>
      <c r="H265" s="9" t="s">
        <v>6</v>
      </c>
      <c r="I265" s="9" t="s">
        <v>4</v>
      </c>
      <c r="J265" s="9" t="s">
        <v>51</v>
      </c>
      <c r="K265" s="9" t="s">
        <v>20</v>
      </c>
      <c r="M265" s="10">
        <v>1</v>
      </c>
      <c r="N265" t="s">
        <v>3336</v>
      </c>
    </row>
    <row r="266" spans="1:14">
      <c r="A266" s="6">
        <v>44995</v>
      </c>
      <c r="B266" s="7">
        <f t="shared" si="4"/>
        <v>265</v>
      </c>
      <c r="C266" s="16" t="s">
        <v>3337</v>
      </c>
      <c r="D266" s="197" t="s">
        <v>61</v>
      </c>
      <c r="E266" s="8">
        <v>1</v>
      </c>
      <c r="F266" s="8">
        <v>0</v>
      </c>
      <c r="G266" s="8">
        <v>3</v>
      </c>
      <c r="H266" s="9" t="s">
        <v>6</v>
      </c>
      <c r="I266" s="9" t="s">
        <v>7</v>
      </c>
      <c r="J266" s="9" t="s">
        <v>49</v>
      </c>
      <c r="K266" s="9" t="s">
        <v>20</v>
      </c>
      <c r="M266" s="10">
        <v>1</v>
      </c>
      <c r="N266" t="s">
        <v>3336</v>
      </c>
    </row>
    <row r="267" spans="1:14">
      <c r="A267" s="6">
        <v>44995</v>
      </c>
      <c r="B267" s="7">
        <f t="shared" si="4"/>
        <v>266</v>
      </c>
      <c r="C267" s="16" t="s">
        <v>3219</v>
      </c>
      <c r="D267" s="197" t="s">
        <v>61</v>
      </c>
      <c r="E267" s="8">
        <v>1</v>
      </c>
      <c r="F267" s="8">
        <v>0</v>
      </c>
      <c r="G267" s="8">
        <v>3</v>
      </c>
      <c r="H267" s="9" t="s">
        <v>6</v>
      </c>
      <c r="I267" s="9" t="s">
        <v>16</v>
      </c>
      <c r="J267" s="9" t="s">
        <v>49</v>
      </c>
      <c r="K267" s="9" t="s">
        <v>20</v>
      </c>
      <c r="M267" s="10">
        <v>1</v>
      </c>
      <c r="N267" t="s">
        <v>3336</v>
      </c>
    </row>
    <row r="268" spans="1:14">
      <c r="A268" s="6">
        <v>44995</v>
      </c>
      <c r="B268" s="7">
        <f t="shared" si="4"/>
        <v>267</v>
      </c>
      <c r="C268" s="16" t="s">
        <v>3338</v>
      </c>
      <c r="D268" s="197" t="s">
        <v>55</v>
      </c>
      <c r="E268" s="8">
        <v>1</v>
      </c>
      <c r="F268" s="8">
        <v>1</v>
      </c>
      <c r="G268" s="8">
        <v>3</v>
      </c>
      <c r="H268" s="9" t="s">
        <v>9</v>
      </c>
      <c r="I268" s="9" t="s">
        <v>16</v>
      </c>
      <c r="J268" s="9" t="s">
        <v>49</v>
      </c>
      <c r="K268" s="9" t="s">
        <v>8</v>
      </c>
      <c r="L268" s="9">
        <v>1</v>
      </c>
    </row>
    <row r="269" spans="1:14">
      <c r="A269" s="6">
        <v>44995</v>
      </c>
      <c r="B269" s="7">
        <f t="shared" si="4"/>
        <v>268</v>
      </c>
      <c r="C269" s="16" t="s">
        <v>3339</v>
      </c>
      <c r="D269" s="197" t="s">
        <v>55</v>
      </c>
      <c r="E269" s="8">
        <v>1</v>
      </c>
      <c r="F269" s="8">
        <v>1</v>
      </c>
      <c r="G269" s="8">
        <v>2</v>
      </c>
      <c r="H269" s="9" t="s">
        <v>9</v>
      </c>
      <c r="I269" s="9" t="s">
        <v>4</v>
      </c>
      <c r="J269" s="9" t="s">
        <v>51</v>
      </c>
      <c r="K269" s="9" t="s">
        <v>8</v>
      </c>
      <c r="L269" s="9">
        <v>1</v>
      </c>
    </row>
    <row r="270" spans="1:14">
      <c r="A270" s="6">
        <v>44995</v>
      </c>
      <c r="B270" s="7">
        <f t="shared" si="4"/>
        <v>269</v>
      </c>
      <c r="C270" s="16" t="s">
        <v>3340</v>
      </c>
      <c r="D270" s="197" t="s">
        <v>55</v>
      </c>
      <c r="E270" s="8">
        <v>1</v>
      </c>
      <c r="F270" s="8">
        <v>17</v>
      </c>
      <c r="G270" s="8">
        <v>0</v>
      </c>
      <c r="H270" s="9" t="s">
        <v>15</v>
      </c>
      <c r="I270" s="9" t="s">
        <v>4</v>
      </c>
      <c r="J270" s="9" t="s">
        <v>1209</v>
      </c>
      <c r="K270" s="9" t="s">
        <v>14</v>
      </c>
      <c r="L270" s="9">
        <v>1</v>
      </c>
    </row>
    <row r="271" spans="1:14">
      <c r="A271" s="6">
        <v>44995</v>
      </c>
      <c r="B271" s="7">
        <f t="shared" si="4"/>
        <v>270</v>
      </c>
      <c r="C271" s="25" t="s">
        <v>3341</v>
      </c>
      <c r="D271" s="197" t="s">
        <v>950</v>
      </c>
      <c r="E271" s="8">
        <v>1</v>
      </c>
      <c r="F271" s="8">
        <v>1</v>
      </c>
      <c r="G271" s="8">
        <v>1</v>
      </c>
      <c r="H271" s="9" t="s">
        <v>6</v>
      </c>
      <c r="I271" s="9" t="s">
        <v>7</v>
      </c>
      <c r="J271" s="9" t="s">
        <v>49</v>
      </c>
      <c r="K271" s="9" t="s">
        <v>8</v>
      </c>
      <c r="L271" s="9">
        <v>1</v>
      </c>
    </row>
    <row r="272" spans="1:14">
      <c r="A272" s="6">
        <v>44995</v>
      </c>
      <c r="B272" s="7">
        <f t="shared" si="4"/>
        <v>271</v>
      </c>
      <c r="C272" s="25" t="s">
        <v>3342</v>
      </c>
      <c r="D272" s="197" t="s">
        <v>950</v>
      </c>
      <c r="E272" s="8">
        <v>1</v>
      </c>
      <c r="F272" s="8">
        <v>0</v>
      </c>
      <c r="G272" s="8">
        <v>1</v>
      </c>
      <c r="H272" s="9" t="s">
        <v>3</v>
      </c>
      <c r="I272" s="9" t="s">
        <v>4</v>
      </c>
      <c r="J272" s="9" t="s">
        <v>51</v>
      </c>
      <c r="K272" s="9" t="s">
        <v>1037</v>
      </c>
      <c r="L272" s="9">
        <v>1</v>
      </c>
    </row>
    <row r="273" spans="1:12">
      <c r="A273" s="6">
        <v>44995</v>
      </c>
      <c r="B273" s="7">
        <f t="shared" si="4"/>
        <v>272</v>
      </c>
      <c r="C273" s="25" t="s">
        <v>3343</v>
      </c>
      <c r="D273" s="197" t="s">
        <v>950</v>
      </c>
      <c r="E273" s="8">
        <v>1</v>
      </c>
      <c r="F273" s="8">
        <v>0</v>
      </c>
      <c r="G273" s="8">
        <v>1</v>
      </c>
      <c r="H273" s="9" t="s">
        <v>6</v>
      </c>
      <c r="I273" s="9" t="s">
        <v>4</v>
      </c>
      <c r="J273" s="9" t="s">
        <v>49</v>
      </c>
      <c r="K273" s="9" t="s">
        <v>1037</v>
      </c>
      <c r="L273" s="9">
        <v>1</v>
      </c>
    </row>
    <row r="274" spans="1:12">
      <c r="A274" s="6">
        <v>44995</v>
      </c>
      <c r="B274" s="7">
        <f t="shared" si="4"/>
        <v>273</v>
      </c>
      <c r="C274" s="25" t="s">
        <v>3344</v>
      </c>
      <c r="D274" s="197" t="s">
        <v>950</v>
      </c>
      <c r="E274" s="8">
        <v>1</v>
      </c>
      <c r="F274" s="8">
        <v>0</v>
      </c>
      <c r="G274" s="8">
        <v>1</v>
      </c>
      <c r="H274" s="9" t="s">
        <v>6</v>
      </c>
      <c r="I274" s="9" t="s">
        <v>7</v>
      </c>
      <c r="J274" s="9" t="s">
        <v>49</v>
      </c>
      <c r="K274" s="9" t="s">
        <v>1037</v>
      </c>
      <c r="L274" s="9">
        <v>1</v>
      </c>
    </row>
    <row r="275" spans="1:12">
      <c r="A275" s="6">
        <v>44995</v>
      </c>
      <c r="B275" s="7">
        <f t="shared" si="4"/>
        <v>274</v>
      </c>
      <c r="C275" s="25" t="s">
        <v>3345</v>
      </c>
      <c r="D275" s="197" t="s">
        <v>950</v>
      </c>
      <c r="E275" s="8">
        <v>1</v>
      </c>
      <c r="F275" s="8">
        <v>0</v>
      </c>
      <c r="G275" s="8">
        <v>1</v>
      </c>
      <c r="H275" s="9" t="s">
        <v>6</v>
      </c>
      <c r="I275" s="9" t="s">
        <v>16</v>
      </c>
      <c r="J275" s="9" t="s">
        <v>49</v>
      </c>
      <c r="K275" s="9" t="s">
        <v>1037</v>
      </c>
      <c r="L275" s="9">
        <v>1</v>
      </c>
    </row>
    <row r="276" spans="1:12">
      <c r="A276" s="6">
        <v>44996</v>
      </c>
      <c r="B276" s="7">
        <f t="shared" si="4"/>
        <v>275</v>
      </c>
      <c r="C276" s="18" t="s">
        <v>3346</v>
      </c>
      <c r="D276" s="197" t="s">
        <v>59</v>
      </c>
      <c r="E276" s="8">
        <v>1</v>
      </c>
      <c r="F276" s="8">
        <v>1</v>
      </c>
      <c r="G276" s="8">
        <v>3</v>
      </c>
      <c r="H276" s="9" t="s">
        <v>9</v>
      </c>
      <c r="I276" s="9" t="s">
        <v>7</v>
      </c>
      <c r="J276" s="9" t="s">
        <v>49</v>
      </c>
      <c r="K276" s="9" t="s">
        <v>20</v>
      </c>
      <c r="L276" s="9">
        <v>1</v>
      </c>
    </row>
    <row r="277" spans="1:12">
      <c r="A277" s="6">
        <v>44998</v>
      </c>
      <c r="B277" s="7">
        <f t="shared" si="4"/>
        <v>276</v>
      </c>
      <c r="C277" s="18" t="s">
        <v>3347</v>
      </c>
      <c r="D277" s="197" t="s">
        <v>2605</v>
      </c>
      <c r="E277" s="8">
        <v>1</v>
      </c>
      <c r="F277" s="8">
        <v>1</v>
      </c>
      <c r="G277" s="8">
        <v>1</v>
      </c>
      <c r="H277" s="9" t="s">
        <v>6</v>
      </c>
      <c r="I277" s="9" t="s">
        <v>4</v>
      </c>
      <c r="J277" s="9" t="s">
        <v>51</v>
      </c>
      <c r="K277" s="9" t="s">
        <v>8</v>
      </c>
      <c r="L277" s="9">
        <v>1</v>
      </c>
    </row>
    <row r="278" spans="1:12">
      <c r="A278" s="6">
        <v>44998</v>
      </c>
      <c r="B278" s="7">
        <f t="shared" si="4"/>
        <v>277</v>
      </c>
      <c r="C278" s="18" t="s">
        <v>3348</v>
      </c>
      <c r="D278" s="197" t="s">
        <v>2605</v>
      </c>
      <c r="E278" s="8">
        <v>1</v>
      </c>
      <c r="F278" s="8">
        <v>0</v>
      </c>
      <c r="G278" s="8">
        <v>1</v>
      </c>
      <c r="H278" s="9" t="s">
        <v>6</v>
      </c>
      <c r="I278" s="9" t="s">
        <v>4</v>
      </c>
      <c r="J278" s="9" t="s">
        <v>49</v>
      </c>
      <c r="K278" s="9" t="s">
        <v>20</v>
      </c>
      <c r="L278" s="9">
        <v>1</v>
      </c>
    </row>
    <row r="279" spans="1:12">
      <c r="A279" s="6">
        <v>44998</v>
      </c>
      <c r="B279" s="7">
        <f t="shared" si="4"/>
        <v>278</v>
      </c>
      <c r="C279" s="18" t="s">
        <v>3349</v>
      </c>
      <c r="D279" s="197" t="s">
        <v>783</v>
      </c>
      <c r="E279" s="8">
        <v>1</v>
      </c>
      <c r="F279" s="8">
        <v>1</v>
      </c>
      <c r="G279" s="8">
        <v>1</v>
      </c>
      <c r="H279" s="9" t="s">
        <v>15</v>
      </c>
      <c r="I279" s="9" t="s">
        <v>4</v>
      </c>
      <c r="J279" s="9" t="s">
        <v>251</v>
      </c>
      <c r="K279" s="9" t="s">
        <v>27</v>
      </c>
      <c r="L279" s="9">
        <v>1</v>
      </c>
    </row>
    <row r="280" spans="1:12">
      <c r="A280" s="6">
        <v>44998</v>
      </c>
      <c r="B280" s="7">
        <f t="shared" si="4"/>
        <v>279</v>
      </c>
      <c r="C280" s="25" t="s">
        <v>3350</v>
      </c>
      <c r="D280" s="197" t="s">
        <v>783</v>
      </c>
      <c r="E280" s="8">
        <v>1</v>
      </c>
      <c r="F280" s="8">
        <v>1</v>
      </c>
      <c r="G280" s="8">
        <v>1</v>
      </c>
      <c r="H280" s="9" t="s">
        <v>6</v>
      </c>
      <c r="I280" s="9" t="s">
        <v>7</v>
      </c>
      <c r="J280" s="9" t="s">
        <v>49</v>
      </c>
      <c r="K280" s="9" t="s">
        <v>8</v>
      </c>
      <c r="L280" s="9">
        <v>1</v>
      </c>
    </row>
    <row r="281" spans="1:12">
      <c r="A281" s="6">
        <v>44998</v>
      </c>
      <c r="B281" s="7">
        <f t="shared" si="4"/>
        <v>280</v>
      </c>
      <c r="C281" s="25" t="s">
        <v>3351</v>
      </c>
      <c r="D281" s="197" t="s">
        <v>783</v>
      </c>
      <c r="E281" s="8">
        <v>1</v>
      </c>
      <c r="F281" s="8">
        <v>0</v>
      </c>
      <c r="G281" s="8">
        <v>1</v>
      </c>
      <c r="H281" s="9" t="s">
        <v>6</v>
      </c>
      <c r="I281" s="9" t="s">
        <v>4</v>
      </c>
      <c r="J281" s="9" t="s">
        <v>87</v>
      </c>
      <c r="K281" s="9" t="s">
        <v>20</v>
      </c>
      <c r="L281" s="9">
        <v>1</v>
      </c>
    </row>
    <row r="282" spans="1:12">
      <c r="A282" s="6">
        <v>44998</v>
      </c>
      <c r="B282" s="7">
        <f t="shared" si="4"/>
        <v>281</v>
      </c>
      <c r="C282" s="24" t="s">
        <v>3352</v>
      </c>
      <c r="D282" s="197" t="s">
        <v>783</v>
      </c>
      <c r="E282" s="8">
        <v>1</v>
      </c>
      <c r="F282" s="8">
        <v>1</v>
      </c>
      <c r="G282" s="8">
        <v>4</v>
      </c>
      <c r="H282" s="9" t="s">
        <v>9</v>
      </c>
      <c r="I282" s="9" t="s">
        <v>7</v>
      </c>
      <c r="J282" s="9" t="s">
        <v>51</v>
      </c>
      <c r="K282" s="9" t="s">
        <v>20</v>
      </c>
      <c r="L282" s="9">
        <v>1</v>
      </c>
    </row>
    <row r="283" spans="1:12">
      <c r="A283" s="6">
        <v>44998</v>
      </c>
      <c r="B283" s="7">
        <f t="shared" si="4"/>
        <v>282</v>
      </c>
      <c r="C283" s="18" t="s">
        <v>3353</v>
      </c>
      <c r="D283" s="197" t="s">
        <v>53</v>
      </c>
      <c r="E283" s="8">
        <v>1</v>
      </c>
      <c r="F283" s="8">
        <v>0</v>
      </c>
      <c r="G283" s="8">
        <v>1</v>
      </c>
      <c r="H283" s="9" t="s">
        <v>15</v>
      </c>
      <c r="I283" s="9" t="s">
        <v>4</v>
      </c>
      <c r="J283" s="9" t="s">
        <v>1209</v>
      </c>
      <c r="K283" s="9" t="s">
        <v>14</v>
      </c>
      <c r="L283" s="9">
        <v>1</v>
      </c>
    </row>
    <row r="284" spans="1:12">
      <c r="A284" s="6">
        <v>44998</v>
      </c>
      <c r="B284" s="7">
        <f t="shared" si="4"/>
        <v>283</v>
      </c>
      <c r="C284" s="18" t="s">
        <v>3354</v>
      </c>
      <c r="D284" s="197" t="s">
        <v>53</v>
      </c>
      <c r="E284" s="8">
        <v>1</v>
      </c>
      <c r="F284" s="8">
        <v>1</v>
      </c>
      <c r="G284" s="8">
        <v>1</v>
      </c>
      <c r="H284" s="9" t="s">
        <v>15</v>
      </c>
      <c r="I284" s="9" t="s">
        <v>4</v>
      </c>
      <c r="J284" s="9" t="s">
        <v>49</v>
      </c>
      <c r="K284" s="9" t="s">
        <v>11</v>
      </c>
      <c r="L284" s="9">
        <v>1</v>
      </c>
    </row>
    <row r="285" spans="1:12">
      <c r="A285" s="6">
        <v>44998</v>
      </c>
      <c r="B285" s="7">
        <f t="shared" si="4"/>
        <v>284</v>
      </c>
      <c r="C285" s="18" t="s">
        <v>3355</v>
      </c>
      <c r="D285" s="197" t="s">
        <v>53</v>
      </c>
      <c r="E285" s="8">
        <v>1</v>
      </c>
      <c r="F285" s="8">
        <v>0</v>
      </c>
      <c r="G285" s="8">
        <v>2</v>
      </c>
      <c r="H285" s="9" t="s">
        <v>15</v>
      </c>
      <c r="I285" s="9" t="s">
        <v>4</v>
      </c>
      <c r="J285" s="9" t="s">
        <v>2599</v>
      </c>
      <c r="K285" s="9" t="s">
        <v>20</v>
      </c>
      <c r="L285" s="9">
        <v>1</v>
      </c>
    </row>
    <row r="286" spans="1:12">
      <c r="A286" s="6">
        <v>44998</v>
      </c>
      <c r="B286" s="7">
        <f t="shared" si="4"/>
        <v>285</v>
      </c>
      <c r="C286" s="18" t="s">
        <v>3061</v>
      </c>
      <c r="D286" s="197" t="s">
        <v>73</v>
      </c>
      <c r="E286" s="8">
        <v>1</v>
      </c>
      <c r="F286" s="8">
        <v>0</v>
      </c>
      <c r="G286" s="8">
        <v>5</v>
      </c>
      <c r="H286" s="195" t="s">
        <v>15</v>
      </c>
      <c r="I286" s="9" t="s">
        <v>4</v>
      </c>
      <c r="J286" s="9" t="s">
        <v>1209</v>
      </c>
      <c r="K286" s="9" t="s">
        <v>14</v>
      </c>
      <c r="L286" s="9">
        <v>1</v>
      </c>
    </row>
    <row r="287" spans="1:12">
      <c r="A287" s="6">
        <v>44998</v>
      </c>
      <c r="B287" s="7">
        <f t="shared" si="4"/>
        <v>286</v>
      </c>
      <c r="C287" s="18" t="s">
        <v>3356</v>
      </c>
      <c r="D287" s="197" t="s">
        <v>73</v>
      </c>
      <c r="E287" s="8">
        <v>1</v>
      </c>
      <c r="F287" s="8">
        <v>1</v>
      </c>
      <c r="G287" s="8">
        <v>1</v>
      </c>
      <c r="H287" s="9" t="s">
        <v>15</v>
      </c>
      <c r="I287" s="9" t="s">
        <v>4</v>
      </c>
      <c r="J287" s="9" t="s">
        <v>49</v>
      </c>
      <c r="K287" s="9" t="s">
        <v>14</v>
      </c>
      <c r="L287" s="9">
        <v>1</v>
      </c>
    </row>
    <row r="288" spans="1:12">
      <c r="A288" s="6">
        <v>44998</v>
      </c>
      <c r="B288" s="7">
        <f t="shared" si="4"/>
        <v>287</v>
      </c>
      <c r="C288" s="18" t="s">
        <v>3357</v>
      </c>
      <c r="D288" s="197" t="s">
        <v>73</v>
      </c>
      <c r="E288" s="8">
        <v>1</v>
      </c>
      <c r="F288" s="8">
        <v>0</v>
      </c>
      <c r="G288" s="8">
        <v>2</v>
      </c>
      <c r="H288" s="9" t="s">
        <v>15</v>
      </c>
      <c r="I288" s="9" t="s">
        <v>4</v>
      </c>
      <c r="J288" s="9" t="s">
        <v>2599</v>
      </c>
      <c r="K288" s="9" t="s">
        <v>20</v>
      </c>
      <c r="L288" s="9">
        <v>1</v>
      </c>
    </row>
    <row r="289" spans="1:14">
      <c r="A289" s="6">
        <v>44998</v>
      </c>
      <c r="B289" s="7">
        <f t="shared" si="4"/>
        <v>288</v>
      </c>
      <c r="C289" s="18" t="s">
        <v>3358</v>
      </c>
      <c r="D289" s="197" t="s">
        <v>48</v>
      </c>
      <c r="E289" s="8">
        <v>1</v>
      </c>
      <c r="F289" s="8">
        <v>3</v>
      </c>
      <c r="G289" s="8">
        <v>2</v>
      </c>
      <c r="H289" s="9" t="s">
        <v>15</v>
      </c>
      <c r="I289" s="9" t="s">
        <v>4</v>
      </c>
      <c r="J289" s="9" t="s">
        <v>2206</v>
      </c>
      <c r="K289" s="9" t="s">
        <v>27</v>
      </c>
      <c r="L289" s="9">
        <v>1</v>
      </c>
    </row>
    <row r="290" spans="1:14">
      <c r="A290" s="6">
        <v>44998</v>
      </c>
      <c r="B290" s="7">
        <f t="shared" si="4"/>
        <v>289</v>
      </c>
      <c r="C290" s="18" t="s">
        <v>3359</v>
      </c>
      <c r="D290" s="197" t="s">
        <v>48</v>
      </c>
      <c r="E290" s="8">
        <v>1</v>
      </c>
      <c r="F290" s="8">
        <v>1</v>
      </c>
      <c r="G290" s="8">
        <v>1</v>
      </c>
      <c r="H290" s="9" t="s">
        <v>15</v>
      </c>
      <c r="I290" s="9" t="s">
        <v>4</v>
      </c>
      <c r="J290" s="9" t="s">
        <v>66</v>
      </c>
      <c r="K290" s="9" t="s">
        <v>14</v>
      </c>
      <c r="L290" s="9">
        <v>1</v>
      </c>
    </row>
    <row r="291" spans="1:14">
      <c r="A291" s="6">
        <v>44998</v>
      </c>
      <c r="B291" s="7">
        <f t="shared" si="4"/>
        <v>290</v>
      </c>
      <c r="C291" s="18" t="s">
        <v>3360</v>
      </c>
      <c r="D291" s="197" t="s">
        <v>48</v>
      </c>
      <c r="E291" s="8">
        <v>1</v>
      </c>
      <c r="F291" s="8">
        <v>1</v>
      </c>
      <c r="G291" s="8">
        <v>3</v>
      </c>
      <c r="H291" s="9" t="s">
        <v>9</v>
      </c>
      <c r="I291" s="9" t="s">
        <v>16</v>
      </c>
      <c r="J291" s="9" t="s">
        <v>49</v>
      </c>
      <c r="K291" s="9" t="s">
        <v>20</v>
      </c>
      <c r="L291" s="9">
        <v>1</v>
      </c>
    </row>
    <row r="292" spans="1:14">
      <c r="A292" s="6">
        <v>44998</v>
      </c>
      <c r="B292" s="7">
        <f t="shared" si="4"/>
        <v>291</v>
      </c>
      <c r="C292" s="18" t="s">
        <v>3361</v>
      </c>
      <c r="D292" s="197" t="s">
        <v>61</v>
      </c>
      <c r="E292" s="8">
        <v>1</v>
      </c>
      <c r="F292" s="8">
        <v>1</v>
      </c>
      <c r="G292" s="8">
        <v>1</v>
      </c>
      <c r="H292" s="9" t="s">
        <v>6</v>
      </c>
      <c r="I292" s="9" t="s">
        <v>7</v>
      </c>
      <c r="J292" s="9" t="s">
        <v>51</v>
      </c>
      <c r="K292" s="9" t="s">
        <v>8</v>
      </c>
      <c r="L292" s="9">
        <v>1</v>
      </c>
    </row>
    <row r="293" spans="1:14">
      <c r="A293" s="6">
        <v>44998</v>
      </c>
      <c r="B293" s="7">
        <f t="shared" si="4"/>
        <v>292</v>
      </c>
      <c r="C293" s="22" t="s">
        <v>3362</v>
      </c>
      <c r="D293" s="197" t="s">
        <v>68</v>
      </c>
      <c r="E293" s="8">
        <v>1</v>
      </c>
      <c r="F293" s="8">
        <v>1</v>
      </c>
      <c r="G293" s="8">
        <v>1</v>
      </c>
      <c r="H293" s="9" t="s">
        <v>6</v>
      </c>
      <c r="I293" s="9" t="s">
        <v>4</v>
      </c>
      <c r="J293" s="9" t="s">
        <v>87</v>
      </c>
      <c r="K293" s="9" t="s">
        <v>8</v>
      </c>
      <c r="L293" s="9">
        <v>1</v>
      </c>
    </row>
    <row r="294" spans="1:14">
      <c r="A294" s="6">
        <v>44998</v>
      </c>
      <c r="B294" s="7">
        <f t="shared" si="4"/>
        <v>293</v>
      </c>
      <c r="C294" s="18" t="s">
        <v>3363</v>
      </c>
      <c r="D294" s="197" t="s">
        <v>68</v>
      </c>
      <c r="E294" s="8">
        <v>1</v>
      </c>
      <c r="F294" s="8">
        <v>0</v>
      </c>
      <c r="G294" s="8">
        <v>1</v>
      </c>
      <c r="H294" s="9" t="s">
        <v>6</v>
      </c>
      <c r="I294" s="9" t="s">
        <v>4</v>
      </c>
      <c r="J294" s="9" t="s">
        <v>51</v>
      </c>
      <c r="K294" s="9" t="s">
        <v>20</v>
      </c>
      <c r="L294" s="9">
        <v>1</v>
      </c>
    </row>
    <row r="295" spans="1:14">
      <c r="A295" s="6">
        <v>44998</v>
      </c>
      <c r="B295" s="7">
        <f t="shared" si="4"/>
        <v>294</v>
      </c>
      <c r="C295" s="18" t="s">
        <v>3364</v>
      </c>
      <c r="D295" s="197" t="s">
        <v>68</v>
      </c>
      <c r="E295" s="8">
        <v>1</v>
      </c>
      <c r="F295" s="8">
        <v>0</v>
      </c>
      <c r="G295" s="8">
        <v>1</v>
      </c>
      <c r="H295" s="9" t="s">
        <v>6</v>
      </c>
      <c r="I295" s="9" t="s">
        <v>4</v>
      </c>
      <c r="J295" s="9" t="s">
        <v>83</v>
      </c>
      <c r="K295" s="9" t="s">
        <v>20</v>
      </c>
      <c r="L295" s="9">
        <v>1</v>
      </c>
    </row>
    <row r="296" spans="1:14">
      <c r="A296" s="6">
        <v>44998</v>
      </c>
      <c r="B296" s="7">
        <f t="shared" si="4"/>
        <v>295</v>
      </c>
      <c r="C296" s="16" t="s">
        <v>3365</v>
      </c>
      <c r="D296" s="197" t="s">
        <v>55</v>
      </c>
      <c r="E296" s="8">
        <v>1</v>
      </c>
      <c r="F296" s="8">
        <v>0</v>
      </c>
      <c r="G296" s="8">
        <v>0</v>
      </c>
      <c r="H296" s="9" t="s">
        <v>9</v>
      </c>
      <c r="I296" s="9" t="s">
        <v>4</v>
      </c>
      <c r="J296" s="9" t="s">
        <v>83</v>
      </c>
      <c r="K296" s="9" t="s">
        <v>20</v>
      </c>
      <c r="M296" s="10">
        <v>1</v>
      </c>
      <c r="N296" t="s">
        <v>3366</v>
      </c>
    </row>
    <row r="297" spans="1:14">
      <c r="A297" s="6">
        <v>44998</v>
      </c>
      <c r="B297" s="7">
        <f t="shared" si="4"/>
        <v>296</v>
      </c>
      <c r="C297" s="16" t="s">
        <v>3367</v>
      </c>
      <c r="D297" s="197" t="s">
        <v>55</v>
      </c>
      <c r="E297" s="8">
        <v>1</v>
      </c>
      <c r="F297" s="8">
        <v>0</v>
      </c>
      <c r="G297" s="8">
        <v>0</v>
      </c>
      <c r="H297" s="9" t="s">
        <v>9</v>
      </c>
      <c r="I297" s="9" t="s">
        <v>4</v>
      </c>
      <c r="J297" s="9" t="s">
        <v>51</v>
      </c>
      <c r="K297" s="9" t="s">
        <v>20</v>
      </c>
      <c r="M297" s="10">
        <v>1</v>
      </c>
      <c r="N297" t="s">
        <v>3366</v>
      </c>
    </row>
    <row r="298" spans="1:14">
      <c r="A298" s="6">
        <v>44998</v>
      </c>
      <c r="B298" s="7">
        <f t="shared" si="4"/>
        <v>297</v>
      </c>
      <c r="C298" s="16" t="s">
        <v>3368</v>
      </c>
      <c r="D298" s="197" t="s">
        <v>55</v>
      </c>
      <c r="E298" s="8">
        <v>1</v>
      </c>
      <c r="F298" s="8">
        <v>1</v>
      </c>
      <c r="G298" s="8">
        <v>1</v>
      </c>
      <c r="H298" s="9" t="s">
        <v>6</v>
      </c>
      <c r="I298" s="9" t="s">
        <v>4</v>
      </c>
      <c r="J298" s="9" t="s">
        <v>87</v>
      </c>
      <c r="K298" s="9" t="s">
        <v>8</v>
      </c>
      <c r="L298" s="9">
        <v>1</v>
      </c>
    </row>
    <row r="299" spans="1:14">
      <c r="A299" s="6">
        <v>44998</v>
      </c>
      <c r="B299" s="7">
        <f t="shared" si="4"/>
        <v>298</v>
      </c>
      <c r="C299" s="23" t="s">
        <v>3369</v>
      </c>
      <c r="D299" s="197" t="s">
        <v>950</v>
      </c>
      <c r="E299" s="8">
        <v>1</v>
      </c>
      <c r="F299" s="8">
        <v>0</v>
      </c>
      <c r="G299" s="8">
        <v>0</v>
      </c>
      <c r="H299" s="9" t="s">
        <v>6</v>
      </c>
      <c r="I299" s="9" t="s">
        <v>13</v>
      </c>
      <c r="J299" s="9" t="s">
        <v>49</v>
      </c>
      <c r="K299" s="9" t="s">
        <v>8</v>
      </c>
      <c r="M299" s="10">
        <v>1</v>
      </c>
    </row>
    <row r="300" spans="1:14">
      <c r="A300" s="6">
        <v>44998</v>
      </c>
      <c r="B300" s="7">
        <f t="shared" si="4"/>
        <v>299</v>
      </c>
      <c r="C300" s="23" t="s">
        <v>3370</v>
      </c>
      <c r="D300" s="197" t="s">
        <v>950</v>
      </c>
      <c r="E300" s="8">
        <v>1</v>
      </c>
      <c r="F300" s="8">
        <v>0</v>
      </c>
      <c r="G300" s="8">
        <v>0</v>
      </c>
      <c r="H300" s="9" t="s">
        <v>9</v>
      </c>
      <c r="I300" s="9" t="s">
        <v>4</v>
      </c>
      <c r="J300" s="9" t="s">
        <v>66</v>
      </c>
      <c r="K300" s="9" t="s">
        <v>20</v>
      </c>
      <c r="M300" s="10">
        <v>1</v>
      </c>
    </row>
    <row r="301" spans="1:14">
      <c r="A301" s="6">
        <v>44998</v>
      </c>
      <c r="B301" s="7">
        <f t="shared" si="4"/>
        <v>300</v>
      </c>
      <c r="C301" s="23" t="s">
        <v>3371</v>
      </c>
      <c r="D301" s="197" t="s">
        <v>950</v>
      </c>
      <c r="E301" s="8">
        <v>1</v>
      </c>
      <c r="F301" s="8">
        <v>0</v>
      </c>
      <c r="G301" s="8">
        <v>0</v>
      </c>
      <c r="H301" s="9" t="s">
        <v>9</v>
      </c>
      <c r="I301" s="9" t="s">
        <v>4</v>
      </c>
      <c r="J301" s="9" t="s">
        <v>49</v>
      </c>
      <c r="K301" s="9" t="s">
        <v>20</v>
      </c>
      <c r="M301" s="10">
        <v>1</v>
      </c>
    </row>
    <row r="302" spans="1:14">
      <c r="A302" s="6">
        <v>44998</v>
      </c>
      <c r="B302" s="7">
        <f t="shared" si="4"/>
        <v>301</v>
      </c>
      <c r="C302" s="23" t="s">
        <v>3372</v>
      </c>
      <c r="D302" s="197" t="s">
        <v>950</v>
      </c>
      <c r="E302" s="8">
        <v>1</v>
      </c>
      <c r="F302" s="8">
        <v>0</v>
      </c>
      <c r="G302" s="8">
        <v>0</v>
      </c>
      <c r="H302" s="9" t="s">
        <v>9</v>
      </c>
      <c r="I302" s="9" t="s">
        <v>4</v>
      </c>
      <c r="J302" s="9" t="s">
        <v>87</v>
      </c>
      <c r="K302" s="9" t="s">
        <v>20</v>
      </c>
      <c r="M302" s="10">
        <v>1</v>
      </c>
    </row>
    <row r="303" spans="1:14">
      <c r="A303" s="46">
        <v>44999</v>
      </c>
      <c r="B303" s="7">
        <f t="shared" si="4"/>
        <v>302</v>
      </c>
      <c r="C303" s="18" t="s">
        <v>3373</v>
      </c>
      <c r="D303" s="8" t="s">
        <v>70</v>
      </c>
      <c r="E303" s="8">
        <v>1</v>
      </c>
      <c r="F303" s="8">
        <v>0</v>
      </c>
      <c r="G303" s="8">
        <v>0</v>
      </c>
      <c r="H303" s="9" t="s">
        <v>3</v>
      </c>
      <c r="I303" s="9" t="s">
        <v>4</v>
      </c>
      <c r="J303" s="9" t="s">
        <v>49</v>
      </c>
      <c r="K303" s="9" t="s">
        <v>5</v>
      </c>
      <c r="M303" s="10">
        <v>1</v>
      </c>
      <c r="N303" t="s">
        <v>3320</v>
      </c>
    </row>
    <row r="304" spans="1:14">
      <c r="A304" s="46">
        <v>44999</v>
      </c>
      <c r="B304" s="7">
        <f t="shared" si="4"/>
        <v>303</v>
      </c>
      <c r="C304" s="18" t="s">
        <v>3374</v>
      </c>
      <c r="D304" s="8" t="s">
        <v>70</v>
      </c>
      <c r="E304" s="8">
        <v>1</v>
      </c>
      <c r="F304" s="8">
        <v>0</v>
      </c>
      <c r="G304" s="8">
        <v>0</v>
      </c>
      <c r="H304" s="9" t="s">
        <v>3</v>
      </c>
      <c r="I304" s="9" t="s">
        <v>4</v>
      </c>
      <c r="J304" s="9" t="s">
        <v>49</v>
      </c>
      <c r="K304" s="9" t="s">
        <v>5</v>
      </c>
      <c r="M304" s="10">
        <v>1</v>
      </c>
      <c r="N304" t="s">
        <v>3320</v>
      </c>
    </row>
    <row r="305" spans="1:14">
      <c r="A305" s="46">
        <v>44999</v>
      </c>
      <c r="B305" s="7">
        <f t="shared" si="4"/>
        <v>304</v>
      </c>
      <c r="C305" s="18" t="s">
        <v>3375</v>
      </c>
      <c r="D305" s="197" t="s">
        <v>59</v>
      </c>
      <c r="E305" s="8">
        <v>1</v>
      </c>
      <c r="F305" s="8">
        <v>0</v>
      </c>
      <c r="G305" s="8">
        <v>0</v>
      </c>
      <c r="H305" s="9" t="s">
        <v>3</v>
      </c>
      <c r="I305" s="9" t="s">
        <v>4</v>
      </c>
      <c r="J305" s="9" t="s">
        <v>49</v>
      </c>
      <c r="K305" s="9" t="s">
        <v>5</v>
      </c>
      <c r="M305" s="10">
        <v>1</v>
      </c>
      <c r="N305" t="s">
        <v>3320</v>
      </c>
    </row>
    <row r="306" spans="1:14">
      <c r="A306" s="46">
        <v>44999</v>
      </c>
      <c r="B306" s="7">
        <f t="shared" si="4"/>
        <v>305</v>
      </c>
      <c r="C306" s="18" t="s">
        <v>3376</v>
      </c>
      <c r="D306" s="197" t="s">
        <v>59</v>
      </c>
      <c r="E306" s="8">
        <v>1</v>
      </c>
      <c r="F306" s="8">
        <v>0</v>
      </c>
      <c r="G306" s="8">
        <v>0</v>
      </c>
      <c r="H306" s="9" t="s">
        <v>3</v>
      </c>
      <c r="I306" s="9" t="s">
        <v>4</v>
      </c>
      <c r="J306" s="9" t="s">
        <v>87</v>
      </c>
      <c r="K306" s="9" t="s">
        <v>5</v>
      </c>
      <c r="M306" s="10">
        <v>1</v>
      </c>
      <c r="N306" t="s">
        <v>3320</v>
      </c>
    </row>
    <row r="307" spans="1:14">
      <c r="A307" s="46">
        <v>44999</v>
      </c>
      <c r="B307" s="7">
        <f t="shared" si="4"/>
        <v>306</v>
      </c>
      <c r="C307" s="18" t="s">
        <v>3377</v>
      </c>
      <c r="D307" s="197" t="s">
        <v>59</v>
      </c>
      <c r="E307" s="8">
        <v>1</v>
      </c>
      <c r="F307" s="8">
        <v>0</v>
      </c>
      <c r="G307" s="8">
        <v>0</v>
      </c>
      <c r="H307" s="9" t="s">
        <v>3</v>
      </c>
      <c r="I307" s="9" t="s">
        <v>4</v>
      </c>
      <c r="J307" s="9" t="s">
        <v>51</v>
      </c>
      <c r="K307" s="9" t="s">
        <v>5</v>
      </c>
      <c r="M307" s="10">
        <v>1</v>
      </c>
      <c r="N307" t="s">
        <v>3320</v>
      </c>
    </row>
    <row r="308" spans="1:14">
      <c r="A308" s="46">
        <v>44999</v>
      </c>
      <c r="B308" s="7">
        <f t="shared" si="4"/>
        <v>307</v>
      </c>
      <c r="C308" s="16" t="s">
        <v>3378</v>
      </c>
      <c r="D308" s="197" t="s">
        <v>59</v>
      </c>
      <c r="E308" s="8">
        <v>1</v>
      </c>
      <c r="F308" s="8">
        <v>0</v>
      </c>
      <c r="G308" s="8">
        <v>1</v>
      </c>
      <c r="H308" s="9" t="s">
        <v>15</v>
      </c>
      <c r="I308" s="9" t="s">
        <v>7</v>
      </c>
      <c r="J308" s="9" t="s">
        <v>49</v>
      </c>
      <c r="K308" s="9" t="s">
        <v>20</v>
      </c>
      <c r="L308" s="9">
        <v>1</v>
      </c>
    </row>
    <row r="309" spans="1:14">
      <c r="A309" s="46">
        <v>44999</v>
      </c>
      <c r="B309" s="7">
        <f t="shared" si="4"/>
        <v>308</v>
      </c>
      <c r="C309" s="16" t="s">
        <v>3379</v>
      </c>
      <c r="D309" s="197" t="s">
        <v>59</v>
      </c>
      <c r="E309" s="8">
        <v>1</v>
      </c>
      <c r="F309" s="8">
        <v>0</v>
      </c>
      <c r="G309" s="8">
        <v>0</v>
      </c>
      <c r="H309" s="9" t="s">
        <v>3</v>
      </c>
      <c r="I309" s="9" t="s">
        <v>4</v>
      </c>
      <c r="J309" s="9" t="s">
        <v>87</v>
      </c>
      <c r="K309" s="9" t="s">
        <v>5</v>
      </c>
      <c r="M309" s="10">
        <v>1</v>
      </c>
      <c r="N309" t="s">
        <v>3320</v>
      </c>
    </row>
    <row r="310" spans="1:14">
      <c r="A310" s="46">
        <v>44999</v>
      </c>
      <c r="B310" s="7">
        <f t="shared" si="4"/>
        <v>309</v>
      </c>
      <c r="C310" s="16" t="s">
        <v>3380</v>
      </c>
      <c r="D310" s="8" t="s">
        <v>61</v>
      </c>
      <c r="E310" s="8">
        <v>1</v>
      </c>
      <c r="F310" s="8">
        <v>0</v>
      </c>
      <c r="G310" s="8">
        <v>0</v>
      </c>
      <c r="H310" s="9" t="s">
        <v>3</v>
      </c>
      <c r="I310" s="9" t="s">
        <v>4</v>
      </c>
      <c r="J310" s="9" t="s">
        <v>87</v>
      </c>
      <c r="K310" s="9" t="s">
        <v>5</v>
      </c>
      <c r="M310" s="10">
        <v>1</v>
      </c>
      <c r="N310" t="s">
        <v>3320</v>
      </c>
    </row>
    <row r="311" spans="1:14">
      <c r="A311" s="46">
        <v>44999</v>
      </c>
      <c r="B311" s="7">
        <f t="shared" si="4"/>
        <v>310</v>
      </c>
      <c r="C311" s="16" t="s">
        <v>3381</v>
      </c>
      <c r="D311" s="8" t="s">
        <v>61</v>
      </c>
      <c r="E311" s="8">
        <v>1</v>
      </c>
      <c r="F311" s="8">
        <v>0</v>
      </c>
      <c r="G311" s="8">
        <v>0</v>
      </c>
      <c r="H311" s="9" t="s">
        <v>3</v>
      </c>
      <c r="I311" s="9" t="s">
        <v>4</v>
      </c>
      <c r="J311" s="9" t="s">
        <v>51</v>
      </c>
      <c r="K311" s="9" t="s">
        <v>5</v>
      </c>
      <c r="M311" s="10">
        <v>1</v>
      </c>
      <c r="N311" t="s">
        <v>3320</v>
      </c>
    </row>
    <row r="312" spans="1:14">
      <c r="A312" s="46">
        <v>44999</v>
      </c>
      <c r="B312" s="7">
        <f t="shared" si="4"/>
        <v>311</v>
      </c>
      <c r="C312" s="19" t="s">
        <v>3382</v>
      </c>
      <c r="D312" s="8" t="s">
        <v>2605</v>
      </c>
      <c r="E312" s="8">
        <v>1</v>
      </c>
      <c r="F312" s="8">
        <v>0</v>
      </c>
      <c r="G312" s="8">
        <v>0</v>
      </c>
      <c r="H312" s="9" t="s">
        <v>3</v>
      </c>
      <c r="I312" s="9" t="s">
        <v>4</v>
      </c>
      <c r="J312" s="9" t="s">
        <v>51</v>
      </c>
      <c r="K312" s="9" t="s">
        <v>5</v>
      </c>
      <c r="M312" s="10">
        <v>1</v>
      </c>
      <c r="N312" t="s">
        <v>3383</v>
      </c>
    </row>
    <row r="313" spans="1:14">
      <c r="A313" s="46">
        <v>44999</v>
      </c>
      <c r="B313" s="7">
        <f t="shared" si="4"/>
        <v>312</v>
      </c>
      <c r="C313" s="16" t="s">
        <v>3384</v>
      </c>
      <c r="D313" s="8" t="s">
        <v>2605</v>
      </c>
      <c r="E313" s="8">
        <v>1</v>
      </c>
      <c r="F313" s="8">
        <v>0</v>
      </c>
      <c r="G313" s="8">
        <v>0</v>
      </c>
      <c r="H313" s="9" t="s">
        <v>3</v>
      </c>
      <c r="I313" s="9" t="s">
        <v>4</v>
      </c>
      <c r="J313" s="9" t="s">
        <v>87</v>
      </c>
      <c r="K313" s="9" t="s">
        <v>5</v>
      </c>
      <c r="M313" s="10">
        <v>1</v>
      </c>
      <c r="N313" t="s">
        <v>3383</v>
      </c>
    </row>
    <row r="314" spans="1:14">
      <c r="A314" s="46">
        <v>44999</v>
      </c>
      <c r="B314" s="7">
        <f t="shared" si="4"/>
        <v>313</v>
      </c>
      <c r="C314" s="16" t="s">
        <v>3385</v>
      </c>
      <c r="D314" s="8" t="s">
        <v>2605</v>
      </c>
      <c r="E314" s="8">
        <v>1</v>
      </c>
      <c r="F314" s="8">
        <v>0</v>
      </c>
      <c r="G314" s="8">
        <v>0</v>
      </c>
      <c r="H314" s="9" t="s">
        <v>3</v>
      </c>
      <c r="I314" s="9" t="s">
        <v>4</v>
      </c>
      <c r="J314" s="9" t="s">
        <v>87</v>
      </c>
      <c r="K314" s="9" t="s">
        <v>5</v>
      </c>
      <c r="M314" s="10">
        <v>1</v>
      </c>
      <c r="N314" t="s">
        <v>3383</v>
      </c>
    </row>
    <row r="315" spans="1:14">
      <c r="A315" s="46">
        <v>44999</v>
      </c>
      <c r="B315" s="7">
        <f t="shared" si="4"/>
        <v>314</v>
      </c>
      <c r="C315" s="16" t="s">
        <v>3386</v>
      </c>
      <c r="D315" s="8" t="s">
        <v>53</v>
      </c>
      <c r="E315" s="8">
        <v>1</v>
      </c>
      <c r="F315" s="8">
        <v>0</v>
      </c>
      <c r="G315" s="8">
        <v>1</v>
      </c>
      <c r="H315" s="9" t="s">
        <v>15</v>
      </c>
      <c r="I315" s="9" t="s">
        <v>4</v>
      </c>
      <c r="J315" s="9" t="s">
        <v>3387</v>
      </c>
      <c r="K315" s="9" t="s">
        <v>20</v>
      </c>
      <c r="L315" s="9">
        <v>1</v>
      </c>
    </row>
    <row r="316" spans="1:14">
      <c r="A316" s="46">
        <v>44999</v>
      </c>
      <c r="B316" s="7">
        <f t="shared" si="4"/>
        <v>315</v>
      </c>
      <c r="C316" s="16" t="s">
        <v>3388</v>
      </c>
      <c r="D316" s="8" t="s">
        <v>53</v>
      </c>
      <c r="E316" s="8">
        <v>1</v>
      </c>
      <c r="F316" s="8">
        <v>1</v>
      </c>
      <c r="G316" s="8">
        <v>0</v>
      </c>
      <c r="H316" s="9" t="s">
        <v>21</v>
      </c>
      <c r="I316" s="9" t="s">
        <v>4</v>
      </c>
      <c r="J316" s="20" t="s">
        <v>49</v>
      </c>
      <c r="K316" s="9" t="s">
        <v>17</v>
      </c>
      <c r="L316" s="9">
        <v>1</v>
      </c>
    </row>
    <row r="317" spans="1:14">
      <c r="A317" s="46">
        <v>44999</v>
      </c>
      <c r="B317" s="7">
        <f t="shared" si="4"/>
        <v>316</v>
      </c>
      <c r="C317" s="16" t="s">
        <v>3389</v>
      </c>
      <c r="D317" s="8" t="s">
        <v>53</v>
      </c>
      <c r="E317" s="8">
        <v>1</v>
      </c>
      <c r="F317" s="8">
        <v>1</v>
      </c>
      <c r="G317" s="8">
        <v>1</v>
      </c>
      <c r="H317" s="9" t="s">
        <v>15</v>
      </c>
      <c r="I317" s="9" t="s">
        <v>4</v>
      </c>
      <c r="J317" s="9" t="s">
        <v>49</v>
      </c>
      <c r="K317" s="9" t="s">
        <v>14</v>
      </c>
      <c r="L317" s="9">
        <v>1</v>
      </c>
    </row>
    <row r="318" spans="1:14">
      <c r="A318" s="46">
        <v>44999</v>
      </c>
      <c r="B318" s="7">
        <f t="shared" si="4"/>
        <v>317</v>
      </c>
      <c r="C318" s="16" t="s">
        <v>3390</v>
      </c>
      <c r="D318" s="8" t="s">
        <v>53</v>
      </c>
      <c r="E318" s="8">
        <v>1</v>
      </c>
      <c r="F318" s="8">
        <v>21</v>
      </c>
      <c r="G318" s="8">
        <v>0</v>
      </c>
      <c r="H318" s="9" t="s">
        <v>30</v>
      </c>
      <c r="I318" s="9" t="s">
        <v>4</v>
      </c>
      <c r="J318" s="9" t="s">
        <v>71</v>
      </c>
      <c r="K318" s="9" t="s">
        <v>29</v>
      </c>
      <c r="L318" s="9">
        <v>1</v>
      </c>
    </row>
    <row r="319" spans="1:14">
      <c r="A319" s="46">
        <v>44999</v>
      </c>
      <c r="B319" s="7">
        <f t="shared" si="4"/>
        <v>318</v>
      </c>
      <c r="C319" s="16" t="s">
        <v>3391</v>
      </c>
      <c r="D319" s="8" t="s">
        <v>48</v>
      </c>
      <c r="E319" s="8">
        <v>1</v>
      </c>
      <c r="F319" s="8">
        <v>1</v>
      </c>
      <c r="G319" s="8">
        <v>1</v>
      </c>
      <c r="H319" s="9" t="s">
        <v>15</v>
      </c>
      <c r="I319" s="9" t="s">
        <v>4</v>
      </c>
      <c r="J319" s="9" t="s">
        <v>49</v>
      </c>
      <c r="K319" s="9" t="s">
        <v>14</v>
      </c>
      <c r="L319" s="9">
        <v>1</v>
      </c>
    </row>
    <row r="320" spans="1:14">
      <c r="A320" s="46">
        <v>44999</v>
      </c>
      <c r="B320" s="7">
        <f t="shared" si="4"/>
        <v>319</v>
      </c>
      <c r="C320" s="16" t="s">
        <v>3392</v>
      </c>
      <c r="D320" s="8" t="s">
        <v>48</v>
      </c>
      <c r="E320" s="8">
        <v>1</v>
      </c>
      <c r="F320" s="8">
        <v>1</v>
      </c>
      <c r="G320" s="8">
        <v>2</v>
      </c>
      <c r="H320" s="9" t="s">
        <v>21</v>
      </c>
      <c r="I320" s="9" t="s">
        <v>4</v>
      </c>
      <c r="J320" s="9" t="s">
        <v>49</v>
      </c>
      <c r="K320" s="9" t="s">
        <v>27</v>
      </c>
      <c r="L320" s="9">
        <v>1</v>
      </c>
    </row>
    <row r="321" spans="1:14">
      <c r="A321" s="46">
        <v>44999</v>
      </c>
      <c r="B321" s="7">
        <f t="shared" si="4"/>
        <v>320</v>
      </c>
      <c r="C321" s="16" t="s">
        <v>3393</v>
      </c>
      <c r="D321" s="8" t="s">
        <v>48</v>
      </c>
      <c r="E321" s="8">
        <v>1</v>
      </c>
      <c r="F321" s="8">
        <v>0</v>
      </c>
      <c r="G321" s="8">
        <v>1</v>
      </c>
      <c r="H321" s="9" t="s">
        <v>15</v>
      </c>
      <c r="I321" s="9" t="s">
        <v>4</v>
      </c>
      <c r="J321" s="9" t="s">
        <v>1209</v>
      </c>
      <c r="K321" s="9" t="s">
        <v>20</v>
      </c>
      <c r="L321" s="9">
        <v>1</v>
      </c>
    </row>
    <row r="322" spans="1:14">
      <c r="A322" s="46">
        <v>44999</v>
      </c>
      <c r="B322" s="7">
        <f t="shared" si="4"/>
        <v>321</v>
      </c>
      <c r="C322" s="16" t="s">
        <v>3394</v>
      </c>
      <c r="D322" s="8" t="s">
        <v>48</v>
      </c>
      <c r="E322" s="8">
        <v>1</v>
      </c>
      <c r="F322" s="8">
        <v>1</v>
      </c>
      <c r="G322" s="8">
        <v>1</v>
      </c>
      <c r="H322" s="9" t="s">
        <v>15</v>
      </c>
      <c r="I322" s="9" t="s">
        <v>4</v>
      </c>
      <c r="J322" s="9" t="s">
        <v>785</v>
      </c>
      <c r="K322" s="9" t="s">
        <v>27</v>
      </c>
      <c r="L322" s="9">
        <v>1</v>
      </c>
    </row>
    <row r="323" spans="1:14">
      <c r="A323" s="46">
        <v>44999</v>
      </c>
      <c r="B323" s="7">
        <f t="shared" si="4"/>
        <v>322</v>
      </c>
      <c r="C323" s="19" t="s">
        <v>3061</v>
      </c>
      <c r="D323" s="8" t="s">
        <v>73</v>
      </c>
      <c r="E323" s="8">
        <v>1</v>
      </c>
      <c r="F323" s="8">
        <v>0</v>
      </c>
      <c r="G323" s="8">
        <v>1</v>
      </c>
      <c r="H323" s="9" t="s">
        <v>15</v>
      </c>
      <c r="I323" s="9" t="s">
        <v>4</v>
      </c>
      <c r="J323" s="9" t="s">
        <v>1209</v>
      </c>
      <c r="K323" s="9" t="s">
        <v>14</v>
      </c>
      <c r="L323" s="9">
        <v>1</v>
      </c>
    </row>
    <row r="324" spans="1:14">
      <c r="A324" s="46">
        <v>44999</v>
      </c>
      <c r="B324" s="7">
        <f t="shared" ref="B324:B387" si="5">B323+1</f>
        <v>323</v>
      </c>
      <c r="C324" s="16" t="s">
        <v>3395</v>
      </c>
      <c r="D324" s="8" t="s">
        <v>73</v>
      </c>
      <c r="E324" s="8">
        <v>1</v>
      </c>
      <c r="F324" s="8">
        <v>1</v>
      </c>
      <c r="G324" s="8">
        <v>2</v>
      </c>
      <c r="H324" s="9" t="s">
        <v>21</v>
      </c>
      <c r="I324" s="9" t="s">
        <v>4</v>
      </c>
      <c r="J324" s="9" t="s">
        <v>49</v>
      </c>
      <c r="K324" s="9" t="s">
        <v>27</v>
      </c>
      <c r="L324" s="9">
        <v>1</v>
      </c>
    </row>
    <row r="325" spans="1:14">
      <c r="A325" s="46">
        <v>44999</v>
      </c>
      <c r="B325" s="7">
        <f t="shared" si="5"/>
        <v>324</v>
      </c>
      <c r="C325" s="16" t="s">
        <v>3396</v>
      </c>
      <c r="D325" s="8" t="s">
        <v>73</v>
      </c>
      <c r="E325" s="8">
        <v>1</v>
      </c>
      <c r="F325" s="8">
        <v>1</v>
      </c>
      <c r="G325" s="8">
        <v>3</v>
      </c>
      <c r="H325" s="9" t="s">
        <v>9</v>
      </c>
      <c r="I325" s="9" t="s">
        <v>4</v>
      </c>
      <c r="J325" s="9" t="s">
        <v>66</v>
      </c>
      <c r="K325" s="9" t="s">
        <v>8</v>
      </c>
      <c r="L325" s="9">
        <v>1</v>
      </c>
    </row>
    <row r="326" spans="1:14">
      <c r="A326" s="46">
        <v>44999</v>
      </c>
      <c r="B326" s="7">
        <f t="shared" si="5"/>
        <v>325</v>
      </c>
      <c r="C326" s="16" t="s">
        <v>3397</v>
      </c>
      <c r="D326" s="8" t="s">
        <v>73</v>
      </c>
      <c r="E326" s="8">
        <v>1</v>
      </c>
      <c r="F326" s="8">
        <v>0</v>
      </c>
      <c r="G326" s="8">
        <v>2</v>
      </c>
      <c r="H326" s="9" t="s">
        <v>15</v>
      </c>
      <c r="I326" s="9" t="s">
        <v>4</v>
      </c>
      <c r="J326" s="9" t="s">
        <v>66</v>
      </c>
      <c r="K326" s="9" t="s">
        <v>14</v>
      </c>
      <c r="L326" s="9">
        <v>1</v>
      </c>
    </row>
    <row r="327" spans="1:14">
      <c r="A327" s="46">
        <v>44999</v>
      </c>
      <c r="B327" s="7">
        <f t="shared" si="5"/>
        <v>326</v>
      </c>
      <c r="C327" s="16" t="s">
        <v>3398</v>
      </c>
      <c r="D327" s="8" t="s">
        <v>68</v>
      </c>
      <c r="E327" s="8">
        <v>1</v>
      </c>
      <c r="F327" s="8">
        <v>0</v>
      </c>
      <c r="G327" s="8">
        <v>0</v>
      </c>
      <c r="H327" s="9" t="s">
        <v>3</v>
      </c>
      <c r="I327" s="9" t="s">
        <v>4</v>
      </c>
      <c r="J327" s="9" t="s">
        <v>51</v>
      </c>
      <c r="K327" s="9" t="s">
        <v>5</v>
      </c>
      <c r="M327" s="10">
        <v>1</v>
      </c>
    </row>
    <row r="328" spans="1:14">
      <c r="A328" s="46">
        <v>44999</v>
      </c>
      <c r="B328" s="7">
        <f t="shared" si="5"/>
        <v>327</v>
      </c>
      <c r="C328" s="16" t="s">
        <v>3399</v>
      </c>
      <c r="D328" s="8" t="s">
        <v>783</v>
      </c>
      <c r="E328" s="8">
        <v>1</v>
      </c>
      <c r="F328" s="8">
        <v>0</v>
      </c>
      <c r="G328" s="8">
        <v>0</v>
      </c>
      <c r="H328" s="9" t="s">
        <v>3</v>
      </c>
      <c r="I328" s="9" t="s">
        <v>4</v>
      </c>
      <c r="J328" s="9" t="s">
        <v>49</v>
      </c>
      <c r="K328" s="9" t="s">
        <v>5</v>
      </c>
      <c r="M328" s="10">
        <v>1</v>
      </c>
      <c r="N328" t="s">
        <v>3400</v>
      </c>
    </row>
    <row r="329" spans="1:14">
      <c r="A329" s="46">
        <v>44999</v>
      </c>
      <c r="B329" s="7">
        <f t="shared" si="5"/>
        <v>328</v>
      </c>
      <c r="C329" s="16" t="s">
        <v>1501</v>
      </c>
      <c r="D329" s="8" t="s">
        <v>783</v>
      </c>
      <c r="E329" s="8">
        <v>1</v>
      </c>
      <c r="F329" s="8">
        <v>0</v>
      </c>
      <c r="G329" s="8">
        <v>0</v>
      </c>
      <c r="H329" s="9" t="s">
        <v>3</v>
      </c>
      <c r="I329" s="9" t="s">
        <v>4</v>
      </c>
      <c r="J329" s="9" t="s">
        <v>51</v>
      </c>
      <c r="K329" s="9" t="s">
        <v>5</v>
      </c>
      <c r="M329" s="10">
        <v>1</v>
      </c>
      <c r="N329" t="s">
        <v>3400</v>
      </c>
    </row>
    <row r="330" spans="1:14">
      <c r="A330" s="46">
        <v>44999</v>
      </c>
      <c r="B330" s="7">
        <f t="shared" si="5"/>
        <v>329</v>
      </c>
      <c r="C330" s="16" t="s">
        <v>3401</v>
      </c>
      <c r="D330" s="8" t="s">
        <v>783</v>
      </c>
      <c r="E330" s="8">
        <v>1</v>
      </c>
      <c r="F330" s="8">
        <v>1</v>
      </c>
      <c r="G330" s="8">
        <v>2</v>
      </c>
      <c r="H330" s="9" t="s">
        <v>15</v>
      </c>
      <c r="I330" s="9" t="s">
        <v>4</v>
      </c>
      <c r="J330" s="9" t="s">
        <v>87</v>
      </c>
      <c r="K330" s="9" t="s">
        <v>27</v>
      </c>
      <c r="L330" s="9">
        <v>1</v>
      </c>
    </row>
    <row r="331" spans="1:14">
      <c r="A331" s="46">
        <v>44999</v>
      </c>
      <c r="B331" s="7">
        <f t="shared" si="5"/>
        <v>330</v>
      </c>
      <c r="C331" s="16" t="s">
        <v>3402</v>
      </c>
      <c r="D331" s="8" t="s">
        <v>113</v>
      </c>
      <c r="E331" s="8">
        <v>1</v>
      </c>
      <c r="F331" s="8">
        <v>0</v>
      </c>
      <c r="G331" s="8">
        <v>1</v>
      </c>
      <c r="H331" s="9" t="s">
        <v>15</v>
      </c>
      <c r="I331" s="9" t="s">
        <v>4</v>
      </c>
      <c r="J331" s="9" t="s">
        <v>71</v>
      </c>
      <c r="K331" s="9" t="s">
        <v>20</v>
      </c>
      <c r="L331" s="9">
        <v>1</v>
      </c>
    </row>
    <row r="332" spans="1:14">
      <c r="A332" s="96">
        <v>45000</v>
      </c>
      <c r="B332" s="7">
        <f t="shared" si="5"/>
        <v>331</v>
      </c>
      <c r="C332" s="199" t="s">
        <v>3403</v>
      </c>
      <c r="D332" s="99" t="s">
        <v>2605</v>
      </c>
      <c r="E332" s="99">
        <v>1</v>
      </c>
      <c r="F332" s="99">
        <v>1</v>
      </c>
      <c r="G332" s="99">
        <v>3</v>
      </c>
      <c r="H332" s="101" t="s">
        <v>6</v>
      </c>
      <c r="I332" s="101" t="s">
        <v>7</v>
      </c>
      <c r="J332" s="101" t="s">
        <v>51</v>
      </c>
      <c r="K332" s="101" t="s">
        <v>20</v>
      </c>
      <c r="L332" s="101">
        <v>1</v>
      </c>
    </row>
    <row r="333" spans="1:14">
      <c r="A333" s="96">
        <v>45000</v>
      </c>
      <c r="B333" s="7">
        <f t="shared" si="5"/>
        <v>332</v>
      </c>
      <c r="C333" s="199" t="s">
        <v>3404</v>
      </c>
      <c r="D333" s="99" t="s">
        <v>59</v>
      </c>
      <c r="E333" s="99">
        <v>1</v>
      </c>
      <c r="F333" s="99">
        <v>1</v>
      </c>
      <c r="G333" s="99">
        <v>3</v>
      </c>
      <c r="H333" s="101" t="s">
        <v>6</v>
      </c>
      <c r="I333" s="101" t="s">
        <v>4</v>
      </c>
      <c r="J333" s="101" t="s">
        <v>49</v>
      </c>
      <c r="K333" s="101" t="s">
        <v>20</v>
      </c>
      <c r="L333" s="101">
        <v>1</v>
      </c>
    </row>
    <row r="334" spans="1:14">
      <c r="A334" s="96">
        <v>45000</v>
      </c>
      <c r="B334" s="7">
        <f t="shared" si="5"/>
        <v>333</v>
      </c>
      <c r="C334" s="200" t="s">
        <v>3405</v>
      </c>
      <c r="D334" s="99" t="s">
        <v>59</v>
      </c>
      <c r="E334" s="99">
        <v>1</v>
      </c>
      <c r="F334" s="99">
        <v>1</v>
      </c>
      <c r="G334" s="99">
        <v>2</v>
      </c>
      <c r="H334" s="101" t="s">
        <v>9</v>
      </c>
      <c r="I334" s="101" t="s">
        <v>4</v>
      </c>
      <c r="J334" s="101" t="s">
        <v>87</v>
      </c>
      <c r="K334" s="101" t="s">
        <v>8</v>
      </c>
      <c r="L334" s="101">
        <v>1</v>
      </c>
    </row>
    <row r="335" spans="1:14">
      <c r="A335" s="96">
        <v>45000</v>
      </c>
      <c r="B335" s="7">
        <f t="shared" si="5"/>
        <v>334</v>
      </c>
      <c r="C335" s="200" t="s">
        <v>3406</v>
      </c>
      <c r="D335" s="99" t="s">
        <v>70</v>
      </c>
      <c r="E335" s="99">
        <v>1</v>
      </c>
      <c r="F335" s="99">
        <v>0</v>
      </c>
      <c r="G335" s="99">
        <v>0</v>
      </c>
      <c r="H335" s="101" t="s">
        <v>6</v>
      </c>
      <c r="I335" s="101" t="s">
        <v>4</v>
      </c>
      <c r="J335" s="101" t="s">
        <v>87</v>
      </c>
      <c r="K335" s="101" t="s">
        <v>8</v>
      </c>
      <c r="L335" s="101">
        <v>1</v>
      </c>
    </row>
    <row r="336" spans="1:14">
      <c r="A336" s="96">
        <v>45000</v>
      </c>
      <c r="B336" s="7">
        <f t="shared" si="5"/>
        <v>335</v>
      </c>
      <c r="C336" s="200" t="s">
        <v>3407</v>
      </c>
      <c r="D336" s="99" t="s">
        <v>70</v>
      </c>
      <c r="E336" s="99">
        <v>1</v>
      </c>
      <c r="F336" s="99">
        <v>1</v>
      </c>
      <c r="G336" s="99">
        <v>3</v>
      </c>
      <c r="H336" s="101" t="s">
        <v>6</v>
      </c>
      <c r="I336" s="101" t="s">
        <v>4</v>
      </c>
      <c r="J336" s="101" t="s">
        <v>51</v>
      </c>
      <c r="K336" s="101" t="s">
        <v>20</v>
      </c>
      <c r="L336" s="101">
        <v>1</v>
      </c>
    </row>
    <row r="337" spans="1:14">
      <c r="A337" s="96">
        <v>45000</v>
      </c>
      <c r="B337" s="7">
        <f t="shared" si="5"/>
        <v>336</v>
      </c>
      <c r="C337" s="200" t="s">
        <v>3408</v>
      </c>
      <c r="D337" s="99" t="s">
        <v>53</v>
      </c>
      <c r="E337" s="99">
        <v>1</v>
      </c>
      <c r="F337" s="99">
        <v>1</v>
      </c>
      <c r="G337" s="99">
        <v>0</v>
      </c>
      <c r="H337" s="101" t="s">
        <v>6</v>
      </c>
      <c r="I337" s="101" t="s">
        <v>4</v>
      </c>
      <c r="J337" s="101" t="s">
        <v>51</v>
      </c>
      <c r="K337" s="101" t="s">
        <v>17</v>
      </c>
      <c r="L337" s="101">
        <v>1</v>
      </c>
    </row>
    <row r="338" spans="1:14">
      <c r="A338" s="96">
        <v>45000</v>
      </c>
      <c r="B338" s="7">
        <f t="shared" si="5"/>
        <v>337</v>
      </c>
      <c r="C338" s="200" t="s">
        <v>3409</v>
      </c>
      <c r="D338" s="99" t="s">
        <v>53</v>
      </c>
      <c r="E338" s="99">
        <v>1</v>
      </c>
      <c r="F338" s="99">
        <v>1</v>
      </c>
      <c r="G338" s="99">
        <v>0</v>
      </c>
      <c r="H338" s="101" t="s">
        <v>6</v>
      </c>
      <c r="I338" s="101" t="s">
        <v>7</v>
      </c>
      <c r="J338" s="101" t="s">
        <v>49</v>
      </c>
      <c r="K338" s="101" t="s">
        <v>17</v>
      </c>
      <c r="L338" s="101">
        <v>1</v>
      </c>
    </row>
    <row r="339" spans="1:14">
      <c r="A339" s="96">
        <v>45000</v>
      </c>
      <c r="B339" s="7">
        <f t="shared" si="5"/>
        <v>338</v>
      </c>
      <c r="C339" s="199" t="s">
        <v>3410</v>
      </c>
      <c r="D339" s="99" t="s">
        <v>53</v>
      </c>
      <c r="E339" s="99">
        <v>1</v>
      </c>
      <c r="F339" s="99">
        <v>0</v>
      </c>
      <c r="G339" s="99">
        <v>1</v>
      </c>
      <c r="H339" s="101" t="s">
        <v>15</v>
      </c>
      <c r="I339" s="101" t="s">
        <v>4</v>
      </c>
      <c r="J339" s="101" t="s">
        <v>66</v>
      </c>
      <c r="K339" s="101" t="s">
        <v>20</v>
      </c>
      <c r="L339" s="101">
        <v>1</v>
      </c>
    </row>
    <row r="340" spans="1:14">
      <c r="A340" s="96">
        <v>45000</v>
      </c>
      <c r="B340" s="7">
        <f t="shared" si="5"/>
        <v>339</v>
      </c>
      <c r="C340" s="199" t="s">
        <v>3411</v>
      </c>
      <c r="D340" s="99" t="s">
        <v>53</v>
      </c>
      <c r="E340" s="99">
        <v>1</v>
      </c>
      <c r="F340" s="99">
        <v>0</v>
      </c>
      <c r="G340" s="99">
        <v>2</v>
      </c>
      <c r="H340" s="101" t="s">
        <v>15</v>
      </c>
      <c r="I340" s="101" t="s">
        <v>4</v>
      </c>
      <c r="J340" s="101" t="s">
        <v>1209</v>
      </c>
      <c r="K340" s="101" t="s">
        <v>20</v>
      </c>
      <c r="L340" s="101">
        <v>1</v>
      </c>
    </row>
    <row r="341" spans="1:14">
      <c r="A341" s="96">
        <v>45000</v>
      </c>
      <c r="B341" s="7">
        <f t="shared" si="5"/>
        <v>340</v>
      </c>
      <c r="C341" s="199" t="s">
        <v>3412</v>
      </c>
      <c r="D341" s="99" t="s">
        <v>61</v>
      </c>
      <c r="E341" s="99">
        <v>1</v>
      </c>
      <c r="F341" s="99">
        <v>1</v>
      </c>
      <c r="G341" s="99">
        <v>3</v>
      </c>
      <c r="H341" s="101" t="s">
        <v>6</v>
      </c>
      <c r="I341" s="101" t="s">
        <v>4</v>
      </c>
      <c r="J341" s="101" t="s">
        <v>87</v>
      </c>
      <c r="K341" s="101" t="s">
        <v>20</v>
      </c>
      <c r="L341" s="101">
        <v>1</v>
      </c>
    </row>
    <row r="342" spans="1:14">
      <c r="A342" s="96">
        <v>45000</v>
      </c>
      <c r="B342" s="7">
        <f t="shared" si="5"/>
        <v>341</v>
      </c>
      <c r="C342" s="199" t="s">
        <v>3413</v>
      </c>
      <c r="D342" s="202" t="s">
        <v>783</v>
      </c>
      <c r="E342" s="99">
        <v>1</v>
      </c>
      <c r="F342" s="99">
        <v>1</v>
      </c>
      <c r="G342" s="99">
        <v>3</v>
      </c>
      <c r="H342" s="101" t="s">
        <v>6</v>
      </c>
      <c r="I342" s="101" t="s">
        <v>4</v>
      </c>
      <c r="J342" s="101" t="s">
        <v>83</v>
      </c>
      <c r="K342" s="101" t="s">
        <v>20</v>
      </c>
      <c r="L342" s="101">
        <v>1</v>
      </c>
    </row>
    <row r="343" spans="1:14">
      <c r="A343" s="96">
        <v>45000</v>
      </c>
      <c r="B343" s="7">
        <f t="shared" si="5"/>
        <v>342</v>
      </c>
      <c r="C343" s="199" t="s">
        <v>3414</v>
      </c>
      <c r="D343" s="202" t="s">
        <v>783</v>
      </c>
      <c r="E343" s="99">
        <v>1</v>
      </c>
      <c r="F343" s="99">
        <v>1</v>
      </c>
      <c r="G343" s="99">
        <v>0</v>
      </c>
      <c r="H343" s="101" t="s">
        <v>18</v>
      </c>
      <c r="I343" s="101" t="s">
        <v>7</v>
      </c>
      <c r="J343" s="101" t="s">
        <v>51</v>
      </c>
      <c r="K343" s="101" t="s">
        <v>17</v>
      </c>
      <c r="L343" s="101">
        <v>1</v>
      </c>
    </row>
    <row r="344" spans="1:14">
      <c r="A344" s="96">
        <v>45000</v>
      </c>
      <c r="B344" s="7">
        <f t="shared" si="5"/>
        <v>343</v>
      </c>
      <c r="C344" s="199" t="s">
        <v>3415</v>
      </c>
      <c r="D344" s="202" t="s">
        <v>783</v>
      </c>
      <c r="E344" s="99">
        <v>1</v>
      </c>
      <c r="F344" s="99">
        <v>1</v>
      </c>
      <c r="G344" s="99">
        <v>0</v>
      </c>
      <c r="H344" s="101" t="s">
        <v>18</v>
      </c>
      <c r="I344" s="101" t="s">
        <v>4</v>
      </c>
      <c r="J344" s="101" t="s">
        <v>83</v>
      </c>
      <c r="K344" s="101" t="s">
        <v>17</v>
      </c>
      <c r="L344" s="101">
        <v>1</v>
      </c>
    </row>
    <row r="345" spans="1:14">
      <c r="A345" s="96">
        <v>45000</v>
      </c>
      <c r="B345" s="7">
        <f t="shared" si="5"/>
        <v>344</v>
      </c>
      <c r="C345" s="199" t="s">
        <v>3416</v>
      </c>
      <c r="D345" s="99" t="s">
        <v>48</v>
      </c>
      <c r="E345" s="99">
        <v>1</v>
      </c>
      <c r="F345" s="99">
        <v>0</v>
      </c>
      <c r="G345" s="99">
        <v>1</v>
      </c>
      <c r="H345" s="101" t="s">
        <v>15</v>
      </c>
      <c r="I345" s="101" t="s">
        <v>4</v>
      </c>
      <c r="J345" s="101" t="s">
        <v>71</v>
      </c>
      <c r="K345" s="101" t="s">
        <v>20</v>
      </c>
      <c r="L345" s="101">
        <v>1</v>
      </c>
    </row>
    <row r="346" spans="1:14">
      <c r="A346" s="96">
        <v>45000</v>
      </c>
      <c r="B346" s="7">
        <f t="shared" si="5"/>
        <v>345</v>
      </c>
      <c r="C346" s="199" t="s">
        <v>3417</v>
      </c>
      <c r="D346" s="99" t="s">
        <v>48</v>
      </c>
      <c r="E346" s="99">
        <v>1</v>
      </c>
      <c r="F346" s="99">
        <v>1</v>
      </c>
      <c r="G346" s="99">
        <v>2</v>
      </c>
      <c r="H346" s="101" t="s">
        <v>9</v>
      </c>
      <c r="I346" s="101" t="s">
        <v>4</v>
      </c>
      <c r="J346" s="101" t="s">
        <v>49</v>
      </c>
      <c r="K346" s="101" t="s">
        <v>8</v>
      </c>
      <c r="L346" s="101">
        <v>1</v>
      </c>
    </row>
    <row r="347" spans="1:14">
      <c r="A347" s="96">
        <v>45000</v>
      </c>
      <c r="B347" s="7">
        <f t="shared" si="5"/>
        <v>346</v>
      </c>
      <c r="C347" s="199" t="s">
        <v>3418</v>
      </c>
      <c r="D347" s="99" t="s">
        <v>48</v>
      </c>
      <c r="E347" s="99">
        <v>1</v>
      </c>
      <c r="F347" s="99">
        <v>1</v>
      </c>
      <c r="G347" s="99">
        <v>0</v>
      </c>
      <c r="H347" s="101" t="s">
        <v>18</v>
      </c>
      <c r="I347" s="101" t="s">
        <v>4</v>
      </c>
      <c r="J347" s="101" t="s">
        <v>87</v>
      </c>
      <c r="K347" s="101" t="s">
        <v>17</v>
      </c>
      <c r="L347" s="101">
        <v>1</v>
      </c>
    </row>
    <row r="348" spans="1:14">
      <c r="A348" s="46">
        <v>45000</v>
      </c>
      <c r="B348" s="7">
        <f t="shared" si="5"/>
        <v>347</v>
      </c>
      <c r="C348" s="16" t="s">
        <v>3419</v>
      </c>
      <c r="D348" s="8" t="s">
        <v>73</v>
      </c>
      <c r="E348" s="8">
        <v>1</v>
      </c>
      <c r="F348" s="8">
        <v>1</v>
      </c>
      <c r="G348" s="8">
        <v>1</v>
      </c>
      <c r="H348" s="9" t="s">
        <v>12</v>
      </c>
      <c r="I348" s="9" t="s">
        <v>4</v>
      </c>
      <c r="J348" s="9" t="s">
        <v>49</v>
      </c>
      <c r="K348" s="9" t="s">
        <v>11</v>
      </c>
      <c r="L348" s="9">
        <v>1</v>
      </c>
    </row>
    <row r="349" spans="1:14">
      <c r="A349" s="46">
        <v>45000</v>
      </c>
      <c r="B349" s="7">
        <f t="shared" si="5"/>
        <v>348</v>
      </c>
      <c r="C349" s="18" t="s">
        <v>3420</v>
      </c>
      <c r="D349" s="8" t="s">
        <v>73</v>
      </c>
      <c r="E349" s="8">
        <v>1</v>
      </c>
      <c r="F349" s="8">
        <v>1</v>
      </c>
      <c r="G349" s="8">
        <v>1</v>
      </c>
      <c r="H349" s="9" t="s">
        <v>9</v>
      </c>
      <c r="I349" s="9" t="s">
        <v>4</v>
      </c>
      <c r="J349" s="9" t="s">
        <v>66</v>
      </c>
      <c r="K349" s="9" t="s">
        <v>8</v>
      </c>
      <c r="M349" s="10">
        <v>1</v>
      </c>
      <c r="N349" t="s">
        <v>3286</v>
      </c>
    </row>
    <row r="350" spans="1:14">
      <c r="A350" s="46">
        <v>45000</v>
      </c>
      <c r="B350" s="7">
        <f t="shared" si="5"/>
        <v>349</v>
      </c>
      <c r="C350" s="18" t="s">
        <v>3421</v>
      </c>
      <c r="D350" s="8" t="s">
        <v>73</v>
      </c>
      <c r="E350" s="8">
        <v>1</v>
      </c>
      <c r="F350" s="8">
        <v>1</v>
      </c>
      <c r="G350" s="8">
        <v>0</v>
      </c>
      <c r="H350" s="9" t="s">
        <v>18</v>
      </c>
      <c r="I350" s="9" t="s">
        <v>4</v>
      </c>
      <c r="J350" s="9" t="s">
        <v>49</v>
      </c>
      <c r="K350" s="9" t="s">
        <v>17</v>
      </c>
      <c r="L350" s="9">
        <v>1</v>
      </c>
    </row>
    <row r="351" spans="1:14">
      <c r="A351" s="46">
        <v>45000</v>
      </c>
      <c r="B351" s="7">
        <f t="shared" si="5"/>
        <v>350</v>
      </c>
      <c r="C351" s="18" t="s">
        <v>3422</v>
      </c>
      <c r="D351" s="8" t="s">
        <v>950</v>
      </c>
      <c r="E351" s="8">
        <v>1</v>
      </c>
      <c r="F351" s="8">
        <v>0</v>
      </c>
      <c r="G351" s="8">
        <v>1</v>
      </c>
      <c r="H351" s="9" t="s">
        <v>3</v>
      </c>
      <c r="I351" s="9" t="s">
        <v>4</v>
      </c>
      <c r="J351" s="9" t="s">
        <v>49</v>
      </c>
      <c r="K351" s="9" t="s">
        <v>5</v>
      </c>
      <c r="L351" s="9">
        <v>1</v>
      </c>
    </row>
    <row r="352" spans="1:14">
      <c r="A352" s="46">
        <v>45000</v>
      </c>
      <c r="B352" s="7">
        <f t="shared" si="5"/>
        <v>351</v>
      </c>
      <c r="C352" s="18" t="s">
        <v>3423</v>
      </c>
      <c r="D352" s="8" t="s">
        <v>55</v>
      </c>
      <c r="E352" s="8">
        <v>1</v>
      </c>
      <c r="F352" s="8">
        <v>0</v>
      </c>
      <c r="G352" s="8">
        <v>1</v>
      </c>
      <c r="H352" s="9" t="s">
        <v>3</v>
      </c>
      <c r="I352" s="9" t="s">
        <v>4</v>
      </c>
      <c r="J352" s="9" t="s">
        <v>51</v>
      </c>
      <c r="K352" s="9" t="s">
        <v>5</v>
      </c>
      <c r="L352" s="9">
        <v>1</v>
      </c>
    </row>
    <row r="353" spans="1:14">
      <c r="A353" s="46">
        <v>45000</v>
      </c>
      <c r="B353" s="7">
        <f t="shared" si="5"/>
        <v>352</v>
      </c>
      <c r="C353" s="18" t="s">
        <v>3424</v>
      </c>
      <c r="D353" s="8" t="s">
        <v>55</v>
      </c>
      <c r="E353" s="8">
        <v>1</v>
      </c>
      <c r="F353" s="8">
        <v>0</v>
      </c>
      <c r="G353" s="8">
        <v>1</v>
      </c>
      <c r="H353" s="9" t="s">
        <v>3</v>
      </c>
      <c r="I353" s="9" t="s">
        <v>4</v>
      </c>
      <c r="J353" s="9" t="s">
        <v>87</v>
      </c>
      <c r="K353" s="9" t="s">
        <v>5</v>
      </c>
      <c r="L353" s="9">
        <v>1</v>
      </c>
    </row>
    <row r="354" spans="1:14">
      <c r="A354" s="46">
        <v>45001</v>
      </c>
      <c r="B354" s="7">
        <f t="shared" si="5"/>
        <v>353</v>
      </c>
      <c r="C354" s="16" t="s">
        <v>3388</v>
      </c>
      <c r="D354" s="8" t="s">
        <v>73</v>
      </c>
      <c r="E354" s="8">
        <v>1</v>
      </c>
      <c r="F354" s="8">
        <v>17</v>
      </c>
      <c r="G354" s="8">
        <v>0</v>
      </c>
      <c r="H354" s="9" t="s">
        <v>21</v>
      </c>
      <c r="I354" s="9" t="s">
        <v>4</v>
      </c>
      <c r="J354" s="9" t="s">
        <v>1209</v>
      </c>
      <c r="K354" s="9" t="s">
        <v>17</v>
      </c>
      <c r="L354" s="9">
        <v>1</v>
      </c>
    </row>
    <row r="355" spans="1:14">
      <c r="A355" s="46">
        <v>45001</v>
      </c>
      <c r="B355" s="7">
        <f t="shared" si="5"/>
        <v>354</v>
      </c>
      <c r="C355" s="18" t="s">
        <v>3425</v>
      </c>
      <c r="D355" s="8" t="s">
        <v>73</v>
      </c>
      <c r="E355" s="8">
        <v>1</v>
      </c>
      <c r="F355" s="8">
        <v>0</v>
      </c>
      <c r="G355" s="8">
        <v>1</v>
      </c>
      <c r="H355" s="9" t="s">
        <v>15</v>
      </c>
      <c r="I355" s="9" t="s">
        <v>4</v>
      </c>
      <c r="J355" s="9" t="s">
        <v>1209</v>
      </c>
      <c r="K355" s="9" t="s">
        <v>20</v>
      </c>
      <c r="L355" s="9">
        <v>1</v>
      </c>
    </row>
    <row r="356" spans="1:14">
      <c r="A356" s="46">
        <v>45001</v>
      </c>
      <c r="B356" s="7">
        <f t="shared" si="5"/>
        <v>355</v>
      </c>
      <c r="C356" s="18" t="s">
        <v>3426</v>
      </c>
      <c r="D356" s="8" t="s">
        <v>53</v>
      </c>
      <c r="E356" s="201">
        <v>1</v>
      </c>
      <c r="F356" s="8">
        <v>0</v>
      </c>
      <c r="G356" s="8">
        <v>1</v>
      </c>
      <c r="H356" s="9" t="s">
        <v>15</v>
      </c>
      <c r="I356" s="9" t="s">
        <v>4</v>
      </c>
      <c r="J356" s="9" t="s">
        <v>1209</v>
      </c>
      <c r="K356" s="9" t="s">
        <v>20</v>
      </c>
      <c r="L356" s="9">
        <v>1</v>
      </c>
    </row>
    <row r="357" spans="1:14">
      <c r="A357" s="46">
        <v>45001</v>
      </c>
      <c r="B357" s="7">
        <f t="shared" si="5"/>
        <v>356</v>
      </c>
      <c r="C357" s="18" t="s">
        <v>3427</v>
      </c>
      <c r="D357" s="8" t="s">
        <v>53</v>
      </c>
      <c r="E357" s="8">
        <v>1</v>
      </c>
      <c r="F357" s="8">
        <v>18</v>
      </c>
      <c r="G357" s="8">
        <v>2</v>
      </c>
      <c r="H357" s="9" t="s">
        <v>21</v>
      </c>
      <c r="I357" s="9" t="s">
        <v>4</v>
      </c>
      <c r="J357" s="9" t="s">
        <v>71</v>
      </c>
      <c r="K357" s="9" t="s">
        <v>20</v>
      </c>
      <c r="M357" s="10">
        <v>1</v>
      </c>
      <c r="N357" t="s">
        <v>3428</v>
      </c>
    </row>
    <row r="358" spans="1:14">
      <c r="A358" s="46">
        <v>45001</v>
      </c>
      <c r="B358" s="7">
        <f t="shared" si="5"/>
        <v>357</v>
      </c>
      <c r="C358" s="18" t="s">
        <v>3429</v>
      </c>
      <c r="D358" s="8" t="s">
        <v>48</v>
      </c>
      <c r="E358" s="8">
        <v>1</v>
      </c>
      <c r="F358" s="8">
        <v>2</v>
      </c>
      <c r="G358" s="8">
        <v>1</v>
      </c>
      <c r="H358" s="9" t="s">
        <v>15</v>
      </c>
      <c r="I358" s="9" t="s">
        <v>4</v>
      </c>
      <c r="J358" s="9" t="s">
        <v>785</v>
      </c>
      <c r="K358" s="9" t="s">
        <v>27</v>
      </c>
      <c r="M358" s="10">
        <v>1</v>
      </c>
      <c r="N358" t="s">
        <v>2945</v>
      </c>
    </row>
    <row r="359" spans="1:14">
      <c r="A359" s="46">
        <v>45001</v>
      </c>
      <c r="B359" s="7">
        <f t="shared" si="5"/>
        <v>358</v>
      </c>
      <c r="C359" s="18" t="s">
        <v>3430</v>
      </c>
      <c r="D359" s="8" t="s">
        <v>48</v>
      </c>
      <c r="E359" s="8">
        <v>1</v>
      </c>
      <c r="F359" s="8">
        <v>0</v>
      </c>
      <c r="G359" s="8">
        <v>2</v>
      </c>
      <c r="H359" s="9" t="s">
        <v>15</v>
      </c>
      <c r="I359" s="9" t="s">
        <v>4</v>
      </c>
      <c r="J359" s="9" t="s">
        <v>71</v>
      </c>
      <c r="K359" s="9" t="s">
        <v>20</v>
      </c>
      <c r="L359" s="9">
        <v>1</v>
      </c>
    </row>
    <row r="360" spans="1:14">
      <c r="A360" s="46">
        <v>45001</v>
      </c>
      <c r="B360" s="7">
        <f t="shared" si="5"/>
        <v>359</v>
      </c>
      <c r="C360" s="18" t="s">
        <v>3431</v>
      </c>
      <c r="D360" s="8" t="s">
        <v>48</v>
      </c>
      <c r="E360" s="8">
        <v>1</v>
      </c>
      <c r="F360" s="8">
        <v>0</v>
      </c>
      <c r="G360" s="8">
        <v>1</v>
      </c>
      <c r="H360" s="9" t="s">
        <v>15</v>
      </c>
      <c r="I360" s="9" t="s">
        <v>7</v>
      </c>
      <c r="J360" s="9" t="s">
        <v>49</v>
      </c>
      <c r="K360" s="9" t="s">
        <v>20</v>
      </c>
      <c r="M360" s="10">
        <v>1</v>
      </c>
      <c r="N360" t="s">
        <v>3432</v>
      </c>
    </row>
    <row r="361" spans="1:14">
      <c r="A361" s="46">
        <v>45001</v>
      </c>
      <c r="B361" s="7">
        <f t="shared" si="5"/>
        <v>360</v>
      </c>
      <c r="C361" s="18" t="s">
        <v>3433</v>
      </c>
      <c r="D361" s="8" t="s">
        <v>950</v>
      </c>
      <c r="E361" s="8">
        <v>1</v>
      </c>
      <c r="F361" s="8">
        <v>1</v>
      </c>
      <c r="G361" s="8">
        <v>1</v>
      </c>
      <c r="H361" s="9" t="s">
        <v>6</v>
      </c>
      <c r="I361" s="9" t="s">
        <v>7</v>
      </c>
      <c r="J361" s="9" t="s">
        <v>49</v>
      </c>
      <c r="K361" s="9" t="s">
        <v>20</v>
      </c>
      <c r="L361" s="9">
        <v>1</v>
      </c>
    </row>
    <row r="362" spans="1:14">
      <c r="A362" s="46">
        <v>45001</v>
      </c>
      <c r="B362" s="7">
        <f t="shared" si="5"/>
        <v>361</v>
      </c>
      <c r="C362" s="18" t="s">
        <v>3434</v>
      </c>
      <c r="D362" s="8" t="s">
        <v>55</v>
      </c>
      <c r="E362" s="8">
        <v>1</v>
      </c>
      <c r="F362" s="8">
        <v>1</v>
      </c>
      <c r="G362" s="8">
        <v>1</v>
      </c>
      <c r="H362" s="9" t="s">
        <v>6</v>
      </c>
      <c r="I362" s="9" t="s">
        <v>16</v>
      </c>
      <c r="J362" s="9" t="s">
        <v>49</v>
      </c>
      <c r="K362" s="9" t="s">
        <v>20</v>
      </c>
      <c r="L362" s="9">
        <v>1</v>
      </c>
    </row>
    <row r="363" spans="1:14">
      <c r="A363" s="46">
        <v>45002</v>
      </c>
      <c r="B363" s="7">
        <f t="shared" si="5"/>
        <v>362</v>
      </c>
      <c r="C363" s="18" t="s">
        <v>3435</v>
      </c>
      <c r="D363" s="8" t="s">
        <v>53</v>
      </c>
      <c r="E363" s="8">
        <v>1</v>
      </c>
      <c r="F363" s="8">
        <v>0</v>
      </c>
      <c r="G363" s="8">
        <v>1</v>
      </c>
      <c r="H363" s="9" t="s">
        <v>15</v>
      </c>
      <c r="I363" s="9" t="s">
        <v>4</v>
      </c>
      <c r="J363" s="9" t="s">
        <v>1209</v>
      </c>
      <c r="K363" s="9" t="s">
        <v>14</v>
      </c>
      <c r="L363" s="9">
        <v>1</v>
      </c>
    </row>
    <row r="364" spans="1:14">
      <c r="A364" s="46">
        <v>45002</v>
      </c>
      <c r="B364" s="7">
        <f t="shared" si="5"/>
        <v>363</v>
      </c>
      <c r="C364" s="18" t="s">
        <v>3436</v>
      </c>
      <c r="D364" s="8" t="s">
        <v>53</v>
      </c>
      <c r="E364" s="8">
        <v>1</v>
      </c>
      <c r="F364" s="8">
        <v>1</v>
      </c>
      <c r="G364" s="8">
        <v>2</v>
      </c>
      <c r="H364" s="9" t="s">
        <v>9</v>
      </c>
      <c r="I364" s="9" t="s">
        <v>4</v>
      </c>
      <c r="J364" s="9" t="s">
        <v>66</v>
      </c>
      <c r="K364" s="9" t="s">
        <v>36</v>
      </c>
      <c r="L364" s="9">
        <v>1</v>
      </c>
    </row>
    <row r="365" spans="1:14">
      <c r="A365" s="46">
        <v>45002</v>
      </c>
      <c r="B365" s="7">
        <f t="shared" si="5"/>
        <v>364</v>
      </c>
      <c r="C365" s="18" t="s">
        <v>3437</v>
      </c>
      <c r="D365" s="8" t="s">
        <v>70</v>
      </c>
      <c r="E365" s="8">
        <v>1</v>
      </c>
      <c r="F365" s="8">
        <v>1</v>
      </c>
      <c r="G365" s="8">
        <v>1</v>
      </c>
      <c r="H365" s="9" t="s">
        <v>6</v>
      </c>
      <c r="I365" s="9" t="s">
        <v>4</v>
      </c>
      <c r="J365" s="9" t="s">
        <v>66</v>
      </c>
      <c r="K365" s="9" t="s">
        <v>20</v>
      </c>
      <c r="L365" s="9">
        <v>1</v>
      </c>
    </row>
    <row r="366" spans="1:14">
      <c r="A366" s="46">
        <v>45002</v>
      </c>
      <c r="B366" s="7">
        <f t="shared" si="5"/>
        <v>365</v>
      </c>
      <c r="C366" s="18" t="s">
        <v>3438</v>
      </c>
      <c r="D366" s="8" t="s">
        <v>3439</v>
      </c>
      <c r="E366" s="8">
        <v>1</v>
      </c>
      <c r="F366" s="8">
        <v>1</v>
      </c>
      <c r="G366" s="8">
        <v>1</v>
      </c>
      <c r="H366" s="9" t="s">
        <v>6</v>
      </c>
      <c r="I366" s="9" t="s">
        <v>4</v>
      </c>
      <c r="J366" s="9" t="s">
        <v>66</v>
      </c>
      <c r="K366" s="9" t="s">
        <v>8</v>
      </c>
      <c r="L366" s="9">
        <v>1</v>
      </c>
    </row>
    <row r="367" spans="1:14">
      <c r="A367" s="46">
        <v>45002</v>
      </c>
      <c r="B367" s="7">
        <f t="shared" si="5"/>
        <v>366</v>
      </c>
      <c r="C367" s="22" t="s">
        <v>3440</v>
      </c>
      <c r="D367" s="197" t="s">
        <v>59</v>
      </c>
      <c r="E367" s="8">
        <v>1</v>
      </c>
      <c r="F367" s="8">
        <v>1</v>
      </c>
      <c r="G367" s="8">
        <v>2</v>
      </c>
      <c r="H367" s="9" t="s">
        <v>6</v>
      </c>
      <c r="I367" s="9" t="s">
        <v>4</v>
      </c>
      <c r="J367" s="9" t="s">
        <v>66</v>
      </c>
      <c r="K367" s="9" t="s">
        <v>20</v>
      </c>
      <c r="L367" s="9">
        <v>1</v>
      </c>
    </row>
    <row r="368" spans="1:14">
      <c r="A368" s="46">
        <v>45002</v>
      </c>
      <c r="B368" s="7">
        <f t="shared" si="5"/>
        <v>367</v>
      </c>
      <c r="C368" s="18" t="s">
        <v>3441</v>
      </c>
      <c r="D368" s="197" t="s">
        <v>59</v>
      </c>
      <c r="E368" s="8">
        <v>1</v>
      </c>
      <c r="F368" s="8">
        <v>1</v>
      </c>
      <c r="G368" s="8">
        <v>2</v>
      </c>
      <c r="H368" s="9" t="s">
        <v>9</v>
      </c>
      <c r="I368" s="9" t="s">
        <v>7</v>
      </c>
      <c r="J368" s="9" t="s">
        <v>49</v>
      </c>
      <c r="K368" s="9" t="s">
        <v>36</v>
      </c>
      <c r="L368" s="9">
        <v>1</v>
      </c>
    </row>
    <row r="369" spans="1:14">
      <c r="A369" s="46">
        <v>45002</v>
      </c>
      <c r="B369" s="7">
        <f t="shared" si="5"/>
        <v>368</v>
      </c>
      <c r="C369" s="18" t="s">
        <v>3442</v>
      </c>
      <c r="D369" s="197" t="s">
        <v>59</v>
      </c>
      <c r="E369" s="8">
        <v>1</v>
      </c>
      <c r="F369" s="8">
        <v>1</v>
      </c>
      <c r="G369" s="8">
        <v>2</v>
      </c>
      <c r="H369" s="9" t="s">
        <v>9</v>
      </c>
      <c r="I369" s="9" t="s">
        <v>4</v>
      </c>
      <c r="J369" s="9" t="s">
        <v>51</v>
      </c>
      <c r="K369" s="9" t="s">
        <v>36</v>
      </c>
      <c r="L369" s="9">
        <v>1</v>
      </c>
    </row>
    <row r="370" spans="1:14">
      <c r="A370" s="46">
        <v>45002</v>
      </c>
      <c r="B370" s="7">
        <f t="shared" si="5"/>
        <v>369</v>
      </c>
      <c r="C370" s="18" t="s">
        <v>3443</v>
      </c>
      <c r="D370" s="8" t="s">
        <v>73</v>
      </c>
      <c r="E370" s="8">
        <v>1</v>
      </c>
      <c r="F370" s="8">
        <v>1</v>
      </c>
      <c r="G370" s="8">
        <v>2</v>
      </c>
      <c r="H370" s="9" t="s">
        <v>21</v>
      </c>
      <c r="I370" s="9" t="s">
        <v>4</v>
      </c>
      <c r="J370" s="9" t="s">
        <v>49</v>
      </c>
      <c r="K370" s="9" t="s">
        <v>25</v>
      </c>
      <c r="L370" s="9">
        <v>1</v>
      </c>
    </row>
    <row r="371" spans="1:14">
      <c r="A371" s="46">
        <v>45002</v>
      </c>
      <c r="B371" s="7">
        <f t="shared" si="5"/>
        <v>370</v>
      </c>
      <c r="C371" s="18" t="s">
        <v>3444</v>
      </c>
      <c r="D371" s="8" t="s">
        <v>73</v>
      </c>
      <c r="E371" s="8">
        <v>1</v>
      </c>
      <c r="F371" s="8">
        <v>1</v>
      </c>
      <c r="G371" s="8">
        <v>2</v>
      </c>
      <c r="H371" s="9" t="s">
        <v>9</v>
      </c>
      <c r="I371" s="9" t="s">
        <v>4</v>
      </c>
      <c r="J371" s="9" t="s">
        <v>87</v>
      </c>
      <c r="K371" s="9" t="s">
        <v>36</v>
      </c>
      <c r="L371" s="9">
        <v>1</v>
      </c>
    </row>
    <row r="372" spans="1:14">
      <c r="A372" s="46">
        <v>45002</v>
      </c>
      <c r="B372" s="7">
        <f t="shared" si="5"/>
        <v>371</v>
      </c>
      <c r="C372" s="16" t="s">
        <v>3445</v>
      </c>
      <c r="D372" s="8" t="s">
        <v>2605</v>
      </c>
      <c r="E372" s="8">
        <v>1</v>
      </c>
      <c r="F372" s="8">
        <v>1</v>
      </c>
      <c r="G372" s="8">
        <v>3</v>
      </c>
      <c r="H372" s="9" t="s">
        <v>6</v>
      </c>
      <c r="I372" s="9" t="s">
        <v>4</v>
      </c>
      <c r="J372" s="9" t="s">
        <v>87</v>
      </c>
      <c r="K372" s="9" t="s">
        <v>20</v>
      </c>
      <c r="L372" s="9">
        <v>1</v>
      </c>
    </row>
    <row r="373" spans="1:14">
      <c r="A373" s="46">
        <v>45002</v>
      </c>
      <c r="B373" s="7">
        <f t="shared" si="5"/>
        <v>372</v>
      </c>
      <c r="C373" s="16" t="s">
        <v>3446</v>
      </c>
      <c r="D373" s="8" t="s">
        <v>48</v>
      </c>
      <c r="E373" s="8">
        <v>1</v>
      </c>
      <c r="F373" s="8">
        <v>0</v>
      </c>
      <c r="G373" s="8">
        <v>1</v>
      </c>
      <c r="H373" s="9" t="s">
        <v>15</v>
      </c>
      <c r="I373" s="9" t="s">
        <v>4</v>
      </c>
      <c r="J373" s="9" t="s">
        <v>1209</v>
      </c>
      <c r="K373" s="9" t="s">
        <v>20</v>
      </c>
      <c r="L373" s="9">
        <v>1</v>
      </c>
    </row>
    <row r="374" spans="1:14">
      <c r="A374" s="46">
        <v>45002</v>
      </c>
      <c r="B374" s="7">
        <f t="shared" si="5"/>
        <v>373</v>
      </c>
      <c r="C374" s="16" t="s">
        <v>3447</v>
      </c>
      <c r="D374" s="8" t="s">
        <v>48</v>
      </c>
      <c r="E374" s="8">
        <v>1</v>
      </c>
      <c r="F374" s="8">
        <v>1</v>
      </c>
      <c r="G374" s="8">
        <v>2</v>
      </c>
      <c r="H374" s="9" t="s">
        <v>9</v>
      </c>
      <c r="I374" s="9" t="s">
        <v>4</v>
      </c>
      <c r="J374" s="9" t="s">
        <v>49</v>
      </c>
      <c r="K374" s="9" t="s">
        <v>36</v>
      </c>
      <c r="L374" s="9">
        <v>1</v>
      </c>
    </row>
    <row r="375" spans="1:14">
      <c r="A375" s="46">
        <v>45002</v>
      </c>
      <c r="B375" s="7">
        <f t="shared" si="5"/>
        <v>374</v>
      </c>
      <c r="C375" s="18" t="s">
        <v>3448</v>
      </c>
      <c r="D375" s="8" t="s">
        <v>783</v>
      </c>
      <c r="E375" s="8">
        <v>1</v>
      </c>
      <c r="F375" s="8">
        <v>1</v>
      </c>
      <c r="G375" s="8">
        <v>2</v>
      </c>
      <c r="H375" s="9" t="s">
        <v>9</v>
      </c>
      <c r="I375" s="9" t="s">
        <v>7</v>
      </c>
      <c r="J375" s="9" t="s">
        <v>51</v>
      </c>
      <c r="K375" s="9" t="s">
        <v>36</v>
      </c>
      <c r="L375" s="9">
        <v>1</v>
      </c>
    </row>
    <row r="376" spans="1:14">
      <c r="A376" s="46">
        <v>45002</v>
      </c>
      <c r="B376" s="7">
        <f t="shared" si="5"/>
        <v>375</v>
      </c>
      <c r="C376" s="18" t="s">
        <v>3449</v>
      </c>
      <c r="D376" s="8" t="s">
        <v>783</v>
      </c>
      <c r="E376" s="8">
        <v>1</v>
      </c>
      <c r="F376" s="8">
        <v>1</v>
      </c>
      <c r="G376" s="8">
        <v>2</v>
      </c>
      <c r="H376" s="9" t="s">
        <v>9</v>
      </c>
      <c r="I376" s="9" t="s">
        <v>4</v>
      </c>
      <c r="J376" s="9" t="s">
        <v>83</v>
      </c>
      <c r="K376" s="9" t="s">
        <v>36</v>
      </c>
      <c r="L376" s="9">
        <v>1</v>
      </c>
    </row>
    <row r="377" spans="1:14">
      <c r="A377" s="46">
        <v>45002</v>
      </c>
      <c r="B377" s="7">
        <f t="shared" si="5"/>
        <v>376</v>
      </c>
      <c r="C377" s="18" t="s">
        <v>3450</v>
      </c>
      <c r="D377" s="8" t="s">
        <v>61</v>
      </c>
      <c r="E377" s="8">
        <v>1</v>
      </c>
      <c r="F377" s="8">
        <v>1</v>
      </c>
      <c r="G377" s="8">
        <v>0</v>
      </c>
      <c r="H377" s="9" t="s">
        <v>3</v>
      </c>
      <c r="I377" s="9" t="s">
        <v>3162</v>
      </c>
      <c r="J377" s="9" t="s">
        <v>51</v>
      </c>
      <c r="K377" s="9" t="s">
        <v>5</v>
      </c>
      <c r="M377" s="10">
        <v>1</v>
      </c>
      <c r="N377" t="s">
        <v>3451</v>
      </c>
    </row>
    <row r="378" spans="1:14">
      <c r="A378" s="46">
        <v>45002</v>
      </c>
      <c r="B378" s="7">
        <f t="shared" si="5"/>
        <v>377</v>
      </c>
      <c r="C378" s="18" t="s">
        <v>3452</v>
      </c>
      <c r="D378" s="8" t="s">
        <v>55</v>
      </c>
      <c r="E378" s="8">
        <v>1</v>
      </c>
      <c r="F378" s="8">
        <v>1</v>
      </c>
      <c r="G378" s="8">
        <v>3</v>
      </c>
      <c r="H378" s="9" t="s">
        <v>6</v>
      </c>
      <c r="I378" s="9" t="s">
        <v>4</v>
      </c>
      <c r="J378" s="9" t="s">
        <v>83</v>
      </c>
      <c r="K378" s="9" t="s">
        <v>20</v>
      </c>
      <c r="L378" s="9">
        <v>1</v>
      </c>
    </row>
    <row r="379" spans="1:14">
      <c r="A379" s="46">
        <v>45002</v>
      </c>
      <c r="B379" s="7">
        <f t="shared" si="5"/>
        <v>378</v>
      </c>
      <c r="C379" s="16" t="s">
        <v>3453</v>
      </c>
      <c r="D379" s="8" t="s">
        <v>55</v>
      </c>
      <c r="E379" s="8">
        <v>1</v>
      </c>
      <c r="F379" s="8">
        <v>1</v>
      </c>
      <c r="G379" s="8">
        <v>1</v>
      </c>
      <c r="H379" s="9" t="s">
        <v>9</v>
      </c>
      <c r="I379" s="9" t="s">
        <v>7</v>
      </c>
      <c r="J379" s="9" t="s">
        <v>49</v>
      </c>
      <c r="K379" s="9" t="s">
        <v>8</v>
      </c>
      <c r="M379" s="10">
        <v>1</v>
      </c>
      <c r="N379" t="s">
        <v>3454</v>
      </c>
    </row>
    <row r="380" spans="1:14">
      <c r="A380" s="46">
        <v>45002</v>
      </c>
      <c r="B380" s="7">
        <f t="shared" si="5"/>
        <v>379</v>
      </c>
      <c r="C380" s="16" t="s">
        <v>3455</v>
      </c>
      <c r="D380" s="8" t="s">
        <v>950</v>
      </c>
      <c r="E380" s="8">
        <v>1</v>
      </c>
      <c r="F380" s="8">
        <v>0</v>
      </c>
      <c r="G380" s="8">
        <v>0</v>
      </c>
      <c r="H380" s="9" t="s">
        <v>6</v>
      </c>
      <c r="I380" s="9" t="s">
        <v>4</v>
      </c>
      <c r="J380" s="9" t="s">
        <v>87</v>
      </c>
      <c r="K380" s="9" t="s">
        <v>11</v>
      </c>
      <c r="L380" s="9">
        <v>1</v>
      </c>
    </row>
    <row r="381" spans="1:14">
      <c r="A381" s="46">
        <v>45005</v>
      </c>
      <c r="B381" s="7">
        <f t="shared" si="5"/>
        <v>380</v>
      </c>
      <c r="C381" s="16" t="s">
        <v>3456</v>
      </c>
      <c r="D381" s="8" t="s">
        <v>53</v>
      </c>
      <c r="E381" s="8">
        <v>1</v>
      </c>
      <c r="F381" s="8">
        <v>1</v>
      </c>
      <c r="G381" s="8">
        <v>1</v>
      </c>
      <c r="H381" s="9" t="s">
        <v>15</v>
      </c>
      <c r="I381" s="9" t="s">
        <v>4</v>
      </c>
      <c r="J381" s="9" t="s">
        <v>1209</v>
      </c>
      <c r="K381" s="9" t="s">
        <v>14</v>
      </c>
      <c r="M381" s="10">
        <v>1</v>
      </c>
      <c r="N381" t="s">
        <v>2650</v>
      </c>
    </row>
    <row r="382" spans="1:14">
      <c r="A382" s="46">
        <v>45005</v>
      </c>
      <c r="B382" s="7">
        <f t="shared" si="5"/>
        <v>381</v>
      </c>
      <c r="C382" s="16" t="s">
        <v>3457</v>
      </c>
      <c r="D382" s="8" t="s">
        <v>53</v>
      </c>
      <c r="E382" s="8">
        <v>1</v>
      </c>
      <c r="F382" s="8">
        <v>0</v>
      </c>
      <c r="G382" s="8">
        <v>1</v>
      </c>
      <c r="H382" s="9" t="s">
        <v>15</v>
      </c>
      <c r="I382" s="9" t="s">
        <v>4</v>
      </c>
      <c r="J382" s="9" t="s">
        <v>1209</v>
      </c>
      <c r="K382" s="9" t="s">
        <v>14</v>
      </c>
      <c r="M382" s="10">
        <v>1</v>
      </c>
      <c r="N382" t="s">
        <v>2650</v>
      </c>
    </row>
    <row r="383" spans="1:14">
      <c r="A383" s="46">
        <v>45005</v>
      </c>
      <c r="B383" s="7">
        <f t="shared" si="5"/>
        <v>382</v>
      </c>
      <c r="C383" s="16" t="s">
        <v>3458</v>
      </c>
      <c r="D383" s="8" t="s">
        <v>53</v>
      </c>
      <c r="E383" s="8">
        <v>1</v>
      </c>
      <c r="F383" s="8">
        <v>1</v>
      </c>
      <c r="G383" s="8">
        <v>1</v>
      </c>
      <c r="H383" s="9" t="s">
        <v>15</v>
      </c>
      <c r="I383" s="9" t="s">
        <v>4</v>
      </c>
      <c r="J383" s="9" t="s">
        <v>49</v>
      </c>
      <c r="K383" s="9" t="s">
        <v>14</v>
      </c>
      <c r="L383" s="9">
        <v>1</v>
      </c>
    </row>
    <row r="384" spans="1:14">
      <c r="A384" s="46">
        <v>45005</v>
      </c>
      <c r="B384" s="7">
        <f t="shared" si="5"/>
        <v>383</v>
      </c>
      <c r="C384" s="16" t="s">
        <v>3459</v>
      </c>
      <c r="D384" s="8" t="s">
        <v>53</v>
      </c>
      <c r="E384" s="8">
        <v>1</v>
      </c>
      <c r="F384" s="8">
        <v>1</v>
      </c>
      <c r="G384" s="8">
        <v>1</v>
      </c>
      <c r="H384" s="9" t="s">
        <v>15</v>
      </c>
      <c r="I384" s="9" t="s">
        <v>4</v>
      </c>
      <c r="J384" s="9" t="s">
        <v>49</v>
      </c>
      <c r="K384" s="9" t="s">
        <v>14</v>
      </c>
      <c r="L384" s="9">
        <v>1</v>
      </c>
    </row>
    <row r="385" spans="1:14">
      <c r="A385" s="46">
        <v>45005</v>
      </c>
      <c r="B385" s="7">
        <f t="shared" si="5"/>
        <v>384</v>
      </c>
      <c r="C385" s="16" t="s">
        <v>3460</v>
      </c>
      <c r="D385" s="8" t="s">
        <v>61</v>
      </c>
      <c r="E385" s="8">
        <v>1</v>
      </c>
      <c r="F385" s="8">
        <v>1</v>
      </c>
      <c r="G385" s="8">
        <v>1</v>
      </c>
      <c r="H385" s="9" t="s">
        <v>6</v>
      </c>
      <c r="I385" s="9" t="s">
        <v>4</v>
      </c>
      <c r="J385" s="9" t="s">
        <v>51</v>
      </c>
      <c r="K385" s="9" t="s">
        <v>8</v>
      </c>
      <c r="L385" s="9">
        <v>1</v>
      </c>
    </row>
    <row r="386" spans="1:14">
      <c r="A386" s="46">
        <v>45005</v>
      </c>
      <c r="B386" s="7">
        <f t="shared" si="5"/>
        <v>385</v>
      </c>
      <c r="C386" s="16" t="s">
        <v>3461</v>
      </c>
      <c r="D386" s="8" t="s">
        <v>61</v>
      </c>
      <c r="E386" s="8">
        <v>1</v>
      </c>
      <c r="F386" s="8">
        <v>1</v>
      </c>
      <c r="G386" s="8">
        <v>1</v>
      </c>
      <c r="H386" s="9" t="s">
        <v>6</v>
      </c>
      <c r="I386" s="9" t="s">
        <v>4</v>
      </c>
      <c r="J386" s="9" t="s">
        <v>83</v>
      </c>
      <c r="K386" s="9" t="s">
        <v>8</v>
      </c>
      <c r="L386" s="9">
        <v>1</v>
      </c>
    </row>
    <row r="387" spans="1:14">
      <c r="A387" s="46">
        <v>45005</v>
      </c>
      <c r="B387" s="7">
        <f t="shared" si="5"/>
        <v>386</v>
      </c>
      <c r="C387" s="16" t="s">
        <v>3462</v>
      </c>
      <c r="D387" s="8" t="s">
        <v>70</v>
      </c>
      <c r="E387" s="8">
        <v>1</v>
      </c>
      <c r="F387" s="8">
        <v>1</v>
      </c>
      <c r="G387" s="8">
        <v>1</v>
      </c>
      <c r="H387" s="9" t="s">
        <v>6</v>
      </c>
      <c r="I387" s="9" t="s">
        <v>4</v>
      </c>
      <c r="J387" s="9" t="s">
        <v>87</v>
      </c>
      <c r="K387" s="9" t="s">
        <v>8</v>
      </c>
      <c r="L387" s="9">
        <v>1</v>
      </c>
    </row>
    <row r="388" spans="1:14">
      <c r="A388" s="46">
        <v>45005</v>
      </c>
      <c r="B388" s="7">
        <f t="shared" ref="B388:B451" si="6">B387+1</f>
        <v>387</v>
      </c>
      <c r="C388" s="19" t="s">
        <v>3463</v>
      </c>
      <c r="D388" s="8" t="s">
        <v>2605</v>
      </c>
      <c r="E388" s="8">
        <v>1</v>
      </c>
      <c r="F388" s="8">
        <v>1</v>
      </c>
      <c r="G388" s="8">
        <v>3</v>
      </c>
      <c r="H388" s="8" t="s">
        <v>6</v>
      </c>
      <c r="I388" s="8" t="s">
        <v>4</v>
      </c>
      <c r="J388" s="8" t="s">
        <v>49</v>
      </c>
      <c r="K388" s="8" t="s">
        <v>20</v>
      </c>
      <c r="L388" s="9">
        <v>1</v>
      </c>
    </row>
    <row r="389" spans="1:14">
      <c r="A389" s="46">
        <v>45005</v>
      </c>
      <c r="B389" s="7">
        <f t="shared" si="6"/>
        <v>388</v>
      </c>
      <c r="C389" s="16" t="s">
        <v>3464</v>
      </c>
      <c r="D389" s="8" t="s">
        <v>783</v>
      </c>
      <c r="E389" s="8">
        <v>1</v>
      </c>
      <c r="F389" s="8">
        <v>1</v>
      </c>
      <c r="G389" s="8">
        <v>1</v>
      </c>
      <c r="H389" s="9" t="s">
        <v>15</v>
      </c>
      <c r="I389" s="8" t="s">
        <v>4</v>
      </c>
      <c r="J389" s="8" t="s">
        <v>49</v>
      </c>
      <c r="K389" s="8" t="s">
        <v>14</v>
      </c>
      <c r="M389" s="10">
        <v>1</v>
      </c>
      <c r="N389" t="s">
        <v>3465</v>
      </c>
    </row>
    <row r="390" spans="1:14">
      <c r="A390" s="46">
        <v>45005</v>
      </c>
      <c r="B390" s="7">
        <f t="shared" si="6"/>
        <v>389</v>
      </c>
      <c r="C390" s="16" t="s">
        <v>3466</v>
      </c>
      <c r="D390" s="8" t="s">
        <v>783</v>
      </c>
      <c r="E390" s="8">
        <v>1</v>
      </c>
      <c r="F390" s="8">
        <v>17</v>
      </c>
      <c r="G390" s="8">
        <v>0</v>
      </c>
      <c r="H390" s="9" t="s">
        <v>21</v>
      </c>
      <c r="I390" s="8" t="s">
        <v>4</v>
      </c>
      <c r="J390" s="8" t="s">
        <v>1209</v>
      </c>
      <c r="K390" s="8" t="s">
        <v>27</v>
      </c>
      <c r="M390" s="10">
        <v>1</v>
      </c>
      <c r="N390" t="s">
        <v>3467</v>
      </c>
    </row>
    <row r="391" spans="1:14">
      <c r="A391" s="46">
        <v>45005</v>
      </c>
      <c r="B391" s="7">
        <f t="shared" si="6"/>
        <v>390</v>
      </c>
      <c r="C391" s="16" t="s">
        <v>3468</v>
      </c>
      <c r="D391" s="8" t="s">
        <v>73</v>
      </c>
      <c r="E391" s="8">
        <v>1</v>
      </c>
      <c r="F391" s="8">
        <v>1</v>
      </c>
      <c r="G391" s="8">
        <v>1</v>
      </c>
      <c r="H391" s="9" t="s">
        <v>15</v>
      </c>
      <c r="I391" s="9" t="s">
        <v>4</v>
      </c>
      <c r="J391" s="9" t="s">
        <v>49</v>
      </c>
      <c r="K391" s="9" t="s">
        <v>14</v>
      </c>
      <c r="M391" s="10">
        <v>1</v>
      </c>
      <c r="N391" t="s">
        <v>3465</v>
      </c>
    </row>
    <row r="392" spans="1:14">
      <c r="A392" s="46">
        <v>45005</v>
      </c>
      <c r="B392" s="7">
        <f t="shared" si="6"/>
        <v>391</v>
      </c>
      <c r="C392" s="16" t="s">
        <v>3469</v>
      </c>
      <c r="D392" s="8" t="s">
        <v>73</v>
      </c>
      <c r="E392" s="8">
        <v>1</v>
      </c>
      <c r="F392" s="8">
        <v>0</v>
      </c>
      <c r="G392" s="8">
        <v>1</v>
      </c>
      <c r="H392" s="9" t="s">
        <v>15</v>
      </c>
      <c r="I392" s="9" t="s">
        <v>4</v>
      </c>
      <c r="J392" s="9" t="s">
        <v>1209</v>
      </c>
      <c r="K392" s="9" t="s">
        <v>14</v>
      </c>
      <c r="M392" s="10">
        <v>1</v>
      </c>
      <c r="N392" t="s">
        <v>3465</v>
      </c>
    </row>
    <row r="393" spans="1:14">
      <c r="A393" s="46">
        <v>45005</v>
      </c>
      <c r="B393" s="7">
        <f t="shared" si="6"/>
        <v>392</v>
      </c>
      <c r="C393" s="16" t="s">
        <v>3470</v>
      </c>
      <c r="D393" s="8" t="s">
        <v>73</v>
      </c>
      <c r="E393" s="8">
        <v>1</v>
      </c>
      <c r="F393" s="8">
        <v>0</v>
      </c>
      <c r="G393" s="8">
        <v>1</v>
      </c>
      <c r="H393" s="9" t="s">
        <v>15</v>
      </c>
      <c r="I393" s="9" t="s">
        <v>4</v>
      </c>
      <c r="J393" s="9" t="s">
        <v>245</v>
      </c>
      <c r="K393" s="9" t="s">
        <v>20</v>
      </c>
      <c r="L393" s="9">
        <v>1</v>
      </c>
    </row>
    <row r="394" spans="1:14">
      <c r="A394" s="46">
        <v>45005</v>
      </c>
      <c r="B394" s="7">
        <f t="shared" si="6"/>
        <v>393</v>
      </c>
      <c r="C394" s="16" t="s">
        <v>3471</v>
      </c>
      <c r="D394" s="8" t="s">
        <v>48</v>
      </c>
      <c r="E394" s="8">
        <v>1</v>
      </c>
      <c r="F394" s="8">
        <v>1</v>
      </c>
      <c r="G394" s="8">
        <v>1</v>
      </c>
      <c r="H394" s="9" t="s">
        <v>15</v>
      </c>
      <c r="I394" s="9" t="s">
        <v>4</v>
      </c>
      <c r="J394" s="9" t="s">
        <v>49</v>
      </c>
      <c r="K394" s="9" t="s">
        <v>14</v>
      </c>
      <c r="M394" s="10">
        <v>1</v>
      </c>
      <c r="N394" t="s">
        <v>3465</v>
      </c>
    </row>
    <row r="395" spans="1:14">
      <c r="A395" s="46">
        <v>45005</v>
      </c>
      <c r="B395" s="7">
        <f t="shared" si="6"/>
        <v>394</v>
      </c>
      <c r="C395" s="16" t="s">
        <v>3472</v>
      </c>
      <c r="D395" s="8" t="s">
        <v>48</v>
      </c>
      <c r="E395" s="8">
        <v>1</v>
      </c>
      <c r="F395" s="8">
        <v>1</v>
      </c>
      <c r="G395" s="8">
        <v>2</v>
      </c>
      <c r="H395" s="9" t="s">
        <v>26</v>
      </c>
      <c r="I395" s="8" t="s">
        <v>13</v>
      </c>
      <c r="J395" s="9" t="s">
        <v>49</v>
      </c>
      <c r="K395" s="9" t="s">
        <v>8</v>
      </c>
      <c r="L395" s="9">
        <v>1</v>
      </c>
    </row>
    <row r="396" spans="1:14">
      <c r="A396" s="46">
        <v>45005</v>
      </c>
      <c r="B396" s="7">
        <f t="shared" si="6"/>
        <v>395</v>
      </c>
      <c r="C396" s="16" t="s">
        <v>3473</v>
      </c>
      <c r="D396" s="8" t="s">
        <v>48</v>
      </c>
      <c r="E396" s="8">
        <v>1</v>
      </c>
      <c r="F396" s="8">
        <v>1</v>
      </c>
      <c r="G396" s="8">
        <v>1</v>
      </c>
      <c r="H396" s="9" t="s">
        <v>15</v>
      </c>
      <c r="I396" s="8" t="s">
        <v>7</v>
      </c>
      <c r="J396" s="9" t="s">
        <v>49</v>
      </c>
      <c r="K396" s="9" t="s">
        <v>11</v>
      </c>
      <c r="M396" s="10">
        <v>1</v>
      </c>
      <c r="N396" t="s">
        <v>3474</v>
      </c>
    </row>
    <row r="397" spans="1:14">
      <c r="A397" s="46">
        <v>45005</v>
      </c>
      <c r="B397" s="7">
        <f t="shared" si="6"/>
        <v>396</v>
      </c>
      <c r="C397" s="16" t="s">
        <v>3475</v>
      </c>
      <c r="D397" s="8" t="s">
        <v>48</v>
      </c>
      <c r="E397" s="8">
        <v>1</v>
      </c>
      <c r="F397" s="8">
        <v>1</v>
      </c>
      <c r="G397" s="8">
        <v>1</v>
      </c>
      <c r="H397" s="9" t="s">
        <v>15</v>
      </c>
      <c r="I397" s="8" t="s">
        <v>4</v>
      </c>
      <c r="J397" s="9" t="s">
        <v>49</v>
      </c>
      <c r="K397" s="9" t="s">
        <v>14</v>
      </c>
      <c r="L397" s="9">
        <v>1</v>
      </c>
    </row>
    <row r="398" spans="1:14">
      <c r="A398" s="46">
        <v>45005</v>
      </c>
      <c r="B398" s="7">
        <f t="shared" si="6"/>
        <v>397</v>
      </c>
      <c r="C398" s="16" t="s">
        <v>3476</v>
      </c>
      <c r="D398" s="8" t="s">
        <v>68</v>
      </c>
      <c r="E398" s="8">
        <v>1</v>
      </c>
      <c r="F398" s="8">
        <v>1</v>
      </c>
      <c r="G398" s="8">
        <v>1</v>
      </c>
      <c r="H398" s="9" t="s">
        <v>6</v>
      </c>
      <c r="I398" s="9" t="s">
        <v>4</v>
      </c>
      <c r="J398" s="9" t="s">
        <v>49</v>
      </c>
      <c r="K398" s="9" t="s">
        <v>8</v>
      </c>
      <c r="L398" s="9">
        <v>1</v>
      </c>
    </row>
    <row r="399" spans="1:14">
      <c r="A399" s="46">
        <v>45005</v>
      </c>
      <c r="B399" s="7">
        <f t="shared" si="6"/>
        <v>398</v>
      </c>
      <c r="C399" s="16" t="s">
        <v>3477</v>
      </c>
      <c r="D399" s="8" t="s">
        <v>3439</v>
      </c>
      <c r="E399" s="8">
        <v>1</v>
      </c>
      <c r="F399" s="8">
        <v>1</v>
      </c>
      <c r="G399" s="8">
        <v>3</v>
      </c>
      <c r="H399" s="9" t="s">
        <v>6</v>
      </c>
      <c r="I399" s="9" t="s">
        <v>7</v>
      </c>
      <c r="J399" s="9" t="s">
        <v>49</v>
      </c>
      <c r="K399" s="9" t="s">
        <v>20</v>
      </c>
      <c r="L399" s="9">
        <v>1</v>
      </c>
    </row>
    <row r="400" spans="1:14">
      <c r="A400" s="46">
        <v>45005</v>
      </c>
      <c r="B400" s="7">
        <f t="shared" si="6"/>
        <v>399</v>
      </c>
      <c r="C400" s="16" t="s">
        <v>3478</v>
      </c>
      <c r="D400" s="8" t="s">
        <v>3439</v>
      </c>
      <c r="E400" s="8">
        <v>1</v>
      </c>
      <c r="F400" s="8">
        <v>1</v>
      </c>
      <c r="G400" s="8">
        <v>3</v>
      </c>
      <c r="H400" s="9" t="s">
        <v>6</v>
      </c>
      <c r="I400" s="9" t="s">
        <v>16</v>
      </c>
      <c r="J400" s="9" t="s">
        <v>49</v>
      </c>
      <c r="K400" s="9" t="s">
        <v>20</v>
      </c>
      <c r="L400" s="9">
        <v>1</v>
      </c>
    </row>
    <row r="401" spans="1:14">
      <c r="A401" s="46">
        <v>45005</v>
      </c>
      <c r="B401" s="7">
        <f t="shared" si="6"/>
        <v>400</v>
      </c>
      <c r="C401" s="23" t="s">
        <v>3479</v>
      </c>
      <c r="D401" s="8" t="s">
        <v>950</v>
      </c>
      <c r="E401" s="8">
        <v>1</v>
      </c>
      <c r="F401" s="8">
        <v>1</v>
      </c>
      <c r="G401" s="8">
        <v>3</v>
      </c>
      <c r="H401" s="9" t="s">
        <v>6</v>
      </c>
      <c r="I401" s="9" t="s">
        <v>4</v>
      </c>
      <c r="J401" s="9" t="s">
        <v>51</v>
      </c>
      <c r="K401" s="9" t="s">
        <v>20</v>
      </c>
      <c r="L401" s="9">
        <v>1</v>
      </c>
    </row>
    <row r="402" spans="1:14">
      <c r="A402" s="46">
        <v>45005</v>
      </c>
      <c r="B402" s="7">
        <f t="shared" si="6"/>
        <v>401</v>
      </c>
      <c r="C402" s="23" t="s">
        <v>3480</v>
      </c>
      <c r="D402" s="8" t="s">
        <v>950</v>
      </c>
      <c r="E402" s="8">
        <v>1</v>
      </c>
      <c r="F402" s="8">
        <v>1</v>
      </c>
      <c r="G402" s="8">
        <v>3</v>
      </c>
      <c r="H402" s="9" t="s">
        <v>6</v>
      </c>
      <c r="I402" s="8" t="s">
        <v>4</v>
      </c>
      <c r="J402" s="9" t="s">
        <v>66</v>
      </c>
      <c r="K402" s="9" t="s">
        <v>20</v>
      </c>
      <c r="L402" s="9">
        <v>1</v>
      </c>
    </row>
    <row r="403" spans="1:14">
      <c r="A403" s="46">
        <v>45005</v>
      </c>
      <c r="B403" s="7">
        <f t="shared" si="6"/>
        <v>402</v>
      </c>
      <c r="C403" s="18" t="s">
        <v>3481</v>
      </c>
      <c r="D403" s="8" t="s">
        <v>55</v>
      </c>
      <c r="E403" s="8">
        <v>1</v>
      </c>
      <c r="F403" s="8">
        <v>1</v>
      </c>
      <c r="G403" s="8">
        <v>3</v>
      </c>
      <c r="H403" s="9" t="s">
        <v>6</v>
      </c>
      <c r="I403" s="9" t="s">
        <v>7</v>
      </c>
      <c r="J403" s="9" t="s">
        <v>51</v>
      </c>
      <c r="K403" s="9" t="s">
        <v>20</v>
      </c>
      <c r="L403" s="9">
        <v>1</v>
      </c>
    </row>
    <row r="404" spans="1:14">
      <c r="A404" s="46">
        <v>45006</v>
      </c>
      <c r="B404" s="7">
        <f t="shared" si="6"/>
        <v>403</v>
      </c>
      <c r="C404" s="25" t="s">
        <v>3482</v>
      </c>
      <c r="D404" s="8" t="s">
        <v>68</v>
      </c>
      <c r="E404" s="8">
        <v>1</v>
      </c>
      <c r="F404" s="8">
        <v>1</v>
      </c>
      <c r="G404" s="8">
        <v>1</v>
      </c>
      <c r="H404" s="9" t="s">
        <v>6</v>
      </c>
      <c r="I404" s="9" t="s">
        <v>4</v>
      </c>
      <c r="J404" s="9" t="s">
        <v>87</v>
      </c>
      <c r="K404" s="9" t="s">
        <v>8</v>
      </c>
      <c r="M404" s="10">
        <v>1</v>
      </c>
    </row>
    <row r="405" spans="1:14">
      <c r="A405" s="46">
        <v>45006</v>
      </c>
      <c r="B405" s="7">
        <f t="shared" si="6"/>
        <v>404</v>
      </c>
      <c r="C405" s="25" t="s">
        <v>3483</v>
      </c>
      <c r="D405" s="8" t="s">
        <v>68</v>
      </c>
      <c r="E405" s="8">
        <v>1</v>
      </c>
      <c r="F405" s="8">
        <v>0</v>
      </c>
      <c r="G405" s="8">
        <v>0</v>
      </c>
      <c r="H405" s="9" t="s">
        <v>6</v>
      </c>
      <c r="I405" s="9" t="s">
        <v>7</v>
      </c>
      <c r="J405" s="9" t="s">
        <v>49</v>
      </c>
      <c r="K405" s="9" t="s">
        <v>8</v>
      </c>
      <c r="L405" s="9">
        <v>1</v>
      </c>
    </row>
    <row r="406" spans="1:14">
      <c r="A406" s="46">
        <v>45006</v>
      </c>
      <c r="B406" s="7">
        <f t="shared" si="6"/>
        <v>405</v>
      </c>
      <c r="C406" s="18" t="s">
        <v>3484</v>
      </c>
      <c r="D406" s="197" t="s">
        <v>59</v>
      </c>
      <c r="E406" s="8">
        <v>1</v>
      </c>
      <c r="F406" s="8">
        <v>1</v>
      </c>
      <c r="G406" s="8">
        <v>1</v>
      </c>
      <c r="H406" s="9" t="s">
        <v>6</v>
      </c>
      <c r="I406" s="8" t="s">
        <v>4</v>
      </c>
      <c r="J406" s="9" t="s">
        <v>51</v>
      </c>
      <c r="K406" s="9" t="s">
        <v>8</v>
      </c>
      <c r="L406" s="9">
        <v>1</v>
      </c>
    </row>
    <row r="407" spans="1:14">
      <c r="A407" s="46">
        <v>45006</v>
      </c>
      <c r="B407" s="7">
        <f t="shared" si="6"/>
        <v>406</v>
      </c>
      <c r="C407" s="16" t="s">
        <v>3485</v>
      </c>
      <c r="D407" s="197" t="s">
        <v>59</v>
      </c>
      <c r="E407" s="8">
        <v>1</v>
      </c>
      <c r="F407" s="8">
        <v>1</v>
      </c>
      <c r="G407" s="8">
        <v>1</v>
      </c>
      <c r="H407" s="9" t="s">
        <v>6</v>
      </c>
      <c r="I407" s="8" t="s">
        <v>4</v>
      </c>
      <c r="J407" s="9" t="s">
        <v>83</v>
      </c>
      <c r="K407" s="9" t="s">
        <v>8</v>
      </c>
      <c r="L407" s="9">
        <v>1</v>
      </c>
    </row>
    <row r="408" spans="1:14">
      <c r="A408" s="46">
        <v>45006</v>
      </c>
      <c r="B408" s="7">
        <f t="shared" si="6"/>
        <v>407</v>
      </c>
      <c r="C408" s="16" t="s">
        <v>3486</v>
      </c>
      <c r="D408" s="8" t="s">
        <v>48</v>
      </c>
      <c r="E408" s="8">
        <v>1</v>
      </c>
      <c r="F408" s="8">
        <v>2</v>
      </c>
      <c r="G408" s="8">
        <v>0</v>
      </c>
      <c r="H408" s="9" t="s">
        <v>21</v>
      </c>
      <c r="I408" s="8" t="s">
        <v>4</v>
      </c>
      <c r="J408" s="9" t="s">
        <v>3487</v>
      </c>
      <c r="K408" s="9" t="s">
        <v>27</v>
      </c>
      <c r="M408" s="10">
        <v>1</v>
      </c>
      <c r="N408" t="s">
        <v>2650</v>
      </c>
    </row>
    <row r="409" spans="1:14">
      <c r="A409" s="46">
        <v>45006</v>
      </c>
      <c r="B409" s="7">
        <f t="shared" si="6"/>
        <v>408</v>
      </c>
      <c r="C409" s="16" t="s">
        <v>3488</v>
      </c>
      <c r="D409" s="8" t="s">
        <v>48</v>
      </c>
      <c r="E409" s="8">
        <v>1</v>
      </c>
      <c r="F409" s="8">
        <v>2</v>
      </c>
      <c r="G409" s="8">
        <v>1</v>
      </c>
      <c r="H409" s="9" t="s">
        <v>15</v>
      </c>
      <c r="I409" s="8" t="s">
        <v>4</v>
      </c>
      <c r="J409" s="9" t="s">
        <v>213</v>
      </c>
      <c r="K409" s="9" t="s">
        <v>14</v>
      </c>
      <c r="M409" s="10">
        <v>1</v>
      </c>
      <c r="N409" t="s">
        <v>2650</v>
      </c>
    </row>
    <row r="410" spans="1:14">
      <c r="A410" s="46">
        <v>45006</v>
      </c>
      <c r="B410" s="7">
        <f t="shared" si="6"/>
        <v>409</v>
      </c>
      <c r="C410" s="24" t="s">
        <v>3489</v>
      </c>
      <c r="D410" s="8" t="s">
        <v>783</v>
      </c>
      <c r="E410" s="8">
        <v>1</v>
      </c>
      <c r="F410" s="8">
        <v>0</v>
      </c>
      <c r="G410" s="8">
        <v>1</v>
      </c>
      <c r="H410" s="9" t="s">
        <v>3</v>
      </c>
      <c r="I410" s="8" t="s">
        <v>4</v>
      </c>
      <c r="J410" s="9" t="s">
        <v>49</v>
      </c>
      <c r="K410" s="9" t="s">
        <v>5</v>
      </c>
      <c r="L410" s="9">
        <v>1</v>
      </c>
    </row>
    <row r="411" spans="1:14">
      <c r="A411" s="46">
        <v>45006</v>
      </c>
      <c r="B411" s="7">
        <f t="shared" si="6"/>
        <v>410</v>
      </c>
      <c r="C411" s="16" t="s">
        <v>3490</v>
      </c>
      <c r="D411" s="8" t="s">
        <v>53</v>
      </c>
      <c r="E411" s="8">
        <v>1</v>
      </c>
      <c r="F411" s="8">
        <v>17</v>
      </c>
      <c r="G411" s="8">
        <v>0</v>
      </c>
      <c r="H411" s="9" t="s">
        <v>21</v>
      </c>
      <c r="I411" s="9" t="s">
        <v>4</v>
      </c>
      <c r="J411" s="9" t="s">
        <v>1209</v>
      </c>
      <c r="K411" s="9" t="s">
        <v>27</v>
      </c>
      <c r="M411" s="10">
        <v>1</v>
      </c>
      <c r="N411" t="s">
        <v>3491</v>
      </c>
    </row>
    <row r="412" spans="1:14">
      <c r="A412" s="46">
        <v>45006</v>
      </c>
      <c r="B412" s="7">
        <f t="shared" si="6"/>
        <v>411</v>
      </c>
      <c r="C412" s="16" t="s">
        <v>3492</v>
      </c>
      <c r="D412" s="8" t="s">
        <v>53</v>
      </c>
      <c r="E412" s="8">
        <v>1</v>
      </c>
      <c r="F412" s="8">
        <v>0</v>
      </c>
      <c r="G412" s="8">
        <v>1</v>
      </c>
      <c r="H412" s="9" t="s">
        <v>15</v>
      </c>
      <c r="I412" s="8" t="s">
        <v>4</v>
      </c>
      <c r="J412" s="9" t="s">
        <v>1209</v>
      </c>
      <c r="K412" s="9" t="s">
        <v>20</v>
      </c>
      <c r="L412" s="9">
        <v>1</v>
      </c>
    </row>
    <row r="413" spans="1:14">
      <c r="A413" s="46">
        <v>45006</v>
      </c>
      <c r="B413" s="7">
        <f t="shared" si="6"/>
        <v>412</v>
      </c>
      <c r="C413" s="16" t="s">
        <v>3493</v>
      </c>
      <c r="D413" s="8" t="s">
        <v>61</v>
      </c>
      <c r="E413" s="8">
        <v>1</v>
      </c>
      <c r="F413" s="8">
        <v>1</v>
      </c>
      <c r="G413" s="8">
        <v>1</v>
      </c>
      <c r="H413" s="9" t="s">
        <v>6</v>
      </c>
      <c r="I413" s="8" t="s">
        <v>7</v>
      </c>
      <c r="J413" s="9" t="s">
        <v>49</v>
      </c>
      <c r="K413" s="9" t="s">
        <v>8</v>
      </c>
      <c r="L413" s="9">
        <v>1</v>
      </c>
    </row>
    <row r="414" spans="1:14">
      <c r="A414" s="46">
        <v>45006</v>
      </c>
      <c r="B414" s="7">
        <f t="shared" si="6"/>
        <v>413</v>
      </c>
      <c r="C414" s="16" t="s">
        <v>3494</v>
      </c>
      <c r="D414" s="8" t="s">
        <v>61</v>
      </c>
      <c r="E414" s="8">
        <v>1</v>
      </c>
      <c r="F414" s="8">
        <v>0</v>
      </c>
      <c r="G414" s="8">
        <v>0</v>
      </c>
      <c r="H414" s="9" t="s">
        <v>6</v>
      </c>
      <c r="I414" s="8" t="s">
        <v>7</v>
      </c>
      <c r="J414" s="9" t="s">
        <v>49</v>
      </c>
      <c r="K414" s="9" t="s">
        <v>8</v>
      </c>
      <c r="M414" s="10">
        <v>1</v>
      </c>
      <c r="N414" t="s">
        <v>3495</v>
      </c>
    </row>
    <row r="415" spans="1:14">
      <c r="A415" s="46">
        <v>45006</v>
      </c>
      <c r="B415" s="7">
        <f t="shared" si="6"/>
        <v>414</v>
      </c>
      <c r="C415" s="16" t="s">
        <v>3496</v>
      </c>
      <c r="D415" s="8" t="s">
        <v>73</v>
      </c>
      <c r="E415" s="8">
        <v>1</v>
      </c>
      <c r="F415" s="8">
        <v>0</v>
      </c>
      <c r="G415" s="8">
        <v>1</v>
      </c>
      <c r="H415" s="9" t="s">
        <v>15</v>
      </c>
      <c r="I415" s="8" t="s">
        <v>4</v>
      </c>
      <c r="J415" s="9" t="s">
        <v>49</v>
      </c>
      <c r="K415" s="9" t="s">
        <v>11</v>
      </c>
      <c r="L415" s="9">
        <v>1</v>
      </c>
    </row>
    <row r="416" spans="1:14">
      <c r="A416" s="46">
        <v>45006</v>
      </c>
      <c r="B416" s="7">
        <f t="shared" si="6"/>
        <v>415</v>
      </c>
      <c r="C416" s="16" t="s">
        <v>3497</v>
      </c>
      <c r="D416" s="8" t="s">
        <v>73</v>
      </c>
      <c r="E416" s="8">
        <v>1</v>
      </c>
      <c r="F416" s="8">
        <v>17</v>
      </c>
      <c r="G416" s="8">
        <v>0</v>
      </c>
      <c r="H416" s="9" t="s">
        <v>21</v>
      </c>
      <c r="I416" s="9" t="s">
        <v>4</v>
      </c>
      <c r="J416" s="9" t="s">
        <v>1209</v>
      </c>
      <c r="K416" s="9" t="s">
        <v>27</v>
      </c>
      <c r="M416" s="10">
        <v>1</v>
      </c>
      <c r="N416" t="s">
        <v>3498</v>
      </c>
    </row>
    <row r="417" spans="1:13">
      <c r="A417" s="46">
        <v>45006</v>
      </c>
      <c r="B417" s="7">
        <f t="shared" si="6"/>
        <v>416</v>
      </c>
      <c r="C417" s="16" t="s">
        <v>3499</v>
      </c>
      <c r="D417" s="8" t="s">
        <v>2605</v>
      </c>
      <c r="E417" s="8">
        <v>1</v>
      </c>
      <c r="F417" s="8">
        <v>0</v>
      </c>
      <c r="G417" s="8">
        <v>1</v>
      </c>
      <c r="H417" s="9" t="s">
        <v>3</v>
      </c>
      <c r="I417" s="8" t="s">
        <v>4</v>
      </c>
      <c r="J417" s="9" t="s">
        <v>87</v>
      </c>
      <c r="K417" s="9" t="s">
        <v>5</v>
      </c>
      <c r="L417" s="9">
        <v>1</v>
      </c>
    </row>
    <row r="418" spans="1:13">
      <c r="A418" s="6">
        <v>45006</v>
      </c>
      <c r="B418" s="7">
        <f t="shared" si="6"/>
        <v>417</v>
      </c>
      <c r="C418" s="18" t="s">
        <v>3500</v>
      </c>
      <c r="D418" s="8" t="s">
        <v>3439</v>
      </c>
      <c r="E418" s="8">
        <v>1</v>
      </c>
      <c r="F418" s="8">
        <v>0</v>
      </c>
      <c r="G418" s="8">
        <v>1</v>
      </c>
      <c r="H418" s="9" t="s">
        <v>3</v>
      </c>
      <c r="I418" s="9" t="s">
        <v>4</v>
      </c>
      <c r="J418" s="9" t="s">
        <v>51</v>
      </c>
      <c r="K418" s="9" t="s">
        <v>5</v>
      </c>
      <c r="L418" s="9">
        <v>1</v>
      </c>
    </row>
    <row r="419" spans="1:13">
      <c r="A419" s="6">
        <v>45006</v>
      </c>
      <c r="B419" s="7">
        <f t="shared" si="6"/>
        <v>418</v>
      </c>
      <c r="C419" s="18" t="s">
        <v>3501</v>
      </c>
      <c r="D419" s="8" t="s">
        <v>950</v>
      </c>
      <c r="E419" s="8">
        <v>1</v>
      </c>
      <c r="F419" s="8">
        <v>0</v>
      </c>
      <c r="G419" s="8">
        <v>0</v>
      </c>
      <c r="H419" s="9" t="s">
        <v>9</v>
      </c>
      <c r="I419" s="8" t="s">
        <v>4</v>
      </c>
      <c r="J419" s="9" t="s">
        <v>51</v>
      </c>
      <c r="K419" s="9" t="s">
        <v>20</v>
      </c>
      <c r="M419" s="10">
        <v>1</v>
      </c>
    </row>
    <row r="420" spans="1:13">
      <c r="A420" s="6">
        <v>45006</v>
      </c>
      <c r="B420" s="7">
        <f t="shared" si="6"/>
        <v>419</v>
      </c>
      <c r="C420" s="18" t="s">
        <v>3502</v>
      </c>
      <c r="D420" s="8" t="s">
        <v>55</v>
      </c>
      <c r="E420" s="8">
        <v>1</v>
      </c>
      <c r="F420" s="8">
        <v>1</v>
      </c>
      <c r="G420" s="8">
        <v>0</v>
      </c>
      <c r="H420" s="9" t="s">
        <v>13</v>
      </c>
      <c r="I420" s="8" t="s">
        <v>13</v>
      </c>
      <c r="K420" s="9" t="s">
        <v>17</v>
      </c>
      <c r="L420" s="9">
        <v>1</v>
      </c>
    </row>
    <row r="421" spans="1:13">
      <c r="A421" s="6">
        <v>45007</v>
      </c>
      <c r="B421" s="7">
        <f t="shared" si="6"/>
        <v>420</v>
      </c>
      <c r="C421" s="18" t="s">
        <v>3503</v>
      </c>
      <c r="D421" s="8" t="s">
        <v>73</v>
      </c>
      <c r="E421" s="8">
        <v>1</v>
      </c>
      <c r="F421" s="8">
        <v>0</v>
      </c>
      <c r="G421" s="8">
        <v>1</v>
      </c>
      <c r="H421" s="9" t="s">
        <v>15</v>
      </c>
      <c r="I421" s="8" t="s">
        <v>4</v>
      </c>
      <c r="J421" s="9" t="s">
        <v>1209</v>
      </c>
      <c r="K421" s="9" t="s">
        <v>14</v>
      </c>
      <c r="L421" s="9">
        <v>1</v>
      </c>
    </row>
    <row r="422" spans="1:13">
      <c r="A422" s="6">
        <v>45007</v>
      </c>
      <c r="B422" s="7">
        <f t="shared" si="6"/>
        <v>421</v>
      </c>
      <c r="C422" s="18" t="s">
        <v>3504</v>
      </c>
      <c r="D422" s="8" t="s">
        <v>73</v>
      </c>
      <c r="E422" s="8">
        <v>1</v>
      </c>
      <c r="F422" s="8">
        <v>1</v>
      </c>
      <c r="G422" s="8">
        <v>1</v>
      </c>
      <c r="H422" s="9" t="s">
        <v>15</v>
      </c>
      <c r="I422" s="9" t="s">
        <v>4</v>
      </c>
      <c r="J422" s="9" t="s">
        <v>49</v>
      </c>
      <c r="K422" s="9" t="s">
        <v>14</v>
      </c>
      <c r="L422" s="9">
        <v>1</v>
      </c>
    </row>
    <row r="423" spans="1:13">
      <c r="A423" s="6">
        <v>45007</v>
      </c>
      <c r="B423" s="7">
        <f t="shared" si="6"/>
        <v>422</v>
      </c>
      <c r="C423" s="18" t="s">
        <v>3505</v>
      </c>
      <c r="D423" s="8" t="s">
        <v>73</v>
      </c>
      <c r="E423" s="8">
        <v>1</v>
      </c>
      <c r="F423" s="8">
        <v>17</v>
      </c>
      <c r="G423" s="8">
        <v>0</v>
      </c>
      <c r="H423" s="9" t="s">
        <v>21</v>
      </c>
      <c r="I423" s="8" t="s">
        <v>4</v>
      </c>
      <c r="J423" s="9" t="s">
        <v>1209</v>
      </c>
      <c r="K423" s="9" t="s">
        <v>25</v>
      </c>
      <c r="L423" s="9">
        <v>1</v>
      </c>
    </row>
    <row r="424" spans="1:13">
      <c r="A424" s="6">
        <v>45007</v>
      </c>
      <c r="B424" s="7">
        <f t="shared" si="6"/>
        <v>423</v>
      </c>
      <c r="C424" s="18" t="s">
        <v>3506</v>
      </c>
      <c r="D424" s="8" t="s">
        <v>73</v>
      </c>
      <c r="E424" s="8">
        <v>1</v>
      </c>
      <c r="F424" s="8">
        <v>1</v>
      </c>
      <c r="G424" s="8">
        <v>4</v>
      </c>
      <c r="H424" s="9" t="s">
        <v>9</v>
      </c>
      <c r="I424" s="8" t="s">
        <v>7</v>
      </c>
      <c r="J424" s="9" t="s">
        <v>49</v>
      </c>
      <c r="K424" s="9" t="s">
        <v>36</v>
      </c>
      <c r="L424" s="9">
        <v>1</v>
      </c>
    </row>
    <row r="425" spans="1:13">
      <c r="A425" s="6">
        <v>45007</v>
      </c>
      <c r="B425" s="7">
        <f t="shared" si="6"/>
        <v>424</v>
      </c>
      <c r="C425" s="18" t="s">
        <v>3507</v>
      </c>
      <c r="D425" s="8" t="s">
        <v>73</v>
      </c>
      <c r="E425" s="8">
        <v>1</v>
      </c>
      <c r="F425" s="8">
        <v>1</v>
      </c>
      <c r="G425" s="8">
        <v>4</v>
      </c>
      <c r="H425" s="9" t="s">
        <v>9</v>
      </c>
      <c r="I425" s="9" t="s">
        <v>4</v>
      </c>
      <c r="J425" s="9" t="s">
        <v>51</v>
      </c>
      <c r="K425" s="9" t="s">
        <v>36</v>
      </c>
      <c r="L425" s="9">
        <v>1</v>
      </c>
    </row>
    <row r="426" spans="1:13">
      <c r="A426" s="6">
        <v>45007</v>
      </c>
      <c r="B426" s="7">
        <f t="shared" si="6"/>
        <v>425</v>
      </c>
      <c r="C426" s="18" t="s">
        <v>3508</v>
      </c>
      <c r="D426" s="8" t="s">
        <v>73</v>
      </c>
      <c r="E426" s="8">
        <v>1</v>
      </c>
      <c r="F426" s="8">
        <v>1</v>
      </c>
      <c r="G426" s="8">
        <v>3</v>
      </c>
      <c r="H426" s="9" t="s">
        <v>9</v>
      </c>
      <c r="I426" s="9" t="s">
        <v>4</v>
      </c>
      <c r="J426" s="9" t="s">
        <v>87</v>
      </c>
      <c r="K426" s="9" t="s">
        <v>36</v>
      </c>
      <c r="L426" s="9">
        <v>1</v>
      </c>
    </row>
    <row r="427" spans="1:13">
      <c r="A427" s="6">
        <v>45007</v>
      </c>
      <c r="B427" s="7">
        <f t="shared" si="6"/>
        <v>426</v>
      </c>
      <c r="C427" s="18" t="s">
        <v>3509</v>
      </c>
      <c r="D427" s="8" t="s">
        <v>73</v>
      </c>
      <c r="E427" s="8">
        <v>1</v>
      </c>
      <c r="F427" s="8">
        <v>1</v>
      </c>
      <c r="G427" s="8">
        <v>3</v>
      </c>
      <c r="H427" s="9" t="s">
        <v>9</v>
      </c>
      <c r="I427" s="9" t="s">
        <v>4</v>
      </c>
      <c r="J427" s="9" t="s">
        <v>83</v>
      </c>
      <c r="K427" s="9" t="s">
        <v>36</v>
      </c>
      <c r="L427" s="9">
        <v>1</v>
      </c>
    </row>
    <row r="428" spans="1:13">
      <c r="A428" s="6">
        <v>45007</v>
      </c>
      <c r="B428" s="7">
        <f t="shared" si="6"/>
        <v>427</v>
      </c>
      <c r="C428" s="25" t="s">
        <v>3510</v>
      </c>
      <c r="D428" s="8" t="s">
        <v>70</v>
      </c>
      <c r="E428" s="8">
        <v>1</v>
      </c>
      <c r="F428" s="8">
        <v>1</v>
      </c>
      <c r="G428" s="8">
        <v>1</v>
      </c>
      <c r="H428" s="9" t="s">
        <v>6</v>
      </c>
      <c r="I428" s="9" t="s">
        <v>4</v>
      </c>
      <c r="J428" s="9" t="s">
        <v>49</v>
      </c>
      <c r="K428" s="9" t="s">
        <v>8</v>
      </c>
      <c r="L428" s="9">
        <v>1</v>
      </c>
    </row>
    <row r="429" spans="1:13">
      <c r="A429" s="6">
        <v>45007</v>
      </c>
      <c r="B429" s="7">
        <f t="shared" si="6"/>
        <v>428</v>
      </c>
      <c r="C429" s="25" t="s">
        <v>3511</v>
      </c>
      <c r="D429" s="8" t="s">
        <v>70</v>
      </c>
      <c r="E429" s="8">
        <v>1</v>
      </c>
      <c r="F429" s="8">
        <v>1</v>
      </c>
      <c r="G429" s="8">
        <v>1</v>
      </c>
      <c r="H429" s="9" t="s">
        <v>6</v>
      </c>
      <c r="I429" s="9" t="s">
        <v>4</v>
      </c>
      <c r="J429" s="9" t="s">
        <v>87</v>
      </c>
      <c r="K429" s="9" t="s">
        <v>8</v>
      </c>
      <c r="L429" s="9">
        <v>1</v>
      </c>
    </row>
    <row r="430" spans="1:13">
      <c r="A430" s="6">
        <v>45007</v>
      </c>
      <c r="B430" s="7">
        <f t="shared" si="6"/>
        <v>429</v>
      </c>
      <c r="C430" s="25" t="s">
        <v>3512</v>
      </c>
      <c r="D430" s="8" t="s">
        <v>70</v>
      </c>
      <c r="E430" s="8">
        <v>1</v>
      </c>
      <c r="F430" s="8">
        <v>0</v>
      </c>
      <c r="G430" s="8">
        <v>1</v>
      </c>
      <c r="H430" s="9" t="s">
        <v>6</v>
      </c>
      <c r="I430" s="9" t="s">
        <v>4</v>
      </c>
      <c r="J430" s="9" t="s">
        <v>49</v>
      </c>
      <c r="K430" s="9" t="s">
        <v>20</v>
      </c>
      <c r="L430" s="9">
        <v>1</v>
      </c>
    </row>
    <row r="431" spans="1:13">
      <c r="A431" s="6">
        <v>45007</v>
      </c>
      <c r="B431" s="7">
        <f t="shared" si="6"/>
        <v>430</v>
      </c>
      <c r="C431" s="25" t="s">
        <v>3513</v>
      </c>
      <c r="D431" s="8" t="s">
        <v>2605</v>
      </c>
      <c r="E431" s="8">
        <v>1</v>
      </c>
      <c r="F431" s="8">
        <v>1</v>
      </c>
      <c r="G431" s="8">
        <v>1</v>
      </c>
      <c r="H431" s="9" t="s">
        <v>6</v>
      </c>
      <c r="I431" s="9" t="s">
        <v>4</v>
      </c>
      <c r="J431" s="9" t="s">
        <v>49</v>
      </c>
      <c r="K431" s="9" t="s">
        <v>8</v>
      </c>
      <c r="L431" s="9">
        <v>1</v>
      </c>
    </row>
    <row r="432" spans="1:13">
      <c r="A432" s="6">
        <v>45007</v>
      </c>
      <c r="B432" s="7">
        <f t="shared" si="6"/>
        <v>431</v>
      </c>
      <c r="C432" s="25" t="s">
        <v>3514</v>
      </c>
      <c r="D432" s="8" t="s">
        <v>2605</v>
      </c>
      <c r="E432" s="8">
        <v>1</v>
      </c>
      <c r="F432" s="8">
        <v>1</v>
      </c>
      <c r="G432" s="8">
        <v>2</v>
      </c>
      <c r="H432" s="9" t="s">
        <v>6</v>
      </c>
      <c r="I432" s="8" t="s">
        <v>4</v>
      </c>
      <c r="J432" s="9" t="s">
        <v>83</v>
      </c>
      <c r="K432" s="9" t="s">
        <v>20</v>
      </c>
      <c r="L432" s="9">
        <v>1</v>
      </c>
    </row>
    <row r="433" spans="1:13">
      <c r="A433" s="6">
        <v>45007</v>
      </c>
      <c r="B433" s="7">
        <f t="shared" si="6"/>
        <v>432</v>
      </c>
      <c r="C433" s="25" t="s">
        <v>3515</v>
      </c>
      <c r="D433" s="8" t="s">
        <v>2605</v>
      </c>
      <c r="E433" s="8">
        <v>1</v>
      </c>
      <c r="F433" s="8">
        <v>0</v>
      </c>
      <c r="G433" s="8">
        <v>1</v>
      </c>
      <c r="H433" s="9" t="s">
        <v>6</v>
      </c>
      <c r="I433" s="8" t="s">
        <v>4</v>
      </c>
      <c r="J433" s="9" t="s">
        <v>66</v>
      </c>
      <c r="K433" s="9" t="s">
        <v>20</v>
      </c>
      <c r="L433" s="9">
        <v>1</v>
      </c>
    </row>
    <row r="434" spans="1:13">
      <c r="A434" s="6">
        <v>45007</v>
      </c>
      <c r="B434" s="7">
        <f t="shared" si="6"/>
        <v>433</v>
      </c>
      <c r="C434" s="18" t="s">
        <v>3516</v>
      </c>
      <c r="D434" s="8" t="s">
        <v>68</v>
      </c>
      <c r="E434" s="8">
        <v>1</v>
      </c>
      <c r="F434" s="8">
        <v>1</v>
      </c>
      <c r="G434" s="8">
        <v>1</v>
      </c>
      <c r="H434" s="9" t="s">
        <v>6</v>
      </c>
      <c r="I434" s="8" t="s">
        <v>4</v>
      </c>
      <c r="J434" s="9" t="s">
        <v>87</v>
      </c>
      <c r="K434" s="9" t="s">
        <v>8</v>
      </c>
      <c r="L434" s="9">
        <v>1</v>
      </c>
    </row>
    <row r="435" spans="1:13">
      <c r="A435" s="6">
        <v>45007</v>
      </c>
      <c r="B435" s="7">
        <f t="shared" si="6"/>
        <v>434</v>
      </c>
      <c r="C435" s="16" t="s">
        <v>3517</v>
      </c>
      <c r="D435" s="197" t="s">
        <v>59</v>
      </c>
      <c r="E435" s="8">
        <v>1</v>
      </c>
      <c r="F435" s="8">
        <v>1</v>
      </c>
      <c r="G435" s="8">
        <v>2</v>
      </c>
      <c r="H435" s="9" t="s">
        <v>6</v>
      </c>
      <c r="I435" s="8" t="s">
        <v>7</v>
      </c>
      <c r="J435" s="9" t="s">
        <v>49</v>
      </c>
      <c r="K435" s="9" t="s">
        <v>20</v>
      </c>
      <c r="L435" s="9">
        <v>1</v>
      </c>
    </row>
    <row r="436" spans="1:13">
      <c r="A436" s="6">
        <v>45007</v>
      </c>
      <c r="B436" s="7">
        <f t="shared" si="6"/>
        <v>435</v>
      </c>
      <c r="C436" s="16" t="s">
        <v>3518</v>
      </c>
      <c r="D436" s="197" t="s">
        <v>59</v>
      </c>
      <c r="E436" s="8">
        <v>1</v>
      </c>
      <c r="F436" s="8">
        <v>0</v>
      </c>
      <c r="G436" s="8">
        <v>1</v>
      </c>
      <c r="H436" s="9" t="s">
        <v>6</v>
      </c>
      <c r="I436" s="8" t="s">
        <v>4</v>
      </c>
      <c r="J436" s="9" t="s">
        <v>87</v>
      </c>
      <c r="K436" s="9" t="s">
        <v>20</v>
      </c>
      <c r="L436" s="9">
        <v>1</v>
      </c>
    </row>
    <row r="437" spans="1:13">
      <c r="A437" s="6">
        <v>45007</v>
      </c>
      <c r="B437" s="7">
        <f t="shared" si="6"/>
        <v>436</v>
      </c>
      <c r="C437" s="18" t="s">
        <v>3519</v>
      </c>
      <c r="D437" s="197" t="s">
        <v>59</v>
      </c>
      <c r="E437" s="8">
        <v>1</v>
      </c>
      <c r="F437" s="8">
        <v>1</v>
      </c>
      <c r="G437" s="8">
        <v>2</v>
      </c>
      <c r="H437" s="9" t="s">
        <v>6</v>
      </c>
      <c r="I437" s="8" t="s">
        <v>7</v>
      </c>
      <c r="J437" s="9" t="s">
        <v>51</v>
      </c>
      <c r="K437" s="9" t="s">
        <v>20</v>
      </c>
      <c r="L437" s="9">
        <v>1</v>
      </c>
    </row>
    <row r="438" spans="1:13">
      <c r="A438" s="6">
        <v>45007</v>
      </c>
      <c r="B438" s="7">
        <f t="shared" si="6"/>
        <v>437</v>
      </c>
      <c r="C438" s="18" t="s">
        <v>3520</v>
      </c>
      <c r="D438" s="8" t="s">
        <v>783</v>
      </c>
      <c r="E438" s="8">
        <v>1</v>
      </c>
      <c r="F438" s="8">
        <v>1</v>
      </c>
      <c r="G438" s="8">
        <v>2</v>
      </c>
      <c r="H438" s="9" t="s">
        <v>6</v>
      </c>
      <c r="I438" s="8" t="s">
        <v>4</v>
      </c>
      <c r="J438" s="9" t="s">
        <v>87</v>
      </c>
      <c r="K438" s="9" t="s">
        <v>20</v>
      </c>
      <c r="L438" s="9">
        <v>1</v>
      </c>
    </row>
    <row r="439" spans="1:13">
      <c r="A439" s="6">
        <v>45007</v>
      </c>
      <c r="B439" s="7">
        <f t="shared" si="6"/>
        <v>438</v>
      </c>
      <c r="C439" s="18" t="s">
        <v>3521</v>
      </c>
      <c r="D439" s="8" t="s">
        <v>783</v>
      </c>
      <c r="E439" s="8">
        <v>1</v>
      </c>
      <c r="F439" s="8">
        <v>1</v>
      </c>
      <c r="G439" s="8">
        <v>2</v>
      </c>
      <c r="H439" s="9" t="s">
        <v>6</v>
      </c>
      <c r="I439" s="8" t="s">
        <v>4</v>
      </c>
      <c r="J439" s="9" t="s">
        <v>49</v>
      </c>
      <c r="K439" s="9" t="s">
        <v>20</v>
      </c>
      <c r="L439" s="9">
        <v>1</v>
      </c>
    </row>
    <row r="440" spans="1:13">
      <c r="A440" s="6">
        <v>45007</v>
      </c>
      <c r="B440" s="7">
        <f t="shared" si="6"/>
        <v>439</v>
      </c>
      <c r="C440" s="18" t="s">
        <v>3522</v>
      </c>
      <c r="D440" s="8" t="s">
        <v>783</v>
      </c>
      <c r="E440" s="8">
        <v>1</v>
      </c>
      <c r="F440" s="8">
        <v>0</v>
      </c>
      <c r="G440" s="8">
        <v>1</v>
      </c>
      <c r="H440" s="9" t="s">
        <v>6</v>
      </c>
      <c r="I440" s="8" t="s">
        <v>4</v>
      </c>
      <c r="J440" s="9" t="s">
        <v>83</v>
      </c>
      <c r="K440" s="9" t="s">
        <v>20</v>
      </c>
      <c r="L440" s="9">
        <v>1</v>
      </c>
    </row>
    <row r="441" spans="1:13">
      <c r="A441" s="6">
        <v>45007</v>
      </c>
      <c r="B441" s="7">
        <f t="shared" si="6"/>
        <v>440</v>
      </c>
      <c r="C441" s="18" t="s">
        <v>3523</v>
      </c>
      <c r="D441" s="8" t="s">
        <v>48</v>
      </c>
      <c r="E441" s="8">
        <v>1</v>
      </c>
      <c r="F441" s="8">
        <v>29</v>
      </c>
      <c r="G441" s="8">
        <v>0</v>
      </c>
      <c r="H441" s="9" t="s">
        <v>12</v>
      </c>
      <c r="I441" s="8" t="s">
        <v>10</v>
      </c>
      <c r="J441" s="9" t="s">
        <v>71</v>
      </c>
      <c r="K441" s="9" t="s">
        <v>11</v>
      </c>
      <c r="M441" s="10">
        <v>1</v>
      </c>
    </row>
    <row r="442" spans="1:13">
      <c r="A442" s="6">
        <v>45007</v>
      </c>
      <c r="B442" s="7">
        <f t="shared" si="6"/>
        <v>441</v>
      </c>
      <c r="C442" s="18" t="s">
        <v>3524</v>
      </c>
      <c r="D442" s="8" t="s">
        <v>48</v>
      </c>
      <c r="E442" s="8">
        <v>1</v>
      </c>
      <c r="F442" s="8">
        <v>0</v>
      </c>
      <c r="G442" s="8">
        <v>1</v>
      </c>
      <c r="H442" s="9" t="s">
        <v>15</v>
      </c>
      <c r="I442" s="8" t="s">
        <v>4</v>
      </c>
      <c r="J442" s="9" t="s">
        <v>66</v>
      </c>
      <c r="K442" s="9" t="s">
        <v>20</v>
      </c>
      <c r="L442" s="9">
        <v>1</v>
      </c>
    </row>
    <row r="443" spans="1:13">
      <c r="A443" s="6">
        <v>45007</v>
      </c>
      <c r="B443" s="7">
        <f t="shared" si="6"/>
        <v>442</v>
      </c>
      <c r="C443" s="18" t="s">
        <v>3525</v>
      </c>
      <c r="D443" s="8" t="s">
        <v>48</v>
      </c>
      <c r="E443" s="8">
        <v>1</v>
      </c>
      <c r="F443" s="8">
        <v>1</v>
      </c>
      <c r="G443" s="8">
        <v>1</v>
      </c>
      <c r="H443" s="9" t="s">
        <v>15</v>
      </c>
      <c r="I443" s="8" t="s">
        <v>4</v>
      </c>
      <c r="J443" s="9" t="s">
        <v>49</v>
      </c>
      <c r="K443" s="9" t="s">
        <v>14</v>
      </c>
      <c r="L443" s="9">
        <v>1</v>
      </c>
    </row>
    <row r="444" spans="1:13">
      <c r="A444" s="6">
        <v>45007</v>
      </c>
      <c r="B444" s="7">
        <f t="shared" si="6"/>
        <v>443</v>
      </c>
      <c r="C444" s="18" t="s">
        <v>3526</v>
      </c>
      <c r="D444" s="8" t="s">
        <v>48</v>
      </c>
      <c r="E444" s="8">
        <v>1</v>
      </c>
      <c r="F444" s="8">
        <v>1</v>
      </c>
      <c r="G444" s="8">
        <v>4</v>
      </c>
      <c r="H444" s="9" t="s">
        <v>9</v>
      </c>
      <c r="I444" s="8" t="s">
        <v>7</v>
      </c>
      <c r="J444" s="9" t="s">
        <v>51</v>
      </c>
      <c r="K444" s="9" t="s">
        <v>36</v>
      </c>
      <c r="L444" s="9">
        <v>1</v>
      </c>
    </row>
    <row r="445" spans="1:13">
      <c r="A445" s="6">
        <v>45007</v>
      </c>
      <c r="B445" s="7">
        <f t="shared" si="6"/>
        <v>444</v>
      </c>
      <c r="C445" s="18" t="s">
        <v>3527</v>
      </c>
      <c r="D445" s="8" t="s">
        <v>48</v>
      </c>
      <c r="E445" s="8">
        <v>1</v>
      </c>
      <c r="F445" s="8">
        <v>1</v>
      </c>
      <c r="G445" s="8">
        <v>4</v>
      </c>
      <c r="H445" s="9" t="s">
        <v>9</v>
      </c>
      <c r="I445" s="8" t="s">
        <v>4</v>
      </c>
      <c r="J445" s="9" t="s">
        <v>83</v>
      </c>
      <c r="K445" s="9" t="s">
        <v>36</v>
      </c>
      <c r="L445" s="9">
        <v>1</v>
      </c>
    </row>
    <row r="446" spans="1:13">
      <c r="A446" s="6">
        <v>45007</v>
      </c>
      <c r="B446" s="7">
        <f t="shared" si="6"/>
        <v>445</v>
      </c>
      <c r="C446" s="16" t="s">
        <v>3528</v>
      </c>
      <c r="D446" s="8" t="s">
        <v>48</v>
      </c>
      <c r="E446" s="8">
        <v>1</v>
      </c>
      <c r="F446" s="8">
        <v>1</v>
      </c>
      <c r="G446" s="8">
        <v>3</v>
      </c>
      <c r="H446" s="9" t="s">
        <v>9</v>
      </c>
      <c r="I446" s="8" t="s">
        <v>4</v>
      </c>
      <c r="J446" s="9" t="s">
        <v>49</v>
      </c>
      <c r="K446" s="9" t="s">
        <v>36</v>
      </c>
      <c r="L446" s="9">
        <v>1</v>
      </c>
    </row>
    <row r="447" spans="1:13">
      <c r="A447" s="6">
        <v>45007</v>
      </c>
      <c r="B447" s="7">
        <f t="shared" si="6"/>
        <v>446</v>
      </c>
      <c r="C447" s="16" t="s">
        <v>3529</v>
      </c>
      <c r="D447" s="8" t="s">
        <v>48</v>
      </c>
      <c r="E447" s="8">
        <v>1</v>
      </c>
      <c r="F447" s="8">
        <v>1</v>
      </c>
      <c r="G447" s="8">
        <v>4</v>
      </c>
      <c r="H447" s="9" t="s">
        <v>9</v>
      </c>
      <c r="I447" s="8" t="s">
        <v>4</v>
      </c>
      <c r="J447" s="9" t="s">
        <v>87</v>
      </c>
      <c r="K447" s="9" t="s">
        <v>36</v>
      </c>
      <c r="L447" s="9">
        <v>1</v>
      </c>
    </row>
    <row r="448" spans="1:13">
      <c r="A448" s="6">
        <v>45007</v>
      </c>
      <c r="B448" s="7">
        <f t="shared" si="6"/>
        <v>447</v>
      </c>
      <c r="C448" s="19" t="s">
        <v>3530</v>
      </c>
      <c r="D448" s="8" t="s">
        <v>3439</v>
      </c>
      <c r="E448" s="8">
        <v>1</v>
      </c>
      <c r="F448" s="8">
        <v>1</v>
      </c>
      <c r="G448" s="8">
        <v>1</v>
      </c>
      <c r="H448" s="9" t="s">
        <v>6</v>
      </c>
      <c r="I448" s="8" t="s">
        <v>7</v>
      </c>
      <c r="J448" s="9" t="s">
        <v>49</v>
      </c>
      <c r="K448" s="9" t="s">
        <v>8</v>
      </c>
      <c r="L448" s="9">
        <v>1</v>
      </c>
    </row>
    <row r="449" spans="1:14">
      <c r="A449" s="6">
        <v>45007</v>
      </c>
      <c r="B449" s="7">
        <f t="shared" si="6"/>
        <v>448</v>
      </c>
      <c r="C449" s="16" t="s">
        <v>3531</v>
      </c>
      <c r="D449" s="8" t="s">
        <v>3439</v>
      </c>
      <c r="E449" s="8">
        <v>1</v>
      </c>
      <c r="F449" s="8">
        <v>1</v>
      </c>
      <c r="G449" s="8">
        <v>1</v>
      </c>
      <c r="H449" s="9" t="s">
        <v>6</v>
      </c>
      <c r="I449" s="8" t="s">
        <v>7</v>
      </c>
      <c r="J449" s="9" t="s">
        <v>51</v>
      </c>
      <c r="K449" s="9" t="s">
        <v>8</v>
      </c>
      <c r="L449" s="9">
        <v>1</v>
      </c>
    </row>
    <row r="450" spans="1:14">
      <c r="A450" s="6">
        <v>45007</v>
      </c>
      <c r="B450" s="7">
        <f t="shared" si="6"/>
        <v>449</v>
      </c>
      <c r="C450" s="16" t="s">
        <v>3532</v>
      </c>
      <c r="D450" s="8" t="s">
        <v>61</v>
      </c>
      <c r="E450" s="8">
        <v>1</v>
      </c>
      <c r="F450" s="8">
        <v>0</v>
      </c>
      <c r="G450" s="8">
        <v>0</v>
      </c>
      <c r="H450" s="9" t="s">
        <v>6</v>
      </c>
      <c r="I450" s="8" t="s">
        <v>7</v>
      </c>
      <c r="J450" s="9" t="s">
        <v>49</v>
      </c>
      <c r="K450" s="9" t="s">
        <v>8</v>
      </c>
      <c r="M450" s="10">
        <v>1</v>
      </c>
      <c r="N450" t="s">
        <v>3533</v>
      </c>
    </row>
    <row r="451" spans="1:14">
      <c r="A451" s="6">
        <v>45007</v>
      </c>
      <c r="B451" s="7">
        <f t="shared" si="6"/>
        <v>450</v>
      </c>
      <c r="C451" s="16" t="s">
        <v>3534</v>
      </c>
      <c r="D451" s="8" t="s">
        <v>61</v>
      </c>
      <c r="E451" s="8">
        <v>1</v>
      </c>
      <c r="F451" s="8">
        <v>1</v>
      </c>
      <c r="G451" s="8">
        <v>1</v>
      </c>
      <c r="H451" s="9" t="s">
        <v>6</v>
      </c>
      <c r="I451" s="8" t="s">
        <v>7</v>
      </c>
      <c r="J451" s="9" t="s">
        <v>51</v>
      </c>
      <c r="K451" s="9" t="s">
        <v>8</v>
      </c>
      <c r="L451" s="9">
        <v>1</v>
      </c>
    </row>
    <row r="452" spans="1:14">
      <c r="A452" s="6">
        <v>45007</v>
      </c>
      <c r="B452" s="7">
        <f t="shared" ref="B452:B515" si="7">B451+1</f>
        <v>451</v>
      </c>
      <c r="C452" s="16" t="s">
        <v>3535</v>
      </c>
      <c r="D452" s="8" t="s">
        <v>61</v>
      </c>
      <c r="E452" s="8">
        <v>1</v>
      </c>
      <c r="F452" s="8">
        <v>0</v>
      </c>
      <c r="G452" s="8">
        <v>1</v>
      </c>
      <c r="H452" s="9" t="s">
        <v>6</v>
      </c>
      <c r="I452" s="8" t="s">
        <v>4</v>
      </c>
      <c r="J452" s="9" t="s">
        <v>51</v>
      </c>
      <c r="K452" s="9" t="s">
        <v>20</v>
      </c>
      <c r="L452" s="9">
        <v>1</v>
      </c>
    </row>
    <row r="453" spans="1:14">
      <c r="A453" s="6">
        <v>45007</v>
      </c>
      <c r="B453" s="7">
        <f t="shared" si="7"/>
        <v>452</v>
      </c>
      <c r="C453" s="29" t="s">
        <v>3536</v>
      </c>
      <c r="D453" s="26" t="s">
        <v>61</v>
      </c>
      <c r="E453" s="8">
        <v>1</v>
      </c>
      <c r="F453" s="26">
        <v>1</v>
      </c>
      <c r="G453" s="26">
        <v>1</v>
      </c>
      <c r="H453" s="9" t="s">
        <v>6</v>
      </c>
      <c r="I453" s="9" t="s">
        <v>4</v>
      </c>
      <c r="J453" s="27" t="s">
        <v>51</v>
      </c>
      <c r="K453" s="27" t="s">
        <v>20</v>
      </c>
      <c r="L453" s="27">
        <v>1</v>
      </c>
      <c r="M453" s="26"/>
    </row>
    <row r="454" spans="1:14">
      <c r="A454" s="6">
        <v>45007</v>
      </c>
      <c r="B454" s="7">
        <f t="shared" si="7"/>
        <v>453</v>
      </c>
      <c r="C454" s="24" t="s">
        <v>3537</v>
      </c>
      <c r="D454" s="26" t="s">
        <v>159</v>
      </c>
      <c r="E454" s="8">
        <v>1</v>
      </c>
      <c r="F454" s="8">
        <v>1</v>
      </c>
      <c r="G454" s="26">
        <v>3</v>
      </c>
      <c r="H454" s="9" t="s">
        <v>9</v>
      </c>
      <c r="I454" s="9" t="s">
        <v>4</v>
      </c>
      <c r="J454" s="27" t="s">
        <v>51</v>
      </c>
      <c r="K454" s="27" t="s">
        <v>36</v>
      </c>
      <c r="L454" s="27">
        <v>1</v>
      </c>
      <c r="M454" s="26"/>
    </row>
    <row r="455" spans="1:14">
      <c r="A455" s="6">
        <v>45007</v>
      </c>
      <c r="B455" s="7">
        <f t="shared" si="7"/>
        <v>454</v>
      </c>
      <c r="C455" s="24" t="s">
        <v>3538</v>
      </c>
      <c r="D455" s="26" t="s">
        <v>159</v>
      </c>
      <c r="E455" s="8">
        <v>1</v>
      </c>
      <c r="F455" s="8">
        <v>1</v>
      </c>
      <c r="G455" s="26">
        <v>3</v>
      </c>
      <c r="H455" s="27" t="s">
        <v>9</v>
      </c>
      <c r="I455" s="9" t="s">
        <v>7</v>
      </c>
      <c r="J455" s="27" t="s">
        <v>51</v>
      </c>
      <c r="K455" s="27" t="s">
        <v>36</v>
      </c>
      <c r="L455" s="27">
        <v>1</v>
      </c>
      <c r="M455" s="26"/>
    </row>
    <row r="456" spans="1:14">
      <c r="A456" s="6">
        <v>45007</v>
      </c>
      <c r="B456" s="7">
        <f t="shared" si="7"/>
        <v>455</v>
      </c>
      <c r="C456" s="24" t="s">
        <v>3539</v>
      </c>
      <c r="D456" s="26" t="s">
        <v>159</v>
      </c>
      <c r="E456" s="8">
        <v>1</v>
      </c>
      <c r="F456" s="8">
        <v>1</v>
      </c>
      <c r="G456" s="26">
        <v>4</v>
      </c>
      <c r="H456" s="27" t="s">
        <v>9</v>
      </c>
      <c r="I456" s="9" t="s">
        <v>4</v>
      </c>
      <c r="J456" s="27" t="s">
        <v>66</v>
      </c>
      <c r="K456" s="27" t="s">
        <v>36</v>
      </c>
      <c r="L456" s="27">
        <v>1</v>
      </c>
      <c r="M456" s="26"/>
    </row>
    <row r="457" spans="1:14">
      <c r="A457" s="6">
        <v>45007</v>
      </c>
      <c r="B457" s="7">
        <f t="shared" si="7"/>
        <v>456</v>
      </c>
      <c r="C457" s="24" t="s">
        <v>3540</v>
      </c>
      <c r="D457" s="26" t="s">
        <v>53</v>
      </c>
      <c r="E457" s="8">
        <v>1</v>
      </c>
      <c r="F457" s="8">
        <v>1</v>
      </c>
      <c r="G457" s="26">
        <v>3</v>
      </c>
      <c r="H457" s="27" t="s">
        <v>9</v>
      </c>
      <c r="I457" s="9" t="s">
        <v>7</v>
      </c>
      <c r="J457" s="27" t="s">
        <v>49</v>
      </c>
      <c r="K457" s="27" t="s">
        <v>36</v>
      </c>
      <c r="L457" s="27">
        <v>1</v>
      </c>
      <c r="M457" s="26"/>
    </row>
    <row r="458" spans="1:14">
      <c r="A458" s="6">
        <v>45007</v>
      </c>
      <c r="B458" s="7">
        <f t="shared" si="7"/>
        <v>457</v>
      </c>
      <c r="C458" s="24" t="s">
        <v>3541</v>
      </c>
      <c r="D458" s="26" t="s">
        <v>53</v>
      </c>
      <c r="E458" s="8">
        <v>1</v>
      </c>
      <c r="F458" s="26">
        <v>1</v>
      </c>
      <c r="G458" s="26">
        <v>4</v>
      </c>
      <c r="H458" s="27" t="s">
        <v>9</v>
      </c>
      <c r="I458" s="9" t="s">
        <v>4</v>
      </c>
      <c r="J458" s="28" t="s">
        <v>49</v>
      </c>
      <c r="K458" s="27" t="s">
        <v>36</v>
      </c>
      <c r="L458" s="27">
        <v>1</v>
      </c>
      <c r="M458" s="26"/>
    </row>
    <row r="459" spans="1:14">
      <c r="A459" s="6">
        <v>45007</v>
      </c>
      <c r="B459" s="7">
        <f t="shared" si="7"/>
        <v>458</v>
      </c>
      <c r="C459" s="24" t="s">
        <v>3542</v>
      </c>
      <c r="D459" s="26" t="s">
        <v>53</v>
      </c>
      <c r="E459" s="8">
        <v>1</v>
      </c>
      <c r="F459" s="26">
        <v>1</v>
      </c>
      <c r="G459" s="26">
        <v>3</v>
      </c>
      <c r="H459" s="27" t="s">
        <v>9</v>
      </c>
      <c r="I459" s="9" t="s">
        <v>4</v>
      </c>
      <c r="J459" s="27" t="s">
        <v>66</v>
      </c>
      <c r="K459" s="27" t="s">
        <v>36</v>
      </c>
      <c r="L459" s="27">
        <v>1</v>
      </c>
      <c r="M459" s="26"/>
    </row>
    <row r="460" spans="1:14">
      <c r="A460" s="6">
        <v>45007</v>
      </c>
      <c r="B460" s="7">
        <f t="shared" si="7"/>
        <v>459</v>
      </c>
      <c r="C460" s="24" t="s">
        <v>3543</v>
      </c>
      <c r="D460" s="26" t="s">
        <v>53</v>
      </c>
      <c r="E460" s="8">
        <v>1</v>
      </c>
      <c r="F460" s="26">
        <v>1</v>
      </c>
      <c r="G460" s="26">
        <v>2</v>
      </c>
      <c r="H460" s="27" t="s">
        <v>21</v>
      </c>
      <c r="I460" s="9" t="s">
        <v>4</v>
      </c>
      <c r="J460" s="27" t="s">
        <v>49</v>
      </c>
      <c r="K460" s="27" t="s">
        <v>25</v>
      </c>
      <c r="L460" s="27">
        <v>1</v>
      </c>
      <c r="M460" s="26"/>
    </row>
    <row r="461" spans="1:14">
      <c r="A461" s="6">
        <v>45007</v>
      </c>
      <c r="B461" s="7">
        <f t="shared" si="7"/>
        <v>460</v>
      </c>
      <c r="C461" s="24" t="s">
        <v>3544</v>
      </c>
      <c r="D461" s="26" t="s">
        <v>53</v>
      </c>
      <c r="E461" s="8">
        <v>1</v>
      </c>
      <c r="F461" s="26">
        <v>19</v>
      </c>
      <c r="G461" s="26">
        <v>1</v>
      </c>
      <c r="H461" s="27" t="s">
        <v>15</v>
      </c>
      <c r="I461" s="9" t="s">
        <v>4</v>
      </c>
      <c r="J461" s="27" t="s">
        <v>71</v>
      </c>
      <c r="K461" s="27" t="s">
        <v>14</v>
      </c>
      <c r="L461" s="27"/>
      <c r="M461" s="26">
        <v>1</v>
      </c>
      <c r="N461" t="s">
        <v>3465</v>
      </c>
    </row>
    <row r="462" spans="1:14">
      <c r="A462" s="6">
        <v>45007</v>
      </c>
      <c r="B462" s="7">
        <f t="shared" si="7"/>
        <v>461</v>
      </c>
      <c r="C462" s="24" t="s">
        <v>3545</v>
      </c>
      <c r="D462" s="26" t="s">
        <v>53</v>
      </c>
      <c r="E462" s="8">
        <v>1</v>
      </c>
      <c r="F462" s="26">
        <v>1</v>
      </c>
      <c r="G462" s="26">
        <v>0</v>
      </c>
      <c r="H462" s="27" t="s">
        <v>21</v>
      </c>
      <c r="I462" s="9" t="s">
        <v>4</v>
      </c>
      <c r="J462" s="27" t="s">
        <v>49</v>
      </c>
      <c r="K462" s="27" t="s">
        <v>14</v>
      </c>
      <c r="L462" s="27">
        <v>1</v>
      </c>
      <c r="M462" s="26"/>
    </row>
    <row r="463" spans="1:14">
      <c r="A463" s="6">
        <v>45007</v>
      </c>
      <c r="B463" s="7">
        <f t="shared" si="7"/>
        <v>462</v>
      </c>
      <c r="C463" s="24" t="s">
        <v>3546</v>
      </c>
      <c r="D463" s="26" t="s">
        <v>55</v>
      </c>
      <c r="E463" s="8">
        <v>1</v>
      </c>
      <c r="F463" s="26">
        <v>1</v>
      </c>
      <c r="G463" s="26">
        <v>1</v>
      </c>
      <c r="H463" s="9" t="s">
        <v>9</v>
      </c>
      <c r="I463" s="9" t="s">
        <v>4</v>
      </c>
      <c r="J463" s="27" t="s">
        <v>49</v>
      </c>
      <c r="K463" s="27" t="s">
        <v>36</v>
      </c>
      <c r="L463" s="27"/>
      <c r="M463" s="26">
        <v>1</v>
      </c>
      <c r="N463" t="s">
        <v>3547</v>
      </c>
    </row>
    <row r="464" spans="1:14">
      <c r="A464" s="6">
        <v>45007</v>
      </c>
      <c r="B464" s="7">
        <f t="shared" si="7"/>
        <v>463</v>
      </c>
      <c r="C464" s="25" t="s">
        <v>3548</v>
      </c>
      <c r="D464" s="26" t="s">
        <v>950</v>
      </c>
      <c r="E464" s="8">
        <v>1</v>
      </c>
      <c r="F464" s="26">
        <v>1</v>
      </c>
      <c r="G464" s="26">
        <v>1</v>
      </c>
      <c r="H464" s="9" t="s">
        <v>9</v>
      </c>
      <c r="I464" s="9" t="s">
        <v>4</v>
      </c>
      <c r="J464" s="27" t="s">
        <v>87</v>
      </c>
      <c r="K464" s="27" t="s">
        <v>36</v>
      </c>
      <c r="L464" s="27"/>
      <c r="M464" s="26">
        <v>1</v>
      </c>
      <c r="N464" t="s">
        <v>3547</v>
      </c>
    </row>
    <row r="465" spans="1:14">
      <c r="A465" s="6">
        <v>45007</v>
      </c>
      <c r="B465" s="7">
        <f t="shared" si="7"/>
        <v>464</v>
      </c>
      <c r="C465" s="25" t="s">
        <v>3549</v>
      </c>
      <c r="D465" s="26" t="s">
        <v>950</v>
      </c>
      <c r="E465" s="8">
        <v>1</v>
      </c>
      <c r="F465" s="26">
        <v>1</v>
      </c>
      <c r="G465" s="26">
        <v>1</v>
      </c>
      <c r="H465" s="9" t="s">
        <v>9</v>
      </c>
      <c r="I465" s="9" t="s">
        <v>4</v>
      </c>
      <c r="J465" s="27" t="s">
        <v>83</v>
      </c>
      <c r="K465" s="27" t="s">
        <v>36</v>
      </c>
      <c r="L465" s="27"/>
      <c r="M465" s="26">
        <v>1</v>
      </c>
      <c r="N465" t="s">
        <v>3547</v>
      </c>
    </row>
    <row r="466" spans="1:14">
      <c r="A466" s="6">
        <v>45008</v>
      </c>
      <c r="B466" s="7">
        <f t="shared" si="7"/>
        <v>465</v>
      </c>
      <c r="C466" s="24" t="s">
        <v>3550</v>
      </c>
      <c r="D466" s="8" t="s">
        <v>73</v>
      </c>
      <c r="E466" s="8">
        <v>1</v>
      </c>
      <c r="F466" s="26">
        <v>19</v>
      </c>
      <c r="G466" s="26">
        <v>1</v>
      </c>
      <c r="H466" s="27" t="s">
        <v>15</v>
      </c>
      <c r="I466" s="9" t="s">
        <v>4</v>
      </c>
      <c r="J466" s="27" t="s">
        <v>1209</v>
      </c>
      <c r="K466" s="27" t="s">
        <v>14</v>
      </c>
      <c r="L466" s="27"/>
      <c r="M466" s="26">
        <v>1</v>
      </c>
      <c r="N466" t="s">
        <v>3551</v>
      </c>
    </row>
    <row r="467" spans="1:14">
      <c r="A467" s="6">
        <v>45008</v>
      </c>
      <c r="B467" s="7">
        <f t="shared" si="7"/>
        <v>466</v>
      </c>
      <c r="C467" s="24" t="s">
        <v>3552</v>
      </c>
      <c r="D467" s="8" t="s">
        <v>73</v>
      </c>
      <c r="E467" s="8">
        <v>1</v>
      </c>
      <c r="F467" s="26">
        <v>1</v>
      </c>
      <c r="G467" s="26">
        <v>0</v>
      </c>
      <c r="H467" s="9" t="s">
        <v>21</v>
      </c>
      <c r="I467" s="9" t="s">
        <v>4</v>
      </c>
      <c r="J467" s="27" t="s">
        <v>49</v>
      </c>
      <c r="K467" s="27" t="s">
        <v>14</v>
      </c>
      <c r="L467" s="27">
        <v>1</v>
      </c>
      <c r="M467" s="26"/>
    </row>
    <row r="468" spans="1:14">
      <c r="A468" s="6">
        <v>45008</v>
      </c>
      <c r="B468" s="7">
        <f t="shared" si="7"/>
        <v>467</v>
      </c>
      <c r="C468" s="24" t="s">
        <v>3553</v>
      </c>
      <c r="D468" s="8" t="s">
        <v>73</v>
      </c>
      <c r="E468" s="8">
        <v>1</v>
      </c>
      <c r="F468" s="26">
        <v>1</v>
      </c>
      <c r="G468" s="26">
        <v>0</v>
      </c>
      <c r="H468" s="27" t="s">
        <v>21</v>
      </c>
      <c r="I468" s="9" t="s">
        <v>4</v>
      </c>
      <c r="J468" s="27" t="s">
        <v>49</v>
      </c>
      <c r="K468" s="27" t="s">
        <v>14</v>
      </c>
      <c r="L468" s="27">
        <v>1</v>
      </c>
      <c r="M468" s="26"/>
    </row>
    <row r="469" spans="1:14">
      <c r="A469" s="6">
        <v>45008</v>
      </c>
      <c r="B469" s="7">
        <f t="shared" si="7"/>
        <v>468</v>
      </c>
      <c r="C469" s="24" t="s">
        <v>3554</v>
      </c>
      <c r="D469" s="8" t="s">
        <v>73</v>
      </c>
      <c r="E469" s="8">
        <v>1</v>
      </c>
      <c r="F469" s="26">
        <v>0</v>
      </c>
      <c r="G469" s="26">
        <v>1</v>
      </c>
      <c r="H469" s="27" t="s">
        <v>15</v>
      </c>
      <c r="I469" s="9" t="s">
        <v>4</v>
      </c>
      <c r="J469" s="27" t="s">
        <v>1209</v>
      </c>
      <c r="K469" s="27" t="s">
        <v>14</v>
      </c>
      <c r="L469" s="27">
        <v>1</v>
      </c>
      <c r="M469" s="26"/>
    </row>
    <row r="470" spans="1:14">
      <c r="A470" s="6">
        <v>45008</v>
      </c>
      <c r="B470" s="7">
        <f t="shared" si="7"/>
        <v>469</v>
      </c>
      <c r="C470" s="24" t="s">
        <v>3555</v>
      </c>
      <c r="D470" s="8" t="s">
        <v>73</v>
      </c>
      <c r="E470" s="8">
        <v>1</v>
      </c>
      <c r="F470" s="26">
        <v>2</v>
      </c>
      <c r="G470" s="26">
        <v>3</v>
      </c>
      <c r="H470" s="9" t="s">
        <v>6</v>
      </c>
      <c r="I470" s="9" t="s">
        <v>4</v>
      </c>
      <c r="J470" s="27" t="s">
        <v>87</v>
      </c>
      <c r="K470" s="27" t="s">
        <v>36</v>
      </c>
      <c r="L470" s="27">
        <v>1</v>
      </c>
      <c r="M470" s="26"/>
    </row>
    <row r="471" spans="1:14">
      <c r="A471" s="6">
        <v>45008</v>
      </c>
      <c r="B471" s="7">
        <f t="shared" si="7"/>
        <v>470</v>
      </c>
      <c r="C471" s="24" t="s">
        <v>3556</v>
      </c>
      <c r="D471" s="8" t="s">
        <v>73</v>
      </c>
      <c r="E471" s="8">
        <v>1</v>
      </c>
      <c r="F471" s="26">
        <v>2</v>
      </c>
      <c r="G471" s="26">
        <v>3</v>
      </c>
      <c r="H471" s="27" t="s">
        <v>6</v>
      </c>
      <c r="I471" s="9" t="s">
        <v>4</v>
      </c>
      <c r="J471" s="27" t="s">
        <v>51</v>
      </c>
      <c r="K471" s="27" t="s">
        <v>36</v>
      </c>
      <c r="L471" s="27">
        <v>1</v>
      </c>
      <c r="M471" s="26"/>
    </row>
    <row r="472" spans="1:14">
      <c r="A472" s="6">
        <v>45008</v>
      </c>
      <c r="B472" s="7">
        <f t="shared" si="7"/>
        <v>471</v>
      </c>
      <c r="C472" s="29" t="s">
        <v>3557</v>
      </c>
      <c r="D472" s="8" t="s">
        <v>73</v>
      </c>
      <c r="E472" s="8">
        <v>1</v>
      </c>
      <c r="F472" s="26">
        <v>2</v>
      </c>
      <c r="G472" s="26">
        <v>3</v>
      </c>
      <c r="H472" s="9" t="s">
        <v>6</v>
      </c>
      <c r="I472" s="9" t="s">
        <v>7</v>
      </c>
      <c r="J472" s="27" t="s">
        <v>49</v>
      </c>
      <c r="K472" s="27" t="s">
        <v>36</v>
      </c>
      <c r="L472" s="27">
        <v>1</v>
      </c>
      <c r="M472" s="26"/>
    </row>
    <row r="473" spans="1:14">
      <c r="A473" s="6">
        <v>45008</v>
      </c>
      <c r="B473" s="7">
        <f t="shared" si="7"/>
        <v>472</v>
      </c>
      <c r="C473" s="24" t="s">
        <v>3558</v>
      </c>
      <c r="D473" s="26" t="s">
        <v>59</v>
      </c>
      <c r="E473" s="8">
        <v>1</v>
      </c>
      <c r="F473" s="26">
        <v>0</v>
      </c>
      <c r="G473" s="26">
        <v>3</v>
      </c>
      <c r="H473" s="9" t="s">
        <v>6</v>
      </c>
      <c r="I473" s="9" t="s">
        <v>4</v>
      </c>
      <c r="J473" s="27" t="s">
        <v>51</v>
      </c>
      <c r="K473" s="27" t="s">
        <v>20</v>
      </c>
      <c r="L473" s="27">
        <v>1</v>
      </c>
      <c r="M473" s="26"/>
    </row>
    <row r="474" spans="1:14">
      <c r="A474" s="6">
        <v>45008</v>
      </c>
      <c r="B474" s="7">
        <f t="shared" si="7"/>
        <v>473</v>
      </c>
      <c r="C474" s="24" t="s">
        <v>3559</v>
      </c>
      <c r="D474" s="26" t="s">
        <v>59</v>
      </c>
      <c r="E474" s="8">
        <v>1</v>
      </c>
      <c r="F474" s="26">
        <v>0</v>
      </c>
      <c r="G474" s="26">
        <v>3</v>
      </c>
      <c r="H474" s="9" t="s">
        <v>6</v>
      </c>
      <c r="I474" s="9" t="s">
        <v>4</v>
      </c>
      <c r="J474" s="27" t="s">
        <v>51</v>
      </c>
      <c r="K474" s="27" t="s">
        <v>20</v>
      </c>
      <c r="L474" s="27"/>
      <c r="M474" s="26">
        <v>1</v>
      </c>
      <c r="N474" t="s">
        <v>3560</v>
      </c>
    </row>
    <row r="475" spans="1:14">
      <c r="A475" s="6">
        <v>45008</v>
      </c>
      <c r="B475" s="7">
        <f t="shared" si="7"/>
        <v>474</v>
      </c>
      <c r="C475" s="24" t="s">
        <v>3561</v>
      </c>
      <c r="D475" s="26" t="s">
        <v>59</v>
      </c>
      <c r="E475" s="8">
        <v>1</v>
      </c>
      <c r="F475" s="26">
        <v>0</v>
      </c>
      <c r="G475" s="26">
        <v>0</v>
      </c>
      <c r="H475" s="9" t="s">
        <v>6</v>
      </c>
      <c r="I475" s="9" t="s">
        <v>4</v>
      </c>
      <c r="J475" s="27" t="s">
        <v>51</v>
      </c>
      <c r="K475" s="27" t="s">
        <v>8</v>
      </c>
      <c r="L475" s="27"/>
      <c r="M475" s="26">
        <v>1</v>
      </c>
      <c r="N475" t="s">
        <v>3562</v>
      </c>
    </row>
    <row r="476" spans="1:14">
      <c r="A476" s="6">
        <v>45008</v>
      </c>
      <c r="B476" s="7">
        <f t="shared" si="7"/>
        <v>475</v>
      </c>
      <c r="C476" s="24" t="s">
        <v>3563</v>
      </c>
      <c r="D476" s="26" t="s">
        <v>59</v>
      </c>
      <c r="E476" s="8">
        <v>1</v>
      </c>
      <c r="F476" s="26">
        <v>1</v>
      </c>
      <c r="G476" s="26">
        <v>1</v>
      </c>
      <c r="H476" s="9" t="s">
        <v>6</v>
      </c>
      <c r="I476" s="9" t="s">
        <v>4</v>
      </c>
      <c r="J476" s="27" t="s">
        <v>51</v>
      </c>
      <c r="K476" s="27" t="s">
        <v>8</v>
      </c>
      <c r="L476" s="27">
        <v>1</v>
      </c>
      <c r="M476" s="26"/>
    </row>
    <row r="477" spans="1:14">
      <c r="A477" s="6">
        <v>45008</v>
      </c>
      <c r="B477" s="7">
        <f t="shared" si="7"/>
        <v>476</v>
      </c>
      <c r="C477" s="24" t="s">
        <v>3564</v>
      </c>
      <c r="D477" s="26" t="s">
        <v>2605</v>
      </c>
      <c r="E477" s="8">
        <v>1</v>
      </c>
      <c r="F477" s="26">
        <v>0</v>
      </c>
      <c r="G477" s="26">
        <v>1</v>
      </c>
      <c r="H477" s="27" t="s">
        <v>6</v>
      </c>
      <c r="I477" s="9" t="s">
        <v>4</v>
      </c>
      <c r="J477" s="27" t="s">
        <v>49</v>
      </c>
      <c r="K477" s="27" t="s">
        <v>36</v>
      </c>
      <c r="L477" s="27">
        <v>1</v>
      </c>
      <c r="M477" s="26"/>
    </row>
    <row r="478" spans="1:14">
      <c r="A478" s="6">
        <v>45008</v>
      </c>
      <c r="B478" s="7">
        <f t="shared" si="7"/>
        <v>477</v>
      </c>
      <c r="C478" s="24" t="s">
        <v>3565</v>
      </c>
      <c r="D478" s="26" t="s">
        <v>2605</v>
      </c>
      <c r="E478" s="8">
        <v>1</v>
      </c>
      <c r="F478" s="26">
        <v>0</v>
      </c>
      <c r="G478" s="26">
        <v>1</v>
      </c>
      <c r="H478" s="27" t="s">
        <v>6</v>
      </c>
      <c r="I478" s="9" t="s">
        <v>4</v>
      </c>
      <c r="J478" s="27" t="s">
        <v>87</v>
      </c>
      <c r="K478" s="27" t="s">
        <v>36</v>
      </c>
      <c r="L478" s="27">
        <v>1</v>
      </c>
      <c r="M478" s="26"/>
    </row>
    <row r="479" spans="1:14">
      <c r="A479" s="6">
        <v>45008</v>
      </c>
      <c r="B479" s="7">
        <f t="shared" si="7"/>
        <v>478</v>
      </c>
      <c r="C479" s="24" t="s">
        <v>3566</v>
      </c>
      <c r="D479" s="26" t="s">
        <v>2605</v>
      </c>
      <c r="E479" s="8">
        <v>1</v>
      </c>
      <c r="F479" s="26">
        <v>0</v>
      </c>
      <c r="G479" s="26">
        <v>0</v>
      </c>
      <c r="H479" s="27" t="s">
        <v>6</v>
      </c>
      <c r="I479" s="9" t="s">
        <v>7</v>
      </c>
      <c r="J479" s="27" t="s">
        <v>49</v>
      </c>
      <c r="K479" s="27" t="s">
        <v>8</v>
      </c>
      <c r="L479" s="27"/>
      <c r="M479" s="26">
        <v>1</v>
      </c>
      <c r="N479" t="s">
        <v>3562</v>
      </c>
    </row>
    <row r="480" spans="1:14">
      <c r="A480" s="6">
        <v>45008</v>
      </c>
      <c r="B480" s="7">
        <f t="shared" si="7"/>
        <v>479</v>
      </c>
      <c r="C480" s="24" t="s">
        <v>3567</v>
      </c>
      <c r="D480" s="26" t="s">
        <v>2605</v>
      </c>
      <c r="E480" s="8">
        <v>1</v>
      </c>
      <c r="F480" s="26">
        <v>1</v>
      </c>
      <c r="G480" s="26">
        <v>1</v>
      </c>
      <c r="H480" s="27" t="s">
        <v>6</v>
      </c>
      <c r="I480" s="9" t="s">
        <v>4</v>
      </c>
      <c r="J480" s="27" t="s">
        <v>83</v>
      </c>
      <c r="K480" s="27" t="s">
        <v>8</v>
      </c>
      <c r="L480" s="27">
        <v>1</v>
      </c>
      <c r="M480" s="26"/>
    </row>
    <row r="481" spans="1:14">
      <c r="A481" s="6">
        <v>45008</v>
      </c>
      <c r="B481" s="7">
        <f t="shared" si="7"/>
        <v>480</v>
      </c>
      <c r="C481" s="24" t="s">
        <v>3568</v>
      </c>
      <c r="D481" s="26" t="s">
        <v>48</v>
      </c>
      <c r="E481" s="8">
        <v>1</v>
      </c>
      <c r="F481" s="26">
        <v>18</v>
      </c>
      <c r="G481" s="26">
        <v>0</v>
      </c>
      <c r="H481" s="27" t="s">
        <v>21</v>
      </c>
      <c r="I481" s="9" t="s">
        <v>4</v>
      </c>
      <c r="J481" s="27" t="s">
        <v>71</v>
      </c>
      <c r="K481" s="27" t="s">
        <v>27</v>
      </c>
      <c r="L481" s="27"/>
      <c r="M481" s="26">
        <v>1</v>
      </c>
      <c r="N481" t="s">
        <v>3569</v>
      </c>
    </row>
    <row r="482" spans="1:14">
      <c r="A482" s="6">
        <v>45008</v>
      </c>
      <c r="B482" s="7">
        <f t="shared" si="7"/>
        <v>481</v>
      </c>
      <c r="C482" s="24" t="s">
        <v>3570</v>
      </c>
      <c r="D482" s="26" t="s">
        <v>48</v>
      </c>
      <c r="E482" s="8">
        <v>1</v>
      </c>
      <c r="F482" s="26">
        <v>1</v>
      </c>
      <c r="G482" s="26">
        <v>1</v>
      </c>
      <c r="H482" s="27" t="s">
        <v>15</v>
      </c>
      <c r="I482" s="9" t="s">
        <v>4</v>
      </c>
      <c r="J482" s="27" t="s">
        <v>49</v>
      </c>
      <c r="K482" s="27" t="s">
        <v>14</v>
      </c>
      <c r="L482" s="27">
        <v>1</v>
      </c>
      <c r="M482" s="26"/>
    </row>
    <row r="483" spans="1:14">
      <c r="A483" s="6">
        <v>45008</v>
      </c>
      <c r="B483" s="7">
        <f t="shared" si="7"/>
        <v>482</v>
      </c>
      <c r="C483" s="24" t="s">
        <v>3571</v>
      </c>
      <c r="D483" s="26" t="s">
        <v>48</v>
      </c>
      <c r="E483" s="8">
        <v>1</v>
      </c>
      <c r="F483" s="26">
        <v>1</v>
      </c>
      <c r="G483" s="26">
        <v>1</v>
      </c>
      <c r="H483" s="27" t="s">
        <v>15</v>
      </c>
      <c r="I483" s="9" t="s">
        <v>4</v>
      </c>
      <c r="J483" s="27" t="s">
        <v>2628</v>
      </c>
      <c r="K483" s="27" t="s">
        <v>14</v>
      </c>
      <c r="L483" s="27">
        <v>1</v>
      </c>
      <c r="M483" s="26"/>
    </row>
    <row r="484" spans="1:14">
      <c r="A484" s="6">
        <v>45008</v>
      </c>
      <c r="B484" s="7">
        <f t="shared" si="7"/>
        <v>483</v>
      </c>
      <c r="C484" s="24" t="s">
        <v>3572</v>
      </c>
      <c r="D484" s="26" t="s">
        <v>48</v>
      </c>
      <c r="E484" s="8">
        <v>1</v>
      </c>
      <c r="F484" s="26">
        <v>19</v>
      </c>
      <c r="G484" s="26">
        <v>0</v>
      </c>
      <c r="H484" s="27" t="s">
        <v>21</v>
      </c>
      <c r="I484" s="9" t="s">
        <v>4</v>
      </c>
      <c r="J484" s="27" t="s">
        <v>71</v>
      </c>
      <c r="K484" s="27" t="s">
        <v>14</v>
      </c>
      <c r="L484" s="27"/>
      <c r="M484" s="26">
        <v>1</v>
      </c>
      <c r="N484" t="s">
        <v>3189</v>
      </c>
    </row>
    <row r="485" spans="1:14">
      <c r="A485" s="6">
        <v>45008</v>
      </c>
      <c r="B485" s="7">
        <f t="shared" si="7"/>
        <v>484</v>
      </c>
      <c r="C485" s="24" t="s">
        <v>3573</v>
      </c>
      <c r="D485" s="26" t="s">
        <v>48</v>
      </c>
      <c r="E485" s="8">
        <v>1</v>
      </c>
      <c r="F485" s="26">
        <v>1</v>
      </c>
      <c r="G485" s="26">
        <v>1</v>
      </c>
      <c r="H485" s="27" t="s">
        <v>15</v>
      </c>
      <c r="I485" s="9" t="s">
        <v>4</v>
      </c>
      <c r="J485" s="27" t="s">
        <v>251</v>
      </c>
      <c r="K485" s="27" t="s">
        <v>14</v>
      </c>
      <c r="L485" s="27">
        <v>1</v>
      </c>
      <c r="M485" s="26"/>
    </row>
    <row r="486" spans="1:14">
      <c r="A486" s="6">
        <v>45008</v>
      </c>
      <c r="B486" s="7">
        <f t="shared" si="7"/>
        <v>485</v>
      </c>
      <c r="C486" s="24" t="s">
        <v>3574</v>
      </c>
      <c r="D486" s="26" t="s">
        <v>48</v>
      </c>
      <c r="E486" s="8">
        <v>1</v>
      </c>
      <c r="F486" s="26">
        <v>0</v>
      </c>
      <c r="G486" s="26">
        <v>1</v>
      </c>
      <c r="H486" s="27" t="s">
        <v>15</v>
      </c>
      <c r="I486" s="9" t="s">
        <v>4</v>
      </c>
      <c r="J486" s="27" t="s">
        <v>71</v>
      </c>
      <c r="K486" s="27" t="s">
        <v>14</v>
      </c>
      <c r="L486" s="27">
        <v>1</v>
      </c>
      <c r="M486" s="26"/>
    </row>
    <row r="487" spans="1:14">
      <c r="A487" s="6">
        <v>45008</v>
      </c>
      <c r="B487" s="7">
        <f t="shared" si="7"/>
        <v>486</v>
      </c>
      <c r="C487" s="24" t="s">
        <v>3575</v>
      </c>
      <c r="D487" s="26" t="s">
        <v>48</v>
      </c>
      <c r="E487" s="8">
        <v>1</v>
      </c>
      <c r="F487" s="26">
        <v>2</v>
      </c>
      <c r="G487" s="26">
        <v>3</v>
      </c>
      <c r="H487" s="27" t="s">
        <v>6</v>
      </c>
      <c r="I487" s="9" t="s">
        <v>4</v>
      </c>
      <c r="J487" s="27" t="s">
        <v>49</v>
      </c>
      <c r="K487" s="27" t="s">
        <v>36</v>
      </c>
      <c r="L487" s="27">
        <v>1</v>
      </c>
      <c r="M487" s="26"/>
    </row>
    <row r="488" spans="1:14">
      <c r="A488" s="6">
        <v>45008</v>
      </c>
      <c r="B488" s="7">
        <f t="shared" si="7"/>
        <v>487</v>
      </c>
      <c r="C488" s="24" t="s">
        <v>3576</v>
      </c>
      <c r="D488" s="26" t="s">
        <v>48</v>
      </c>
      <c r="E488" s="8">
        <v>1</v>
      </c>
      <c r="F488" s="26">
        <v>2</v>
      </c>
      <c r="G488" s="26">
        <v>3</v>
      </c>
      <c r="H488" s="27" t="s">
        <v>6</v>
      </c>
      <c r="I488" s="9" t="s">
        <v>4</v>
      </c>
      <c r="J488" s="27" t="s">
        <v>66</v>
      </c>
      <c r="K488" s="27" t="s">
        <v>36</v>
      </c>
      <c r="L488" s="27">
        <v>1</v>
      </c>
      <c r="M488" s="26"/>
    </row>
    <row r="489" spans="1:14">
      <c r="A489" s="6">
        <v>45008</v>
      </c>
      <c r="B489" s="7">
        <f t="shared" si="7"/>
        <v>488</v>
      </c>
      <c r="C489" s="24" t="s">
        <v>2555</v>
      </c>
      <c r="D489" s="26" t="s">
        <v>61</v>
      </c>
      <c r="E489" s="8">
        <v>1</v>
      </c>
      <c r="F489" s="26">
        <v>1</v>
      </c>
      <c r="G489" s="26">
        <v>1</v>
      </c>
      <c r="H489" s="27" t="s">
        <v>3</v>
      </c>
      <c r="I489" s="9" t="s">
        <v>22</v>
      </c>
      <c r="J489" s="27" t="s">
        <v>51</v>
      </c>
      <c r="K489" s="27" t="s">
        <v>5</v>
      </c>
      <c r="L489" s="27"/>
      <c r="M489" s="26">
        <v>1</v>
      </c>
      <c r="N489" t="s">
        <v>3577</v>
      </c>
    </row>
    <row r="490" spans="1:14">
      <c r="A490" s="6">
        <v>45008</v>
      </c>
      <c r="B490" s="7">
        <f t="shared" si="7"/>
        <v>489</v>
      </c>
      <c r="C490" s="24" t="s">
        <v>2550</v>
      </c>
      <c r="D490" s="26" t="s">
        <v>61</v>
      </c>
      <c r="E490" s="8">
        <v>1</v>
      </c>
      <c r="F490" s="26">
        <v>1</v>
      </c>
      <c r="G490" s="26">
        <v>1</v>
      </c>
      <c r="H490" s="27" t="s">
        <v>3</v>
      </c>
      <c r="I490" s="9" t="s">
        <v>19</v>
      </c>
      <c r="J490" s="27" t="s">
        <v>51</v>
      </c>
      <c r="K490" s="27" t="s">
        <v>5</v>
      </c>
      <c r="L490" s="27"/>
      <c r="M490" s="26">
        <v>1</v>
      </c>
      <c r="N490" t="s">
        <v>3577</v>
      </c>
    </row>
    <row r="491" spans="1:14">
      <c r="A491" s="6">
        <v>45008</v>
      </c>
      <c r="B491" s="7">
        <f t="shared" si="7"/>
        <v>490</v>
      </c>
      <c r="C491" s="24" t="s">
        <v>3578</v>
      </c>
      <c r="D491" s="26" t="s">
        <v>61</v>
      </c>
      <c r="E491" s="8">
        <v>1</v>
      </c>
      <c r="F491" s="26">
        <v>1</v>
      </c>
      <c r="G491" s="26">
        <v>1</v>
      </c>
      <c r="H491" s="27" t="s">
        <v>6</v>
      </c>
      <c r="I491" s="9" t="s">
        <v>4</v>
      </c>
      <c r="J491" s="27" t="s">
        <v>87</v>
      </c>
      <c r="K491" s="27" t="s">
        <v>8</v>
      </c>
      <c r="L491" s="27">
        <v>1</v>
      </c>
      <c r="M491" s="26"/>
    </row>
    <row r="492" spans="1:14">
      <c r="A492" s="6">
        <v>45008</v>
      </c>
      <c r="B492" s="7">
        <f t="shared" si="7"/>
        <v>491</v>
      </c>
      <c r="C492" s="24" t="s">
        <v>3579</v>
      </c>
      <c r="D492" s="26" t="s">
        <v>61</v>
      </c>
      <c r="E492" s="8">
        <v>1</v>
      </c>
      <c r="F492" s="26">
        <v>1</v>
      </c>
      <c r="G492" s="26">
        <v>1</v>
      </c>
      <c r="H492" s="27" t="s">
        <v>6</v>
      </c>
      <c r="I492" s="9" t="s">
        <v>4</v>
      </c>
      <c r="J492" s="27" t="s">
        <v>83</v>
      </c>
      <c r="K492" s="27" t="s">
        <v>8</v>
      </c>
      <c r="L492" s="27">
        <v>1</v>
      </c>
      <c r="M492" s="26"/>
    </row>
    <row r="493" spans="1:14">
      <c r="A493" s="6">
        <v>45008</v>
      </c>
      <c r="B493" s="7">
        <f t="shared" si="7"/>
        <v>492</v>
      </c>
      <c r="C493" s="24" t="s">
        <v>3580</v>
      </c>
      <c r="D493" s="26" t="s">
        <v>70</v>
      </c>
      <c r="E493" s="8">
        <v>1</v>
      </c>
      <c r="F493" s="26">
        <v>1</v>
      </c>
      <c r="G493" s="26">
        <v>1</v>
      </c>
      <c r="H493" s="27" t="s">
        <v>3</v>
      </c>
      <c r="I493" s="9" t="s">
        <v>22</v>
      </c>
      <c r="J493" s="27" t="s">
        <v>87</v>
      </c>
      <c r="K493" s="27" t="s">
        <v>5</v>
      </c>
      <c r="L493" s="27"/>
      <c r="M493" s="26">
        <v>1</v>
      </c>
      <c r="N493" t="s">
        <v>3581</v>
      </c>
    </row>
    <row r="494" spans="1:14">
      <c r="A494" s="6">
        <v>45008</v>
      </c>
      <c r="B494" s="7">
        <f t="shared" si="7"/>
        <v>493</v>
      </c>
      <c r="C494" s="24" t="s">
        <v>3582</v>
      </c>
      <c r="D494" s="26" t="s">
        <v>70</v>
      </c>
      <c r="E494" s="8">
        <v>1</v>
      </c>
      <c r="F494" s="26">
        <v>0</v>
      </c>
      <c r="G494" s="26">
        <v>0</v>
      </c>
      <c r="H494" s="27" t="s">
        <v>6</v>
      </c>
      <c r="I494" s="9" t="s">
        <v>4</v>
      </c>
      <c r="J494" s="27" t="s">
        <v>87</v>
      </c>
      <c r="K494" s="27" t="s">
        <v>8</v>
      </c>
      <c r="L494" s="27"/>
      <c r="M494" s="26">
        <v>1</v>
      </c>
      <c r="N494" t="s">
        <v>3562</v>
      </c>
    </row>
    <row r="495" spans="1:14">
      <c r="A495" s="6">
        <v>45008</v>
      </c>
      <c r="B495" s="7">
        <f t="shared" si="7"/>
        <v>494</v>
      </c>
      <c r="C495" s="25" t="s">
        <v>3583</v>
      </c>
      <c r="D495" s="8" t="s">
        <v>70</v>
      </c>
      <c r="E495" s="8">
        <v>1</v>
      </c>
      <c r="F495" s="8">
        <v>1</v>
      </c>
      <c r="G495" s="8">
        <v>1</v>
      </c>
      <c r="H495" s="8" t="s">
        <v>6</v>
      </c>
      <c r="I495" s="8" t="s">
        <v>4</v>
      </c>
      <c r="J495" s="8" t="s">
        <v>49</v>
      </c>
      <c r="K495" s="8" t="s">
        <v>8</v>
      </c>
      <c r="L495" s="8">
        <v>1</v>
      </c>
      <c r="M495" s="8"/>
    </row>
    <row r="496" spans="1:14">
      <c r="A496" s="6">
        <v>45008</v>
      </c>
      <c r="B496" s="7">
        <f t="shared" si="7"/>
        <v>495</v>
      </c>
      <c r="C496" s="25" t="s">
        <v>3584</v>
      </c>
      <c r="D496" s="8" t="s">
        <v>783</v>
      </c>
      <c r="E496" s="8">
        <v>1</v>
      </c>
      <c r="F496" s="8">
        <v>1</v>
      </c>
      <c r="G496" s="8">
        <v>1</v>
      </c>
      <c r="H496" s="9" t="s">
        <v>3</v>
      </c>
      <c r="I496" s="9" t="s">
        <v>7</v>
      </c>
      <c r="J496" s="8" t="s">
        <v>49</v>
      </c>
      <c r="K496" s="9" t="s">
        <v>5</v>
      </c>
      <c r="M496" s="10">
        <v>1</v>
      </c>
      <c r="N496" t="s">
        <v>3585</v>
      </c>
    </row>
    <row r="497" spans="1:14">
      <c r="A497" s="6">
        <v>45008</v>
      </c>
      <c r="B497" s="7">
        <f t="shared" si="7"/>
        <v>496</v>
      </c>
      <c r="C497" s="25" t="s">
        <v>3586</v>
      </c>
      <c r="D497" s="8" t="s">
        <v>783</v>
      </c>
      <c r="E497" s="8">
        <v>1</v>
      </c>
      <c r="F497" s="8">
        <v>0</v>
      </c>
      <c r="G497" s="8">
        <v>0</v>
      </c>
      <c r="H497" s="9" t="s">
        <v>6</v>
      </c>
      <c r="I497" s="9" t="s">
        <v>4</v>
      </c>
      <c r="J497" s="8" t="s">
        <v>49</v>
      </c>
      <c r="K497" s="9" t="s">
        <v>8</v>
      </c>
      <c r="M497" s="10">
        <v>1</v>
      </c>
      <c r="N497" t="s">
        <v>3562</v>
      </c>
    </row>
    <row r="498" spans="1:14">
      <c r="A498" s="46">
        <v>45008</v>
      </c>
      <c r="B498" s="7">
        <f t="shared" si="7"/>
        <v>497</v>
      </c>
      <c r="C498" s="25" t="s">
        <v>3587</v>
      </c>
      <c r="D498" s="8" t="s">
        <v>159</v>
      </c>
      <c r="E498" s="8">
        <v>1</v>
      </c>
      <c r="F498" s="8">
        <v>0</v>
      </c>
      <c r="G498" s="8">
        <v>4</v>
      </c>
      <c r="H498" s="9" t="s">
        <v>6</v>
      </c>
      <c r="I498" s="9" t="s">
        <v>4</v>
      </c>
      <c r="J498" s="8" t="s">
        <v>49</v>
      </c>
      <c r="K498" s="9" t="s">
        <v>36</v>
      </c>
      <c r="L498" s="9">
        <v>1</v>
      </c>
    </row>
    <row r="499" spans="1:14">
      <c r="A499" s="46">
        <v>45008</v>
      </c>
      <c r="B499" s="7">
        <f t="shared" si="7"/>
        <v>498</v>
      </c>
      <c r="C499" s="25" t="s">
        <v>3588</v>
      </c>
      <c r="D499" s="8" t="s">
        <v>159</v>
      </c>
      <c r="E499" s="8">
        <v>1</v>
      </c>
      <c r="F499" s="8">
        <v>0</v>
      </c>
      <c r="G499" s="8">
        <v>4</v>
      </c>
      <c r="H499" s="9" t="s">
        <v>6</v>
      </c>
      <c r="I499" s="9" t="s">
        <v>4</v>
      </c>
      <c r="J499" s="8" t="s">
        <v>49</v>
      </c>
      <c r="K499" s="9" t="s">
        <v>36</v>
      </c>
      <c r="L499" s="9">
        <v>1</v>
      </c>
    </row>
    <row r="500" spans="1:14">
      <c r="A500" s="46">
        <v>45008</v>
      </c>
      <c r="B500" s="7">
        <f t="shared" si="7"/>
        <v>499</v>
      </c>
      <c r="C500" s="25" t="s">
        <v>3589</v>
      </c>
      <c r="D500" s="8" t="s">
        <v>159</v>
      </c>
      <c r="E500" s="8">
        <v>1</v>
      </c>
      <c r="F500" s="8">
        <v>0</v>
      </c>
      <c r="G500" s="8">
        <v>1</v>
      </c>
      <c r="H500" s="9" t="s">
        <v>6</v>
      </c>
      <c r="I500" s="9" t="s">
        <v>4</v>
      </c>
      <c r="J500" s="8" t="s">
        <v>49</v>
      </c>
      <c r="K500" s="9" t="s">
        <v>36</v>
      </c>
      <c r="L500" s="9">
        <v>1</v>
      </c>
    </row>
    <row r="501" spans="1:14">
      <c r="A501" s="46">
        <v>45008</v>
      </c>
      <c r="B501" s="7">
        <f t="shared" si="7"/>
        <v>500</v>
      </c>
      <c r="C501" s="25" t="s">
        <v>3590</v>
      </c>
      <c r="D501" s="8" t="s">
        <v>159</v>
      </c>
      <c r="E501" s="8">
        <v>1</v>
      </c>
      <c r="F501" s="8">
        <v>0</v>
      </c>
      <c r="G501" s="8">
        <v>1</v>
      </c>
      <c r="H501" s="9" t="s">
        <v>6</v>
      </c>
      <c r="I501" s="9" t="s">
        <v>4</v>
      </c>
      <c r="J501" s="8" t="s">
        <v>49</v>
      </c>
      <c r="K501" s="9" t="s">
        <v>36</v>
      </c>
      <c r="L501" s="9">
        <v>1</v>
      </c>
    </row>
    <row r="502" spans="1:14">
      <c r="A502" s="46">
        <v>45008</v>
      </c>
      <c r="B502" s="7">
        <f t="shared" si="7"/>
        <v>501</v>
      </c>
      <c r="C502" s="25" t="s">
        <v>3591</v>
      </c>
      <c r="D502" s="8" t="s">
        <v>159</v>
      </c>
      <c r="E502" s="8">
        <v>1</v>
      </c>
      <c r="F502" s="8">
        <v>0</v>
      </c>
      <c r="G502" s="8">
        <v>1</v>
      </c>
      <c r="H502" s="9" t="s">
        <v>6</v>
      </c>
      <c r="I502" s="9" t="s">
        <v>4</v>
      </c>
      <c r="J502" s="8" t="s">
        <v>49</v>
      </c>
      <c r="K502" s="9" t="s">
        <v>36</v>
      </c>
      <c r="L502" s="9">
        <v>1</v>
      </c>
    </row>
    <row r="503" spans="1:14">
      <c r="A503" s="46">
        <v>45008</v>
      </c>
      <c r="B503" s="7">
        <f t="shared" si="7"/>
        <v>502</v>
      </c>
      <c r="C503" s="25" t="s">
        <v>3592</v>
      </c>
      <c r="D503" s="8" t="s">
        <v>159</v>
      </c>
      <c r="E503" s="8">
        <v>1</v>
      </c>
      <c r="F503" s="8">
        <v>0</v>
      </c>
      <c r="G503" s="8">
        <v>1</v>
      </c>
      <c r="H503" s="9" t="s">
        <v>6</v>
      </c>
      <c r="I503" s="9" t="s">
        <v>4</v>
      </c>
      <c r="J503" s="8" t="s">
        <v>49</v>
      </c>
      <c r="K503" s="9" t="s">
        <v>36</v>
      </c>
      <c r="L503" s="9">
        <v>1</v>
      </c>
    </row>
    <row r="504" spans="1:14">
      <c r="A504" s="46">
        <v>45008</v>
      </c>
      <c r="B504" s="7">
        <f t="shared" si="7"/>
        <v>503</v>
      </c>
      <c r="C504" s="25" t="s">
        <v>3593</v>
      </c>
      <c r="D504" s="8" t="s">
        <v>159</v>
      </c>
      <c r="E504" s="8">
        <v>1</v>
      </c>
      <c r="F504" s="8">
        <v>0</v>
      </c>
      <c r="G504" s="8">
        <v>1</v>
      </c>
      <c r="H504" s="9" t="s">
        <v>6</v>
      </c>
      <c r="I504" s="9" t="s">
        <v>4</v>
      </c>
      <c r="J504" s="8" t="s">
        <v>49</v>
      </c>
      <c r="K504" s="9" t="s">
        <v>36</v>
      </c>
      <c r="L504" s="9">
        <v>1</v>
      </c>
    </row>
    <row r="505" spans="1:14">
      <c r="A505" s="46">
        <v>45008</v>
      </c>
      <c r="B505" s="7">
        <f t="shared" si="7"/>
        <v>504</v>
      </c>
      <c r="C505" s="25" t="s">
        <v>3594</v>
      </c>
      <c r="D505" s="8" t="s">
        <v>3439</v>
      </c>
      <c r="E505" s="8">
        <v>1</v>
      </c>
      <c r="F505" s="8">
        <v>1</v>
      </c>
      <c r="G505" s="8">
        <v>1</v>
      </c>
      <c r="H505" s="9" t="s">
        <v>6</v>
      </c>
      <c r="I505" s="9" t="s">
        <v>4</v>
      </c>
      <c r="J505" s="9" t="s">
        <v>83</v>
      </c>
      <c r="K505" s="9" t="s">
        <v>8</v>
      </c>
      <c r="L505" s="9">
        <v>1</v>
      </c>
    </row>
    <row r="506" spans="1:14">
      <c r="A506" s="46">
        <v>45008</v>
      </c>
      <c r="B506" s="7">
        <f t="shared" si="7"/>
        <v>505</v>
      </c>
      <c r="C506" s="25" t="s">
        <v>3595</v>
      </c>
      <c r="D506" s="8" t="s">
        <v>68</v>
      </c>
      <c r="E506" s="8">
        <v>1</v>
      </c>
      <c r="F506" s="8">
        <v>0</v>
      </c>
      <c r="G506" s="8">
        <v>4</v>
      </c>
      <c r="H506" s="9" t="s">
        <v>6</v>
      </c>
      <c r="I506" s="9" t="s">
        <v>4</v>
      </c>
      <c r="J506" s="9" t="s">
        <v>245</v>
      </c>
      <c r="K506" s="9" t="s">
        <v>20</v>
      </c>
      <c r="M506" s="10">
        <v>1</v>
      </c>
    </row>
    <row r="507" spans="1:14">
      <c r="A507" s="46">
        <v>45008</v>
      </c>
      <c r="B507" s="7">
        <f t="shared" si="7"/>
        <v>506</v>
      </c>
      <c r="C507" s="25" t="s">
        <v>3596</v>
      </c>
      <c r="D507" s="8" t="s">
        <v>68</v>
      </c>
      <c r="E507" s="8">
        <v>1</v>
      </c>
      <c r="F507" s="8">
        <v>0</v>
      </c>
      <c r="G507" s="8">
        <v>0</v>
      </c>
      <c r="H507" s="9" t="s">
        <v>6</v>
      </c>
      <c r="I507" s="9" t="s">
        <v>7</v>
      </c>
      <c r="J507" s="9" t="s">
        <v>51</v>
      </c>
      <c r="K507" s="9" t="s">
        <v>8</v>
      </c>
      <c r="M507" s="10">
        <v>1</v>
      </c>
    </row>
    <row r="508" spans="1:14">
      <c r="A508" s="46">
        <v>45008</v>
      </c>
      <c r="B508" s="7">
        <f t="shared" si="7"/>
        <v>507</v>
      </c>
      <c r="C508" s="25" t="s">
        <v>3597</v>
      </c>
      <c r="D508" s="8" t="s">
        <v>53</v>
      </c>
      <c r="E508" s="8">
        <v>1</v>
      </c>
      <c r="F508" s="8">
        <v>1</v>
      </c>
      <c r="G508" s="8">
        <v>1</v>
      </c>
      <c r="H508" s="9" t="s">
        <v>15</v>
      </c>
      <c r="I508" s="9" t="s">
        <v>4</v>
      </c>
      <c r="J508" s="9" t="s">
        <v>49</v>
      </c>
      <c r="K508" s="9" t="s">
        <v>14</v>
      </c>
      <c r="L508" s="9">
        <v>1</v>
      </c>
    </row>
    <row r="509" spans="1:14">
      <c r="A509" s="46">
        <v>45008</v>
      </c>
      <c r="B509" s="7">
        <f t="shared" si="7"/>
        <v>508</v>
      </c>
      <c r="C509" s="25" t="s">
        <v>3598</v>
      </c>
      <c r="D509" s="8" t="s">
        <v>53</v>
      </c>
      <c r="E509" s="8">
        <v>1</v>
      </c>
      <c r="F509" s="8">
        <v>1</v>
      </c>
      <c r="G509" s="8">
        <v>1</v>
      </c>
      <c r="H509" s="9" t="s">
        <v>15</v>
      </c>
      <c r="I509" s="9" t="s">
        <v>4</v>
      </c>
      <c r="J509" s="27" t="s">
        <v>51</v>
      </c>
      <c r="K509" s="9" t="s">
        <v>14</v>
      </c>
      <c r="L509" s="9">
        <v>1</v>
      </c>
    </row>
    <row r="510" spans="1:14">
      <c r="A510" s="46">
        <v>45008</v>
      </c>
      <c r="B510" s="7">
        <f t="shared" si="7"/>
        <v>509</v>
      </c>
      <c r="C510" s="25" t="s">
        <v>3599</v>
      </c>
      <c r="D510" s="8" t="s">
        <v>53</v>
      </c>
      <c r="E510" s="8">
        <v>1</v>
      </c>
      <c r="F510" s="8">
        <v>19</v>
      </c>
      <c r="G510" s="8">
        <v>0</v>
      </c>
      <c r="H510" s="9" t="s">
        <v>15</v>
      </c>
      <c r="I510" s="9" t="s">
        <v>4</v>
      </c>
      <c r="J510" s="27" t="s">
        <v>71</v>
      </c>
      <c r="K510" s="9" t="s">
        <v>14</v>
      </c>
      <c r="M510" s="10">
        <v>1</v>
      </c>
      <c r="N510" t="s">
        <v>3600</v>
      </c>
    </row>
    <row r="511" spans="1:14">
      <c r="A511" s="46">
        <v>45008</v>
      </c>
      <c r="B511" s="7">
        <f t="shared" si="7"/>
        <v>510</v>
      </c>
      <c r="C511" s="25" t="s">
        <v>3601</v>
      </c>
      <c r="D511" s="8" t="s">
        <v>53</v>
      </c>
      <c r="E511" s="8">
        <v>1</v>
      </c>
      <c r="F511" s="8">
        <v>3</v>
      </c>
      <c r="G511" s="8">
        <v>1</v>
      </c>
      <c r="H511" s="9" t="s">
        <v>15</v>
      </c>
      <c r="I511" s="9" t="s">
        <v>4</v>
      </c>
      <c r="J511" s="9" t="s">
        <v>2206</v>
      </c>
      <c r="K511" s="9" t="s">
        <v>14</v>
      </c>
      <c r="L511" s="9">
        <v>1</v>
      </c>
    </row>
    <row r="512" spans="1:14">
      <c r="A512" s="46">
        <v>45008</v>
      </c>
      <c r="B512" s="7">
        <f t="shared" si="7"/>
        <v>511</v>
      </c>
      <c r="C512" s="25" t="s">
        <v>3602</v>
      </c>
      <c r="D512" s="8" t="s">
        <v>53</v>
      </c>
      <c r="E512" s="8">
        <v>1</v>
      </c>
      <c r="F512" s="8">
        <v>1</v>
      </c>
      <c r="G512" s="8">
        <v>1</v>
      </c>
      <c r="H512" s="9" t="s">
        <v>15</v>
      </c>
      <c r="I512" s="9" t="s">
        <v>4</v>
      </c>
      <c r="J512" s="9" t="s">
        <v>2599</v>
      </c>
      <c r="K512" s="9" t="s">
        <v>14</v>
      </c>
      <c r="L512" s="9">
        <v>1</v>
      </c>
    </row>
    <row r="513" spans="1:12">
      <c r="A513" s="46">
        <v>45008</v>
      </c>
      <c r="B513" s="7">
        <f t="shared" si="7"/>
        <v>512</v>
      </c>
      <c r="C513" s="25" t="s">
        <v>3603</v>
      </c>
      <c r="D513" s="8" t="s">
        <v>53</v>
      </c>
      <c r="E513" s="8">
        <v>1</v>
      </c>
      <c r="F513" s="8">
        <v>1</v>
      </c>
      <c r="G513" s="8">
        <v>3</v>
      </c>
      <c r="H513" s="9" t="s">
        <v>6</v>
      </c>
      <c r="I513" s="9" t="s">
        <v>7</v>
      </c>
      <c r="J513" s="9" t="s">
        <v>51</v>
      </c>
      <c r="K513" s="9" t="s">
        <v>36</v>
      </c>
      <c r="L513" s="9">
        <v>1</v>
      </c>
    </row>
    <row r="514" spans="1:12">
      <c r="A514" s="46">
        <v>45008</v>
      </c>
      <c r="B514" s="7">
        <f t="shared" si="7"/>
        <v>513</v>
      </c>
      <c r="C514" s="25" t="s">
        <v>3604</v>
      </c>
      <c r="D514" s="8" t="s">
        <v>53</v>
      </c>
      <c r="E514" s="8">
        <v>1</v>
      </c>
      <c r="F514" s="8">
        <v>1</v>
      </c>
      <c r="G514" s="8">
        <v>3</v>
      </c>
      <c r="H514" s="9" t="s">
        <v>6</v>
      </c>
      <c r="I514" s="9" t="s">
        <v>4</v>
      </c>
      <c r="J514" s="9" t="s">
        <v>83</v>
      </c>
      <c r="K514" s="9" t="s">
        <v>36</v>
      </c>
      <c r="L514" s="9">
        <v>1</v>
      </c>
    </row>
    <row r="515" spans="1:12">
      <c r="A515" s="46">
        <v>45008</v>
      </c>
      <c r="B515" s="7">
        <f t="shared" si="7"/>
        <v>514</v>
      </c>
      <c r="C515" s="25" t="s">
        <v>3605</v>
      </c>
      <c r="D515" s="8" t="s">
        <v>55</v>
      </c>
      <c r="E515" s="8">
        <v>1</v>
      </c>
      <c r="F515" s="8">
        <v>0</v>
      </c>
      <c r="G515" s="8">
        <v>4</v>
      </c>
      <c r="H515" s="9" t="s">
        <v>9</v>
      </c>
      <c r="I515" s="9" t="s">
        <v>7</v>
      </c>
      <c r="J515" s="9" t="s">
        <v>51</v>
      </c>
      <c r="K515" s="9" t="s">
        <v>36</v>
      </c>
      <c r="L515" s="9">
        <v>1</v>
      </c>
    </row>
    <row r="516" spans="1:12">
      <c r="A516" s="46">
        <v>45008</v>
      </c>
      <c r="B516" s="7">
        <f t="shared" ref="B516:B578" si="8">B515+1</f>
        <v>515</v>
      </c>
      <c r="C516" s="25" t="s">
        <v>3606</v>
      </c>
      <c r="D516" s="8" t="s">
        <v>55</v>
      </c>
      <c r="E516" s="8">
        <v>1</v>
      </c>
      <c r="F516" s="8">
        <v>0</v>
      </c>
      <c r="G516" s="8">
        <v>4</v>
      </c>
      <c r="H516" s="9" t="s">
        <v>9</v>
      </c>
      <c r="I516" s="9" t="s">
        <v>7</v>
      </c>
      <c r="J516" s="9" t="s">
        <v>51</v>
      </c>
      <c r="K516" s="9" t="s">
        <v>36</v>
      </c>
      <c r="L516" s="9">
        <v>1</v>
      </c>
    </row>
    <row r="517" spans="1:12">
      <c r="A517" s="46">
        <v>45008</v>
      </c>
      <c r="B517" s="7">
        <f t="shared" si="8"/>
        <v>516</v>
      </c>
      <c r="C517" s="25" t="s">
        <v>3607</v>
      </c>
      <c r="D517" s="8" t="s">
        <v>55</v>
      </c>
      <c r="E517" s="8">
        <v>1</v>
      </c>
      <c r="F517" s="8">
        <v>0</v>
      </c>
      <c r="G517" s="8">
        <v>1</v>
      </c>
      <c r="H517" s="9" t="s">
        <v>9</v>
      </c>
      <c r="I517" s="9" t="s">
        <v>7</v>
      </c>
      <c r="J517" s="9" t="s">
        <v>51</v>
      </c>
      <c r="K517" s="9" t="s">
        <v>36</v>
      </c>
      <c r="L517" s="9">
        <v>1</v>
      </c>
    </row>
    <row r="518" spans="1:12">
      <c r="A518" s="46">
        <v>45008</v>
      </c>
      <c r="B518" s="7">
        <f t="shared" si="8"/>
        <v>517</v>
      </c>
      <c r="C518" s="25" t="s">
        <v>3608</v>
      </c>
      <c r="D518" s="8" t="s">
        <v>55</v>
      </c>
      <c r="E518" s="8">
        <v>1</v>
      </c>
      <c r="F518" s="8">
        <v>0</v>
      </c>
      <c r="G518" s="8">
        <v>1</v>
      </c>
      <c r="H518" s="9" t="s">
        <v>9</v>
      </c>
      <c r="I518" s="9" t="s">
        <v>7</v>
      </c>
      <c r="J518" s="9" t="s">
        <v>51</v>
      </c>
      <c r="K518" s="9" t="s">
        <v>36</v>
      </c>
      <c r="L518" s="9">
        <v>1</v>
      </c>
    </row>
    <row r="519" spans="1:12">
      <c r="A519" s="46">
        <v>45008</v>
      </c>
      <c r="B519" s="7">
        <f t="shared" si="8"/>
        <v>518</v>
      </c>
      <c r="C519" s="25" t="s">
        <v>3609</v>
      </c>
      <c r="D519" s="8" t="s">
        <v>55</v>
      </c>
      <c r="E519" s="8">
        <v>1</v>
      </c>
      <c r="F519" s="8">
        <v>0</v>
      </c>
      <c r="G519" s="8">
        <v>1</v>
      </c>
      <c r="H519" s="9" t="s">
        <v>9</v>
      </c>
      <c r="I519" s="9" t="s">
        <v>7</v>
      </c>
      <c r="J519" s="9" t="s">
        <v>51</v>
      </c>
      <c r="K519" s="9" t="s">
        <v>36</v>
      </c>
      <c r="L519" s="9">
        <v>1</v>
      </c>
    </row>
    <row r="520" spans="1:12">
      <c r="A520" s="46">
        <v>45008</v>
      </c>
      <c r="B520" s="7">
        <f t="shared" si="8"/>
        <v>519</v>
      </c>
      <c r="C520" s="25" t="s">
        <v>3610</v>
      </c>
      <c r="D520" s="8" t="s">
        <v>55</v>
      </c>
      <c r="E520" s="8">
        <v>1</v>
      </c>
      <c r="F520" s="8">
        <v>0</v>
      </c>
      <c r="G520" s="8">
        <v>1</v>
      </c>
      <c r="H520" s="9" t="s">
        <v>9</v>
      </c>
      <c r="I520" s="9" t="s">
        <v>7</v>
      </c>
      <c r="J520" s="9" t="s">
        <v>51</v>
      </c>
      <c r="K520" s="9" t="s">
        <v>36</v>
      </c>
      <c r="L520" s="9">
        <v>1</v>
      </c>
    </row>
    <row r="521" spans="1:12">
      <c r="A521" s="46">
        <v>45008</v>
      </c>
      <c r="B521" s="7">
        <f t="shared" si="8"/>
        <v>520</v>
      </c>
      <c r="C521" s="25" t="s">
        <v>3611</v>
      </c>
      <c r="D521" s="8" t="s">
        <v>55</v>
      </c>
      <c r="E521" s="8">
        <v>1</v>
      </c>
      <c r="F521" s="8">
        <v>0</v>
      </c>
      <c r="G521" s="8">
        <v>1</v>
      </c>
      <c r="H521" s="9" t="s">
        <v>9</v>
      </c>
      <c r="I521" s="9" t="s">
        <v>7</v>
      </c>
      <c r="J521" s="9" t="s">
        <v>51</v>
      </c>
      <c r="K521" s="9" t="s">
        <v>36</v>
      </c>
      <c r="L521" s="9">
        <v>1</v>
      </c>
    </row>
    <row r="522" spans="1:12">
      <c r="A522" s="46">
        <v>45008</v>
      </c>
      <c r="B522" s="7">
        <f t="shared" si="8"/>
        <v>521</v>
      </c>
      <c r="C522" s="24" t="s">
        <v>3612</v>
      </c>
      <c r="D522" s="8" t="s">
        <v>55</v>
      </c>
      <c r="E522" s="8">
        <v>1</v>
      </c>
      <c r="F522" s="8">
        <v>0</v>
      </c>
      <c r="G522" s="8">
        <v>4</v>
      </c>
      <c r="H522" s="9" t="s">
        <v>9</v>
      </c>
      <c r="I522" s="9" t="s">
        <v>7</v>
      </c>
      <c r="J522" s="9" t="s">
        <v>51</v>
      </c>
      <c r="K522" s="9" t="s">
        <v>36</v>
      </c>
      <c r="L522" s="9">
        <v>1</v>
      </c>
    </row>
    <row r="523" spans="1:12">
      <c r="A523" s="46">
        <v>45008</v>
      </c>
      <c r="B523" s="7">
        <f t="shared" si="8"/>
        <v>522</v>
      </c>
      <c r="C523" s="24" t="s">
        <v>3613</v>
      </c>
      <c r="D523" s="8" t="s">
        <v>55</v>
      </c>
      <c r="E523" s="8">
        <v>1</v>
      </c>
      <c r="F523" s="8">
        <v>0</v>
      </c>
      <c r="G523" s="8">
        <v>4</v>
      </c>
      <c r="H523" s="9" t="s">
        <v>9</v>
      </c>
      <c r="I523" s="9" t="s">
        <v>7</v>
      </c>
      <c r="J523" s="9" t="s">
        <v>51</v>
      </c>
      <c r="K523" s="9" t="s">
        <v>36</v>
      </c>
      <c r="L523" s="9">
        <v>1</v>
      </c>
    </row>
    <row r="524" spans="1:12">
      <c r="A524" s="46">
        <v>45008</v>
      </c>
      <c r="B524" s="7">
        <f t="shared" si="8"/>
        <v>523</v>
      </c>
      <c r="C524" s="24" t="s">
        <v>3614</v>
      </c>
      <c r="D524" s="8" t="s">
        <v>55</v>
      </c>
      <c r="E524" s="8">
        <v>1</v>
      </c>
      <c r="F524" s="8">
        <v>0</v>
      </c>
      <c r="G524" s="8">
        <v>1</v>
      </c>
      <c r="H524" s="9" t="s">
        <v>9</v>
      </c>
      <c r="I524" s="9" t="s">
        <v>7</v>
      </c>
      <c r="J524" s="9" t="s">
        <v>51</v>
      </c>
      <c r="K524" s="9" t="s">
        <v>36</v>
      </c>
      <c r="L524" s="9">
        <v>1</v>
      </c>
    </row>
    <row r="525" spans="1:12">
      <c r="A525" s="46">
        <v>45008</v>
      </c>
      <c r="B525" s="7">
        <f t="shared" si="8"/>
        <v>524</v>
      </c>
      <c r="C525" s="24" t="s">
        <v>3615</v>
      </c>
      <c r="D525" s="8" t="s">
        <v>55</v>
      </c>
      <c r="E525" s="8">
        <v>1</v>
      </c>
      <c r="F525" s="8">
        <v>0</v>
      </c>
      <c r="G525" s="8">
        <v>1</v>
      </c>
      <c r="H525" s="9" t="s">
        <v>9</v>
      </c>
      <c r="I525" s="9" t="s">
        <v>7</v>
      </c>
      <c r="J525" s="9" t="s">
        <v>51</v>
      </c>
      <c r="K525" s="9" t="s">
        <v>36</v>
      </c>
      <c r="L525" s="9">
        <v>1</v>
      </c>
    </row>
    <row r="526" spans="1:12">
      <c r="A526" s="46">
        <v>45008</v>
      </c>
      <c r="B526" s="7">
        <f t="shared" si="8"/>
        <v>525</v>
      </c>
      <c r="C526" s="24" t="s">
        <v>3616</v>
      </c>
      <c r="D526" s="8" t="s">
        <v>55</v>
      </c>
      <c r="E526" s="8">
        <v>1</v>
      </c>
      <c r="F526" s="8">
        <v>0</v>
      </c>
      <c r="G526" s="8">
        <v>1</v>
      </c>
      <c r="H526" s="9" t="s">
        <v>9</v>
      </c>
      <c r="I526" s="9" t="s">
        <v>7</v>
      </c>
      <c r="J526" s="9" t="s">
        <v>51</v>
      </c>
      <c r="K526" s="9" t="s">
        <v>36</v>
      </c>
      <c r="L526" s="9">
        <v>1</v>
      </c>
    </row>
    <row r="527" spans="1:12">
      <c r="A527" s="46">
        <v>45008</v>
      </c>
      <c r="B527" s="7">
        <f t="shared" si="8"/>
        <v>526</v>
      </c>
      <c r="C527" s="24" t="s">
        <v>3617</v>
      </c>
      <c r="D527" s="8" t="s">
        <v>55</v>
      </c>
      <c r="E527" s="8">
        <v>1</v>
      </c>
      <c r="F527" s="8">
        <v>0</v>
      </c>
      <c r="G527" s="8">
        <v>1</v>
      </c>
      <c r="H527" s="9" t="s">
        <v>9</v>
      </c>
      <c r="I527" s="9" t="s">
        <v>7</v>
      </c>
      <c r="J527" s="9" t="s">
        <v>51</v>
      </c>
      <c r="K527" s="9" t="s">
        <v>36</v>
      </c>
      <c r="L527" s="9">
        <v>1</v>
      </c>
    </row>
    <row r="528" spans="1:12">
      <c r="A528" s="46">
        <v>45008</v>
      </c>
      <c r="B528" s="7">
        <f t="shared" si="8"/>
        <v>527</v>
      </c>
      <c r="C528" s="24" t="s">
        <v>3618</v>
      </c>
      <c r="D528" s="8" t="s">
        <v>55</v>
      </c>
      <c r="E528" s="8">
        <v>1</v>
      </c>
      <c r="F528" s="8">
        <v>0</v>
      </c>
      <c r="G528" s="8">
        <v>1</v>
      </c>
      <c r="H528" s="9" t="s">
        <v>9</v>
      </c>
      <c r="I528" s="9" t="s">
        <v>7</v>
      </c>
      <c r="J528" s="9" t="s">
        <v>51</v>
      </c>
      <c r="K528" s="9" t="s">
        <v>36</v>
      </c>
      <c r="L528" s="9">
        <v>1</v>
      </c>
    </row>
    <row r="529" spans="1:12">
      <c r="A529" s="46">
        <v>45008</v>
      </c>
      <c r="B529" s="7">
        <f t="shared" si="8"/>
        <v>528</v>
      </c>
      <c r="C529" s="29" t="s">
        <v>3619</v>
      </c>
      <c r="D529" s="8" t="s">
        <v>950</v>
      </c>
      <c r="E529" s="8">
        <v>1</v>
      </c>
      <c r="F529" s="8">
        <v>0</v>
      </c>
      <c r="G529" s="8">
        <v>4</v>
      </c>
      <c r="H529" s="9" t="s">
        <v>9</v>
      </c>
      <c r="I529" s="9" t="s">
        <v>7</v>
      </c>
      <c r="J529" s="9" t="s">
        <v>49</v>
      </c>
      <c r="K529" s="9" t="s">
        <v>36</v>
      </c>
      <c r="L529" s="9">
        <v>1</v>
      </c>
    </row>
    <row r="530" spans="1:12">
      <c r="A530" s="46">
        <v>45008</v>
      </c>
      <c r="B530" s="7">
        <f t="shared" si="8"/>
        <v>529</v>
      </c>
      <c r="C530" s="24" t="s">
        <v>3620</v>
      </c>
      <c r="D530" s="8" t="s">
        <v>950</v>
      </c>
      <c r="E530" s="8">
        <v>1</v>
      </c>
      <c r="F530" s="8">
        <v>0</v>
      </c>
      <c r="G530" s="8">
        <v>4</v>
      </c>
      <c r="H530" s="9" t="s">
        <v>9</v>
      </c>
      <c r="I530" s="9" t="s">
        <v>7</v>
      </c>
      <c r="J530" s="9" t="s">
        <v>49</v>
      </c>
      <c r="K530" s="9" t="s">
        <v>36</v>
      </c>
      <c r="L530" s="9">
        <v>1</v>
      </c>
    </row>
    <row r="531" spans="1:12">
      <c r="A531" s="46">
        <v>45008</v>
      </c>
      <c r="B531" s="7">
        <f t="shared" si="8"/>
        <v>530</v>
      </c>
      <c r="C531" s="24" t="s">
        <v>3621</v>
      </c>
      <c r="D531" s="8" t="s">
        <v>950</v>
      </c>
      <c r="E531" s="8">
        <v>1</v>
      </c>
      <c r="F531" s="8">
        <v>0</v>
      </c>
      <c r="G531" s="8">
        <v>1</v>
      </c>
      <c r="H531" s="9" t="s">
        <v>9</v>
      </c>
      <c r="I531" s="9" t="s">
        <v>7</v>
      </c>
      <c r="J531" s="9" t="s">
        <v>49</v>
      </c>
      <c r="K531" s="9" t="s">
        <v>36</v>
      </c>
      <c r="L531" s="9">
        <v>1</v>
      </c>
    </row>
    <row r="532" spans="1:12">
      <c r="A532" s="46">
        <v>45008</v>
      </c>
      <c r="B532" s="7">
        <f t="shared" si="8"/>
        <v>531</v>
      </c>
      <c r="C532" s="24" t="s">
        <v>3622</v>
      </c>
      <c r="D532" s="8" t="s">
        <v>950</v>
      </c>
      <c r="E532" s="8">
        <v>1</v>
      </c>
      <c r="F532" s="8">
        <v>0</v>
      </c>
      <c r="G532" s="8">
        <v>1</v>
      </c>
      <c r="H532" s="9" t="s">
        <v>9</v>
      </c>
      <c r="I532" s="9" t="s">
        <v>7</v>
      </c>
      <c r="J532" s="9" t="s">
        <v>49</v>
      </c>
      <c r="K532" s="9" t="s">
        <v>36</v>
      </c>
      <c r="L532" s="9">
        <v>1</v>
      </c>
    </row>
    <row r="533" spans="1:12">
      <c r="A533" s="46">
        <v>45008</v>
      </c>
      <c r="B533" s="7">
        <f t="shared" si="8"/>
        <v>532</v>
      </c>
      <c r="C533" s="24" t="s">
        <v>3623</v>
      </c>
      <c r="D533" s="8" t="s">
        <v>950</v>
      </c>
      <c r="E533" s="8">
        <v>1</v>
      </c>
      <c r="F533" s="8">
        <v>0</v>
      </c>
      <c r="G533" s="8">
        <v>1</v>
      </c>
      <c r="H533" s="9" t="s">
        <v>9</v>
      </c>
      <c r="I533" s="9" t="s">
        <v>7</v>
      </c>
      <c r="J533" s="9" t="s">
        <v>49</v>
      </c>
      <c r="K533" s="9" t="s">
        <v>36</v>
      </c>
      <c r="L533" s="9">
        <v>1</v>
      </c>
    </row>
    <row r="534" spans="1:12">
      <c r="A534" s="46">
        <v>45008</v>
      </c>
      <c r="B534" s="7">
        <f t="shared" si="8"/>
        <v>533</v>
      </c>
      <c r="C534" s="24" t="s">
        <v>3624</v>
      </c>
      <c r="D534" s="8" t="s">
        <v>950</v>
      </c>
      <c r="E534" s="8">
        <v>1</v>
      </c>
      <c r="F534" s="8">
        <v>0</v>
      </c>
      <c r="G534" s="8">
        <v>1</v>
      </c>
      <c r="H534" s="9" t="s">
        <v>9</v>
      </c>
      <c r="I534" s="9" t="s">
        <v>7</v>
      </c>
      <c r="J534" s="9" t="s">
        <v>49</v>
      </c>
      <c r="K534" s="9" t="s">
        <v>36</v>
      </c>
      <c r="L534" s="9">
        <v>1</v>
      </c>
    </row>
    <row r="535" spans="1:12">
      <c r="A535" s="46">
        <v>45008</v>
      </c>
      <c r="B535" s="7">
        <f t="shared" si="8"/>
        <v>534</v>
      </c>
      <c r="C535" s="24" t="s">
        <v>3625</v>
      </c>
      <c r="D535" s="8" t="s">
        <v>950</v>
      </c>
      <c r="E535" s="8">
        <v>1</v>
      </c>
      <c r="F535" s="8">
        <v>0</v>
      </c>
      <c r="G535" s="8">
        <v>1</v>
      </c>
      <c r="H535" s="9" t="s">
        <v>9</v>
      </c>
      <c r="I535" s="9" t="s">
        <v>7</v>
      </c>
      <c r="J535" s="9" t="s">
        <v>49</v>
      </c>
      <c r="K535" s="9" t="s">
        <v>36</v>
      </c>
      <c r="L535" s="9">
        <v>1</v>
      </c>
    </row>
    <row r="536" spans="1:12">
      <c r="A536" s="46">
        <v>45008</v>
      </c>
      <c r="B536" s="7">
        <f t="shared" si="8"/>
        <v>535</v>
      </c>
      <c r="C536" s="24" t="s">
        <v>3626</v>
      </c>
      <c r="D536" s="8" t="s">
        <v>950</v>
      </c>
      <c r="E536" s="8">
        <v>1</v>
      </c>
      <c r="F536" s="8">
        <v>0</v>
      </c>
      <c r="G536" s="8">
        <v>0</v>
      </c>
      <c r="H536" s="9" t="s">
        <v>9</v>
      </c>
      <c r="I536" s="9" t="s">
        <v>4</v>
      </c>
      <c r="J536" s="9" t="s">
        <v>684</v>
      </c>
      <c r="K536" s="9" t="s">
        <v>8</v>
      </c>
      <c r="L536" s="9">
        <v>1</v>
      </c>
    </row>
    <row r="537" spans="1:12">
      <c r="A537" s="46">
        <v>45008</v>
      </c>
      <c r="B537" s="7">
        <f t="shared" si="8"/>
        <v>536</v>
      </c>
      <c r="C537" s="25" t="s">
        <v>3627</v>
      </c>
      <c r="D537" s="8" t="s">
        <v>113</v>
      </c>
      <c r="E537" s="8">
        <v>1</v>
      </c>
      <c r="F537" s="8">
        <v>1</v>
      </c>
      <c r="G537" s="8">
        <v>4</v>
      </c>
      <c r="H537" s="9" t="s">
        <v>9</v>
      </c>
      <c r="I537" s="9" t="s">
        <v>7</v>
      </c>
      <c r="J537" s="9" t="s">
        <v>49</v>
      </c>
      <c r="K537" s="9" t="s">
        <v>36</v>
      </c>
      <c r="L537" s="9">
        <v>1</v>
      </c>
    </row>
    <row r="538" spans="1:12">
      <c r="A538" s="46">
        <v>45008</v>
      </c>
      <c r="B538" s="7">
        <f t="shared" si="8"/>
        <v>537</v>
      </c>
      <c r="C538" s="25" t="s">
        <v>3628</v>
      </c>
      <c r="D538" s="8" t="s">
        <v>113</v>
      </c>
      <c r="E538" s="8">
        <v>1</v>
      </c>
      <c r="F538" s="8">
        <v>0</v>
      </c>
      <c r="G538" s="8">
        <v>4</v>
      </c>
      <c r="H538" s="9" t="s">
        <v>9</v>
      </c>
      <c r="I538" s="9" t="s">
        <v>7</v>
      </c>
      <c r="J538" s="9" t="s">
        <v>49</v>
      </c>
      <c r="K538" s="9" t="s">
        <v>36</v>
      </c>
      <c r="L538" s="9">
        <v>1</v>
      </c>
    </row>
    <row r="539" spans="1:12">
      <c r="A539" s="46">
        <v>45008</v>
      </c>
      <c r="B539" s="7">
        <f t="shared" si="8"/>
        <v>538</v>
      </c>
      <c r="C539" s="25" t="s">
        <v>3629</v>
      </c>
      <c r="D539" s="8" t="s">
        <v>113</v>
      </c>
      <c r="E539" s="8">
        <v>1</v>
      </c>
      <c r="F539" s="8">
        <v>0</v>
      </c>
      <c r="G539" s="8">
        <v>1</v>
      </c>
      <c r="H539" s="9" t="s">
        <v>9</v>
      </c>
      <c r="I539" s="9" t="s">
        <v>7</v>
      </c>
      <c r="J539" s="9" t="s">
        <v>49</v>
      </c>
      <c r="K539" s="9" t="s">
        <v>36</v>
      </c>
      <c r="L539" s="9">
        <v>1</v>
      </c>
    </row>
    <row r="540" spans="1:12">
      <c r="A540" s="46">
        <v>45008</v>
      </c>
      <c r="B540" s="7">
        <f t="shared" si="8"/>
        <v>539</v>
      </c>
      <c r="C540" s="25" t="s">
        <v>3630</v>
      </c>
      <c r="D540" s="8" t="s">
        <v>113</v>
      </c>
      <c r="E540" s="8">
        <v>1</v>
      </c>
      <c r="F540" s="8">
        <v>0</v>
      </c>
      <c r="G540" s="8">
        <v>1</v>
      </c>
      <c r="H540" s="9" t="s">
        <v>9</v>
      </c>
      <c r="I540" s="9" t="s">
        <v>7</v>
      </c>
      <c r="J540" s="9" t="s">
        <v>49</v>
      </c>
      <c r="K540" s="9" t="s">
        <v>36</v>
      </c>
      <c r="L540" s="9">
        <v>1</v>
      </c>
    </row>
    <row r="541" spans="1:12">
      <c r="A541" s="46">
        <v>45008</v>
      </c>
      <c r="B541" s="7">
        <f t="shared" si="8"/>
        <v>540</v>
      </c>
      <c r="C541" s="25" t="s">
        <v>3631</v>
      </c>
      <c r="D541" s="8" t="s">
        <v>113</v>
      </c>
      <c r="E541" s="8">
        <v>1</v>
      </c>
      <c r="F541" s="8">
        <v>0</v>
      </c>
      <c r="G541" s="8">
        <v>1</v>
      </c>
      <c r="H541" s="9" t="s">
        <v>9</v>
      </c>
      <c r="I541" s="9" t="s">
        <v>7</v>
      </c>
      <c r="J541" s="9" t="s">
        <v>49</v>
      </c>
      <c r="K541" s="9" t="s">
        <v>36</v>
      </c>
      <c r="L541" s="9">
        <v>1</v>
      </c>
    </row>
    <row r="542" spans="1:12">
      <c r="A542" s="46">
        <v>45008</v>
      </c>
      <c r="B542" s="7">
        <f t="shared" si="8"/>
        <v>541</v>
      </c>
      <c r="C542" s="25" t="s">
        <v>3632</v>
      </c>
      <c r="D542" s="8" t="s">
        <v>113</v>
      </c>
      <c r="E542" s="8">
        <v>1</v>
      </c>
      <c r="F542" s="8">
        <v>0</v>
      </c>
      <c r="G542" s="8">
        <v>1</v>
      </c>
      <c r="H542" s="9" t="s">
        <v>9</v>
      </c>
      <c r="I542" s="9" t="s">
        <v>7</v>
      </c>
      <c r="J542" s="9" t="s">
        <v>49</v>
      </c>
      <c r="K542" s="9" t="s">
        <v>36</v>
      </c>
      <c r="L542" s="9">
        <v>1</v>
      </c>
    </row>
    <row r="543" spans="1:12">
      <c r="A543" s="46">
        <v>45008</v>
      </c>
      <c r="B543" s="7">
        <f t="shared" si="8"/>
        <v>542</v>
      </c>
      <c r="C543" s="25" t="s">
        <v>3633</v>
      </c>
      <c r="D543" s="8" t="s">
        <v>113</v>
      </c>
      <c r="E543" s="8">
        <v>1</v>
      </c>
      <c r="F543" s="8">
        <v>0</v>
      </c>
      <c r="G543" s="8">
        <v>1</v>
      </c>
      <c r="H543" s="9" t="s">
        <v>9</v>
      </c>
      <c r="I543" s="9" t="s">
        <v>7</v>
      </c>
      <c r="J543" s="9" t="s">
        <v>49</v>
      </c>
      <c r="K543" s="9" t="s">
        <v>36</v>
      </c>
      <c r="L543" s="9">
        <v>1</v>
      </c>
    </row>
    <row r="544" spans="1:12">
      <c r="A544" s="46">
        <v>45009</v>
      </c>
      <c r="B544" s="7">
        <f>B543+1</f>
        <v>543</v>
      </c>
      <c r="C544" s="24" t="s">
        <v>3634</v>
      </c>
      <c r="D544" s="8" t="s">
        <v>73</v>
      </c>
      <c r="E544" s="8">
        <v>1</v>
      </c>
      <c r="F544" s="8">
        <v>1</v>
      </c>
      <c r="G544" s="8">
        <v>1</v>
      </c>
      <c r="H544" s="9" t="s">
        <v>15</v>
      </c>
      <c r="I544" s="9" t="s">
        <v>4</v>
      </c>
      <c r="J544" s="9" t="s">
        <v>66</v>
      </c>
      <c r="K544" s="9" t="s">
        <v>14</v>
      </c>
      <c r="L544" s="9">
        <v>1</v>
      </c>
    </row>
    <row r="545" spans="1:14">
      <c r="A545" s="46">
        <v>45009</v>
      </c>
      <c r="B545" s="7">
        <f t="shared" si="8"/>
        <v>544</v>
      </c>
      <c r="C545" s="24" t="s">
        <v>3635</v>
      </c>
      <c r="D545" s="8" t="s">
        <v>73</v>
      </c>
      <c r="E545" s="8">
        <v>1</v>
      </c>
      <c r="F545" s="8">
        <v>1</v>
      </c>
      <c r="G545" s="8">
        <v>1</v>
      </c>
      <c r="H545" s="9" t="s">
        <v>15</v>
      </c>
      <c r="I545" s="9" t="s">
        <v>4</v>
      </c>
      <c r="J545" s="9" t="s">
        <v>51</v>
      </c>
      <c r="K545" s="9" t="s">
        <v>14</v>
      </c>
      <c r="L545" s="9">
        <v>1</v>
      </c>
    </row>
    <row r="546" spans="1:14">
      <c r="A546" s="46">
        <v>45009</v>
      </c>
      <c r="B546" s="7">
        <f t="shared" si="8"/>
        <v>545</v>
      </c>
      <c r="C546" s="24" t="s">
        <v>3636</v>
      </c>
      <c r="D546" s="8" t="s">
        <v>73</v>
      </c>
      <c r="E546" s="8">
        <v>1</v>
      </c>
      <c r="F546" s="8">
        <v>17</v>
      </c>
      <c r="G546" s="8">
        <v>0</v>
      </c>
      <c r="H546" s="9" t="s">
        <v>21</v>
      </c>
      <c r="I546" s="9" t="s">
        <v>4</v>
      </c>
      <c r="J546" s="9" t="s">
        <v>1209</v>
      </c>
      <c r="K546" s="9" t="s">
        <v>27</v>
      </c>
      <c r="M546" s="10">
        <v>1</v>
      </c>
      <c r="N546" t="s">
        <v>3465</v>
      </c>
    </row>
    <row r="547" spans="1:14">
      <c r="A547" s="46">
        <v>45009</v>
      </c>
      <c r="B547" s="7">
        <f>B546+1</f>
        <v>546</v>
      </c>
      <c r="C547" s="24" t="s">
        <v>3637</v>
      </c>
      <c r="D547" s="8" t="s">
        <v>73</v>
      </c>
      <c r="E547" s="8">
        <v>1</v>
      </c>
      <c r="F547" s="8">
        <v>0</v>
      </c>
      <c r="G547" s="8">
        <v>4</v>
      </c>
      <c r="H547" s="9" t="s">
        <v>9</v>
      </c>
      <c r="I547" s="9" t="s">
        <v>4</v>
      </c>
      <c r="J547" s="9" t="s">
        <v>66</v>
      </c>
      <c r="K547" s="9" t="s">
        <v>36</v>
      </c>
      <c r="L547" s="9">
        <v>1</v>
      </c>
    </row>
    <row r="548" spans="1:14">
      <c r="A548" s="46">
        <v>45009</v>
      </c>
      <c r="B548" s="7">
        <f t="shared" ref="B548:B552" si="9">B547+1</f>
        <v>547</v>
      </c>
      <c r="C548" s="24" t="s">
        <v>3638</v>
      </c>
      <c r="D548" s="8" t="s">
        <v>73</v>
      </c>
      <c r="E548" s="8">
        <v>1</v>
      </c>
      <c r="F548" s="8">
        <v>0</v>
      </c>
      <c r="G548" s="8">
        <v>4</v>
      </c>
      <c r="H548" s="9" t="s">
        <v>9</v>
      </c>
      <c r="I548" s="9" t="s">
        <v>4</v>
      </c>
      <c r="J548" s="9" t="s">
        <v>66</v>
      </c>
      <c r="K548" s="9" t="s">
        <v>36</v>
      </c>
      <c r="L548" s="9">
        <v>1</v>
      </c>
    </row>
    <row r="549" spans="1:14">
      <c r="A549" s="46">
        <v>45009</v>
      </c>
      <c r="B549" s="7">
        <f t="shared" si="9"/>
        <v>548</v>
      </c>
      <c r="C549" s="24" t="s">
        <v>3639</v>
      </c>
      <c r="D549" s="8" t="s">
        <v>73</v>
      </c>
      <c r="E549" s="8">
        <v>1</v>
      </c>
      <c r="F549" s="8">
        <v>0</v>
      </c>
      <c r="G549" s="8">
        <v>1</v>
      </c>
      <c r="H549" s="9" t="s">
        <v>9</v>
      </c>
      <c r="I549" s="9" t="s">
        <v>4</v>
      </c>
      <c r="J549" s="9" t="s">
        <v>66</v>
      </c>
      <c r="K549" s="9" t="s">
        <v>36</v>
      </c>
      <c r="L549" s="9">
        <v>1</v>
      </c>
    </row>
    <row r="550" spans="1:14">
      <c r="A550" s="46">
        <v>45009</v>
      </c>
      <c r="B550" s="7">
        <f t="shared" si="9"/>
        <v>549</v>
      </c>
      <c r="C550" s="24" t="s">
        <v>3640</v>
      </c>
      <c r="D550" s="8" t="s">
        <v>73</v>
      </c>
      <c r="E550" s="8">
        <v>1</v>
      </c>
      <c r="F550" s="8">
        <v>0</v>
      </c>
      <c r="G550" s="8">
        <v>1</v>
      </c>
      <c r="H550" s="9" t="s">
        <v>9</v>
      </c>
      <c r="I550" s="9" t="s">
        <v>4</v>
      </c>
      <c r="J550" s="9" t="s">
        <v>66</v>
      </c>
      <c r="K550" s="9" t="s">
        <v>36</v>
      </c>
      <c r="L550" s="9">
        <v>1</v>
      </c>
    </row>
    <row r="551" spans="1:14">
      <c r="A551" s="46">
        <v>45009</v>
      </c>
      <c r="B551" s="7">
        <f t="shared" si="9"/>
        <v>550</v>
      </c>
      <c r="C551" s="24" t="s">
        <v>3641</v>
      </c>
      <c r="D551" s="8" t="s">
        <v>73</v>
      </c>
      <c r="E551" s="8">
        <v>1</v>
      </c>
      <c r="F551" s="8">
        <v>0</v>
      </c>
      <c r="G551" s="8">
        <v>1</v>
      </c>
      <c r="H551" s="9" t="s">
        <v>9</v>
      </c>
      <c r="I551" s="9" t="s">
        <v>4</v>
      </c>
      <c r="J551" s="9" t="s">
        <v>66</v>
      </c>
      <c r="K551" s="9" t="s">
        <v>36</v>
      </c>
      <c r="L551" s="9">
        <v>1</v>
      </c>
    </row>
    <row r="552" spans="1:14">
      <c r="A552" s="46">
        <v>45009</v>
      </c>
      <c r="B552" s="7">
        <f t="shared" si="9"/>
        <v>551</v>
      </c>
      <c r="C552" s="24" t="s">
        <v>3642</v>
      </c>
      <c r="D552" s="8" t="s">
        <v>73</v>
      </c>
      <c r="E552" s="8">
        <v>1</v>
      </c>
      <c r="F552" s="8">
        <v>0</v>
      </c>
      <c r="G552" s="8">
        <v>1</v>
      </c>
      <c r="H552" s="9" t="s">
        <v>9</v>
      </c>
      <c r="I552" s="9" t="s">
        <v>4</v>
      </c>
      <c r="J552" s="9" t="s">
        <v>66</v>
      </c>
      <c r="K552" s="9" t="s">
        <v>36</v>
      </c>
      <c r="L552" s="9">
        <v>1</v>
      </c>
    </row>
    <row r="553" spans="1:14">
      <c r="A553" s="46">
        <v>45009</v>
      </c>
      <c r="B553" s="7">
        <f t="shared" si="8"/>
        <v>552</v>
      </c>
      <c r="C553" s="24" t="s">
        <v>3643</v>
      </c>
      <c r="D553" s="8" t="s">
        <v>73</v>
      </c>
      <c r="E553" s="8">
        <v>1</v>
      </c>
      <c r="F553" s="8">
        <v>0</v>
      </c>
      <c r="G553" s="8">
        <v>1</v>
      </c>
      <c r="H553" s="9" t="s">
        <v>9</v>
      </c>
      <c r="I553" s="9" t="s">
        <v>4</v>
      </c>
      <c r="J553" s="9" t="s">
        <v>66</v>
      </c>
      <c r="K553" s="9" t="s">
        <v>36</v>
      </c>
      <c r="L553" s="9">
        <v>1</v>
      </c>
    </row>
    <row r="554" spans="1:14">
      <c r="A554" s="46">
        <v>45009</v>
      </c>
      <c r="B554" s="7">
        <f t="shared" si="8"/>
        <v>553</v>
      </c>
      <c r="C554" s="24" t="s">
        <v>3644</v>
      </c>
      <c r="D554" s="8" t="s">
        <v>59</v>
      </c>
      <c r="E554" s="8">
        <v>1</v>
      </c>
      <c r="F554" s="8">
        <v>1</v>
      </c>
      <c r="G554" s="8">
        <v>1</v>
      </c>
      <c r="H554" s="9" t="s">
        <v>3</v>
      </c>
      <c r="I554" s="9" t="s">
        <v>19</v>
      </c>
      <c r="J554" s="9" t="s">
        <v>49</v>
      </c>
      <c r="K554" s="9" t="s">
        <v>5</v>
      </c>
      <c r="M554" s="10">
        <v>1</v>
      </c>
      <c r="N554" t="s">
        <v>3645</v>
      </c>
    </row>
    <row r="555" spans="1:14">
      <c r="A555" s="46">
        <v>45009</v>
      </c>
      <c r="B555" s="7">
        <f t="shared" si="8"/>
        <v>554</v>
      </c>
      <c r="C555" s="24" t="s">
        <v>3646</v>
      </c>
      <c r="D555" s="8" t="s">
        <v>59</v>
      </c>
      <c r="E555" s="8">
        <v>1</v>
      </c>
      <c r="F555" s="8">
        <v>1</v>
      </c>
      <c r="G555" s="8">
        <v>1</v>
      </c>
      <c r="H555" s="9" t="s">
        <v>3</v>
      </c>
      <c r="I555" s="9" t="s">
        <v>22</v>
      </c>
      <c r="J555" s="9" t="s">
        <v>51</v>
      </c>
      <c r="K555" s="9" t="s">
        <v>5</v>
      </c>
      <c r="M555" s="10">
        <v>1</v>
      </c>
      <c r="N555" t="s">
        <v>3645</v>
      </c>
    </row>
    <row r="556" spans="1:14">
      <c r="A556" s="46">
        <v>45009</v>
      </c>
      <c r="B556" s="7">
        <f t="shared" si="8"/>
        <v>555</v>
      </c>
      <c r="C556" s="24" t="s">
        <v>3647</v>
      </c>
      <c r="D556" s="8" t="s">
        <v>59</v>
      </c>
      <c r="E556" s="8">
        <v>1</v>
      </c>
      <c r="F556" s="8">
        <v>1</v>
      </c>
      <c r="G556" s="8">
        <v>1</v>
      </c>
      <c r="H556" s="9" t="s">
        <v>3</v>
      </c>
      <c r="I556" s="9" t="s">
        <v>22</v>
      </c>
      <c r="J556" s="9" t="s">
        <v>51</v>
      </c>
      <c r="K556" s="9" t="s">
        <v>5</v>
      </c>
      <c r="M556" s="10">
        <v>1</v>
      </c>
      <c r="N556" t="s">
        <v>3648</v>
      </c>
    </row>
    <row r="557" spans="1:14">
      <c r="A557" s="46">
        <v>45009</v>
      </c>
      <c r="B557" s="7">
        <f t="shared" si="8"/>
        <v>556</v>
      </c>
      <c r="C557" s="24" t="s">
        <v>3649</v>
      </c>
      <c r="D557" s="8" t="s">
        <v>59</v>
      </c>
      <c r="E557" s="8">
        <v>1</v>
      </c>
      <c r="F557" s="8">
        <v>1</v>
      </c>
      <c r="G557" s="8">
        <v>1</v>
      </c>
      <c r="H557" s="9" t="s">
        <v>6</v>
      </c>
      <c r="I557" s="9" t="s">
        <v>7</v>
      </c>
      <c r="J557" s="9" t="s">
        <v>51</v>
      </c>
      <c r="K557" s="9" t="s">
        <v>8</v>
      </c>
      <c r="L557" s="9">
        <v>1</v>
      </c>
    </row>
    <row r="558" spans="1:14">
      <c r="A558" s="46">
        <v>45009</v>
      </c>
      <c r="B558" s="7">
        <f t="shared" si="8"/>
        <v>557</v>
      </c>
      <c r="C558" s="24" t="s">
        <v>3650</v>
      </c>
      <c r="D558" s="8" t="s">
        <v>59</v>
      </c>
      <c r="E558" s="8">
        <v>1</v>
      </c>
      <c r="F558" s="8">
        <v>1</v>
      </c>
      <c r="G558" s="8">
        <v>1</v>
      </c>
      <c r="H558" s="9" t="s">
        <v>6</v>
      </c>
      <c r="I558" s="9" t="s">
        <v>4</v>
      </c>
      <c r="J558" s="9" t="s">
        <v>66</v>
      </c>
      <c r="K558" s="9" t="s">
        <v>8</v>
      </c>
      <c r="L558" s="9">
        <v>1</v>
      </c>
    </row>
    <row r="559" spans="1:14">
      <c r="A559" s="46">
        <v>45009</v>
      </c>
      <c r="B559" s="7">
        <f t="shared" si="8"/>
        <v>558</v>
      </c>
      <c r="C559" s="24" t="s">
        <v>3651</v>
      </c>
      <c r="D559" s="8" t="s">
        <v>59</v>
      </c>
      <c r="E559" s="8">
        <v>1</v>
      </c>
      <c r="F559" s="8">
        <v>1</v>
      </c>
      <c r="G559" s="8">
        <v>1</v>
      </c>
      <c r="H559" s="9" t="s">
        <v>3</v>
      </c>
      <c r="I559" s="9" t="s">
        <v>24</v>
      </c>
      <c r="J559" s="9" t="s">
        <v>49</v>
      </c>
      <c r="K559" s="9" t="s">
        <v>5</v>
      </c>
      <c r="M559" s="10">
        <v>1</v>
      </c>
      <c r="N559" t="s">
        <v>3645</v>
      </c>
    </row>
    <row r="560" spans="1:14">
      <c r="A560" s="46">
        <v>45009</v>
      </c>
      <c r="B560" s="7">
        <f t="shared" si="8"/>
        <v>559</v>
      </c>
      <c r="C560" s="24" t="s">
        <v>3652</v>
      </c>
      <c r="D560" s="8" t="s">
        <v>68</v>
      </c>
      <c r="E560" s="8">
        <v>1</v>
      </c>
      <c r="F560" s="8">
        <v>1</v>
      </c>
      <c r="G560" s="8">
        <v>1</v>
      </c>
      <c r="H560" s="9" t="s">
        <v>3</v>
      </c>
      <c r="I560" s="9" t="s">
        <v>22</v>
      </c>
      <c r="J560" s="9" t="s">
        <v>66</v>
      </c>
      <c r="K560" s="9" t="s">
        <v>5</v>
      </c>
      <c r="M560" s="10">
        <v>1</v>
      </c>
    </row>
    <row r="561" spans="1:14">
      <c r="A561" s="46">
        <v>45009</v>
      </c>
      <c r="B561" s="7">
        <f t="shared" si="8"/>
        <v>560</v>
      </c>
      <c r="C561" s="24" t="s">
        <v>3653</v>
      </c>
      <c r="D561" s="8" t="s">
        <v>68</v>
      </c>
      <c r="E561" s="8">
        <v>1</v>
      </c>
      <c r="F561" s="8">
        <v>0</v>
      </c>
      <c r="G561" s="8">
        <v>1</v>
      </c>
      <c r="H561" s="9" t="s">
        <v>3</v>
      </c>
      <c r="I561" s="9" t="s">
        <v>22</v>
      </c>
      <c r="J561" s="9" t="s">
        <v>87</v>
      </c>
      <c r="K561" s="9" t="s">
        <v>5</v>
      </c>
      <c r="L561" s="9">
        <v>1</v>
      </c>
    </row>
    <row r="562" spans="1:14">
      <c r="A562" s="46">
        <v>45009</v>
      </c>
      <c r="B562" s="7">
        <f t="shared" si="8"/>
        <v>561</v>
      </c>
      <c r="C562" s="24" t="s">
        <v>3654</v>
      </c>
      <c r="D562" s="8" t="s">
        <v>68</v>
      </c>
      <c r="E562" s="8">
        <v>1</v>
      </c>
      <c r="F562" s="8">
        <v>0</v>
      </c>
      <c r="G562" s="8">
        <v>1</v>
      </c>
      <c r="H562" s="9" t="s">
        <v>3</v>
      </c>
      <c r="I562" s="9" t="s">
        <v>22</v>
      </c>
      <c r="J562" s="9" t="s">
        <v>49</v>
      </c>
      <c r="K562" s="9" t="s">
        <v>5</v>
      </c>
      <c r="L562" s="9">
        <v>1</v>
      </c>
    </row>
    <row r="563" spans="1:14">
      <c r="A563" s="46">
        <v>45009</v>
      </c>
      <c r="B563" s="7">
        <f t="shared" si="8"/>
        <v>562</v>
      </c>
      <c r="C563" s="24" t="s">
        <v>3655</v>
      </c>
      <c r="D563" s="8" t="s">
        <v>68</v>
      </c>
      <c r="E563" s="8">
        <v>1</v>
      </c>
      <c r="F563" s="8">
        <v>0</v>
      </c>
      <c r="G563" s="8">
        <v>1</v>
      </c>
      <c r="H563" s="9" t="s">
        <v>3</v>
      </c>
      <c r="I563" s="9" t="s">
        <v>19</v>
      </c>
      <c r="J563" s="9" t="s">
        <v>49</v>
      </c>
      <c r="K563" s="9" t="s">
        <v>5</v>
      </c>
      <c r="L563" s="9">
        <v>1</v>
      </c>
    </row>
    <row r="564" spans="1:14">
      <c r="A564" s="46">
        <v>45009</v>
      </c>
      <c r="B564" s="7">
        <f t="shared" si="8"/>
        <v>563</v>
      </c>
      <c r="C564" s="24" t="s">
        <v>3656</v>
      </c>
      <c r="D564" s="8" t="s">
        <v>68</v>
      </c>
      <c r="E564" s="8">
        <v>1</v>
      </c>
      <c r="F564" s="8">
        <v>1</v>
      </c>
      <c r="G564" s="8">
        <v>1</v>
      </c>
      <c r="H564" s="9" t="s">
        <v>3</v>
      </c>
      <c r="I564" s="9" t="s">
        <v>22</v>
      </c>
      <c r="J564" s="9" t="s">
        <v>87</v>
      </c>
      <c r="K564" s="9" t="s">
        <v>5</v>
      </c>
      <c r="M564" s="10">
        <v>1</v>
      </c>
    </row>
    <row r="565" spans="1:14">
      <c r="A565" s="46">
        <v>45009</v>
      </c>
      <c r="B565" s="7">
        <f t="shared" si="8"/>
        <v>564</v>
      </c>
      <c r="C565" s="24" t="s">
        <v>3657</v>
      </c>
      <c r="D565" s="8" t="s">
        <v>70</v>
      </c>
      <c r="E565" s="8">
        <v>1</v>
      </c>
      <c r="F565" s="8">
        <v>1</v>
      </c>
      <c r="G565" s="8">
        <v>1</v>
      </c>
      <c r="H565" s="9" t="s">
        <v>3</v>
      </c>
      <c r="I565" s="9" t="s">
        <v>22</v>
      </c>
      <c r="J565" s="9" t="s">
        <v>49</v>
      </c>
      <c r="K565" s="9" t="s">
        <v>5</v>
      </c>
      <c r="M565" s="10">
        <v>1</v>
      </c>
      <c r="N565" t="s">
        <v>3645</v>
      </c>
    </row>
    <row r="566" spans="1:14">
      <c r="A566" s="46">
        <v>45009</v>
      </c>
      <c r="B566" s="7">
        <f t="shared" si="8"/>
        <v>565</v>
      </c>
      <c r="C566" s="24" t="s">
        <v>3658</v>
      </c>
      <c r="D566" s="8" t="s">
        <v>70</v>
      </c>
      <c r="E566" s="8">
        <v>1</v>
      </c>
      <c r="F566" s="8">
        <v>1</v>
      </c>
      <c r="G566" s="8">
        <v>1</v>
      </c>
      <c r="H566" s="9" t="s">
        <v>3</v>
      </c>
      <c r="I566" s="9" t="s">
        <v>22</v>
      </c>
      <c r="J566" s="9" t="s">
        <v>49</v>
      </c>
      <c r="K566" s="9" t="s">
        <v>5</v>
      </c>
      <c r="M566" s="10">
        <v>1</v>
      </c>
      <c r="N566" t="s">
        <v>3645</v>
      </c>
    </row>
    <row r="567" spans="1:14">
      <c r="A567" s="46">
        <v>45009</v>
      </c>
      <c r="B567" s="7">
        <f t="shared" si="8"/>
        <v>566</v>
      </c>
      <c r="C567" s="24" t="s">
        <v>3659</v>
      </c>
      <c r="D567" s="8" t="s">
        <v>70</v>
      </c>
      <c r="E567" s="8">
        <v>1</v>
      </c>
      <c r="F567" s="8">
        <v>1</v>
      </c>
      <c r="G567" s="8">
        <v>1</v>
      </c>
      <c r="H567" s="9" t="s">
        <v>6</v>
      </c>
      <c r="I567" s="9" t="s">
        <v>16</v>
      </c>
      <c r="J567" s="9" t="s">
        <v>49</v>
      </c>
      <c r="K567" s="9" t="s">
        <v>8</v>
      </c>
      <c r="L567" s="9">
        <v>1</v>
      </c>
    </row>
    <row r="568" spans="1:14">
      <c r="A568" s="46">
        <v>45009</v>
      </c>
      <c r="B568" s="7">
        <f t="shared" si="8"/>
        <v>567</v>
      </c>
      <c r="C568" s="24" t="s">
        <v>3660</v>
      </c>
      <c r="D568" s="8" t="s">
        <v>70</v>
      </c>
      <c r="E568" s="8">
        <v>1</v>
      </c>
      <c r="F568" s="8">
        <v>1</v>
      </c>
      <c r="G568" s="8">
        <v>1</v>
      </c>
      <c r="H568" s="9" t="s">
        <v>3</v>
      </c>
      <c r="I568" s="9" t="s">
        <v>19</v>
      </c>
      <c r="J568" s="9" t="s">
        <v>51</v>
      </c>
      <c r="K568" s="9" t="s">
        <v>5</v>
      </c>
      <c r="M568" s="10">
        <v>1</v>
      </c>
      <c r="N568" t="s">
        <v>3454</v>
      </c>
    </row>
    <row r="569" spans="1:14">
      <c r="A569" s="46">
        <v>45009</v>
      </c>
      <c r="B569" s="7">
        <f t="shared" si="8"/>
        <v>568</v>
      </c>
      <c r="C569" s="24" t="s">
        <v>3661</v>
      </c>
      <c r="D569" s="8" t="s">
        <v>2605</v>
      </c>
      <c r="E569" s="8">
        <v>1</v>
      </c>
      <c r="F569" s="8">
        <v>1</v>
      </c>
      <c r="G569" s="8">
        <v>1</v>
      </c>
      <c r="H569" s="9" t="s">
        <v>3</v>
      </c>
      <c r="I569" s="9" t="s">
        <v>7</v>
      </c>
      <c r="J569" s="9" t="s">
        <v>51</v>
      </c>
      <c r="K569" s="9" t="s">
        <v>5</v>
      </c>
      <c r="M569" s="10">
        <v>1</v>
      </c>
      <c r="N569" t="s">
        <v>3662</v>
      </c>
    </row>
    <row r="570" spans="1:14">
      <c r="A570" s="46">
        <v>45009</v>
      </c>
      <c r="B570" s="7">
        <f t="shared" si="8"/>
        <v>569</v>
      </c>
      <c r="C570" s="24" t="s">
        <v>3663</v>
      </c>
      <c r="D570" s="8" t="s">
        <v>2605</v>
      </c>
      <c r="E570" s="8">
        <v>1</v>
      </c>
      <c r="F570" s="8">
        <v>1</v>
      </c>
      <c r="G570" s="8">
        <v>1</v>
      </c>
      <c r="H570" s="9" t="s">
        <v>3</v>
      </c>
      <c r="I570" s="9" t="s">
        <v>4</v>
      </c>
      <c r="J570" s="9" t="s">
        <v>87</v>
      </c>
      <c r="K570" s="9" t="s">
        <v>5</v>
      </c>
      <c r="M570" s="10">
        <v>1</v>
      </c>
      <c r="N570" t="s">
        <v>3662</v>
      </c>
    </row>
    <row r="571" spans="1:14">
      <c r="A571" s="46">
        <v>45009</v>
      </c>
      <c r="B571" s="7">
        <f t="shared" si="8"/>
        <v>570</v>
      </c>
      <c r="C571" s="24" t="s">
        <v>3664</v>
      </c>
      <c r="D571" s="8" t="s">
        <v>2605</v>
      </c>
      <c r="E571" s="8">
        <v>1</v>
      </c>
      <c r="F571" s="8">
        <v>1</v>
      </c>
      <c r="G571" s="8">
        <v>1</v>
      </c>
      <c r="H571" s="9" t="s">
        <v>6</v>
      </c>
      <c r="I571" s="9" t="s">
        <v>4</v>
      </c>
      <c r="J571" s="9" t="s">
        <v>51</v>
      </c>
      <c r="K571" s="9" t="s">
        <v>8</v>
      </c>
      <c r="L571" s="9">
        <v>1</v>
      </c>
    </row>
    <row r="572" spans="1:14">
      <c r="A572" s="46">
        <v>45009</v>
      </c>
      <c r="B572" s="7">
        <f t="shared" si="8"/>
        <v>571</v>
      </c>
      <c r="C572" s="24" t="s">
        <v>3665</v>
      </c>
      <c r="D572" s="8" t="s">
        <v>2605</v>
      </c>
      <c r="E572" s="8">
        <v>1</v>
      </c>
      <c r="F572" s="8">
        <v>1</v>
      </c>
      <c r="G572" s="8">
        <v>1</v>
      </c>
      <c r="H572" s="9" t="s">
        <v>3</v>
      </c>
      <c r="I572" s="9" t="s">
        <v>4</v>
      </c>
      <c r="J572" s="9" t="s">
        <v>49</v>
      </c>
      <c r="K572" s="9" t="s">
        <v>5</v>
      </c>
      <c r="M572" s="10">
        <v>1</v>
      </c>
      <c r="N572" t="s">
        <v>3666</v>
      </c>
    </row>
    <row r="573" spans="1:14">
      <c r="A573" s="46">
        <v>45009</v>
      </c>
      <c r="B573" s="7">
        <f t="shared" si="8"/>
        <v>572</v>
      </c>
      <c r="C573" s="24" t="s">
        <v>3667</v>
      </c>
      <c r="D573" s="8" t="s">
        <v>61</v>
      </c>
      <c r="E573" s="8">
        <v>1</v>
      </c>
      <c r="F573" s="8">
        <v>0</v>
      </c>
      <c r="G573" s="8">
        <v>0</v>
      </c>
      <c r="H573" s="9" t="s">
        <v>6</v>
      </c>
      <c r="I573" s="9" t="s">
        <v>4</v>
      </c>
      <c r="J573" s="9" t="s">
        <v>87</v>
      </c>
      <c r="K573" s="9" t="s">
        <v>23</v>
      </c>
      <c r="L573" s="9">
        <v>1</v>
      </c>
    </row>
    <row r="574" spans="1:14">
      <c r="A574" s="46">
        <v>45009</v>
      </c>
      <c r="B574" s="7">
        <f t="shared" si="8"/>
        <v>573</v>
      </c>
      <c r="C574" s="24" t="s">
        <v>3668</v>
      </c>
      <c r="D574" s="8" t="s">
        <v>61</v>
      </c>
      <c r="E574" s="8">
        <v>1</v>
      </c>
      <c r="F574" s="8">
        <v>0</v>
      </c>
      <c r="G574" s="8">
        <v>0</v>
      </c>
      <c r="H574" s="9" t="s">
        <v>6</v>
      </c>
      <c r="I574" s="9" t="s">
        <v>4</v>
      </c>
      <c r="J574" s="9" t="s">
        <v>49</v>
      </c>
      <c r="K574" s="9" t="s">
        <v>23</v>
      </c>
      <c r="L574" s="9">
        <v>1</v>
      </c>
    </row>
    <row r="575" spans="1:14">
      <c r="A575" s="46">
        <v>45009</v>
      </c>
      <c r="B575" s="7">
        <f t="shared" si="8"/>
        <v>574</v>
      </c>
      <c r="C575" s="24" t="s">
        <v>3669</v>
      </c>
      <c r="D575" s="8" t="s">
        <v>61</v>
      </c>
      <c r="E575" s="8">
        <v>1</v>
      </c>
      <c r="F575" s="8">
        <v>1</v>
      </c>
      <c r="G575" s="8">
        <v>1</v>
      </c>
      <c r="H575" s="9" t="s">
        <v>3</v>
      </c>
      <c r="I575" s="9" t="s">
        <v>19</v>
      </c>
      <c r="J575" s="9" t="s">
        <v>51</v>
      </c>
      <c r="K575" s="9" t="s">
        <v>5</v>
      </c>
      <c r="M575" s="10">
        <v>1</v>
      </c>
      <c r="N575" t="s">
        <v>3577</v>
      </c>
    </row>
    <row r="576" spans="1:14">
      <c r="A576" s="46">
        <v>45009</v>
      </c>
      <c r="B576" s="7">
        <f t="shared" si="8"/>
        <v>575</v>
      </c>
      <c r="C576" s="24" t="s">
        <v>3670</v>
      </c>
      <c r="D576" s="8" t="s">
        <v>61</v>
      </c>
      <c r="E576" s="8">
        <v>1</v>
      </c>
      <c r="F576" s="8">
        <v>1</v>
      </c>
      <c r="G576" s="8">
        <v>1</v>
      </c>
      <c r="H576" s="9" t="s">
        <v>3</v>
      </c>
      <c r="I576" s="9" t="s">
        <v>22</v>
      </c>
      <c r="J576" s="9" t="s">
        <v>51</v>
      </c>
      <c r="K576" s="9" t="s">
        <v>5</v>
      </c>
      <c r="M576" s="10">
        <v>1</v>
      </c>
      <c r="N576" t="s">
        <v>3577</v>
      </c>
    </row>
    <row r="577" spans="1:14">
      <c r="A577" s="46">
        <v>45009</v>
      </c>
      <c r="B577" s="7">
        <f t="shared" si="8"/>
        <v>576</v>
      </c>
      <c r="C577" s="24" t="s">
        <v>3671</v>
      </c>
      <c r="D577" s="8" t="s">
        <v>61</v>
      </c>
      <c r="E577" s="8">
        <v>1</v>
      </c>
      <c r="F577" s="8">
        <v>1</v>
      </c>
      <c r="G577" s="8">
        <v>3</v>
      </c>
      <c r="H577" s="9" t="s">
        <v>6</v>
      </c>
      <c r="I577" s="9" t="s">
        <v>7</v>
      </c>
      <c r="J577" s="9" t="s">
        <v>51</v>
      </c>
      <c r="K577" s="9" t="s">
        <v>8</v>
      </c>
      <c r="L577" s="9">
        <v>1</v>
      </c>
    </row>
    <row r="578" spans="1:14">
      <c r="A578" s="46">
        <v>45009</v>
      </c>
      <c r="B578" s="7">
        <f t="shared" si="8"/>
        <v>577</v>
      </c>
      <c r="C578" s="24" t="s">
        <v>3672</v>
      </c>
      <c r="D578" s="8" t="s">
        <v>48</v>
      </c>
      <c r="E578" s="8">
        <v>1</v>
      </c>
      <c r="F578" s="8">
        <v>1</v>
      </c>
      <c r="G578" s="8">
        <v>1</v>
      </c>
      <c r="H578" s="9" t="s">
        <v>15</v>
      </c>
      <c r="I578" s="9" t="s">
        <v>4</v>
      </c>
      <c r="J578" s="9" t="s">
        <v>2599</v>
      </c>
      <c r="K578" s="9" t="s">
        <v>14</v>
      </c>
      <c r="L578" s="9">
        <v>1</v>
      </c>
    </row>
    <row r="579" spans="1:14">
      <c r="A579" s="46">
        <v>45009</v>
      </c>
      <c r="B579" s="7">
        <f t="shared" ref="B579:B616" si="10">B578+1</f>
        <v>578</v>
      </c>
      <c r="C579" s="24" t="s">
        <v>3673</v>
      </c>
      <c r="D579" s="8" t="s">
        <v>48</v>
      </c>
      <c r="E579" s="8">
        <v>1</v>
      </c>
      <c r="F579" s="8">
        <v>19</v>
      </c>
      <c r="G579" s="8">
        <v>0</v>
      </c>
      <c r="H579" s="9" t="s">
        <v>15</v>
      </c>
      <c r="I579" s="9" t="s">
        <v>4</v>
      </c>
      <c r="J579" s="9" t="s">
        <v>71</v>
      </c>
      <c r="K579" s="9" t="s">
        <v>14</v>
      </c>
      <c r="M579" s="10">
        <v>1</v>
      </c>
      <c r="N579" t="s">
        <v>3674</v>
      </c>
    </row>
    <row r="580" spans="1:14">
      <c r="A580" s="46">
        <v>45009</v>
      </c>
      <c r="B580" s="7">
        <f t="shared" si="10"/>
        <v>579</v>
      </c>
      <c r="C580" s="24" t="s">
        <v>3675</v>
      </c>
      <c r="D580" s="8" t="s">
        <v>48</v>
      </c>
      <c r="E580" s="8">
        <v>1</v>
      </c>
      <c r="F580" s="8">
        <v>19</v>
      </c>
      <c r="G580" s="8">
        <v>0</v>
      </c>
      <c r="H580" s="9" t="s">
        <v>15</v>
      </c>
      <c r="I580" s="9" t="s">
        <v>4</v>
      </c>
      <c r="J580" s="9" t="s">
        <v>71</v>
      </c>
      <c r="K580" s="9" t="s">
        <v>14</v>
      </c>
      <c r="M580" s="10">
        <v>1</v>
      </c>
      <c r="N580" t="s">
        <v>3674</v>
      </c>
    </row>
    <row r="581" spans="1:14">
      <c r="A581" s="46">
        <v>45009</v>
      </c>
      <c r="B581" s="7">
        <f t="shared" si="10"/>
        <v>580</v>
      </c>
      <c r="C581" s="24" t="s">
        <v>3676</v>
      </c>
      <c r="D581" s="8" t="s">
        <v>48</v>
      </c>
      <c r="E581" s="8">
        <v>1</v>
      </c>
      <c r="F581" s="8">
        <v>19</v>
      </c>
      <c r="G581" s="8">
        <v>0</v>
      </c>
      <c r="H581" s="9" t="s">
        <v>15</v>
      </c>
      <c r="I581" s="9" t="s">
        <v>4</v>
      </c>
      <c r="J581" s="9" t="s">
        <v>71</v>
      </c>
      <c r="K581" s="9" t="s">
        <v>14</v>
      </c>
      <c r="M581" s="10">
        <v>1</v>
      </c>
      <c r="N581" t="s">
        <v>3674</v>
      </c>
    </row>
    <row r="582" spans="1:14">
      <c r="A582" s="46">
        <v>45009</v>
      </c>
      <c r="B582" s="7">
        <f t="shared" si="10"/>
        <v>581</v>
      </c>
      <c r="C582" s="24" t="s">
        <v>3677</v>
      </c>
      <c r="D582" s="8" t="s">
        <v>48</v>
      </c>
      <c r="E582" s="8">
        <v>1</v>
      </c>
      <c r="F582" s="8">
        <v>0</v>
      </c>
      <c r="G582" s="8">
        <v>4</v>
      </c>
      <c r="H582" s="9" t="s">
        <v>9</v>
      </c>
      <c r="I582" s="9" t="s">
        <v>4</v>
      </c>
      <c r="J582" s="9" t="s">
        <v>87</v>
      </c>
      <c r="K582" s="9" t="s">
        <v>36</v>
      </c>
      <c r="L582" s="9">
        <v>1</v>
      </c>
    </row>
    <row r="583" spans="1:14">
      <c r="A583" s="46">
        <v>45009</v>
      </c>
      <c r="B583" s="7">
        <f t="shared" si="10"/>
        <v>582</v>
      </c>
      <c r="C583" s="24" t="s">
        <v>3678</v>
      </c>
      <c r="D583" s="8" t="s">
        <v>48</v>
      </c>
      <c r="E583" s="8">
        <v>1</v>
      </c>
      <c r="F583" s="8">
        <v>0</v>
      </c>
      <c r="G583" s="8">
        <v>4</v>
      </c>
      <c r="H583" s="9" t="s">
        <v>9</v>
      </c>
      <c r="I583" s="9" t="s">
        <v>4</v>
      </c>
      <c r="J583" s="9" t="s">
        <v>87</v>
      </c>
      <c r="K583" s="9" t="s">
        <v>36</v>
      </c>
      <c r="L583" s="9">
        <v>1</v>
      </c>
    </row>
    <row r="584" spans="1:14">
      <c r="A584" s="46">
        <v>45009</v>
      </c>
      <c r="B584" s="7">
        <f t="shared" si="10"/>
        <v>583</v>
      </c>
      <c r="C584" s="24" t="s">
        <v>3679</v>
      </c>
      <c r="D584" s="8" t="s">
        <v>48</v>
      </c>
      <c r="E584" s="8">
        <v>1</v>
      </c>
      <c r="F584" s="8">
        <v>0</v>
      </c>
      <c r="G584" s="8">
        <v>1</v>
      </c>
      <c r="H584" s="9" t="s">
        <v>9</v>
      </c>
      <c r="I584" s="9" t="s">
        <v>4</v>
      </c>
      <c r="J584" s="9" t="s">
        <v>87</v>
      </c>
      <c r="K584" s="9" t="s">
        <v>36</v>
      </c>
      <c r="L584" s="9">
        <v>1</v>
      </c>
    </row>
    <row r="585" spans="1:14">
      <c r="A585" s="46">
        <v>45009</v>
      </c>
      <c r="B585" s="7">
        <f t="shared" si="10"/>
        <v>584</v>
      </c>
      <c r="C585" s="24" t="s">
        <v>3680</v>
      </c>
      <c r="D585" s="8" t="s">
        <v>48</v>
      </c>
      <c r="E585" s="8">
        <v>1</v>
      </c>
      <c r="F585" s="8">
        <v>0</v>
      </c>
      <c r="G585" s="8">
        <v>1</v>
      </c>
      <c r="H585" s="9" t="s">
        <v>9</v>
      </c>
      <c r="I585" s="9" t="s">
        <v>4</v>
      </c>
      <c r="J585" s="9" t="s">
        <v>87</v>
      </c>
      <c r="K585" s="9" t="s">
        <v>36</v>
      </c>
      <c r="L585" s="9">
        <v>1</v>
      </c>
    </row>
    <row r="586" spans="1:14">
      <c r="A586" s="46">
        <v>45009</v>
      </c>
      <c r="B586" s="7">
        <f t="shared" si="10"/>
        <v>585</v>
      </c>
      <c r="C586" s="24" t="s">
        <v>3681</v>
      </c>
      <c r="D586" s="8" t="s">
        <v>48</v>
      </c>
      <c r="E586" s="8">
        <v>1</v>
      </c>
      <c r="F586" s="8">
        <v>0</v>
      </c>
      <c r="G586" s="8">
        <v>1</v>
      </c>
      <c r="H586" s="9" t="s">
        <v>9</v>
      </c>
      <c r="I586" s="9" t="s">
        <v>4</v>
      </c>
      <c r="J586" s="9" t="s">
        <v>87</v>
      </c>
      <c r="K586" s="9" t="s">
        <v>36</v>
      </c>
      <c r="L586" s="9">
        <v>1</v>
      </c>
    </row>
    <row r="587" spans="1:14">
      <c r="A587" s="46">
        <v>45009</v>
      </c>
      <c r="B587" s="7">
        <f t="shared" si="10"/>
        <v>586</v>
      </c>
      <c r="C587" s="24" t="s">
        <v>3682</v>
      </c>
      <c r="D587" s="8" t="s">
        <v>48</v>
      </c>
      <c r="E587" s="8">
        <v>1</v>
      </c>
      <c r="F587" s="8">
        <v>0</v>
      </c>
      <c r="G587" s="8">
        <v>1</v>
      </c>
      <c r="H587" s="9" t="s">
        <v>9</v>
      </c>
      <c r="I587" s="9" t="s">
        <v>4</v>
      </c>
      <c r="J587" s="9" t="s">
        <v>87</v>
      </c>
      <c r="K587" s="9" t="s">
        <v>36</v>
      </c>
      <c r="L587" s="9">
        <v>1</v>
      </c>
    </row>
    <row r="588" spans="1:14">
      <c r="A588" s="46">
        <v>45009</v>
      </c>
      <c r="B588" s="7">
        <f t="shared" si="10"/>
        <v>587</v>
      </c>
      <c r="C588" s="24" t="s">
        <v>3683</v>
      </c>
      <c r="D588" s="8" t="s">
        <v>48</v>
      </c>
      <c r="E588" s="8">
        <v>1</v>
      </c>
      <c r="F588" s="8">
        <v>0</v>
      </c>
      <c r="G588" s="8">
        <v>1</v>
      </c>
      <c r="H588" s="9" t="s">
        <v>9</v>
      </c>
      <c r="I588" s="9" t="s">
        <v>4</v>
      </c>
      <c r="J588" s="9" t="s">
        <v>87</v>
      </c>
      <c r="K588" s="9" t="s">
        <v>36</v>
      </c>
      <c r="L588" s="9">
        <v>1</v>
      </c>
    </row>
    <row r="589" spans="1:14">
      <c r="A589" s="46">
        <v>45009</v>
      </c>
      <c r="B589" s="7">
        <f t="shared" si="10"/>
        <v>588</v>
      </c>
      <c r="C589" s="24" t="s">
        <v>3684</v>
      </c>
      <c r="D589" s="8" t="s">
        <v>783</v>
      </c>
      <c r="E589" s="8">
        <v>1</v>
      </c>
      <c r="F589" s="8">
        <v>1</v>
      </c>
      <c r="G589" s="8">
        <v>1</v>
      </c>
      <c r="H589" s="9" t="s">
        <v>9</v>
      </c>
      <c r="I589" s="9" t="s">
        <v>7</v>
      </c>
      <c r="J589" s="9" t="s">
        <v>49</v>
      </c>
      <c r="K589" s="9" t="s">
        <v>8</v>
      </c>
      <c r="L589" s="9">
        <v>1</v>
      </c>
    </row>
    <row r="590" spans="1:14">
      <c r="A590" s="46">
        <v>45009</v>
      </c>
      <c r="B590" s="7">
        <f t="shared" si="10"/>
        <v>589</v>
      </c>
      <c r="C590" s="24" t="s">
        <v>3685</v>
      </c>
      <c r="D590" s="8" t="s">
        <v>783</v>
      </c>
      <c r="E590" s="8">
        <v>1</v>
      </c>
      <c r="F590" s="8">
        <v>1</v>
      </c>
      <c r="G590" s="8">
        <v>1</v>
      </c>
      <c r="H590" s="9" t="s">
        <v>3</v>
      </c>
      <c r="I590" s="9" t="s">
        <v>7</v>
      </c>
      <c r="J590" s="9" t="s">
        <v>49</v>
      </c>
      <c r="K590" s="9" t="s">
        <v>5</v>
      </c>
      <c r="M590" s="10">
        <v>1</v>
      </c>
      <c r="N590" t="s">
        <v>3686</v>
      </c>
    </row>
    <row r="591" spans="1:14">
      <c r="A591" s="46">
        <v>45009</v>
      </c>
      <c r="B591" s="7">
        <f t="shared" si="10"/>
        <v>590</v>
      </c>
      <c r="C591" s="24" t="s">
        <v>3687</v>
      </c>
      <c r="D591" s="8" t="s">
        <v>783</v>
      </c>
      <c r="E591" s="8">
        <v>1</v>
      </c>
      <c r="F591" s="8">
        <v>1</v>
      </c>
      <c r="G591" s="8">
        <v>1</v>
      </c>
      <c r="H591" s="9" t="s">
        <v>6</v>
      </c>
      <c r="I591" s="9" t="s">
        <v>7</v>
      </c>
      <c r="J591" s="9" t="s">
        <v>49</v>
      </c>
      <c r="K591" s="9" t="s">
        <v>8</v>
      </c>
      <c r="L591" s="9">
        <v>1</v>
      </c>
    </row>
    <row r="592" spans="1:14">
      <c r="A592" s="46">
        <v>45009</v>
      </c>
      <c r="B592" s="7">
        <f t="shared" si="10"/>
        <v>591</v>
      </c>
      <c r="C592" s="25" t="s">
        <v>1870</v>
      </c>
      <c r="D592" s="8" t="s">
        <v>783</v>
      </c>
      <c r="E592" s="8">
        <v>1</v>
      </c>
      <c r="F592" s="8">
        <v>1</v>
      </c>
      <c r="G592" s="8">
        <v>1</v>
      </c>
      <c r="H592" s="9" t="s">
        <v>3</v>
      </c>
      <c r="I592" s="9" t="s">
        <v>7</v>
      </c>
      <c r="J592" s="9" t="s">
        <v>49</v>
      </c>
      <c r="K592" s="9" t="s">
        <v>5</v>
      </c>
      <c r="M592" s="10">
        <v>1</v>
      </c>
      <c r="N592" t="s">
        <v>3577</v>
      </c>
    </row>
    <row r="593" spans="1:14">
      <c r="A593" s="46">
        <v>45009</v>
      </c>
      <c r="B593" s="7">
        <f t="shared" si="10"/>
        <v>592</v>
      </c>
      <c r="C593" s="25" t="s">
        <v>318</v>
      </c>
      <c r="D593" s="8" t="s">
        <v>783</v>
      </c>
      <c r="E593" s="8">
        <v>1</v>
      </c>
      <c r="F593" s="8">
        <v>1</v>
      </c>
      <c r="G593" s="8">
        <v>1</v>
      </c>
      <c r="H593" s="9" t="s">
        <v>3</v>
      </c>
      <c r="I593" s="9" t="s">
        <v>7</v>
      </c>
      <c r="J593" s="9" t="s">
        <v>87</v>
      </c>
      <c r="K593" s="9" t="s">
        <v>5</v>
      </c>
      <c r="M593" s="10">
        <v>1</v>
      </c>
      <c r="N593" t="s">
        <v>3577</v>
      </c>
    </row>
    <row r="594" spans="1:14">
      <c r="A594" s="46">
        <v>45009</v>
      </c>
      <c r="B594" s="7">
        <f t="shared" si="10"/>
        <v>593</v>
      </c>
      <c r="C594" s="25" t="s">
        <v>3688</v>
      </c>
      <c r="D594" s="8" t="s">
        <v>113</v>
      </c>
      <c r="E594" s="8">
        <v>1</v>
      </c>
      <c r="F594" s="8">
        <v>1</v>
      </c>
      <c r="G594" s="8">
        <v>4</v>
      </c>
      <c r="H594" s="9" t="s">
        <v>9</v>
      </c>
      <c r="I594" s="9" t="s">
        <v>4</v>
      </c>
      <c r="J594" s="9" t="s">
        <v>51</v>
      </c>
      <c r="K594" s="9" t="s">
        <v>36</v>
      </c>
      <c r="L594" s="9">
        <v>1</v>
      </c>
    </row>
    <row r="595" spans="1:14">
      <c r="A595" s="46">
        <v>45009</v>
      </c>
      <c r="B595" s="7">
        <f t="shared" si="10"/>
        <v>594</v>
      </c>
      <c r="C595" s="25" t="s">
        <v>3689</v>
      </c>
      <c r="D595" s="8" t="s">
        <v>113</v>
      </c>
      <c r="E595" s="8">
        <v>1</v>
      </c>
      <c r="F595" s="8">
        <v>0</v>
      </c>
      <c r="G595" s="8">
        <v>4</v>
      </c>
      <c r="H595" s="9" t="s">
        <v>9</v>
      </c>
      <c r="I595" s="9" t="s">
        <v>4</v>
      </c>
      <c r="J595" s="9" t="s">
        <v>51</v>
      </c>
      <c r="K595" s="9" t="s">
        <v>36</v>
      </c>
      <c r="L595" s="9">
        <v>1</v>
      </c>
    </row>
    <row r="596" spans="1:14">
      <c r="A596" s="46">
        <v>45009</v>
      </c>
      <c r="B596" s="7">
        <f t="shared" si="10"/>
        <v>595</v>
      </c>
      <c r="C596" s="25" t="s">
        <v>3690</v>
      </c>
      <c r="D596" s="8" t="s">
        <v>113</v>
      </c>
      <c r="E596" s="8">
        <v>1</v>
      </c>
      <c r="F596" s="8">
        <v>0</v>
      </c>
      <c r="G596" s="8">
        <v>1</v>
      </c>
      <c r="H596" s="9" t="s">
        <v>9</v>
      </c>
      <c r="I596" s="9" t="s">
        <v>4</v>
      </c>
      <c r="J596" s="9" t="s">
        <v>51</v>
      </c>
      <c r="K596" s="9" t="s">
        <v>36</v>
      </c>
      <c r="L596" s="9">
        <v>1</v>
      </c>
    </row>
    <row r="597" spans="1:14">
      <c r="A597" s="46">
        <v>45009</v>
      </c>
      <c r="B597" s="7">
        <f t="shared" si="10"/>
        <v>596</v>
      </c>
      <c r="C597" s="25" t="s">
        <v>3691</v>
      </c>
      <c r="D597" s="8" t="s">
        <v>113</v>
      </c>
      <c r="E597" s="8">
        <v>1</v>
      </c>
      <c r="F597" s="8">
        <v>0</v>
      </c>
      <c r="G597" s="8">
        <v>1</v>
      </c>
      <c r="H597" s="9" t="s">
        <v>9</v>
      </c>
      <c r="I597" s="9" t="s">
        <v>4</v>
      </c>
      <c r="J597" s="9" t="s">
        <v>51</v>
      </c>
      <c r="K597" s="9" t="s">
        <v>36</v>
      </c>
      <c r="L597" s="9">
        <v>1</v>
      </c>
    </row>
    <row r="598" spans="1:14">
      <c r="A598" s="46">
        <v>45009</v>
      </c>
      <c r="B598" s="7">
        <f t="shared" si="10"/>
        <v>597</v>
      </c>
      <c r="C598" s="25" t="s">
        <v>3692</v>
      </c>
      <c r="D598" s="8" t="s">
        <v>113</v>
      </c>
      <c r="E598" s="8">
        <v>1</v>
      </c>
      <c r="F598" s="8">
        <v>0</v>
      </c>
      <c r="G598" s="8">
        <v>1</v>
      </c>
      <c r="H598" s="9" t="s">
        <v>9</v>
      </c>
      <c r="I598" s="9" t="s">
        <v>4</v>
      </c>
      <c r="J598" s="9" t="s">
        <v>51</v>
      </c>
      <c r="K598" s="9" t="s">
        <v>36</v>
      </c>
      <c r="L598" s="9">
        <v>1</v>
      </c>
    </row>
    <row r="599" spans="1:14">
      <c r="A599" s="46">
        <v>45009</v>
      </c>
      <c r="B599" s="7">
        <f t="shared" si="10"/>
        <v>598</v>
      </c>
      <c r="C599" s="25" t="s">
        <v>3693</v>
      </c>
      <c r="D599" s="8" t="s">
        <v>113</v>
      </c>
      <c r="E599" s="8">
        <v>1</v>
      </c>
      <c r="F599" s="8">
        <v>0</v>
      </c>
      <c r="G599" s="8">
        <v>1</v>
      </c>
      <c r="H599" s="9" t="s">
        <v>9</v>
      </c>
      <c r="I599" s="9" t="s">
        <v>4</v>
      </c>
      <c r="J599" s="9" t="s">
        <v>51</v>
      </c>
      <c r="K599" s="9" t="s">
        <v>36</v>
      </c>
      <c r="L599" s="9">
        <v>1</v>
      </c>
    </row>
    <row r="600" spans="1:14">
      <c r="A600" s="46">
        <v>45009</v>
      </c>
      <c r="B600" s="7">
        <f t="shared" si="10"/>
        <v>599</v>
      </c>
      <c r="C600" s="25" t="s">
        <v>3694</v>
      </c>
      <c r="D600" s="8" t="s">
        <v>113</v>
      </c>
      <c r="E600" s="8">
        <v>1</v>
      </c>
      <c r="F600" s="8">
        <v>0</v>
      </c>
      <c r="G600" s="8">
        <v>1</v>
      </c>
      <c r="H600" s="9" t="s">
        <v>9</v>
      </c>
      <c r="I600" s="9" t="s">
        <v>4</v>
      </c>
      <c r="J600" s="9" t="s">
        <v>51</v>
      </c>
      <c r="K600" s="9" t="s">
        <v>36</v>
      </c>
      <c r="L600" s="9">
        <v>1</v>
      </c>
    </row>
    <row r="601" spans="1:14">
      <c r="A601" s="46">
        <v>45009</v>
      </c>
      <c r="B601" s="7">
        <f t="shared" si="10"/>
        <v>600</v>
      </c>
      <c r="C601" s="25" t="s">
        <v>3695</v>
      </c>
      <c r="D601" s="8" t="s">
        <v>53</v>
      </c>
      <c r="E601" s="8">
        <v>1</v>
      </c>
      <c r="F601" s="8">
        <v>2</v>
      </c>
      <c r="G601" s="8">
        <v>1</v>
      </c>
      <c r="H601" s="9" t="s">
        <v>21</v>
      </c>
      <c r="I601" s="9" t="s">
        <v>4</v>
      </c>
      <c r="J601" s="9" t="s">
        <v>2599</v>
      </c>
      <c r="K601" s="9" t="s">
        <v>14</v>
      </c>
      <c r="L601" s="9">
        <v>1</v>
      </c>
    </row>
    <row r="602" spans="1:14">
      <c r="A602" s="46">
        <v>45009</v>
      </c>
      <c r="B602" s="7">
        <f t="shared" si="10"/>
        <v>601</v>
      </c>
      <c r="C602" s="121" t="s">
        <v>3696</v>
      </c>
      <c r="D602" s="8" t="s">
        <v>53</v>
      </c>
      <c r="E602" s="8">
        <v>1</v>
      </c>
      <c r="F602" s="8">
        <v>19</v>
      </c>
      <c r="G602" s="8">
        <v>0</v>
      </c>
      <c r="H602" s="9" t="s">
        <v>15</v>
      </c>
      <c r="I602" s="9" t="s">
        <v>4</v>
      </c>
      <c r="J602" s="9" t="s">
        <v>1716</v>
      </c>
      <c r="K602" s="9" t="s">
        <v>14</v>
      </c>
      <c r="M602" s="10">
        <v>1</v>
      </c>
      <c r="N602" t="s">
        <v>3697</v>
      </c>
    </row>
    <row r="603" spans="1:14">
      <c r="A603" s="46">
        <v>45009</v>
      </c>
      <c r="B603" s="7">
        <f t="shared" si="10"/>
        <v>602</v>
      </c>
      <c r="C603" s="25" t="s">
        <v>3698</v>
      </c>
      <c r="D603" s="8" t="s">
        <v>53</v>
      </c>
      <c r="E603" s="8">
        <v>1</v>
      </c>
      <c r="F603" s="8">
        <v>1</v>
      </c>
      <c r="G603" s="8">
        <v>1</v>
      </c>
      <c r="H603" s="9" t="s">
        <v>15</v>
      </c>
      <c r="I603" s="9" t="s">
        <v>4</v>
      </c>
      <c r="J603" s="9" t="s">
        <v>87</v>
      </c>
      <c r="K603" s="9" t="s">
        <v>14</v>
      </c>
      <c r="L603" s="9">
        <v>1</v>
      </c>
    </row>
    <row r="604" spans="1:14">
      <c r="A604" s="46">
        <v>45009</v>
      </c>
      <c r="B604" s="7">
        <f t="shared" si="10"/>
        <v>603</v>
      </c>
      <c r="C604" s="25" t="s">
        <v>3699</v>
      </c>
      <c r="D604" s="8" t="s">
        <v>53</v>
      </c>
      <c r="E604" s="8">
        <v>1</v>
      </c>
      <c r="F604" s="8">
        <v>0</v>
      </c>
      <c r="G604" s="8">
        <v>4</v>
      </c>
      <c r="H604" s="9" t="s">
        <v>9</v>
      </c>
      <c r="I604" s="9" t="s">
        <v>4</v>
      </c>
      <c r="J604" s="9" t="s">
        <v>49</v>
      </c>
      <c r="K604" s="9" t="s">
        <v>36</v>
      </c>
      <c r="L604" s="9">
        <v>1</v>
      </c>
    </row>
    <row r="605" spans="1:14">
      <c r="A605" s="46">
        <v>45009</v>
      </c>
      <c r="B605" s="7">
        <f t="shared" si="10"/>
        <v>604</v>
      </c>
      <c r="C605" s="25" t="s">
        <v>3700</v>
      </c>
      <c r="D605" s="8" t="s">
        <v>53</v>
      </c>
      <c r="E605" s="8">
        <v>1</v>
      </c>
      <c r="F605" s="8">
        <v>0</v>
      </c>
      <c r="G605" s="8">
        <v>4</v>
      </c>
      <c r="H605" s="201" t="s">
        <v>9</v>
      </c>
      <c r="I605" s="9" t="s">
        <v>4</v>
      </c>
      <c r="J605" s="9" t="s">
        <v>49</v>
      </c>
      <c r="K605" s="9" t="s">
        <v>36</v>
      </c>
      <c r="L605" s="9">
        <v>1</v>
      </c>
    </row>
    <row r="606" spans="1:14">
      <c r="A606" s="46">
        <v>45009</v>
      </c>
      <c r="B606" s="7">
        <f t="shared" si="10"/>
        <v>605</v>
      </c>
      <c r="C606" s="25" t="s">
        <v>3701</v>
      </c>
      <c r="D606" s="8" t="s">
        <v>53</v>
      </c>
      <c r="E606" s="8">
        <v>1</v>
      </c>
      <c r="F606" s="8">
        <v>0</v>
      </c>
      <c r="G606" s="8">
        <v>1</v>
      </c>
      <c r="H606" s="201" t="s">
        <v>9</v>
      </c>
      <c r="I606" s="9" t="s">
        <v>4</v>
      </c>
      <c r="J606" s="9" t="s">
        <v>49</v>
      </c>
      <c r="K606" s="9" t="s">
        <v>36</v>
      </c>
      <c r="L606" s="9">
        <v>1</v>
      </c>
    </row>
    <row r="607" spans="1:14">
      <c r="A607" s="46">
        <v>45009</v>
      </c>
      <c r="B607" s="7">
        <f t="shared" si="10"/>
        <v>606</v>
      </c>
      <c r="C607" s="25" t="s">
        <v>3702</v>
      </c>
      <c r="D607" s="8" t="s">
        <v>53</v>
      </c>
      <c r="E607" s="8">
        <v>1</v>
      </c>
      <c r="F607" s="8">
        <v>0</v>
      </c>
      <c r="G607" s="8">
        <v>1</v>
      </c>
      <c r="H607" s="201" t="s">
        <v>9</v>
      </c>
      <c r="I607" s="9" t="s">
        <v>4</v>
      </c>
      <c r="J607" s="9" t="s">
        <v>49</v>
      </c>
      <c r="K607" s="9" t="s">
        <v>36</v>
      </c>
      <c r="L607" s="9">
        <v>1</v>
      </c>
    </row>
    <row r="608" spans="1:14">
      <c r="A608" s="46">
        <v>45009</v>
      </c>
      <c r="B608" s="7">
        <f t="shared" si="10"/>
        <v>607</v>
      </c>
      <c r="C608" s="25" t="s">
        <v>3703</v>
      </c>
      <c r="D608" s="8" t="s">
        <v>53</v>
      </c>
      <c r="E608" s="8">
        <v>1</v>
      </c>
      <c r="F608" s="8">
        <v>0</v>
      </c>
      <c r="G608" s="8">
        <v>1</v>
      </c>
      <c r="H608" s="201" t="s">
        <v>9</v>
      </c>
      <c r="I608" s="9" t="s">
        <v>4</v>
      </c>
      <c r="J608" s="9" t="s">
        <v>49</v>
      </c>
      <c r="K608" s="9" t="s">
        <v>36</v>
      </c>
      <c r="L608" s="9">
        <v>1</v>
      </c>
    </row>
    <row r="609" spans="1:14">
      <c r="A609" s="46">
        <v>45009</v>
      </c>
      <c r="B609" s="7">
        <f t="shared" si="10"/>
        <v>608</v>
      </c>
      <c r="C609" s="25" t="s">
        <v>3704</v>
      </c>
      <c r="D609" s="8" t="s">
        <v>53</v>
      </c>
      <c r="E609" s="8">
        <v>1</v>
      </c>
      <c r="F609" s="8">
        <v>0</v>
      </c>
      <c r="G609" s="8">
        <v>1</v>
      </c>
      <c r="H609" s="201" t="s">
        <v>9</v>
      </c>
      <c r="I609" s="9" t="s">
        <v>4</v>
      </c>
      <c r="J609" s="9" t="s">
        <v>49</v>
      </c>
      <c r="K609" s="9" t="s">
        <v>36</v>
      </c>
      <c r="L609" s="9">
        <v>1</v>
      </c>
    </row>
    <row r="610" spans="1:14">
      <c r="A610" s="46">
        <v>45009</v>
      </c>
      <c r="B610" s="7">
        <f t="shared" si="10"/>
        <v>609</v>
      </c>
      <c r="C610" s="25" t="s">
        <v>3705</v>
      </c>
      <c r="D610" s="8" t="s">
        <v>53</v>
      </c>
      <c r="E610" s="8">
        <v>1</v>
      </c>
      <c r="F610" s="8">
        <v>0</v>
      </c>
      <c r="G610" s="8">
        <v>1</v>
      </c>
      <c r="H610" s="201" t="s">
        <v>9</v>
      </c>
      <c r="I610" s="9" t="s">
        <v>4</v>
      </c>
      <c r="J610" s="9" t="s">
        <v>49</v>
      </c>
      <c r="K610" s="9" t="s">
        <v>36</v>
      </c>
      <c r="L610" s="9">
        <v>1</v>
      </c>
    </row>
    <row r="611" spans="1:14">
      <c r="A611" s="46">
        <v>45009</v>
      </c>
      <c r="B611" s="7">
        <f>B610+1</f>
        <v>610</v>
      </c>
      <c r="C611" s="121" t="s">
        <v>3706</v>
      </c>
      <c r="D611" s="8" t="s">
        <v>159</v>
      </c>
      <c r="E611" s="8">
        <v>1</v>
      </c>
      <c r="F611" s="8">
        <v>0</v>
      </c>
      <c r="G611" s="8">
        <v>4</v>
      </c>
      <c r="H611" s="201" t="s">
        <v>9</v>
      </c>
      <c r="I611" s="9" t="s">
        <v>4</v>
      </c>
      <c r="J611" s="9" t="s">
        <v>51</v>
      </c>
      <c r="K611" s="9" t="s">
        <v>36</v>
      </c>
      <c r="L611" s="8">
        <v>1</v>
      </c>
    </row>
    <row r="612" spans="1:14">
      <c r="A612" s="46">
        <v>45009</v>
      </c>
      <c r="B612" s="7">
        <f t="shared" si="10"/>
        <v>611</v>
      </c>
      <c r="C612" s="25" t="s">
        <v>3707</v>
      </c>
      <c r="D612" s="8" t="s">
        <v>159</v>
      </c>
      <c r="E612" s="8">
        <v>1</v>
      </c>
      <c r="F612" s="8">
        <v>0</v>
      </c>
      <c r="G612" s="8">
        <v>4</v>
      </c>
      <c r="H612" s="201" t="s">
        <v>9</v>
      </c>
      <c r="I612" s="9" t="s">
        <v>4</v>
      </c>
      <c r="J612" s="9" t="s">
        <v>51</v>
      </c>
      <c r="K612" s="9" t="s">
        <v>36</v>
      </c>
      <c r="L612" s="8">
        <v>1</v>
      </c>
    </row>
    <row r="613" spans="1:14">
      <c r="A613" s="46">
        <v>45009</v>
      </c>
      <c r="B613" s="7">
        <f t="shared" si="10"/>
        <v>612</v>
      </c>
      <c r="C613" s="25" t="s">
        <v>3708</v>
      </c>
      <c r="D613" s="8" t="s">
        <v>159</v>
      </c>
      <c r="E613" s="8">
        <v>1</v>
      </c>
      <c r="F613" s="8">
        <v>0</v>
      </c>
      <c r="G613" s="8">
        <v>1</v>
      </c>
      <c r="H613" s="201" t="s">
        <v>9</v>
      </c>
      <c r="I613" s="9" t="s">
        <v>4</v>
      </c>
      <c r="J613" s="9" t="s">
        <v>51</v>
      </c>
      <c r="K613" s="9" t="s">
        <v>36</v>
      </c>
      <c r="L613" s="8">
        <v>1</v>
      </c>
    </row>
    <row r="614" spans="1:14">
      <c r="A614" s="46">
        <v>45009</v>
      </c>
      <c r="B614" s="7">
        <f t="shared" si="10"/>
        <v>613</v>
      </c>
      <c r="C614" s="25" t="s">
        <v>3709</v>
      </c>
      <c r="D614" s="8" t="s">
        <v>159</v>
      </c>
      <c r="E614" s="8">
        <v>1</v>
      </c>
      <c r="F614" s="8">
        <v>0</v>
      </c>
      <c r="G614" s="8">
        <v>1</v>
      </c>
      <c r="H614" s="201" t="s">
        <v>9</v>
      </c>
      <c r="I614" s="9" t="s">
        <v>4</v>
      </c>
      <c r="J614" s="9" t="s">
        <v>51</v>
      </c>
      <c r="K614" s="9" t="s">
        <v>36</v>
      </c>
      <c r="L614" s="8">
        <v>1</v>
      </c>
    </row>
    <row r="615" spans="1:14">
      <c r="A615" s="46">
        <v>45009</v>
      </c>
      <c r="B615" s="7">
        <f t="shared" si="10"/>
        <v>614</v>
      </c>
      <c r="C615" s="25" t="s">
        <v>3710</v>
      </c>
      <c r="D615" s="8" t="s">
        <v>159</v>
      </c>
      <c r="E615" s="8">
        <v>1</v>
      </c>
      <c r="F615" s="8">
        <v>0</v>
      </c>
      <c r="G615" s="8">
        <v>1</v>
      </c>
      <c r="H615" s="201" t="s">
        <v>9</v>
      </c>
      <c r="I615" s="9" t="s">
        <v>4</v>
      </c>
      <c r="J615" s="9" t="s">
        <v>51</v>
      </c>
      <c r="K615" s="9" t="s">
        <v>36</v>
      </c>
      <c r="L615" s="8">
        <v>1</v>
      </c>
    </row>
    <row r="616" spans="1:14">
      <c r="A616" s="46">
        <v>45009</v>
      </c>
      <c r="B616" s="7">
        <f t="shared" si="10"/>
        <v>615</v>
      </c>
      <c r="C616" s="25" t="s">
        <v>3711</v>
      </c>
      <c r="D616" s="8" t="s">
        <v>159</v>
      </c>
      <c r="E616" s="8">
        <v>1</v>
      </c>
      <c r="F616" s="8">
        <v>0</v>
      </c>
      <c r="G616" s="8">
        <v>1</v>
      </c>
      <c r="H616" s="201" t="s">
        <v>9</v>
      </c>
      <c r="I616" s="9" t="s">
        <v>4</v>
      </c>
      <c r="J616" s="9" t="s">
        <v>51</v>
      </c>
      <c r="K616" s="9" t="s">
        <v>36</v>
      </c>
      <c r="L616" s="8">
        <v>1</v>
      </c>
    </row>
    <row r="617" spans="1:14">
      <c r="A617" s="46">
        <v>45009</v>
      </c>
      <c r="B617" s="7">
        <f>B616+1</f>
        <v>616</v>
      </c>
      <c r="C617" s="25" t="s">
        <v>3712</v>
      </c>
      <c r="D617" s="8" t="s">
        <v>159</v>
      </c>
      <c r="E617" s="8">
        <v>1</v>
      </c>
      <c r="F617" s="8">
        <v>0</v>
      </c>
      <c r="G617" s="8">
        <v>1</v>
      </c>
      <c r="H617" s="201" t="s">
        <v>9</v>
      </c>
      <c r="I617" s="9" t="s">
        <v>4</v>
      </c>
      <c r="J617" s="9" t="s">
        <v>51</v>
      </c>
      <c r="K617" s="9" t="s">
        <v>36</v>
      </c>
      <c r="L617" s="8">
        <v>1</v>
      </c>
    </row>
    <row r="618" spans="1:14">
      <c r="A618" s="46">
        <v>45009</v>
      </c>
      <c r="B618" s="7">
        <v>617</v>
      </c>
      <c r="C618" s="25" t="s">
        <v>3713</v>
      </c>
      <c r="D618" s="8" t="s">
        <v>55</v>
      </c>
      <c r="E618" s="8">
        <v>1</v>
      </c>
      <c r="F618" s="8">
        <v>0</v>
      </c>
      <c r="G618" s="8">
        <v>0</v>
      </c>
      <c r="H618" s="9" t="s">
        <v>6</v>
      </c>
      <c r="I618" s="9" t="s">
        <v>4</v>
      </c>
      <c r="J618" s="9" t="s">
        <v>49</v>
      </c>
      <c r="K618" s="9" t="s">
        <v>11</v>
      </c>
      <c r="L618" s="9">
        <v>1</v>
      </c>
    </row>
    <row r="619" spans="1:14">
      <c r="A619" s="46">
        <v>45009</v>
      </c>
      <c r="B619" s="7">
        <v>618</v>
      </c>
      <c r="C619" s="25" t="s">
        <v>3714</v>
      </c>
      <c r="D619" s="8" t="s">
        <v>55</v>
      </c>
      <c r="E619" s="8">
        <v>1</v>
      </c>
      <c r="F619" s="8">
        <v>0</v>
      </c>
      <c r="G619" s="8">
        <v>0</v>
      </c>
      <c r="H619" s="9" t="s">
        <v>6</v>
      </c>
      <c r="I619" s="9" t="s">
        <v>7</v>
      </c>
      <c r="J619" s="9" t="s">
        <v>49</v>
      </c>
      <c r="K619" s="9" t="s">
        <v>11</v>
      </c>
      <c r="L619" s="9">
        <v>1</v>
      </c>
    </row>
    <row r="620" spans="1:14">
      <c r="A620" s="46">
        <v>45009</v>
      </c>
      <c r="B620" s="7">
        <v>619</v>
      </c>
      <c r="C620" s="25" t="s">
        <v>3715</v>
      </c>
      <c r="D620" s="8" t="s">
        <v>55</v>
      </c>
      <c r="E620" s="8">
        <v>1</v>
      </c>
      <c r="F620" s="8">
        <v>0</v>
      </c>
      <c r="G620" s="8">
        <v>0</v>
      </c>
      <c r="H620" s="9" t="s">
        <v>6</v>
      </c>
      <c r="I620" s="9" t="s">
        <v>16</v>
      </c>
      <c r="J620" s="9" t="s">
        <v>49</v>
      </c>
      <c r="K620" s="9" t="s">
        <v>11</v>
      </c>
      <c r="L620" s="9">
        <v>1</v>
      </c>
    </row>
    <row r="621" spans="1:14">
      <c r="A621" s="46">
        <v>45009</v>
      </c>
      <c r="B621" s="7">
        <v>620</v>
      </c>
      <c r="C621" s="24" t="s">
        <v>3716</v>
      </c>
      <c r="D621" s="8" t="s">
        <v>55</v>
      </c>
      <c r="E621" s="8">
        <v>1</v>
      </c>
      <c r="F621" s="8">
        <v>0</v>
      </c>
      <c r="G621" s="8">
        <v>0</v>
      </c>
      <c r="H621" s="9" t="s">
        <v>6</v>
      </c>
      <c r="I621" s="9" t="s">
        <v>4</v>
      </c>
      <c r="J621" s="9" t="s">
        <v>87</v>
      </c>
      <c r="K621" s="9" t="s">
        <v>11</v>
      </c>
      <c r="L621" s="9">
        <v>1</v>
      </c>
    </row>
    <row r="622" spans="1:14">
      <c r="A622" s="46">
        <v>45009</v>
      </c>
      <c r="B622" s="7">
        <v>621</v>
      </c>
      <c r="C622" s="24" t="s">
        <v>3717</v>
      </c>
      <c r="D622" s="8" t="s">
        <v>55</v>
      </c>
      <c r="E622" s="8">
        <v>1</v>
      </c>
      <c r="F622" s="8">
        <v>17</v>
      </c>
      <c r="G622" s="8">
        <v>0</v>
      </c>
      <c r="H622" s="9" t="s">
        <v>15</v>
      </c>
      <c r="I622" s="9" t="s">
        <v>4</v>
      </c>
      <c r="J622" s="9" t="s">
        <v>1716</v>
      </c>
      <c r="K622" s="9" t="s">
        <v>14</v>
      </c>
      <c r="M622" s="10">
        <v>1</v>
      </c>
      <c r="N622" t="s">
        <v>3697</v>
      </c>
    </row>
    <row r="623" spans="1:14">
      <c r="A623" s="46">
        <v>45009</v>
      </c>
      <c r="B623" s="7">
        <v>622</v>
      </c>
      <c r="C623" s="24" t="s">
        <v>3718</v>
      </c>
      <c r="D623" s="8" t="s">
        <v>55</v>
      </c>
      <c r="E623" s="8">
        <v>1</v>
      </c>
      <c r="F623" s="8">
        <v>0</v>
      </c>
      <c r="G623" s="8">
        <v>1</v>
      </c>
      <c r="H623" s="9" t="s">
        <v>6</v>
      </c>
      <c r="I623" s="9" t="s">
        <v>7</v>
      </c>
      <c r="J623" s="9" t="s">
        <v>49</v>
      </c>
      <c r="K623" s="9" t="s">
        <v>20</v>
      </c>
      <c r="L623" s="9">
        <v>1</v>
      </c>
    </row>
    <row r="624" spans="1:14">
      <c r="A624" s="46">
        <v>45009</v>
      </c>
      <c r="B624" s="7">
        <v>623</v>
      </c>
      <c r="C624" s="24" t="s">
        <v>3719</v>
      </c>
      <c r="D624" s="8" t="s">
        <v>55</v>
      </c>
      <c r="E624" s="8">
        <v>1</v>
      </c>
      <c r="F624" s="8">
        <v>0</v>
      </c>
      <c r="G624" s="8">
        <v>4</v>
      </c>
      <c r="H624" s="9" t="s">
        <v>9</v>
      </c>
      <c r="I624" s="9" t="s">
        <v>4</v>
      </c>
      <c r="J624" s="9" t="s">
        <v>66</v>
      </c>
      <c r="K624" s="9" t="s">
        <v>36</v>
      </c>
      <c r="L624" s="8">
        <v>1</v>
      </c>
    </row>
    <row r="625" spans="1:14">
      <c r="A625" s="46">
        <v>45009</v>
      </c>
      <c r="B625" s="7">
        <v>624</v>
      </c>
      <c r="C625" s="24" t="s">
        <v>3720</v>
      </c>
      <c r="D625" s="8" t="s">
        <v>55</v>
      </c>
      <c r="E625" s="8">
        <v>1</v>
      </c>
      <c r="F625" s="8">
        <v>0</v>
      </c>
      <c r="G625" s="8">
        <v>4</v>
      </c>
      <c r="H625" s="9" t="s">
        <v>9</v>
      </c>
      <c r="I625" s="9" t="s">
        <v>4</v>
      </c>
      <c r="J625" s="9" t="s">
        <v>66</v>
      </c>
      <c r="K625" s="9" t="s">
        <v>36</v>
      </c>
      <c r="L625" s="8">
        <v>1</v>
      </c>
    </row>
    <row r="626" spans="1:14">
      <c r="A626" s="46">
        <v>45009</v>
      </c>
      <c r="B626" s="7">
        <v>625</v>
      </c>
      <c r="C626" s="24" t="s">
        <v>3721</v>
      </c>
      <c r="D626" s="8" t="s">
        <v>55</v>
      </c>
      <c r="E626" s="8">
        <v>1</v>
      </c>
      <c r="F626" s="8">
        <v>0</v>
      </c>
      <c r="G626" s="8">
        <v>1</v>
      </c>
      <c r="H626" s="9" t="s">
        <v>9</v>
      </c>
      <c r="I626" s="9" t="s">
        <v>4</v>
      </c>
      <c r="J626" s="9" t="s">
        <v>66</v>
      </c>
      <c r="K626" s="9" t="s">
        <v>36</v>
      </c>
      <c r="L626" s="8">
        <v>1</v>
      </c>
    </row>
    <row r="627" spans="1:14">
      <c r="A627" s="46">
        <v>45009</v>
      </c>
      <c r="B627" s="7">
        <v>626</v>
      </c>
      <c r="C627" s="24" t="s">
        <v>3722</v>
      </c>
      <c r="D627" s="8" t="s">
        <v>55</v>
      </c>
      <c r="E627" s="8">
        <v>1</v>
      </c>
      <c r="F627" s="8">
        <v>0</v>
      </c>
      <c r="G627" s="8">
        <v>1</v>
      </c>
      <c r="H627" s="9" t="s">
        <v>9</v>
      </c>
      <c r="I627" s="9" t="s">
        <v>4</v>
      </c>
      <c r="J627" s="9" t="s">
        <v>66</v>
      </c>
      <c r="K627" s="9" t="s">
        <v>36</v>
      </c>
      <c r="L627" s="8">
        <v>1</v>
      </c>
    </row>
    <row r="628" spans="1:14">
      <c r="A628" s="46">
        <v>45009</v>
      </c>
      <c r="B628" s="7">
        <v>627</v>
      </c>
      <c r="C628" s="24" t="s">
        <v>3723</v>
      </c>
      <c r="D628" s="8" t="s">
        <v>55</v>
      </c>
      <c r="E628" s="8">
        <v>1</v>
      </c>
      <c r="F628" s="8">
        <v>0</v>
      </c>
      <c r="G628" s="8">
        <v>1</v>
      </c>
      <c r="H628" s="9" t="s">
        <v>9</v>
      </c>
      <c r="I628" s="9" t="s">
        <v>4</v>
      </c>
      <c r="J628" s="9" t="s">
        <v>66</v>
      </c>
      <c r="K628" s="9" t="s">
        <v>36</v>
      </c>
      <c r="L628" s="8">
        <v>1</v>
      </c>
    </row>
    <row r="629" spans="1:14">
      <c r="A629" s="46">
        <v>45009</v>
      </c>
      <c r="B629" s="7">
        <v>628</v>
      </c>
      <c r="C629" s="24" t="s">
        <v>3724</v>
      </c>
      <c r="D629" s="8" t="s">
        <v>55</v>
      </c>
      <c r="E629" s="8">
        <v>1</v>
      </c>
      <c r="F629" s="8">
        <v>0</v>
      </c>
      <c r="G629" s="8">
        <v>1</v>
      </c>
      <c r="H629" s="9" t="s">
        <v>9</v>
      </c>
      <c r="I629" s="9" t="s">
        <v>4</v>
      </c>
      <c r="J629" s="9" t="s">
        <v>66</v>
      </c>
      <c r="K629" s="9" t="s">
        <v>36</v>
      </c>
      <c r="L629" s="8">
        <v>1</v>
      </c>
    </row>
    <row r="630" spans="1:14">
      <c r="A630" s="46">
        <v>45009</v>
      </c>
      <c r="B630" s="7">
        <v>629</v>
      </c>
      <c r="C630" s="24" t="s">
        <v>3725</v>
      </c>
      <c r="D630" s="8" t="s">
        <v>55</v>
      </c>
      <c r="E630" s="8">
        <v>1</v>
      </c>
      <c r="F630" s="8">
        <v>0</v>
      </c>
      <c r="G630" s="8">
        <v>1</v>
      </c>
      <c r="H630" s="9" t="s">
        <v>9</v>
      </c>
      <c r="I630" s="9" t="s">
        <v>4</v>
      </c>
      <c r="J630" s="9" t="s">
        <v>66</v>
      </c>
      <c r="K630" s="9" t="s">
        <v>36</v>
      </c>
      <c r="L630" s="8">
        <v>1</v>
      </c>
    </row>
    <row r="631" spans="1:14">
      <c r="A631" s="46">
        <v>45012</v>
      </c>
      <c r="B631" s="7">
        <f>B630+1</f>
        <v>630</v>
      </c>
      <c r="C631" s="24" t="s">
        <v>3726</v>
      </c>
      <c r="D631" s="8" t="s">
        <v>70</v>
      </c>
      <c r="E631" s="8">
        <v>1</v>
      </c>
      <c r="F631" s="8">
        <v>0</v>
      </c>
      <c r="G631" s="8">
        <v>0</v>
      </c>
      <c r="H631" s="9" t="s">
        <v>6</v>
      </c>
      <c r="I631" s="9" t="s">
        <v>4</v>
      </c>
      <c r="J631" s="9" t="s">
        <v>51</v>
      </c>
      <c r="K631" s="9" t="s">
        <v>8</v>
      </c>
      <c r="M631" s="10">
        <v>1</v>
      </c>
      <c r="N631" t="s">
        <v>3727</v>
      </c>
    </row>
    <row r="632" spans="1:14">
      <c r="A632" s="46">
        <v>45012</v>
      </c>
      <c r="B632" s="7">
        <f>B631+1</f>
        <v>631</v>
      </c>
      <c r="C632" s="24" t="s">
        <v>3728</v>
      </c>
      <c r="D632" s="8" t="s">
        <v>70</v>
      </c>
      <c r="E632" s="8">
        <v>1</v>
      </c>
      <c r="F632" s="8">
        <v>0</v>
      </c>
      <c r="G632" s="8">
        <v>1</v>
      </c>
      <c r="H632" s="9" t="s">
        <v>3</v>
      </c>
      <c r="I632" s="9" t="s">
        <v>19</v>
      </c>
      <c r="J632" s="9" t="s">
        <v>49</v>
      </c>
      <c r="K632" s="9" t="s">
        <v>5</v>
      </c>
      <c r="L632" s="9">
        <v>1</v>
      </c>
    </row>
    <row r="633" spans="1:14">
      <c r="A633" s="46">
        <v>45012</v>
      </c>
      <c r="B633" s="7">
        <f>B632+1</f>
        <v>632</v>
      </c>
      <c r="C633" s="24" t="s">
        <v>3729</v>
      </c>
      <c r="D633" s="8" t="s">
        <v>70</v>
      </c>
      <c r="E633" s="8">
        <v>1</v>
      </c>
      <c r="F633" s="8">
        <v>0</v>
      </c>
      <c r="G633" s="8">
        <v>1</v>
      </c>
      <c r="H633" s="9" t="s">
        <v>6</v>
      </c>
      <c r="I633" s="9" t="s">
        <v>7</v>
      </c>
      <c r="J633" s="9" t="s">
        <v>49</v>
      </c>
      <c r="K633" s="9" t="s">
        <v>20</v>
      </c>
      <c r="L633" s="9">
        <v>1</v>
      </c>
    </row>
    <row r="634" spans="1:14">
      <c r="A634" s="46">
        <v>45012</v>
      </c>
      <c r="B634" s="7">
        <f>B633+1</f>
        <v>633</v>
      </c>
      <c r="C634" s="24" t="s">
        <v>3730</v>
      </c>
      <c r="D634" s="8" t="s">
        <v>70</v>
      </c>
      <c r="E634" s="8">
        <v>1</v>
      </c>
      <c r="F634" s="8">
        <v>0</v>
      </c>
      <c r="G634" s="8">
        <v>1</v>
      </c>
      <c r="H634" s="9" t="s">
        <v>6</v>
      </c>
      <c r="I634" s="9" t="s">
        <v>7</v>
      </c>
      <c r="J634" s="9" t="s">
        <v>51</v>
      </c>
      <c r="K634" s="9" t="s">
        <v>20</v>
      </c>
      <c r="L634" s="9">
        <v>1</v>
      </c>
    </row>
    <row r="635" spans="1:14">
      <c r="A635" s="46">
        <v>45012</v>
      </c>
      <c r="B635" s="7">
        <f>B634+1</f>
        <v>634</v>
      </c>
      <c r="C635" s="24" t="s">
        <v>3731</v>
      </c>
      <c r="D635" s="8" t="s">
        <v>70</v>
      </c>
      <c r="E635" s="8">
        <v>1</v>
      </c>
      <c r="F635" s="8">
        <v>1</v>
      </c>
      <c r="G635" s="8">
        <v>2</v>
      </c>
      <c r="H635" s="9" t="s">
        <v>6</v>
      </c>
      <c r="I635" s="9" t="s">
        <v>7</v>
      </c>
      <c r="J635" s="9" t="s">
        <v>49</v>
      </c>
      <c r="K635" s="9" t="s">
        <v>36</v>
      </c>
      <c r="L635" s="9">
        <v>1</v>
      </c>
    </row>
    <row r="636" spans="1:14">
      <c r="A636" s="46">
        <v>45012</v>
      </c>
      <c r="B636" s="7">
        <f>B635+1</f>
        <v>635</v>
      </c>
      <c r="C636" s="24" t="s">
        <v>3732</v>
      </c>
      <c r="D636" s="8" t="s">
        <v>70</v>
      </c>
      <c r="E636" s="8">
        <v>1</v>
      </c>
      <c r="F636" s="8">
        <v>1</v>
      </c>
      <c r="G636" s="8">
        <v>2</v>
      </c>
      <c r="H636" s="9" t="s">
        <v>6</v>
      </c>
      <c r="I636" s="9" t="s">
        <v>16</v>
      </c>
      <c r="J636" s="9" t="s">
        <v>49</v>
      </c>
      <c r="K636" s="9" t="s">
        <v>36</v>
      </c>
      <c r="L636" s="9">
        <v>1</v>
      </c>
    </row>
    <row r="637" spans="1:14">
      <c r="A637" s="46">
        <v>45012</v>
      </c>
      <c r="B637" s="7">
        <f>B636+1</f>
        <v>636</v>
      </c>
      <c r="C637" s="24" t="s">
        <v>3733</v>
      </c>
      <c r="D637" s="8" t="s">
        <v>59</v>
      </c>
      <c r="E637" s="8">
        <v>1</v>
      </c>
      <c r="F637" s="8">
        <v>0</v>
      </c>
      <c r="G637" s="8">
        <v>0</v>
      </c>
      <c r="H637" s="9" t="s">
        <v>3</v>
      </c>
      <c r="I637" s="9" t="s">
        <v>22</v>
      </c>
      <c r="J637" s="9" t="s">
        <v>51</v>
      </c>
      <c r="K637" s="9" t="s">
        <v>5</v>
      </c>
      <c r="M637" s="10">
        <v>1</v>
      </c>
      <c r="N637" t="s">
        <v>2956</v>
      </c>
    </row>
    <row r="638" spans="1:14">
      <c r="A638" s="46">
        <v>45012</v>
      </c>
      <c r="B638" s="7">
        <f>B637+1</f>
        <v>637</v>
      </c>
      <c r="C638" s="25" t="s">
        <v>3734</v>
      </c>
      <c r="D638" s="8" t="s">
        <v>59</v>
      </c>
      <c r="E638" s="8">
        <v>1</v>
      </c>
      <c r="F638" s="8">
        <v>0</v>
      </c>
      <c r="G638" s="8">
        <v>0</v>
      </c>
      <c r="H638" s="9" t="s">
        <v>6</v>
      </c>
      <c r="I638" s="9" t="s">
        <v>4</v>
      </c>
      <c r="J638" s="9" t="s">
        <v>83</v>
      </c>
      <c r="K638" s="9" t="s">
        <v>8</v>
      </c>
      <c r="M638" s="10">
        <v>1</v>
      </c>
      <c r="N638" t="s">
        <v>3727</v>
      </c>
    </row>
    <row r="639" spans="1:14">
      <c r="A639" s="46">
        <v>45012</v>
      </c>
      <c r="B639" s="7">
        <f>B638+1</f>
        <v>638</v>
      </c>
      <c r="C639" s="25" t="s">
        <v>3735</v>
      </c>
      <c r="D639" s="8" t="s">
        <v>59</v>
      </c>
      <c r="E639" s="8">
        <v>1</v>
      </c>
      <c r="F639" s="8">
        <v>0</v>
      </c>
      <c r="G639" s="8">
        <v>0</v>
      </c>
      <c r="H639" s="9" t="s">
        <v>6</v>
      </c>
      <c r="I639" s="9" t="s">
        <v>4</v>
      </c>
      <c r="J639" s="9" t="s">
        <v>51</v>
      </c>
      <c r="K639" s="9" t="s">
        <v>8</v>
      </c>
      <c r="M639" s="10">
        <v>1</v>
      </c>
      <c r="N639" t="s">
        <v>3727</v>
      </c>
    </row>
    <row r="640" spans="1:14">
      <c r="A640" s="46">
        <v>45012</v>
      </c>
      <c r="B640" s="7">
        <f>B639+1</f>
        <v>639</v>
      </c>
      <c r="C640" s="25" t="s">
        <v>3736</v>
      </c>
      <c r="D640" s="8" t="s">
        <v>59</v>
      </c>
      <c r="E640" s="8">
        <v>1</v>
      </c>
      <c r="F640" s="8">
        <v>0</v>
      </c>
      <c r="G640" s="8">
        <v>1</v>
      </c>
      <c r="H640" s="9" t="s">
        <v>6</v>
      </c>
      <c r="I640" s="9" t="s">
        <v>4</v>
      </c>
      <c r="J640" s="9" t="s">
        <v>87</v>
      </c>
      <c r="K640" s="9" t="s">
        <v>20</v>
      </c>
      <c r="L640" s="9">
        <v>1</v>
      </c>
    </row>
    <row r="641" spans="1:14">
      <c r="A641" s="46">
        <v>45012</v>
      </c>
      <c r="B641" s="7">
        <f>B640+1</f>
        <v>640</v>
      </c>
      <c r="C641" s="25" t="s">
        <v>3737</v>
      </c>
      <c r="D641" s="8" t="s">
        <v>59</v>
      </c>
      <c r="E641" s="8">
        <v>1</v>
      </c>
      <c r="F641" s="8">
        <v>0</v>
      </c>
      <c r="G641" s="8">
        <v>1</v>
      </c>
      <c r="H641" s="9" t="s">
        <v>6</v>
      </c>
      <c r="I641" s="9" t="s">
        <v>4</v>
      </c>
      <c r="J641" s="9" t="s">
        <v>49</v>
      </c>
      <c r="K641" s="9" t="s">
        <v>20</v>
      </c>
      <c r="L641" s="9">
        <v>1</v>
      </c>
    </row>
    <row r="642" spans="1:14">
      <c r="A642" s="46">
        <v>45012</v>
      </c>
      <c r="B642" s="7">
        <f>B641+1</f>
        <v>641</v>
      </c>
      <c r="C642" s="25" t="s">
        <v>3738</v>
      </c>
      <c r="D642" s="8" t="s">
        <v>59</v>
      </c>
      <c r="E642" s="8">
        <v>1</v>
      </c>
      <c r="F642" s="8">
        <v>0</v>
      </c>
      <c r="G642" s="8">
        <v>1</v>
      </c>
      <c r="H642" s="9" t="s">
        <v>6</v>
      </c>
      <c r="I642" s="9" t="s">
        <v>4</v>
      </c>
      <c r="J642" s="9" t="s">
        <v>83</v>
      </c>
      <c r="K642" s="9" t="s">
        <v>20</v>
      </c>
      <c r="L642" s="9">
        <v>1</v>
      </c>
    </row>
    <row r="643" spans="1:14">
      <c r="A643" s="46">
        <v>45012</v>
      </c>
      <c r="B643" s="7">
        <f>B642+1</f>
        <v>642</v>
      </c>
      <c r="C643" s="25" t="s">
        <v>3739</v>
      </c>
      <c r="D643" s="8" t="s">
        <v>59</v>
      </c>
      <c r="E643" s="8">
        <v>1</v>
      </c>
      <c r="F643" s="8">
        <v>0</v>
      </c>
      <c r="G643" s="8">
        <v>1</v>
      </c>
      <c r="H643" s="9" t="s">
        <v>6</v>
      </c>
      <c r="I643" s="9" t="s">
        <v>4</v>
      </c>
      <c r="J643" s="9" t="s">
        <v>51</v>
      </c>
      <c r="K643" s="9" t="s">
        <v>20</v>
      </c>
      <c r="L643" s="9">
        <v>1</v>
      </c>
    </row>
    <row r="644" spans="1:14">
      <c r="A644" s="46">
        <v>45012</v>
      </c>
      <c r="B644" s="7">
        <f>B643+1</f>
        <v>643</v>
      </c>
      <c r="C644" s="25" t="s">
        <v>3740</v>
      </c>
      <c r="D644" s="8" t="s">
        <v>59</v>
      </c>
      <c r="E644" s="8">
        <v>1</v>
      </c>
      <c r="F644" s="8">
        <v>1</v>
      </c>
      <c r="G644" s="8">
        <v>1</v>
      </c>
      <c r="H644" s="9" t="s">
        <v>6</v>
      </c>
      <c r="I644" s="9" t="s">
        <v>4</v>
      </c>
      <c r="J644" s="9" t="s">
        <v>49</v>
      </c>
      <c r="K644" s="9" t="s">
        <v>8</v>
      </c>
      <c r="L644" s="9">
        <v>1</v>
      </c>
    </row>
    <row r="645" spans="1:14">
      <c r="A645" s="46">
        <v>45012</v>
      </c>
      <c r="B645" s="7">
        <f>B644+1</f>
        <v>644</v>
      </c>
      <c r="C645" s="25" t="s">
        <v>3741</v>
      </c>
      <c r="D645" s="8" t="s">
        <v>2605</v>
      </c>
      <c r="E645" s="8">
        <v>1</v>
      </c>
      <c r="F645" s="8">
        <v>0</v>
      </c>
      <c r="G645" s="8">
        <v>0</v>
      </c>
      <c r="H645" s="9" t="s">
        <v>6</v>
      </c>
      <c r="I645" s="9" t="s">
        <v>4</v>
      </c>
      <c r="J645" s="9" t="s">
        <v>49</v>
      </c>
      <c r="K645" s="9" t="s">
        <v>8</v>
      </c>
      <c r="L645" s="9">
        <v>1</v>
      </c>
    </row>
    <row r="646" spans="1:14">
      <c r="A646" s="46">
        <v>45012</v>
      </c>
      <c r="B646" s="7">
        <f>B645+1</f>
        <v>645</v>
      </c>
      <c r="C646" s="24" t="s">
        <v>3742</v>
      </c>
      <c r="D646" s="8" t="s">
        <v>2605</v>
      </c>
      <c r="E646" s="8">
        <v>1</v>
      </c>
      <c r="F646" s="8">
        <v>0</v>
      </c>
      <c r="G646" s="8">
        <v>0</v>
      </c>
      <c r="H646" s="9" t="s">
        <v>6</v>
      </c>
      <c r="I646" s="9" t="s">
        <v>4</v>
      </c>
      <c r="J646" s="9" t="s">
        <v>49</v>
      </c>
      <c r="K646" s="9" t="s">
        <v>8</v>
      </c>
      <c r="M646" s="10">
        <v>1</v>
      </c>
      <c r="N646" t="s">
        <v>3727</v>
      </c>
    </row>
    <row r="647" spans="1:14">
      <c r="A647" s="46">
        <v>45012</v>
      </c>
      <c r="B647" s="7">
        <f>B646+1</f>
        <v>646</v>
      </c>
      <c r="C647" s="25" t="s">
        <v>3743</v>
      </c>
      <c r="D647" s="8" t="s">
        <v>2605</v>
      </c>
      <c r="E647" s="8">
        <v>1</v>
      </c>
      <c r="F647" s="8">
        <v>0</v>
      </c>
      <c r="G647" s="8">
        <v>0</v>
      </c>
      <c r="H647" s="9" t="s">
        <v>3</v>
      </c>
      <c r="I647" s="9" t="s">
        <v>4</v>
      </c>
      <c r="J647" s="9" t="s">
        <v>66</v>
      </c>
      <c r="K647" s="9" t="s">
        <v>5</v>
      </c>
      <c r="M647" s="10">
        <v>1</v>
      </c>
      <c r="N647" t="s">
        <v>3744</v>
      </c>
    </row>
    <row r="648" spans="1:14">
      <c r="A648" s="46">
        <v>45012</v>
      </c>
      <c r="B648" s="7">
        <f>B647+1</f>
        <v>647</v>
      </c>
      <c r="C648" s="25" t="s">
        <v>3745</v>
      </c>
      <c r="D648" s="8" t="s">
        <v>2605</v>
      </c>
      <c r="E648" s="8">
        <v>1</v>
      </c>
      <c r="F648" s="8">
        <v>0</v>
      </c>
      <c r="G648" s="8">
        <v>1</v>
      </c>
      <c r="H648" s="9" t="s">
        <v>3</v>
      </c>
      <c r="I648" s="9" t="s">
        <v>4</v>
      </c>
      <c r="J648" s="9" t="s">
        <v>51</v>
      </c>
      <c r="K648" s="9" t="s">
        <v>5</v>
      </c>
      <c r="L648" s="9">
        <v>1</v>
      </c>
    </row>
    <row r="649" spans="1:14">
      <c r="A649" s="46">
        <v>45012</v>
      </c>
      <c r="B649" s="7">
        <f>B648+1</f>
        <v>648</v>
      </c>
      <c r="C649" s="25" t="s">
        <v>3746</v>
      </c>
      <c r="D649" s="8" t="s">
        <v>113</v>
      </c>
      <c r="E649" s="8">
        <v>1</v>
      </c>
      <c r="F649" s="8">
        <v>1</v>
      </c>
      <c r="G649" s="8">
        <v>0</v>
      </c>
      <c r="H649" s="9" t="s">
        <v>21</v>
      </c>
      <c r="I649" s="9" t="s">
        <v>4</v>
      </c>
      <c r="J649" s="9" t="s">
        <v>3747</v>
      </c>
      <c r="K649" s="9" t="s">
        <v>27</v>
      </c>
      <c r="M649" s="10">
        <v>1</v>
      </c>
      <c r="N649" t="s">
        <v>3748</v>
      </c>
    </row>
    <row r="650" spans="1:14">
      <c r="A650" s="46">
        <v>45012</v>
      </c>
      <c r="B650" s="7">
        <f>B649+1</f>
        <v>649</v>
      </c>
      <c r="C650" s="25" t="s">
        <v>3749</v>
      </c>
      <c r="D650" s="8" t="s">
        <v>783</v>
      </c>
      <c r="E650" s="8">
        <v>1</v>
      </c>
      <c r="F650" s="8">
        <v>0</v>
      </c>
      <c r="G650" s="8">
        <v>0</v>
      </c>
      <c r="H650" s="9" t="s">
        <v>6</v>
      </c>
      <c r="I650" s="9" t="s">
        <v>4</v>
      </c>
      <c r="J650" s="9" t="s">
        <v>684</v>
      </c>
      <c r="K650" s="9" t="s">
        <v>8</v>
      </c>
      <c r="M650" s="10">
        <v>1</v>
      </c>
      <c r="N650" t="s">
        <v>3750</v>
      </c>
    </row>
    <row r="651" spans="1:14">
      <c r="A651" s="46">
        <v>45012</v>
      </c>
      <c r="B651" s="7">
        <f>B650+1</f>
        <v>650</v>
      </c>
      <c r="C651" s="25" t="s">
        <v>3751</v>
      </c>
      <c r="D651" s="8" t="s">
        <v>783</v>
      </c>
      <c r="E651" s="8">
        <v>1</v>
      </c>
      <c r="F651" s="8">
        <v>1</v>
      </c>
      <c r="G651" s="8">
        <v>1</v>
      </c>
      <c r="H651" s="9" t="s">
        <v>6</v>
      </c>
      <c r="I651" s="9" t="s">
        <v>4</v>
      </c>
      <c r="J651" s="9" t="s">
        <v>49</v>
      </c>
      <c r="K651" s="9" t="s">
        <v>8</v>
      </c>
      <c r="L651" s="9">
        <v>1</v>
      </c>
    </row>
    <row r="652" spans="1:14">
      <c r="A652" s="46">
        <v>45012</v>
      </c>
      <c r="B652" s="7">
        <f>B651+1</f>
        <v>651</v>
      </c>
      <c r="C652" s="25" t="s">
        <v>3752</v>
      </c>
      <c r="D652" s="8" t="s">
        <v>783</v>
      </c>
      <c r="E652" s="8">
        <v>1</v>
      </c>
      <c r="F652" s="8">
        <v>1</v>
      </c>
      <c r="G652" s="8">
        <v>2</v>
      </c>
      <c r="H652" s="9" t="s">
        <v>6</v>
      </c>
      <c r="I652" s="9" t="s">
        <v>16</v>
      </c>
      <c r="J652" s="9" t="s">
        <v>49</v>
      </c>
      <c r="K652" s="9" t="s">
        <v>8</v>
      </c>
      <c r="L652" s="9">
        <v>1</v>
      </c>
    </row>
    <row r="653" spans="1:14">
      <c r="A653" s="46">
        <v>45012</v>
      </c>
      <c r="B653" s="7">
        <f t="shared" ref="B653:B715" si="11">B652+1</f>
        <v>652</v>
      </c>
      <c r="C653" s="25" t="s">
        <v>3753</v>
      </c>
      <c r="D653" s="8" t="s">
        <v>783</v>
      </c>
      <c r="E653" s="8">
        <v>1</v>
      </c>
      <c r="F653" s="8">
        <v>0</v>
      </c>
      <c r="G653" s="8">
        <v>1</v>
      </c>
      <c r="H653" s="9" t="s">
        <v>6</v>
      </c>
      <c r="I653" s="9" t="s">
        <v>4</v>
      </c>
      <c r="J653" s="9" t="s">
        <v>49</v>
      </c>
      <c r="K653" s="9" t="s">
        <v>20</v>
      </c>
      <c r="L653" s="9">
        <v>1</v>
      </c>
    </row>
    <row r="654" spans="1:14">
      <c r="A654" s="46">
        <v>45012</v>
      </c>
      <c r="B654" s="7">
        <f t="shared" si="11"/>
        <v>653</v>
      </c>
      <c r="C654" s="25" t="s">
        <v>3754</v>
      </c>
      <c r="D654" s="8" t="s">
        <v>783</v>
      </c>
      <c r="E654" s="8">
        <v>1</v>
      </c>
      <c r="F654" s="8">
        <v>0</v>
      </c>
      <c r="G654" s="8">
        <v>1</v>
      </c>
      <c r="H654" s="9" t="s">
        <v>6</v>
      </c>
      <c r="I654" s="9" t="s">
        <v>4</v>
      </c>
      <c r="J654" s="9" t="s">
        <v>51</v>
      </c>
      <c r="K654" s="9" t="s">
        <v>20</v>
      </c>
      <c r="L654" s="9">
        <v>1</v>
      </c>
    </row>
    <row r="655" spans="1:14">
      <c r="A655" s="46">
        <v>45012</v>
      </c>
      <c r="B655" s="7">
        <f t="shared" si="11"/>
        <v>654</v>
      </c>
      <c r="C655" s="25" t="s">
        <v>3755</v>
      </c>
      <c r="D655" s="8" t="s">
        <v>783</v>
      </c>
      <c r="E655" s="8">
        <v>1</v>
      </c>
      <c r="F655" s="8">
        <v>0</v>
      </c>
      <c r="G655" s="8">
        <v>1</v>
      </c>
      <c r="H655" s="9" t="s">
        <v>6</v>
      </c>
      <c r="I655" s="9" t="s">
        <v>4</v>
      </c>
      <c r="J655" s="9" t="s">
        <v>83</v>
      </c>
      <c r="K655" s="9" t="s">
        <v>20</v>
      </c>
      <c r="L655" s="9">
        <v>1</v>
      </c>
    </row>
    <row r="656" spans="1:14">
      <c r="A656" s="46">
        <v>45012</v>
      </c>
      <c r="B656" s="7">
        <f t="shared" si="11"/>
        <v>655</v>
      </c>
      <c r="C656" s="25" t="s">
        <v>3756</v>
      </c>
      <c r="D656" s="8" t="s">
        <v>783</v>
      </c>
      <c r="E656" s="8">
        <v>1</v>
      </c>
      <c r="F656" s="8">
        <v>0</v>
      </c>
      <c r="G656" s="8">
        <v>1</v>
      </c>
      <c r="H656" s="9" t="s">
        <v>6</v>
      </c>
      <c r="I656" s="9" t="s">
        <v>4</v>
      </c>
      <c r="J656" s="9" t="s">
        <v>87</v>
      </c>
      <c r="K656" s="9" t="s">
        <v>20</v>
      </c>
      <c r="L656" s="9">
        <v>1</v>
      </c>
    </row>
    <row r="657" spans="1:14">
      <c r="A657" s="46">
        <v>45012</v>
      </c>
      <c r="B657" s="7">
        <f t="shared" si="11"/>
        <v>656</v>
      </c>
      <c r="C657" s="121" t="s">
        <v>3757</v>
      </c>
      <c r="D657" s="8" t="s">
        <v>61</v>
      </c>
      <c r="E657" s="8">
        <v>1</v>
      </c>
      <c r="F657" s="8">
        <v>1</v>
      </c>
      <c r="G657" s="8">
        <v>1</v>
      </c>
      <c r="H657" s="9" t="s">
        <v>6</v>
      </c>
      <c r="I657" s="9" t="s">
        <v>4</v>
      </c>
      <c r="J657" s="9" t="s">
        <v>49</v>
      </c>
      <c r="K657" s="9" t="s">
        <v>8</v>
      </c>
      <c r="L657" s="9">
        <v>1</v>
      </c>
    </row>
    <row r="658" spans="1:14">
      <c r="A658" s="46">
        <v>45012</v>
      </c>
      <c r="B658" s="7">
        <f t="shared" si="11"/>
        <v>657</v>
      </c>
      <c r="C658" s="121" t="s">
        <v>3758</v>
      </c>
      <c r="D658" s="8" t="s">
        <v>61</v>
      </c>
      <c r="E658" s="8">
        <v>1</v>
      </c>
      <c r="F658" s="8">
        <v>1</v>
      </c>
      <c r="G658" s="8">
        <v>1</v>
      </c>
      <c r="H658" s="9" t="s">
        <v>6</v>
      </c>
      <c r="I658" s="9" t="s">
        <v>4</v>
      </c>
      <c r="J658" s="9" t="s">
        <v>51</v>
      </c>
      <c r="K658" s="9" t="s">
        <v>8</v>
      </c>
      <c r="L658" s="9">
        <v>1</v>
      </c>
    </row>
    <row r="659" spans="1:14">
      <c r="A659" s="46">
        <v>45012</v>
      </c>
      <c r="B659" s="7">
        <f t="shared" si="11"/>
        <v>658</v>
      </c>
      <c r="C659" s="25" t="s">
        <v>3759</v>
      </c>
      <c r="D659" s="8" t="s">
        <v>61</v>
      </c>
      <c r="E659" s="8">
        <v>1</v>
      </c>
      <c r="F659" s="8">
        <v>1</v>
      </c>
      <c r="G659" s="8">
        <v>1</v>
      </c>
      <c r="H659" s="9" t="s">
        <v>6</v>
      </c>
      <c r="I659" s="9" t="s">
        <v>4</v>
      </c>
      <c r="J659" s="9" t="s">
        <v>87</v>
      </c>
      <c r="K659" s="9" t="s">
        <v>8</v>
      </c>
      <c r="L659" s="9">
        <v>1</v>
      </c>
    </row>
    <row r="660" spans="1:14">
      <c r="A660" s="46">
        <v>45012</v>
      </c>
      <c r="B660" s="7">
        <f t="shared" si="11"/>
        <v>659</v>
      </c>
      <c r="C660" s="25" t="s">
        <v>3760</v>
      </c>
      <c r="D660" s="8" t="s">
        <v>61</v>
      </c>
      <c r="E660" s="8">
        <v>1</v>
      </c>
      <c r="F660" s="8">
        <v>0</v>
      </c>
      <c r="G660" s="8">
        <v>1</v>
      </c>
      <c r="H660" s="9" t="s">
        <v>3</v>
      </c>
      <c r="I660" s="9" t="s">
        <v>22</v>
      </c>
      <c r="J660" s="9" t="s">
        <v>87</v>
      </c>
      <c r="K660" s="9" t="s">
        <v>5</v>
      </c>
      <c r="L660" s="9">
        <v>1</v>
      </c>
    </row>
    <row r="661" spans="1:14">
      <c r="A661" s="46">
        <v>45012</v>
      </c>
      <c r="B661" s="7">
        <f t="shared" si="11"/>
        <v>660</v>
      </c>
      <c r="C661" s="25" t="s">
        <v>3761</v>
      </c>
      <c r="D661" s="8" t="s">
        <v>61</v>
      </c>
      <c r="E661" s="8">
        <v>1</v>
      </c>
      <c r="F661" s="8">
        <v>0</v>
      </c>
      <c r="G661" s="8">
        <v>1</v>
      </c>
      <c r="H661" s="9" t="s">
        <v>3</v>
      </c>
      <c r="I661" s="9" t="s">
        <v>22</v>
      </c>
      <c r="J661" s="9" t="s">
        <v>51</v>
      </c>
      <c r="K661" s="9" t="s">
        <v>5</v>
      </c>
      <c r="L661" s="9">
        <v>1</v>
      </c>
    </row>
    <row r="662" spans="1:14">
      <c r="A662" s="46">
        <v>45012</v>
      </c>
      <c r="B662" s="7">
        <f t="shared" si="11"/>
        <v>661</v>
      </c>
      <c r="C662" s="24" t="s">
        <v>3762</v>
      </c>
      <c r="D662" s="8" t="s">
        <v>61</v>
      </c>
      <c r="E662" s="8">
        <v>1</v>
      </c>
      <c r="F662" s="8">
        <v>0</v>
      </c>
      <c r="G662" s="8">
        <v>1</v>
      </c>
      <c r="H662" s="9" t="s">
        <v>3</v>
      </c>
      <c r="I662" s="9" t="s">
        <v>22</v>
      </c>
      <c r="J662" s="9" t="s">
        <v>49</v>
      </c>
      <c r="K662" s="9" t="s">
        <v>5</v>
      </c>
      <c r="L662" s="9">
        <v>1</v>
      </c>
    </row>
    <row r="663" spans="1:14">
      <c r="A663" s="46">
        <v>45012</v>
      </c>
      <c r="B663" s="7">
        <f t="shared" si="11"/>
        <v>662</v>
      </c>
      <c r="C663" s="25" t="s">
        <v>3763</v>
      </c>
      <c r="D663" s="8" t="s">
        <v>53</v>
      </c>
      <c r="E663" s="8">
        <v>1</v>
      </c>
      <c r="F663" s="8">
        <v>2</v>
      </c>
      <c r="G663" s="8">
        <v>1</v>
      </c>
      <c r="H663" s="9" t="s">
        <v>21</v>
      </c>
      <c r="I663" s="9" t="s">
        <v>4</v>
      </c>
      <c r="J663" s="9" t="s">
        <v>66</v>
      </c>
      <c r="K663" s="9" t="s">
        <v>14</v>
      </c>
      <c r="L663" s="9">
        <v>1</v>
      </c>
    </row>
    <row r="664" spans="1:14">
      <c r="A664" s="46">
        <v>45012</v>
      </c>
      <c r="B664" s="7">
        <f t="shared" si="11"/>
        <v>663</v>
      </c>
      <c r="C664" s="25" t="s">
        <v>3764</v>
      </c>
      <c r="D664" s="8" t="s">
        <v>53</v>
      </c>
      <c r="E664" s="8">
        <v>1</v>
      </c>
      <c r="F664" s="8">
        <v>21</v>
      </c>
      <c r="G664" s="8">
        <v>0</v>
      </c>
      <c r="H664" s="9" t="s">
        <v>30</v>
      </c>
      <c r="I664" s="9" t="s">
        <v>4</v>
      </c>
      <c r="J664" s="9" t="s">
        <v>71</v>
      </c>
      <c r="K664" s="9" t="s">
        <v>29</v>
      </c>
      <c r="M664" s="10">
        <v>1</v>
      </c>
      <c r="N664" t="s">
        <v>3765</v>
      </c>
    </row>
    <row r="665" spans="1:14">
      <c r="A665" s="46">
        <v>45012</v>
      </c>
      <c r="B665" s="7">
        <f t="shared" si="11"/>
        <v>664</v>
      </c>
      <c r="C665" s="24" t="s">
        <v>3766</v>
      </c>
      <c r="D665" s="8" t="s">
        <v>3439</v>
      </c>
      <c r="E665" s="8">
        <v>1</v>
      </c>
      <c r="F665" s="8">
        <v>1</v>
      </c>
      <c r="G665" s="8">
        <v>1</v>
      </c>
      <c r="H665" s="9" t="s">
        <v>6</v>
      </c>
      <c r="I665" s="9" t="s">
        <v>4</v>
      </c>
      <c r="J665" s="9" t="s">
        <v>66</v>
      </c>
      <c r="K665" s="9" t="s">
        <v>8</v>
      </c>
      <c r="L665" s="9">
        <v>1</v>
      </c>
    </row>
    <row r="666" spans="1:14">
      <c r="A666" s="46">
        <v>45012</v>
      </c>
      <c r="B666" s="7">
        <f t="shared" si="11"/>
        <v>665</v>
      </c>
      <c r="C666" s="24" t="s">
        <v>3767</v>
      </c>
      <c r="D666" s="8" t="s">
        <v>3439</v>
      </c>
      <c r="E666" s="8">
        <v>1</v>
      </c>
      <c r="F666" s="8">
        <v>1</v>
      </c>
      <c r="G666" s="8">
        <v>1</v>
      </c>
      <c r="H666" s="9" t="s">
        <v>6</v>
      </c>
      <c r="I666" s="9" t="s">
        <v>7</v>
      </c>
      <c r="J666" s="9" t="s">
        <v>51</v>
      </c>
      <c r="K666" s="9" t="s">
        <v>8</v>
      </c>
      <c r="L666" s="9">
        <v>1</v>
      </c>
    </row>
    <row r="667" spans="1:14">
      <c r="A667" s="46">
        <v>45012</v>
      </c>
      <c r="B667" s="7">
        <f t="shared" si="11"/>
        <v>666</v>
      </c>
      <c r="C667" s="25" t="s">
        <v>3768</v>
      </c>
      <c r="D667" s="8" t="s">
        <v>3439</v>
      </c>
      <c r="E667" s="8">
        <v>1</v>
      </c>
      <c r="F667" s="8">
        <v>1</v>
      </c>
      <c r="G667" s="8">
        <v>1</v>
      </c>
      <c r="H667" s="9" t="s">
        <v>3</v>
      </c>
      <c r="I667" s="9" t="s">
        <v>4</v>
      </c>
      <c r="J667" s="9" t="s">
        <v>87</v>
      </c>
      <c r="K667" s="9" t="s">
        <v>5</v>
      </c>
      <c r="L667" s="9">
        <v>1</v>
      </c>
    </row>
    <row r="668" spans="1:14">
      <c r="A668" s="46">
        <v>45012</v>
      </c>
      <c r="B668" s="7">
        <f t="shared" si="11"/>
        <v>667</v>
      </c>
      <c r="C668" s="24" t="s">
        <v>3769</v>
      </c>
      <c r="D668" s="8" t="s">
        <v>73</v>
      </c>
      <c r="E668" s="8">
        <v>1</v>
      </c>
      <c r="F668" s="8">
        <v>1</v>
      </c>
      <c r="G668" s="8">
        <v>1</v>
      </c>
      <c r="H668" s="9" t="s">
        <v>15</v>
      </c>
      <c r="I668" s="9" t="s">
        <v>4</v>
      </c>
      <c r="J668" s="9" t="s">
        <v>66</v>
      </c>
      <c r="K668" s="9" t="s">
        <v>14</v>
      </c>
      <c r="L668" s="9">
        <v>1</v>
      </c>
    </row>
    <row r="669" spans="1:14">
      <c r="A669" s="46">
        <v>45012</v>
      </c>
      <c r="B669" s="7">
        <f t="shared" si="11"/>
        <v>668</v>
      </c>
      <c r="C669" s="24" t="s">
        <v>3770</v>
      </c>
      <c r="D669" s="8" t="s">
        <v>73</v>
      </c>
      <c r="E669" s="8">
        <v>1</v>
      </c>
      <c r="F669" s="8">
        <v>17</v>
      </c>
      <c r="G669" s="8">
        <v>0</v>
      </c>
      <c r="H669" s="9" t="s">
        <v>21</v>
      </c>
      <c r="I669" s="9" t="s">
        <v>4</v>
      </c>
      <c r="J669" s="9" t="s">
        <v>1209</v>
      </c>
      <c r="K669" s="9" t="s">
        <v>14</v>
      </c>
      <c r="M669" s="10">
        <v>1</v>
      </c>
      <c r="N669" t="s">
        <v>3697</v>
      </c>
    </row>
    <row r="670" spans="1:14">
      <c r="A670" s="46">
        <v>45012</v>
      </c>
      <c r="B670" s="7">
        <f t="shared" si="11"/>
        <v>669</v>
      </c>
      <c r="C670" s="24" t="s">
        <v>3771</v>
      </c>
      <c r="D670" s="201" t="s">
        <v>73</v>
      </c>
      <c r="E670" s="8">
        <v>1</v>
      </c>
      <c r="F670" s="8">
        <v>17</v>
      </c>
      <c r="G670" s="8">
        <v>0</v>
      </c>
      <c r="H670" s="9" t="s">
        <v>21</v>
      </c>
      <c r="I670" s="9" t="s">
        <v>4</v>
      </c>
      <c r="J670" s="9" t="s">
        <v>1209</v>
      </c>
      <c r="K670" s="9" t="s">
        <v>14</v>
      </c>
      <c r="M670" s="10">
        <v>1</v>
      </c>
      <c r="N670" t="s">
        <v>3772</v>
      </c>
    </row>
    <row r="671" spans="1:14">
      <c r="A671" s="203">
        <v>45012</v>
      </c>
      <c r="B671" s="7">
        <f t="shared" si="11"/>
        <v>670</v>
      </c>
      <c r="C671" s="24" t="s">
        <v>3773</v>
      </c>
      <c r="D671" s="8" t="s">
        <v>48</v>
      </c>
      <c r="E671" s="8">
        <v>1</v>
      </c>
      <c r="F671" s="8">
        <v>19</v>
      </c>
      <c r="G671" s="8">
        <v>0</v>
      </c>
      <c r="H671" s="9" t="s">
        <v>21</v>
      </c>
      <c r="I671" s="9" t="s">
        <v>4</v>
      </c>
      <c r="J671" s="9" t="s">
        <v>71</v>
      </c>
      <c r="K671" s="9" t="s">
        <v>11</v>
      </c>
      <c r="M671" s="10">
        <v>1</v>
      </c>
      <c r="N671" t="s">
        <v>3774</v>
      </c>
    </row>
    <row r="672" spans="1:14">
      <c r="A672" s="204">
        <v>45012</v>
      </c>
      <c r="B672" s="7">
        <f t="shared" si="11"/>
        <v>671</v>
      </c>
      <c r="C672" s="24" t="s">
        <v>3775</v>
      </c>
      <c r="D672" s="8" t="s">
        <v>48</v>
      </c>
      <c r="E672" s="8">
        <v>1</v>
      </c>
      <c r="F672" s="8">
        <v>1</v>
      </c>
      <c r="G672" s="8">
        <v>1</v>
      </c>
      <c r="H672" s="9" t="s">
        <v>15</v>
      </c>
      <c r="I672" s="9" t="s">
        <v>4</v>
      </c>
      <c r="J672" s="9" t="s">
        <v>66</v>
      </c>
      <c r="K672" s="9" t="s">
        <v>14</v>
      </c>
      <c r="L672" s="9">
        <v>1</v>
      </c>
    </row>
    <row r="673" spans="1:13">
      <c r="A673" s="203">
        <v>45012</v>
      </c>
      <c r="B673" s="7">
        <f t="shared" si="11"/>
        <v>672</v>
      </c>
      <c r="C673" s="24" t="s">
        <v>3776</v>
      </c>
      <c r="D673" s="8" t="s">
        <v>48</v>
      </c>
      <c r="E673" s="8">
        <v>1</v>
      </c>
      <c r="F673" s="8">
        <v>1</v>
      </c>
      <c r="G673" s="8">
        <v>4</v>
      </c>
      <c r="H673" s="9" t="s">
        <v>9</v>
      </c>
      <c r="I673" s="9" t="s">
        <v>4</v>
      </c>
      <c r="J673" s="9" t="s">
        <v>83</v>
      </c>
      <c r="K673" s="9" t="s">
        <v>36</v>
      </c>
      <c r="L673" s="9">
        <v>1</v>
      </c>
    </row>
    <row r="674" spans="1:13">
      <c r="A674" s="204">
        <v>45012</v>
      </c>
      <c r="B674" s="7">
        <f t="shared" si="11"/>
        <v>673</v>
      </c>
      <c r="C674" s="24" t="s">
        <v>3777</v>
      </c>
      <c r="D674" s="8" t="s">
        <v>48</v>
      </c>
      <c r="E674" s="8">
        <v>1</v>
      </c>
      <c r="F674" s="8">
        <v>0</v>
      </c>
      <c r="G674" s="8">
        <v>4</v>
      </c>
      <c r="H674" s="9" t="s">
        <v>9</v>
      </c>
      <c r="I674" s="9" t="s">
        <v>4</v>
      </c>
      <c r="J674" s="9" t="s">
        <v>83</v>
      </c>
      <c r="K674" s="9" t="s">
        <v>36</v>
      </c>
      <c r="L674" s="9">
        <v>1</v>
      </c>
    </row>
    <row r="675" spans="1:13">
      <c r="A675" s="203">
        <v>45012</v>
      </c>
      <c r="B675" s="7">
        <f t="shared" si="11"/>
        <v>674</v>
      </c>
      <c r="C675" s="24" t="s">
        <v>3778</v>
      </c>
      <c r="D675" s="8" t="s">
        <v>48</v>
      </c>
      <c r="E675" s="8">
        <v>1</v>
      </c>
      <c r="F675" s="8">
        <v>0</v>
      </c>
      <c r="G675" s="8">
        <v>1</v>
      </c>
      <c r="H675" s="9" t="s">
        <v>9</v>
      </c>
      <c r="I675" s="9" t="s">
        <v>4</v>
      </c>
      <c r="J675" s="9" t="s">
        <v>83</v>
      </c>
      <c r="K675" s="9" t="s">
        <v>36</v>
      </c>
      <c r="L675" s="9">
        <v>1</v>
      </c>
    </row>
    <row r="676" spans="1:13">
      <c r="A676" s="204">
        <v>45012</v>
      </c>
      <c r="B676" s="7">
        <f t="shared" si="11"/>
        <v>675</v>
      </c>
      <c r="C676" s="24" t="s">
        <v>3779</v>
      </c>
      <c r="D676" s="8" t="s">
        <v>48</v>
      </c>
      <c r="E676" s="8">
        <v>1</v>
      </c>
      <c r="F676" s="8">
        <v>0</v>
      </c>
      <c r="G676" s="8">
        <v>1</v>
      </c>
      <c r="H676" s="9" t="s">
        <v>9</v>
      </c>
      <c r="I676" s="9" t="s">
        <v>4</v>
      </c>
      <c r="J676" s="9" t="s">
        <v>83</v>
      </c>
      <c r="K676" s="9" t="s">
        <v>36</v>
      </c>
      <c r="L676" s="9">
        <v>1</v>
      </c>
    </row>
    <row r="677" spans="1:13">
      <c r="A677" s="203">
        <v>45012</v>
      </c>
      <c r="B677" s="7">
        <f t="shared" si="11"/>
        <v>676</v>
      </c>
      <c r="C677" s="24" t="s">
        <v>3780</v>
      </c>
      <c r="D677" s="8" t="s">
        <v>48</v>
      </c>
      <c r="E677" s="8">
        <v>1</v>
      </c>
      <c r="F677" s="8">
        <v>0</v>
      </c>
      <c r="G677" s="8">
        <v>1</v>
      </c>
      <c r="H677" s="9" t="s">
        <v>9</v>
      </c>
      <c r="I677" s="9" t="s">
        <v>4</v>
      </c>
      <c r="J677" s="9" t="s">
        <v>83</v>
      </c>
      <c r="K677" s="9" t="s">
        <v>36</v>
      </c>
      <c r="L677" s="9">
        <v>1</v>
      </c>
    </row>
    <row r="678" spans="1:13">
      <c r="A678" s="204">
        <v>45012</v>
      </c>
      <c r="B678" s="7">
        <f t="shared" si="11"/>
        <v>677</v>
      </c>
      <c r="C678" s="24" t="s">
        <v>3781</v>
      </c>
      <c r="D678" s="8" t="s">
        <v>48</v>
      </c>
      <c r="E678" s="8">
        <v>1</v>
      </c>
      <c r="F678" s="8">
        <v>0</v>
      </c>
      <c r="G678" s="8">
        <v>1</v>
      </c>
      <c r="H678" s="9" t="s">
        <v>9</v>
      </c>
      <c r="I678" s="9" t="s">
        <v>4</v>
      </c>
      <c r="J678" s="9" t="s">
        <v>83</v>
      </c>
      <c r="K678" s="9" t="s">
        <v>36</v>
      </c>
      <c r="L678" s="9">
        <v>1</v>
      </c>
    </row>
    <row r="679" spans="1:13">
      <c r="A679" s="203">
        <v>45012</v>
      </c>
      <c r="B679" s="7">
        <f t="shared" si="11"/>
        <v>678</v>
      </c>
      <c r="C679" s="24" t="s">
        <v>3782</v>
      </c>
      <c r="D679" s="8" t="s">
        <v>48</v>
      </c>
      <c r="E679" s="8">
        <v>1</v>
      </c>
      <c r="F679" s="8">
        <v>0</v>
      </c>
      <c r="G679" s="8">
        <v>1</v>
      </c>
      <c r="H679" s="9" t="s">
        <v>9</v>
      </c>
      <c r="I679" s="9" t="s">
        <v>4</v>
      </c>
      <c r="J679" s="9" t="s">
        <v>83</v>
      </c>
      <c r="K679" s="9" t="s">
        <v>36</v>
      </c>
      <c r="L679" s="9">
        <v>1</v>
      </c>
    </row>
    <row r="680" spans="1:13">
      <c r="A680" s="203">
        <v>45012</v>
      </c>
      <c r="B680" s="7">
        <f t="shared" si="11"/>
        <v>679</v>
      </c>
      <c r="C680" s="25" t="s">
        <v>3783</v>
      </c>
      <c r="D680" s="8" t="s">
        <v>159</v>
      </c>
      <c r="E680" s="8">
        <v>1</v>
      </c>
      <c r="F680" s="8">
        <v>0</v>
      </c>
      <c r="G680" s="8">
        <v>4</v>
      </c>
      <c r="H680" s="9" t="s">
        <v>9</v>
      </c>
      <c r="I680" s="9" t="s">
        <v>4</v>
      </c>
      <c r="J680" s="9" t="s">
        <v>87</v>
      </c>
      <c r="K680" s="9" t="s">
        <v>36</v>
      </c>
      <c r="L680" s="9">
        <v>1</v>
      </c>
    </row>
    <row r="681" spans="1:13">
      <c r="A681" s="203">
        <v>45012</v>
      </c>
      <c r="B681" s="7">
        <f t="shared" si="11"/>
        <v>680</v>
      </c>
      <c r="C681" s="25" t="s">
        <v>3784</v>
      </c>
      <c r="D681" s="8" t="s">
        <v>159</v>
      </c>
      <c r="E681" s="8">
        <v>1</v>
      </c>
      <c r="F681" s="8">
        <v>0</v>
      </c>
      <c r="G681" s="8">
        <v>4</v>
      </c>
      <c r="H681" s="9" t="s">
        <v>9</v>
      </c>
      <c r="I681" s="9" t="s">
        <v>4</v>
      </c>
      <c r="J681" s="9" t="s">
        <v>87</v>
      </c>
      <c r="K681" s="9" t="s">
        <v>36</v>
      </c>
      <c r="L681" s="9">
        <v>1</v>
      </c>
    </row>
    <row r="682" spans="1:13">
      <c r="A682" s="203">
        <v>45012</v>
      </c>
      <c r="B682" s="7">
        <f t="shared" si="11"/>
        <v>681</v>
      </c>
      <c r="C682" s="25" t="s">
        <v>3785</v>
      </c>
      <c r="D682" s="8" t="s">
        <v>159</v>
      </c>
      <c r="E682" s="8">
        <v>1</v>
      </c>
      <c r="F682" s="8">
        <v>0</v>
      </c>
      <c r="G682" s="8">
        <v>1</v>
      </c>
      <c r="H682" s="9" t="s">
        <v>9</v>
      </c>
      <c r="I682" s="9" t="s">
        <v>4</v>
      </c>
      <c r="J682" s="9" t="s">
        <v>87</v>
      </c>
      <c r="K682" s="9" t="s">
        <v>36</v>
      </c>
      <c r="L682" s="9">
        <v>1</v>
      </c>
    </row>
    <row r="683" spans="1:13">
      <c r="A683" s="203">
        <v>45012</v>
      </c>
      <c r="B683" s="7">
        <f t="shared" si="11"/>
        <v>682</v>
      </c>
      <c r="C683" s="25" t="s">
        <v>3786</v>
      </c>
      <c r="D683" s="8" t="s">
        <v>159</v>
      </c>
      <c r="E683" s="8">
        <v>1</v>
      </c>
      <c r="F683" s="8">
        <v>0</v>
      </c>
      <c r="G683" s="8">
        <v>1</v>
      </c>
      <c r="H683" s="9" t="s">
        <v>9</v>
      </c>
      <c r="I683" s="9" t="s">
        <v>4</v>
      </c>
      <c r="J683" s="9" t="s">
        <v>87</v>
      </c>
      <c r="K683" s="9" t="s">
        <v>36</v>
      </c>
      <c r="L683" s="9">
        <v>1</v>
      </c>
    </row>
    <row r="684" spans="1:13">
      <c r="A684" s="203">
        <v>45012</v>
      </c>
      <c r="B684" s="7">
        <f t="shared" si="11"/>
        <v>683</v>
      </c>
      <c r="C684" s="25" t="s">
        <v>3787</v>
      </c>
      <c r="D684" s="8" t="s">
        <v>159</v>
      </c>
      <c r="E684" s="8">
        <v>1</v>
      </c>
      <c r="F684" s="8">
        <v>0</v>
      </c>
      <c r="G684" s="8">
        <v>1</v>
      </c>
      <c r="H684" s="9" t="s">
        <v>9</v>
      </c>
      <c r="I684" s="9" t="s">
        <v>4</v>
      </c>
      <c r="J684" s="9" t="s">
        <v>87</v>
      </c>
      <c r="K684" s="9" t="s">
        <v>36</v>
      </c>
      <c r="L684" s="9">
        <v>1</v>
      </c>
    </row>
    <row r="685" spans="1:13">
      <c r="A685" s="203">
        <v>45012</v>
      </c>
      <c r="B685" s="7">
        <f t="shared" si="11"/>
        <v>684</v>
      </c>
      <c r="C685" s="25" t="s">
        <v>3788</v>
      </c>
      <c r="D685" s="8" t="s">
        <v>159</v>
      </c>
      <c r="E685" s="8">
        <v>1</v>
      </c>
      <c r="F685" s="8">
        <v>0</v>
      </c>
      <c r="G685" s="8">
        <v>1</v>
      </c>
      <c r="H685" s="9" t="s">
        <v>9</v>
      </c>
      <c r="I685" s="9" t="s">
        <v>4</v>
      </c>
      <c r="J685" s="9" t="s">
        <v>87</v>
      </c>
      <c r="K685" s="9" t="s">
        <v>36</v>
      </c>
      <c r="L685" s="9">
        <v>1</v>
      </c>
    </row>
    <row r="686" spans="1:13">
      <c r="A686" s="203">
        <v>45012</v>
      </c>
      <c r="B686" s="7">
        <f t="shared" si="11"/>
        <v>685</v>
      </c>
      <c r="C686" s="25" t="s">
        <v>3789</v>
      </c>
      <c r="D686" s="8" t="s">
        <v>159</v>
      </c>
      <c r="E686" s="8">
        <v>1</v>
      </c>
      <c r="F686" s="8">
        <v>0</v>
      </c>
      <c r="G686" s="8">
        <v>1</v>
      </c>
      <c r="H686" s="9" t="s">
        <v>9</v>
      </c>
      <c r="I686" s="9" t="s">
        <v>4</v>
      </c>
      <c r="J686" s="9" t="s">
        <v>87</v>
      </c>
      <c r="K686" s="9" t="s">
        <v>36</v>
      </c>
      <c r="L686" s="9">
        <v>1</v>
      </c>
    </row>
    <row r="687" spans="1:13">
      <c r="A687" s="203">
        <v>45012</v>
      </c>
      <c r="B687" s="7">
        <f t="shared" si="11"/>
        <v>686</v>
      </c>
      <c r="C687" s="24" t="s">
        <v>3790</v>
      </c>
      <c r="D687" s="8" t="s">
        <v>159</v>
      </c>
      <c r="E687" s="8">
        <v>1</v>
      </c>
      <c r="F687" s="8">
        <v>1</v>
      </c>
      <c r="G687" s="8">
        <v>1</v>
      </c>
      <c r="H687" s="9" t="s">
        <v>9</v>
      </c>
      <c r="I687" s="9" t="s">
        <v>1568</v>
      </c>
      <c r="J687" s="9" t="s">
        <v>49</v>
      </c>
      <c r="K687" s="9" t="s">
        <v>8</v>
      </c>
      <c r="M687" s="10">
        <v>1</v>
      </c>
    </row>
    <row r="688" spans="1:13">
      <c r="A688" s="203">
        <v>45012</v>
      </c>
      <c r="B688" s="7">
        <f t="shared" si="11"/>
        <v>687</v>
      </c>
      <c r="C688" s="25" t="s">
        <v>3791</v>
      </c>
      <c r="D688" s="8" t="s">
        <v>55</v>
      </c>
      <c r="E688" s="8">
        <v>1</v>
      </c>
      <c r="F688" s="8">
        <v>0</v>
      </c>
      <c r="G688" s="8">
        <v>0</v>
      </c>
      <c r="H688" s="9" t="s">
        <v>18</v>
      </c>
      <c r="I688" s="9" t="s">
        <v>4</v>
      </c>
      <c r="J688" s="9" t="s">
        <v>66</v>
      </c>
      <c r="K688" s="9" t="s">
        <v>17</v>
      </c>
      <c r="L688" s="9">
        <v>1</v>
      </c>
    </row>
    <row r="689" spans="1:14">
      <c r="A689" s="203">
        <v>45012</v>
      </c>
      <c r="B689" s="7">
        <f t="shared" si="11"/>
        <v>688</v>
      </c>
      <c r="C689" s="25" t="s">
        <v>3792</v>
      </c>
      <c r="D689" s="8" t="s">
        <v>55</v>
      </c>
      <c r="E689" s="8">
        <v>1</v>
      </c>
      <c r="F689" s="8">
        <v>0</v>
      </c>
      <c r="G689" s="8">
        <v>0</v>
      </c>
      <c r="H689" s="9" t="s">
        <v>18</v>
      </c>
      <c r="I689" s="9" t="s">
        <v>4</v>
      </c>
      <c r="J689" s="9" t="s">
        <v>66</v>
      </c>
      <c r="K689" s="9" t="s">
        <v>17</v>
      </c>
      <c r="L689" s="9">
        <v>1</v>
      </c>
    </row>
    <row r="690" spans="1:14">
      <c r="A690" s="203">
        <v>45012</v>
      </c>
      <c r="B690" s="7">
        <f t="shared" si="11"/>
        <v>689</v>
      </c>
      <c r="C690" s="25" t="s">
        <v>3793</v>
      </c>
      <c r="D690" s="8" t="s">
        <v>55</v>
      </c>
      <c r="E690" s="8">
        <v>1</v>
      </c>
      <c r="F690" s="8">
        <v>0</v>
      </c>
      <c r="G690" s="8">
        <v>0</v>
      </c>
      <c r="H690" s="9" t="s">
        <v>13</v>
      </c>
      <c r="I690" s="9" t="s">
        <v>1568</v>
      </c>
      <c r="J690" s="9" t="s">
        <v>49</v>
      </c>
      <c r="K690" s="9" t="s">
        <v>17</v>
      </c>
      <c r="L690" s="9">
        <v>1</v>
      </c>
    </row>
    <row r="691" spans="1:14">
      <c r="A691" s="203">
        <v>45012</v>
      </c>
      <c r="B691" s="7">
        <f t="shared" si="11"/>
        <v>690</v>
      </c>
      <c r="C691" s="25" t="s">
        <v>3794</v>
      </c>
      <c r="D691" s="8" t="s">
        <v>55</v>
      </c>
      <c r="E691" s="8">
        <v>1</v>
      </c>
      <c r="F691" s="8">
        <v>1</v>
      </c>
      <c r="G691" s="8">
        <v>3</v>
      </c>
      <c r="H691" s="9" t="s">
        <v>32</v>
      </c>
      <c r="I691" s="9" t="s">
        <v>19</v>
      </c>
      <c r="J691" s="9" t="s">
        <v>51</v>
      </c>
      <c r="K691" s="9" t="s">
        <v>5</v>
      </c>
      <c r="L691" s="9">
        <v>1</v>
      </c>
    </row>
    <row r="692" spans="1:14">
      <c r="A692" s="203">
        <v>45012</v>
      </c>
      <c r="B692" s="7">
        <f t="shared" si="11"/>
        <v>691</v>
      </c>
      <c r="C692" s="25" t="s">
        <v>3795</v>
      </c>
      <c r="D692" s="8" t="s">
        <v>55</v>
      </c>
      <c r="E692" s="8">
        <v>1</v>
      </c>
      <c r="F692" s="8">
        <v>1</v>
      </c>
      <c r="G692" s="8">
        <v>3</v>
      </c>
      <c r="H692" s="9" t="s">
        <v>32</v>
      </c>
      <c r="I692" s="9" t="s">
        <v>22</v>
      </c>
      <c r="J692" s="9" t="s">
        <v>87</v>
      </c>
      <c r="K692" s="9" t="s">
        <v>5</v>
      </c>
      <c r="L692" s="9">
        <v>1</v>
      </c>
    </row>
    <row r="693" spans="1:14">
      <c r="A693" s="203">
        <v>45012</v>
      </c>
      <c r="B693" s="7">
        <f t="shared" si="11"/>
        <v>692</v>
      </c>
      <c r="C693" s="25" t="s">
        <v>3796</v>
      </c>
      <c r="D693" s="8" t="s">
        <v>950</v>
      </c>
      <c r="E693" s="8">
        <v>1</v>
      </c>
      <c r="F693" s="8">
        <v>1</v>
      </c>
      <c r="G693" s="8">
        <v>1</v>
      </c>
      <c r="H693" s="9" t="s">
        <v>3</v>
      </c>
      <c r="I693" s="9" t="s">
        <v>22</v>
      </c>
      <c r="J693" s="9" t="s">
        <v>49</v>
      </c>
      <c r="K693" s="9" t="s">
        <v>5</v>
      </c>
      <c r="L693" s="9">
        <v>1</v>
      </c>
    </row>
    <row r="694" spans="1:14">
      <c r="A694" s="203">
        <v>45012</v>
      </c>
      <c r="B694" s="7">
        <f t="shared" si="11"/>
        <v>693</v>
      </c>
      <c r="C694" s="25" t="s">
        <v>3797</v>
      </c>
      <c r="D694" s="8" t="s">
        <v>950</v>
      </c>
      <c r="E694" s="8">
        <v>1</v>
      </c>
      <c r="F694" s="8">
        <v>1</v>
      </c>
      <c r="G694" s="8">
        <v>1</v>
      </c>
      <c r="H694" s="9" t="s">
        <v>3</v>
      </c>
      <c r="I694" s="9" t="s">
        <v>22</v>
      </c>
      <c r="J694" s="9" t="s">
        <v>51</v>
      </c>
      <c r="K694" s="9" t="s">
        <v>5</v>
      </c>
      <c r="L694" s="9">
        <v>1</v>
      </c>
    </row>
    <row r="695" spans="1:14">
      <c r="A695" s="203">
        <v>45012</v>
      </c>
      <c r="B695" s="7">
        <f t="shared" si="11"/>
        <v>694</v>
      </c>
      <c r="C695" s="25" t="s">
        <v>3798</v>
      </c>
      <c r="D695" s="8" t="s">
        <v>950</v>
      </c>
      <c r="E695" s="8">
        <v>1</v>
      </c>
      <c r="F695" s="8">
        <v>0</v>
      </c>
      <c r="G695" s="8">
        <v>0</v>
      </c>
      <c r="H695" s="9" t="s">
        <v>6</v>
      </c>
      <c r="I695" s="9" t="s">
        <v>4</v>
      </c>
      <c r="J695" s="9" t="s">
        <v>49</v>
      </c>
      <c r="K695" s="9" t="s">
        <v>8</v>
      </c>
      <c r="M695" s="10">
        <v>1</v>
      </c>
    </row>
    <row r="696" spans="1:14">
      <c r="A696" s="203">
        <v>45012</v>
      </c>
      <c r="B696" s="7">
        <f t="shared" si="11"/>
        <v>695</v>
      </c>
      <c r="C696" s="25" t="s">
        <v>3799</v>
      </c>
      <c r="D696" s="8" t="s">
        <v>950</v>
      </c>
      <c r="E696" s="8">
        <v>1</v>
      </c>
      <c r="F696" s="8">
        <v>0</v>
      </c>
      <c r="G696" s="8">
        <v>0</v>
      </c>
      <c r="H696" s="9" t="s">
        <v>6</v>
      </c>
      <c r="I696" s="9" t="s">
        <v>4</v>
      </c>
      <c r="J696" s="9" t="s">
        <v>83</v>
      </c>
      <c r="K696" s="9" t="s">
        <v>8</v>
      </c>
      <c r="M696" s="10">
        <v>1</v>
      </c>
    </row>
    <row r="697" spans="1:14">
      <c r="A697" s="203">
        <v>45012</v>
      </c>
      <c r="B697" s="7">
        <f t="shared" si="11"/>
        <v>696</v>
      </c>
      <c r="C697" s="25" t="s">
        <v>3800</v>
      </c>
      <c r="D697" s="8" t="s">
        <v>950</v>
      </c>
      <c r="E697" s="8">
        <v>1</v>
      </c>
      <c r="F697" s="8">
        <v>0</v>
      </c>
      <c r="G697" s="8">
        <v>0</v>
      </c>
      <c r="H697" s="9" t="s">
        <v>6</v>
      </c>
      <c r="I697" s="9" t="s">
        <v>4</v>
      </c>
      <c r="J697" s="9" t="s">
        <v>87</v>
      </c>
      <c r="K697" s="9" t="s">
        <v>8</v>
      </c>
      <c r="M697" s="10">
        <v>1</v>
      </c>
    </row>
    <row r="698" spans="1:14">
      <c r="A698" s="203">
        <v>45013</v>
      </c>
      <c r="B698" s="7">
        <f>B697+1</f>
        <v>697</v>
      </c>
      <c r="C698" s="25" t="s">
        <v>3801</v>
      </c>
      <c r="D698" s="8" t="s">
        <v>2605</v>
      </c>
      <c r="E698" s="8">
        <v>1</v>
      </c>
      <c r="F698" s="8">
        <v>1</v>
      </c>
      <c r="G698" s="8">
        <v>3</v>
      </c>
      <c r="H698" s="9" t="s">
        <v>6</v>
      </c>
      <c r="I698" s="9" t="s">
        <v>7</v>
      </c>
      <c r="J698" s="9" t="s">
        <v>51</v>
      </c>
      <c r="K698" s="9" t="s">
        <v>8</v>
      </c>
      <c r="L698" s="9">
        <v>1</v>
      </c>
    </row>
    <row r="699" spans="1:14">
      <c r="A699" s="203">
        <v>45013</v>
      </c>
      <c r="B699" s="7">
        <f t="shared" si="11"/>
        <v>698</v>
      </c>
      <c r="C699" s="25" t="s">
        <v>3802</v>
      </c>
      <c r="D699" s="8" t="s">
        <v>2605</v>
      </c>
      <c r="E699" s="8">
        <v>1</v>
      </c>
      <c r="F699" s="8">
        <v>1</v>
      </c>
      <c r="G699" s="8">
        <v>1</v>
      </c>
      <c r="H699" s="9" t="s">
        <v>6</v>
      </c>
      <c r="I699" s="9" t="s">
        <v>16</v>
      </c>
      <c r="J699" s="9" t="s">
        <v>49</v>
      </c>
      <c r="K699" s="9" t="s">
        <v>8</v>
      </c>
      <c r="L699" s="9">
        <v>1</v>
      </c>
    </row>
    <row r="700" spans="1:14">
      <c r="A700" s="203">
        <v>45013</v>
      </c>
      <c r="B700" s="7">
        <f t="shared" si="11"/>
        <v>699</v>
      </c>
      <c r="C700" s="25" t="s">
        <v>3803</v>
      </c>
      <c r="D700" s="8" t="s">
        <v>2605</v>
      </c>
      <c r="E700" s="8">
        <v>1</v>
      </c>
      <c r="F700" s="8">
        <v>1</v>
      </c>
      <c r="G700" s="8">
        <v>1</v>
      </c>
      <c r="H700" s="9" t="s">
        <v>3</v>
      </c>
      <c r="I700" s="9" t="s">
        <v>4</v>
      </c>
      <c r="J700" s="9" t="s">
        <v>49</v>
      </c>
      <c r="K700" s="9" t="s">
        <v>5</v>
      </c>
      <c r="L700" s="9">
        <v>1</v>
      </c>
    </row>
    <row r="701" spans="1:14">
      <c r="A701" s="203">
        <v>45013</v>
      </c>
      <c r="B701" s="7">
        <f t="shared" si="11"/>
        <v>700</v>
      </c>
      <c r="C701" s="25" t="s">
        <v>3804</v>
      </c>
      <c r="D701" s="8" t="s">
        <v>53</v>
      </c>
      <c r="E701" s="8">
        <v>1</v>
      </c>
      <c r="F701" s="8">
        <v>21</v>
      </c>
      <c r="G701" s="8">
        <v>0</v>
      </c>
      <c r="H701" s="9" t="s">
        <v>15</v>
      </c>
      <c r="I701" s="9" t="s">
        <v>4</v>
      </c>
      <c r="J701" s="9" t="s">
        <v>71</v>
      </c>
      <c r="K701" s="9" t="s">
        <v>29</v>
      </c>
      <c r="M701" s="10">
        <v>1</v>
      </c>
      <c r="N701" t="s">
        <v>3805</v>
      </c>
    </row>
    <row r="702" spans="1:14">
      <c r="A702" s="203">
        <v>45013</v>
      </c>
      <c r="B702" s="7">
        <f t="shared" si="11"/>
        <v>701</v>
      </c>
      <c r="C702" s="25" t="s">
        <v>3806</v>
      </c>
      <c r="D702" s="8" t="s">
        <v>53</v>
      </c>
      <c r="E702" s="8">
        <v>1</v>
      </c>
      <c r="F702" s="8">
        <v>21</v>
      </c>
      <c r="G702" s="8">
        <v>0</v>
      </c>
      <c r="H702" s="9" t="s">
        <v>15</v>
      </c>
      <c r="I702" s="9" t="s">
        <v>4</v>
      </c>
      <c r="J702" s="9" t="s">
        <v>71</v>
      </c>
      <c r="K702" s="9" t="s">
        <v>29</v>
      </c>
      <c r="M702" s="10">
        <v>1</v>
      </c>
      <c r="N702" t="s">
        <v>3805</v>
      </c>
    </row>
    <row r="703" spans="1:14">
      <c r="A703" s="203">
        <v>45013</v>
      </c>
      <c r="B703" s="7">
        <f t="shared" si="11"/>
        <v>702</v>
      </c>
      <c r="C703" s="25" t="s">
        <v>3807</v>
      </c>
      <c r="D703" s="8" t="s">
        <v>53</v>
      </c>
      <c r="E703" s="8">
        <v>1</v>
      </c>
      <c r="F703" s="8">
        <v>17</v>
      </c>
      <c r="G703" s="8">
        <v>0</v>
      </c>
      <c r="H703" s="9" t="s">
        <v>15</v>
      </c>
      <c r="I703" s="9" t="s">
        <v>4</v>
      </c>
      <c r="J703" s="9" t="s">
        <v>71</v>
      </c>
      <c r="K703" s="9" t="s">
        <v>29</v>
      </c>
      <c r="M703" s="10">
        <v>1</v>
      </c>
      <c r="N703" t="s">
        <v>3808</v>
      </c>
    </row>
    <row r="704" spans="1:14">
      <c r="A704" s="203">
        <v>45013</v>
      </c>
      <c r="B704" s="7">
        <f t="shared" si="11"/>
        <v>703</v>
      </c>
      <c r="C704" s="24" t="s">
        <v>3809</v>
      </c>
      <c r="D704" s="8" t="s">
        <v>53</v>
      </c>
      <c r="E704" s="8">
        <v>1</v>
      </c>
      <c r="F704" s="8">
        <v>2</v>
      </c>
      <c r="G704" s="8">
        <v>3</v>
      </c>
      <c r="H704" s="9" t="s">
        <v>9</v>
      </c>
      <c r="I704" s="9" t="s">
        <v>16</v>
      </c>
      <c r="J704" s="9" t="s">
        <v>49</v>
      </c>
      <c r="K704" s="9" t="s">
        <v>8</v>
      </c>
      <c r="L704" s="9">
        <v>1</v>
      </c>
    </row>
    <row r="705" spans="1:14">
      <c r="A705" s="203">
        <v>45013</v>
      </c>
      <c r="B705" s="7">
        <f t="shared" si="11"/>
        <v>704</v>
      </c>
      <c r="C705" s="24" t="s">
        <v>3810</v>
      </c>
      <c r="D705" s="8" t="s">
        <v>68</v>
      </c>
      <c r="E705" s="8">
        <v>1</v>
      </c>
      <c r="F705" s="8">
        <v>1</v>
      </c>
      <c r="G705" s="8">
        <v>1</v>
      </c>
      <c r="H705" s="9" t="s">
        <v>6</v>
      </c>
      <c r="I705" s="9" t="s">
        <v>7</v>
      </c>
      <c r="J705" s="9" t="s">
        <v>49</v>
      </c>
      <c r="K705" s="9" t="s">
        <v>8</v>
      </c>
      <c r="L705" s="9">
        <v>1</v>
      </c>
    </row>
    <row r="706" spans="1:14">
      <c r="A706" s="203">
        <v>45013</v>
      </c>
      <c r="B706" s="7">
        <f t="shared" si="11"/>
        <v>705</v>
      </c>
      <c r="C706" s="24" t="s">
        <v>3811</v>
      </c>
      <c r="D706" s="8" t="s">
        <v>68</v>
      </c>
      <c r="E706" s="8">
        <v>1</v>
      </c>
      <c r="F706" s="8">
        <v>0</v>
      </c>
      <c r="G706" s="8">
        <v>4</v>
      </c>
      <c r="H706" s="9" t="s">
        <v>6</v>
      </c>
      <c r="I706" s="9" t="s">
        <v>4</v>
      </c>
      <c r="J706" s="9" t="s">
        <v>3812</v>
      </c>
      <c r="K706" s="9" t="s">
        <v>20</v>
      </c>
      <c r="M706" s="10">
        <v>1</v>
      </c>
    </row>
    <row r="707" spans="1:14">
      <c r="A707" s="203">
        <v>45013</v>
      </c>
      <c r="B707" s="7">
        <f t="shared" si="11"/>
        <v>706</v>
      </c>
      <c r="C707" s="24" t="s">
        <v>3813</v>
      </c>
      <c r="D707" s="8" t="s">
        <v>73</v>
      </c>
      <c r="E707" s="8">
        <v>1</v>
      </c>
      <c r="F707" s="8">
        <v>17</v>
      </c>
      <c r="G707" s="8">
        <v>0</v>
      </c>
      <c r="H707" s="9" t="s">
        <v>21</v>
      </c>
      <c r="I707" s="9" t="s">
        <v>4</v>
      </c>
      <c r="J707" s="9" t="s">
        <v>1209</v>
      </c>
      <c r="K707" s="9" t="s">
        <v>14</v>
      </c>
      <c r="M707" s="10">
        <v>1</v>
      </c>
      <c r="N707" t="s">
        <v>3814</v>
      </c>
    </row>
    <row r="708" spans="1:14">
      <c r="A708" s="203">
        <v>45013</v>
      </c>
      <c r="B708" s="7">
        <f t="shared" si="11"/>
        <v>707</v>
      </c>
      <c r="C708" s="24" t="s">
        <v>3815</v>
      </c>
      <c r="D708" s="8" t="s">
        <v>73</v>
      </c>
      <c r="E708" s="8">
        <v>1</v>
      </c>
      <c r="F708" s="8">
        <v>0</v>
      </c>
      <c r="G708" s="8">
        <v>1</v>
      </c>
      <c r="H708" s="9" t="s">
        <v>15</v>
      </c>
      <c r="I708" s="9" t="s">
        <v>4</v>
      </c>
      <c r="J708" s="9" t="s">
        <v>1209</v>
      </c>
      <c r="K708" s="9" t="s">
        <v>14</v>
      </c>
      <c r="M708" s="10">
        <v>1</v>
      </c>
      <c r="N708" t="s">
        <v>3465</v>
      </c>
    </row>
    <row r="709" spans="1:14">
      <c r="A709" s="203">
        <v>45013</v>
      </c>
      <c r="B709" s="7">
        <f t="shared" si="11"/>
        <v>708</v>
      </c>
      <c r="C709" s="24" t="s">
        <v>3816</v>
      </c>
      <c r="D709" s="8" t="s">
        <v>73</v>
      </c>
      <c r="E709" s="8">
        <v>1</v>
      </c>
      <c r="F709" s="8">
        <v>21</v>
      </c>
      <c r="G709" s="8">
        <v>0</v>
      </c>
      <c r="H709" s="9" t="s">
        <v>30</v>
      </c>
      <c r="I709" s="9" t="s">
        <v>4</v>
      </c>
      <c r="J709" s="9" t="s">
        <v>71</v>
      </c>
      <c r="K709" s="9" t="s">
        <v>29</v>
      </c>
      <c r="M709" s="10">
        <v>1</v>
      </c>
      <c r="N709" t="s">
        <v>3765</v>
      </c>
    </row>
    <row r="710" spans="1:14">
      <c r="A710" s="203">
        <v>45013</v>
      </c>
      <c r="B710" s="7">
        <f t="shared" si="11"/>
        <v>709</v>
      </c>
      <c r="C710" s="24" t="s">
        <v>3817</v>
      </c>
      <c r="D710" s="8" t="s">
        <v>73</v>
      </c>
      <c r="E710" s="8">
        <v>1</v>
      </c>
      <c r="F710" s="8">
        <v>1</v>
      </c>
      <c r="G710" s="8">
        <v>4</v>
      </c>
      <c r="H710" s="9" t="s">
        <v>32</v>
      </c>
      <c r="I710" s="9" t="s">
        <v>4</v>
      </c>
      <c r="J710" s="9" t="s">
        <v>49</v>
      </c>
      <c r="K710" s="9" t="s">
        <v>5</v>
      </c>
      <c r="L710" s="9">
        <v>1</v>
      </c>
    </row>
    <row r="711" spans="1:14">
      <c r="A711" s="203">
        <v>45013</v>
      </c>
      <c r="B711" s="7">
        <f t="shared" si="11"/>
        <v>710</v>
      </c>
      <c r="C711" s="24" t="s">
        <v>3818</v>
      </c>
      <c r="D711" s="8" t="s">
        <v>73</v>
      </c>
      <c r="E711" s="8">
        <v>1</v>
      </c>
      <c r="F711" s="8">
        <v>1</v>
      </c>
      <c r="G711" s="8">
        <v>3</v>
      </c>
      <c r="H711" s="9" t="s">
        <v>9</v>
      </c>
      <c r="I711" s="9" t="s">
        <v>16</v>
      </c>
      <c r="J711" s="9" t="s">
        <v>49</v>
      </c>
      <c r="K711" s="9" t="s">
        <v>8</v>
      </c>
      <c r="L711" s="9">
        <v>1</v>
      </c>
    </row>
    <row r="712" spans="1:14">
      <c r="A712" s="203">
        <v>45013</v>
      </c>
      <c r="B712" s="7">
        <f t="shared" si="11"/>
        <v>711</v>
      </c>
      <c r="C712" s="24" t="s">
        <v>3819</v>
      </c>
      <c r="D712" s="8" t="s">
        <v>59</v>
      </c>
      <c r="E712" s="8">
        <v>1</v>
      </c>
      <c r="F712" s="8">
        <v>1</v>
      </c>
      <c r="G712" s="8">
        <v>1</v>
      </c>
      <c r="H712" s="9" t="s">
        <v>6</v>
      </c>
      <c r="I712" s="9" t="s">
        <v>4</v>
      </c>
      <c r="J712" s="9" t="s">
        <v>83</v>
      </c>
      <c r="K712" s="9" t="s">
        <v>8</v>
      </c>
      <c r="L712" s="9">
        <v>1</v>
      </c>
    </row>
    <row r="713" spans="1:14">
      <c r="A713" s="203">
        <v>45013</v>
      </c>
      <c r="B713" s="7">
        <f t="shared" si="11"/>
        <v>712</v>
      </c>
      <c r="C713" s="24" t="s">
        <v>3820</v>
      </c>
      <c r="D713" s="8" t="s">
        <v>59</v>
      </c>
      <c r="E713" s="8">
        <v>1</v>
      </c>
      <c r="F713" s="8">
        <v>1</v>
      </c>
      <c r="G713" s="8">
        <v>2</v>
      </c>
      <c r="H713" s="9" t="s">
        <v>6</v>
      </c>
      <c r="I713" s="9" t="s">
        <v>4</v>
      </c>
      <c r="J713" s="9" t="s">
        <v>49</v>
      </c>
      <c r="K713" s="9" t="s">
        <v>36</v>
      </c>
      <c r="L713" s="9">
        <v>1</v>
      </c>
    </row>
    <row r="714" spans="1:14">
      <c r="A714" s="203">
        <v>45013</v>
      </c>
      <c r="B714" s="7">
        <f t="shared" si="11"/>
        <v>713</v>
      </c>
      <c r="C714" s="24" t="s">
        <v>3821</v>
      </c>
      <c r="D714" s="8" t="s">
        <v>59</v>
      </c>
      <c r="E714" s="8">
        <v>1</v>
      </c>
      <c r="F714" s="8">
        <v>1</v>
      </c>
      <c r="G714" s="8">
        <v>2</v>
      </c>
      <c r="H714" s="9" t="s">
        <v>6</v>
      </c>
      <c r="I714" s="9" t="s">
        <v>4</v>
      </c>
      <c r="J714" s="9" t="s">
        <v>87</v>
      </c>
      <c r="K714" s="9" t="s">
        <v>36</v>
      </c>
      <c r="L714" s="9">
        <v>1</v>
      </c>
    </row>
    <row r="715" spans="1:14">
      <c r="A715" s="203">
        <v>45013</v>
      </c>
      <c r="B715" s="7">
        <f t="shared" si="11"/>
        <v>714</v>
      </c>
      <c r="C715" s="24" t="s">
        <v>3822</v>
      </c>
      <c r="D715" s="8" t="s">
        <v>59</v>
      </c>
      <c r="E715" s="8">
        <v>1</v>
      </c>
      <c r="F715" s="8">
        <v>1</v>
      </c>
      <c r="G715" s="8">
        <v>2</v>
      </c>
      <c r="H715" s="9" t="s">
        <v>6</v>
      </c>
      <c r="I715" s="9" t="s">
        <v>4</v>
      </c>
      <c r="J715" s="9" t="s">
        <v>83</v>
      </c>
      <c r="K715" s="9" t="s">
        <v>36</v>
      </c>
      <c r="L715" s="9">
        <v>1</v>
      </c>
    </row>
    <row r="716" spans="1:14">
      <c r="A716" s="203">
        <v>45013</v>
      </c>
      <c r="B716" s="7">
        <f t="shared" ref="B716:B724" si="12">B715+1</f>
        <v>715</v>
      </c>
      <c r="C716" s="15" t="s">
        <v>3823</v>
      </c>
      <c r="D716" s="8" t="s">
        <v>70</v>
      </c>
      <c r="E716" s="8">
        <v>1</v>
      </c>
      <c r="F716" s="8">
        <v>0</v>
      </c>
      <c r="G716" s="8">
        <v>1</v>
      </c>
      <c r="H716" s="9" t="s">
        <v>6</v>
      </c>
      <c r="I716" s="9" t="s">
        <v>4</v>
      </c>
      <c r="J716" s="9" t="s">
        <v>51</v>
      </c>
      <c r="K716" s="9" t="s">
        <v>20</v>
      </c>
      <c r="L716" s="9">
        <v>1</v>
      </c>
    </row>
    <row r="717" spans="1:14">
      <c r="A717" s="203">
        <v>45013</v>
      </c>
      <c r="B717" s="7">
        <f t="shared" si="12"/>
        <v>716</v>
      </c>
      <c r="C717" s="25" t="s">
        <v>3824</v>
      </c>
      <c r="D717" s="8" t="s">
        <v>70</v>
      </c>
      <c r="E717" s="8">
        <v>1</v>
      </c>
      <c r="F717" s="8">
        <v>1</v>
      </c>
      <c r="G717" s="8">
        <v>1</v>
      </c>
      <c r="H717" s="9" t="s">
        <v>3</v>
      </c>
      <c r="I717" s="9" t="s">
        <v>22</v>
      </c>
      <c r="J717" s="9" t="s">
        <v>51</v>
      </c>
      <c r="K717" s="9" t="s">
        <v>5</v>
      </c>
      <c r="L717" s="9">
        <v>1</v>
      </c>
    </row>
    <row r="718" spans="1:14">
      <c r="A718" s="203">
        <v>45013</v>
      </c>
      <c r="B718" s="7">
        <f t="shared" si="12"/>
        <v>717</v>
      </c>
      <c r="C718" s="24" t="s">
        <v>3825</v>
      </c>
      <c r="D718" s="8" t="s">
        <v>70</v>
      </c>
      <c r="E718" s="8">
        <v>1</v>
      </c>
      <c r="F718" s="8">
        <v>1</v>
      </c>
      <c r="G718" s="8">
        <v>1</v>
      </c>
      <c r="H718" s="9" t="s">
        <v>6</v>
      </c>
      <c r="I718" s="9" t="s">
        <v>7</v>
      </c>
      <c r="J718" s="9" t="s">
        <v>51</v>
      </c>
      <c r="K718" s="9" t="s">
        <v>8</v>
      </c>
      <c r="L718" s="9">
        <v>1</v>
      </c>
    </row>
    <row r="719" spans="1:14">
      <c r="A719" s="203">
        <v>45013</v>
      </c>
      <c r="B719" s="7">
        <f t="shared" si="12"/>
        <v>718</v>
      </c>
      <c r="C719" s="25" t="s">
        <v>3826</v>
      </c>
      <c r="D719" s="8" t="s">
        <v>70</v>
      </c>
      <c r="E719" s="8">
        <v>1</v>
      </c>
      <c r="F719" s="8">
        <v>0</v>
      </c>
      <c r="G719" s="8">
        <v>1</v>
      </c>
      <c r="H719" s="9" t="s">
        <v>6</v>
      </c>
      <c r="I719" s="9" t="s">
        <v>4</v>
      </c>
      <c r="J719" s="9" t="s">
        <v>49</v>
      </c>
      <c r="K719" s="9" t="s">
        <v>20</v>
      </c>
      <c r="L719" s="9">
        <v>1</v>
      </c>
    </row>
    <row r="720" spans="1:14">
      <c r="A720" s="203">
        <v>45013</v>
      </c>
      <c r="B720" s="7">
        <f t="shared" si="12"/>
        <v>719</v>
      </c>
      <c r="C720" s="25" t="s">
        <v>3827</v>
      </c>
      <c r="D720" s="8" t="s">
        <v>48</v>
      </c>
      <c r="E720" s="8">
        <v>1</v>
      </c>
      <c r="F720" s="8">
        <v>30</v>
      </c>
      <c r="G720" s="8">
        <v>25</v>
      </c>
      <c r="H720" s="9" t="s">
        <v>12</v>
      </c>
      <c r="I720" s="9" t="s">
        <v>10</v>
      </c>
      <c r="J720" s="9" t="s">
        <v>71</v>
      </c>
      <c r="K720" s="9" t="s">
        <v>11</v>
      </c>
      <c r="L720" s="9">
        <v>1</v>
      </c>
    </row>
    <row r="721" spans="1:14">
      <c r="A721" s="203">
        <v>45013</v>
      </c>
      <c r="B721" s="7">
        <f t="shared" si="12"/>
        <v>720</v>
      </c>
      <c r="C721" s="25" t="s">
        <v>3828</v>
      </c>
      <c r="D721" s="8" t="s">
        <v>48</v>
      </c>
      <c r="E721" s="8">
        <v>1</v>
      </c>
      <c r="F721" s="8">
        <v>21</v>
      </c>
      <c r="G721" s="8">
        <v>0</v>
      </c>
      <c r="H721" s="9" t="s">
        <v>30</v>
      </c>
      <c r="I721" s="9" t="s">
        <v>4</v>
      </c>
      <c r="J721" s="9" t="s">
        <v>71</v>
      </c>
      <c r="K721" s="9" t="s">
        <v>29</v>
      </c>
      <c r="M721" s="10">
        <v>1</v>
      </c>
      <c r="N721" t="s">
        <v>3829</v>
      </c>
    </row>
    <row r="722" spans="1:14">
      <c r="A722" s="203">
        <v>45013</v>
      </c>
      <c r="B722" s="7">
        <f t="shared" si="12"/>
        <v>721</v>
      </c>
      <c r="C722" s="25" t="s">
        <v>3830</v>
      </c>
      <c r="D722" s="8" t="s">
        <v>48</v>
      </c>
      <c r="E722" s="8">
        <v>1</v>
      </c>
      <c r="F722" s="8">
        <v>1</v>
      </c>
      <c r="G722" s="8">
        <v>4</v>
      </c>
      <c r="H722" s="9" t="s">
        <v>32</v>
      </c>
      <c r="I722" s="9" t="s">
        <v>7</v>
      </c>
      <c r="J722" s="9" t="s">
        <v>49</v>
      </c>
      <c r="K722" s="9" t="s">
        <v>5</v>
      </c>
      <c r="L722" s="9">
        <v>1</v>
      </c>
    </row>
    <row r="723" spans="1:14">
      <c r="A723" s="203">
        <v>45013</v>
      </c>
      <c r="B723" s="7">
        <f t="shared" si="12"/>
        <v>722</v>
      </c>
      <c r="C723" s="25" t="s">
        <v>3831</v>
      </c>
      <c r="D723" s="8" t="s">
        <v>48</v>
      </c>
      <c r="E723" s="8">
        <v>1</v>
      </c>
      <c r="F723" s="8">
        <v>21</v>
      </c>
      <c r="G723" s="8">
        <v>0</v>
      </c>
      <c r="H723" s="9" t="s">
        <v>30</v>
      </c>
      <c r="I723" s="9" t="s">
        <v>4</v>
      </c>
      <c r="J723" s="9" t="s">
        <v>71</v>
      </c>
      <c r="K723" s="9" t="s">
        <v>29</v>
      </c>
      <c r="M723" s="10">
        <v>1</v>
      </c>
      <c r="N723" t="s">
        <v>3832</v>
      </c>
    </row>
    <row r="724" spans="1:14">
      <c r="A724" s="203">
        <v>45013</v>
      </c>
      <c r="B724" s="7">
        <f t="shared" si="12"/>
        <v>723</v>
      </c>
      <c r="C724" s="25" t="s">
        <v>3833</v>
      </c>
      <c r="D724" s="8" t="s">
        <v>48</v>
      </c>
      <c r="E724" s="8">
        <v>1</v>
      </c>
      <c r="F724" s="8">
        <v>21</v>
      </c>
      <c r="G724" s="8">
        <v>0</v>
      </c>
      <c r="H724" s="9" t="s">
        <v>30</v>
      </c>
      <c r="I724" s="9" t="s">
        <v>4</v>
      </c>
      <c r="J724" s="9" t="s">
        <v>71</v>
      </c>
      <c r="K724" s="9" t="s">
        <v>29</v>
      </c>
      <c r="M724" s="10">
        <v>1</v>
      </c>
      <c r="N724" t="s">
        <v>3829</v>
      </c>
    </row>
    <row r="725" spans="1:14">
      <c r="A725" s="203">
        <v>45013</v>
      </c>
      <c r="B725" s="7">
        <f>B724+1</f>
        <v>724</v>
      </c>
      <c r="C725" s="25" t="s">
        <v>3834</v>
      </c>
      <c r="D725" s="8" t="s">
        <v>783</v>
      </c>
      <c r="E725" s="8">
        <v>1</v>
      </c>
      <c r="F725" s="8">
        <v>1</v>
      </c>
      <c r="G725" s="8">
        <v>1</v>
      </c>
      <c r="H725" s="9" t="s">
        <v>6</v>
      </c>
      <c r="I725" s="9" t="s">
        <v>4</v>
      </c>
      <c r="J725" s="9" t="s">
        <v>66</v>
      </c>
      <c r="K725" s="9" t="s">
        <v>8</v>
      </c>
      <c r="L725" s="9">
        <v>1</v>
      </c>
    </row>
    <row r="726" spans="1:14">
      <c r="A726" s="203">
        <v>45013</v>
      </c>
      <c r="B726" s="7">
        <f>B725+1</f>
        <v>725</v>
      </c>
      <c r="C726" s="25" t="s">
        <v>3835</v>
      </c>
      <c r="D726" s="8" t="s">
        <v>783</v>
      </c>
      <c r="E726" s="8">
        <v>1</v>
      </c>
      <c r="F726" s="8">
        <v>1</v>
      </c>
      <c r="G726" s="8">
        <v>1</v>
      </c>
      <c r="H726" s="9" t="s">
        <v>6</v>
      </c>
      <c r="I726" s="9" t="s">
        <v>16</v>
      </c>
      <c r="J726" s="9" t="s">
        <v>49</v>
      </c>
      <c r="K726" s="9" t="s">
        <v>8</v>
      </c>
      <c r="L726" s="9">
        <v>1</v>
      </c>
    </row>
    <row r="727" spans="1:14">
      <c r="A727" s="203">
        <v>45013</v>
      </c>
      <c r="B727" s="7">
        <f>B726+1</f>
        <v>726</v>
      </c>
      <c r="C727" s="25" t="s">
        <v>3836</v>
      </c>
      <c r="D727" s="8" t="s">
        <v>783</v>
      </c>
      <c r="E727" s="8">
        <v>1</v>
      </c>
      <c r="F727" s="8">
        <v>0</v>
      </c>
      <c r="G727" s="8">
        <v>1</v>
      </c>
      <c r="H727" s="9" t="s">
        <v>6</v>
      </c>
      <c r="I727" s="9" t="s">
        <v>4</v>
      </c>
      <c r="J727" s="9" t="s">
        <v>87</v>
      </c>
      <c r="K727" s="9" t="s">
        <v>20</v>
      </c>
      <c r="L727" s="9">
        <v>1</v>
      </c>
    </row>
    <row r="728" spans="1:14">
      <c r="A728" s="203">
        <v>45013</v>
      </c>
      <c r="B728" s="7">
        <f>B727+1</f>
        <v>727</v>
      </c>
      <c r="C728" s="25" t="s">
        <v>3837</v>
      </c>
      <c r="D728" s="8" t="s">
        <v>783</v>
      </c>
      <c r="E728" s="8">
        <v>1</v>
      </c>
      <c r="F728" s="8">
        <v>0</v>
      </c>
      <c r="G728" s="8">
        <v>1</v>
      </c>
      <c r="H728" s="9" t="s">
        <v>6</v>
      </c>
      <c r="I728" s="9" t="s">
        <v>4</v>
      </c>
      <c r="J728" s="9" t="s">
        <v>83</v>
      </c>
      <c r="K728" s="9" t="s">
        <v>20</v>
      </c>
      <c r="L728" s="9">
        <v>1</v>
      </c>
    </row>
    <row r="729" spans="1:14">
      <c r="A729" s="203">
        <v>45013</v>
      </c>
      <c r="B729" s="7">
        <f>B728+1</f>
        <v>728</v>
      </c>
      <c r="C729" s="25" t="s">
        <v>3838</v>
      </c>
      <c r="D729" s="8" t="s">
        <v>61</v>
      </c>
      <c r="E729" s="8">
        <v>1</v>
      </c>
      <c r="F729" s="8">
        <v>1</v>
      </c>
      <c r="G729" s="8">
        <v>1</v>
      </c>
      <c r="H729" s="9" t="s">
        <v>3</v>
      </c>
      <c r="I729" s="9" t="s">
        <v>22</v>
      </c>
      <c r="J729" s="9" t="s">
        <v>49</v>
      </c>
      <c r="K729" s="9" t="s">
        <v>5</v>
      </c>
      <c r="M729" s="10">
        <v>1</v>
      </c>
      <c r="N729" t="s">
        <v>3839</v>
      </c>
    </row>
    <row r="730" spans="1:14">
      <c r="A730" s="203">
        <v>45013</v>
      </c>
      <c r="B730" s="7">
        <f>B729+1</f>
        <v>729</v>
      </c>
      <c r="C730" s="25" t="s">
        <v>3840</v>
      </c>
      <c r="D730" s="8" t="s">
        <v>61</v>
      </c>
      <c r="E730" s="8">
        <v>1</v>
      </c>
      <c r="F730" s="8">
        <v>1</v>
      </c>
      <c r="G730" s="8">
        <v>1</v>
      </c>
      <c r="H730" s="9" t="s">
        <v>6</v>
      </c>
      <c r="I730" s="9" t="s">
        <v>4</v>
      </c>
      <c r="J730" s="9" t="s">
        <v>49</v>
      </c>
      <c r="K730" s="9" t="s">
        <v>8</v>
      </c>
      <c r="L730" s="9">
        <v>1</v>
      </c>
    </row>
    <row r="731" spans="1:14">
      <c r="A731" s="203">
        <v>45013</v>
      </c>
      <c r="B731" s="7">
        <f>B730+1</f>
        <v>730</v>
      </c>
      <c r="C731" s="25" t="s">
        <v>3841</v>
      </c>
      <c r="D731" s="8" t="s">
        <v>61</v>
      </c>
      <c r="E731" s="8">
        <v>1</v>
      </c>
      <c r="F731" s="8">
        <v>1</v>
      </c>
      <c r="G731" s="8">
        <v>1</v>
      </c>
      <c r="H731" s="9" t="s">
        <v>6</v>
      </c>
      <c r="I731" s="9" t="s">
        <v>13</v>
      </c>
      <c r="J731" s="9" t="s">
        <v>49</v>
      </c>
      <c r="K731" s="9" t="s">
        <v>20</v>
      </c>
      <c r="L731" s="9">
        <v>1</v>
      </c>
    </row>
    <row r="732" spans="1:14">
      <c r="A732" s="203">
        <v>45013</v>
      </c>
      <c r="B732" s="7">
        <f>B731+1</f>
        <v>731</v>
      </c>
      <c r="C732" s="25" t="s">
        <v>3842</v>
      </c>
      <c r="D732" s="8" t="s">
        <v>61</v>
      </c>
      <c r="E732" s="8">
        <v>1</v>
      </c>
      <c r="F732" s="8">
        <v>1</v>
      </c>
      <c r="G732" s="8">
        <v>1</v>
      </c>
      <c r="H732" s="9" t="s">
        <v>6</v>
      </c>
      <c r="I732" s="9" t="s">
        <v>7</v>
      </c>
      <c r="J732" s="9" t="s">
        <v>51</v>
      </c>
      <c r="K732" s="9" t="s">
        <v>36</v>
      </c>
      <c r="L732" s="9">
        <v>1</v>
      </c>
    </row>
    <row r="733" spans="1:14">
      <c r="A733" s="203">
        <v>45013</v>
      </c>
      <c r="B733" s="7">
        <v>732</v>
      </c>
      <c r="C733" s="24" t="s">
        <v>3843</v>
      </c>
      <c r="D733" s="8" t="s">
        <v>3439</v>
      </c>
      <c r="E733" s="8">
        <v>1</v>
      </c>
      <c r="F733" s="8">
        <v>1</v>
      </c>
      <c r="G733" s="8">
        <v>1</v>
      </c>
      <c r="H733" s="9" t="s">
        <v>3</v>
      </c>
      <c r="I733" s="9" t="s">
        <v>7</v>
      </c>
      <c r="J733" s="9" t="s">
        <v>51</v>
      </c>
      <c r="K733" s="9" t="s">
        <v>5</v>
      </c>
    </row>
    <row r="734" spans="1:14">
      <c r="A734" s="203">
        <v>45013</v>
      </c>
      <c r="B734" s="7">
        <f t="shared" ref="B734:B735" si="13">B733+1</f>
        <v>733</v>
      </c>
      <c r="C734" s="24" t="s">
        <v>3844</v>
      </c>
      <c r="D734" s="8" t="s">
        <v>3439</v>
      </c>
      <c r="E734" s="8">
        <v>1</v>
      </c>
      <c r="F734" s="8">
        <v>1</v>
      </c>
      <c r="G734" s="8">
        <v>1</v>
      </c>
      <c r="H734" s="9" t="s">
        <v>3</v>
      </c>
      <c r="I734" s="9" t="s">
        <v>4</v>
      </c>
      <c r="J734" s="9" t="s">
        <v>87</v>
      </c>
      <c r="K734" s="9" t="s">
        <v>5</v>
      </c>
    </row>
    <row r="735" spans="1:14">
      <c r="A735" s="203">
        <v>45013</v>
      </c>
      <c r="B735" s="7">
        <f t="shared" si="13"/>
        <v>734</v>
      </c>
      <c r="C735" s="25" t="s">
        <v>3845</v>
      </c>
      <c r="D735" s="8" t="s">
        <v>950</v>
      </c>
      <c r="E735" s="8">
        <v>1</v>
      </c>
      <c r="F735" s="8">
        <v>1</v>
      </c>
      <c r="G735" s="8">
        <v>1</v>
      </c>
      <c r="H735" s="9" t="s">
        <v>6</v>
      </c>
      <c r="I735" s="9" t="s">
        <v>4</v>
      </c>
      <c r="J735" s="9" t="s">
        <v>87</v>
      </c>
      <c r="K735" s="9" t="s">
        <v>8</v>
      </c>
      <c r="L735" s="9">
        <v>1</v>
      </c>
    </row>
    <row r="736" spans="1:14">
      <c r="A736" s="203">
        <v>45013</v>
      </c>
      <c r="B736" s="7">
        <v>735</v>
      </c>
      <c r="C736" s="25" t="s">
        <v>3846</v>
      </c>
      <c r="D736" s="8" t="s">
        <v>950</v>
      </c>
      <c r="E736" s="8">
        <v>1</v>
      </c>
      <c r="F736" s="8">
        <v>0</v>
      </c>
      <c r="G736" s="8">
        <v>0</v>
      </c>
      <c r="H736" s="9" t="s">
        <v>9</v>
      </c>
      <c r="I736" s="9" t="s">
        <v>4</v>
      </c>
      <c r="J736" s="9" t="s">
        <v>51</v>
      </c>
      <c r="K736" s="9" t="s">
        <v>20</v>
      </c>
      <c r="M736" s="10">
        <v>1</v>
      </c>
    </row>
    <row r="737" spans="1:13">
      <c r="A737" s="203">
        <v>45013</v>
      </c>
      <c r="B737" s="7">
        <f>B736+1</f>
        <v>736</v>
      </c>
      <c r="C737" s="25" t="s">
        <v>3847</v>
      </c>
      <c r="D737" s="8" t="s">
        <v>950</v>
      </c>
      <c r="E737" s="8">
        <v>1</v>
      </c>
      <c r="F737" s="8">
        <v>0</v>
      </c>
      <c r="G737" s="8">
        <v>0</v>
      </c>
      <c r="H737" s="9" t="s">
        <v>9</v>
      </c>
      <c r="I737" s="9" t="s">
        <v>4</v>
      </c>
      <c r="J737" s="9" t="s">
        <v>66</v>
      </c>
      <c r="K737" s="9" t="s">
        <v>20</v>
      </c>
      <c r="M737" s="10">
        <v>1</v>
      </c>
    </row>
    <row r="738" spans="1:13">
      <c r="A738" s="203">
        <v>45013</v>
      </c>
      <c r="B738" s="7">
        <f>B737+1</f>
        <v>737</v>
      </c>
      <c r="C738" s="25" t="s">
        <v>3848</v>
      </c>
      <c r="D738" s="8" t="s">
        <v>950</v>
      </c>
      <c r="E738" s="8">
        <v>1</v>
      </c>
      <c r="F738" s="8">
        <v>0</v>
      </c>
      <c r="G738" s="8">
        <v>0</v>
      </c>
      <c r="H738" s="9" t="s">
        <v>9</v>
      </c>
      <c r="I738" s="9" t="s">
        <v>7</v>
      </c>
      <c r="J738" s="9" t="s">
        <v>51</v>
      </c>
      <c r="K738" s="9" t="s">
        <v>20</v>
      </c>
      <c r="M738" s="10">
        <v>1</v>
      </c>
    </row>
    <row r="739" spans="1:13">
      <c r="A739" s="203">
        <v>45013</v>
      </c>
      <c r="B739" s="7">
        <f t="shared" ref="B739:B751" si="14">B738+1</f>
        <v>738</v>
      </c>
      <c r="C739" s="25" t="s">
        <v>3849</v>
      </c>
      <c r="D739" s="8" t="s">
        <v>950</v>
      </c>
      <c r="E739" s="8">
        <v>1</v>
      </c>
      <c r="F739" s="8">
        <v>1</v>
      </c>
      <c r="G739" s="8">
        <v>1</v>
      </c>
      <c r="H739" s="9" t="s">
        <v>6</v>
      </c>
      <c r="I739" s="9" t="s">
        <v>4</v>
      </c>
      <c r="J739" s="9" t="s">
        <v>49</v>
      </c>
      <c r="K739" s="9" t="s">
        <v>8</v>
      </c>
      <c r="L739" s="9">
        <v>1</v>
      </c>
    </row>
    <row r="740" spans="1:13">
      <c r="A740" s="203">
        <v>45013</v>
      </c>
      <c r="B740" s="7">
        <f t="shared" si="14"/>
        <v>739</v>
      </c>
      <c r="C740" s="25" t="s">
        <v>3850</v>
      </c>
      <c r="D740" s="8" t="s">
        <v>55</v>
      </c>
      <c r="E740" s="8">
        <v>1</v>
      </c>
      <c r="F740" s="8">
        <v>1</v>
      </c>
      <c r="G740" s="8">
        <v>1</v>
      </c>
      <c r="H740" s="9" t="s">
        <v>6</v>
      </c>
      <c r="I740" s="9" t="s">
        <v>7</v>
      </c>
      <c r="J740" s="9" t="s">
        <v>49</v>
      </c>
      <c r="K740" s="9" t="s">
        <v>8</v>
      </c>
      <c r="L740" s="9">
        <v>1</v>
      </c>
    </row>
    <row r="741" spans="1:13">
      <c r="A741" s="203">
        <v>45013</v>
      </c>
      <c r="B741" s="7">
        <f t="shared" si="14"/>
        <v>740</v>
      </c>
      <c r="C741" s="25" t="s">
        <v>3851</v>
      </c>
      <c r="D741" s="8" t="s">
        <v>55</v>
      </c>
      <c r="E741" s="8">
        <v>1</v>
      </c>
      <c r="F741" s="8">
        <v>1</v>
      </c>
      <c r="G741" s="8">
        <v>3</v>
      </c>
      <c r="H741" s="9" t="s">
        <v>32</v>
      </c>
      <c r="I741" s="9" t="s">
        <v>4</v>
      </c>
      <c r="J741" s="9" t="s">
        <v>51</v>
      </c>
      <c r="K741" s="9" t="s">
        <v>5</v>
      </c>
      <c r="L741" s="9">
        <v>1</v>
      </c>
    </row>
    <row r="742" spans="1:13">
      <c r="A742" s="203">
        <v>45013</v>
      </c>
      <c r="B742" s="7">
        <f t="shared" si="14"/>
        <v>741</v>
      </c>
      <c r="C742" s="18" t="s">
        <v>3852</v>
      </c>
      <c r="D742" s="8" t="s">
        <v>55</v>
      </c>
      <c r="E742" s="8">
        <v>1</v>
      </c>
      <c r="F742" s="8">
        <v>0</v>
      </c>
      <c r="G742" s="8">
        <v>0</v>
      </c>
      <c r="H742" s="9" t="s">
        <v>9</v>
      </c>
      <c r="I742" s="9" t="s">
        <v>4</v>
      </c>
      <c r="J742" s="9" t="s">
        <v>49</v>
      </c>
      <c r="K742" s="9" t="s">
        <v>20</v>
      </c>
      <c r="M742" s="10">
        <v>1</v>
      </c>
    </row>
    <row r="743" spans="1:13">
      <c r="A743" s="203">
        <v>45013</v>
      </c>
      <c r="B743" s="7">
        <f t="shared" si="14"/>
        <v>742</v>
      </c>
      <c r="C743" s="25" t="s">
        <v>3853</v>
      </c>
      <c r="D743" s="8" t="s">
        <v>55</v>
      </c>
      <c r="E743" s="8">
        <v>1</v>
      </c>
      <c r="F743" s="8">
        <v>0</v>
      </c>
      <c r="G743" s="8">
        <v>0</v>
      </c>
      <c r="H743" s="9" t="s">
        <v>9</v>
      </c>
      <c r="I743" s="9" t="s">
        <v>7</v>
      </c>
      <c r="J743" s="9" t="s">
        <v>49</v>
      </c>
      <c r="K743" s="9" t="s">
        <v>20</v>
      </c>
      <c r="M743" s="10">
        <v>1</v>
      </c>
    </row>
    <row r="744" spans="1:13">
      <c r="A744" s="203">
        <v>45013</v>
      </c>
      <c r="B744" s="7">
        <f t="shared" si="14"/>
        <v>743</v>
      </c>
      <c r="C744" s="25" t="s">
        <v>3854</v>
      </c>
      <c r="D744" s="8" t="s">
        <v>55</v>
      </c>
      <c r="E744" s="8">
        <v>1</v>
      </c>
      <c r="F744" s="8">
        <v>0</v>
      </c>
      <c r="G744" s="8">
        <v>0</v>
      </c>
      <c r="H744" s="9" t="s">
        <v>9</v>
      </c>
      <c r="I744" s="9" t="s">
        <v>4</v>
      </c>
      <c r="J744" s="9" t="s">
        <v>87</v>
      </c>
      <c r="K744" s="9" t="s">
        <v>20</v>
      </c>
      <c r="M744" s="10">
        <v>1</v>
      </c>
    </row>
    <row r="745" spans="1:13">
      <c r="A745" s="203">
        <v>45013</v>
      </c>
      <c r="B745" s="7">
        <f t="shared" si="14"/>
        <v>744</v>
      </c>
      <c r="C745" s="25" t="s">
        <v>3855</v>
      </c>
      <c r="D745" s="8" t="s">
        <v>55</v>
      </c>
      <c r="E745" s="8">
        <v>1</v>
      </c>
      <c r="F745" s="8">
        <v>0</v>
      </c>
      <c r="G745" s="8">
        <v>0</v>
      </c>
      <c r="H745" s="9" t="s">
        <v>18</v>
      </c>
      <c r="I745" s="9" t="s">
        <v>4</v>
      </c>
      <c r="J745" s="9" t="s">
        <v>66</v>
      </c>
      <c r="K745" s="9" t="s">
        <v>17</v>
      </c>
      <c r="L745" s="9">
        <v>1</v>
      </c>
    </row>
    <row r="746" spans="1:13">
      <c r="A746" s="203">
        <v>45013</v>
      </c>
      <c r="B746" s="7">
        <f t="shared" si="14"/>
        <v>745</v>
      </c>
      <c r="C746" s="24" t="s">
        <v>3856</v>
      </c>
      <c r="D746" s="8" t="s">
        <v>55</v>
      </c>
      <c r="E746" s="8">
        <v>1</v>
      </c>
      <c r="F746" s="8">
        <v>0</v>
      </c>
      <c r="G746" s="8">
        <v>0</v>
      </c>
      <c r="H746" s="9" t="s">
        <v>18</v>
      </c>
      <c r="I746" s="9" t="s">
        <v>4</v>
      </c>
      <c r="J746" s="9" t="s">
        <v>66</v>
      </c>
      <c r="K746" s="9" t="s">
        <v>17</v>
      </c>
      <c r="L746" s="9">
        <v>1</v>
      </c>
    </row>
    <row r="747" spans="1:13">
      <c r="A747" s="203">
        <v>45013</v>
      </c>
      <c r="B747" s="7">
        <f t="shared" si="14"/>
        <v>746</v>
      </c>
      <c r="C747" s="24" t="s">
        <v>3857</v>
      </c>
      <c r="D747" s="8" t="s">
        <v>55</v>
      </c>
      <c r="E747" s="8">
        <v>1</v>
      </c>
      <c r="F747" s="8">
        <v>0</v>
      </c>
      <c r="G747" s="8">
        <v>0</v>
      </c>
      <c r="H747" s="9" t="s">
        <v>9</v>
      </c>
      <c r="I747" s="9" t="s">
        <v>4</v>
      </c>
      <c r="J747" s="9" t="s">
        <v>83</v>
      </c>
      <c r="K747" s="9" t="s">
        <v>20</v>
      </c>
      <c r="M747" s="10">
        <v>1</v>
      </c>
    </row>
    <row r="748" spans="1:13">
      <c r="A748" s="203">
        <v>45014</v>
      </c>
      <c r="B748" s="7">
        <f>B747+1</f>
        <v>747</v>
      </c>
      <c r="C748" s="24" t="s">
        <v>3858</v>
      </c>
      <c r="D748" s="8" t="s">
        <v>2605</v>
      </c>
      <c r="E748" s="8">
        <v>1</v>
      </c>
      <c r="F748" s="8">
        <v>0</v>
      </c>
      <c r="G748" s="8">
        <v>1</v>
      </c>
      <c r="H748" s="9" t="s">
        <v>6</v>
      </c>
      <c r="I748" s="9" t="s">
        <v>4</v>
      </c>
      <c r="J748" s="9" t="s">
        <v>83</v>
      </c>
      <c r="K748" s="9" t="s">
        <v>20</v>
      </c>
      <c r="L748" s="9">
        <v>1</v>
      </c>
    </row>
    <row r="749" spans="1:13">
      <c r="A749" s="203">
        <v>45014</v>
      </c>
      <c r="B749" s="7">
        <f t="shared" si="14"/>
        <v>748</v>
      </c>
      <c r="C749" s="24" t="s">
        <v>3859</v>
      </c>
      <c r="D749" s="8" t="s">
        <v>2605</v>
      </c>
      <c r="E749" s="8">
        <v>1</v>
      </c>
      <c r="F749" s="8">
        <v>0</v>
      </c>
      <c r="G749" s="8">
        <v>1</v>
      </c>
      <c r="H749" s="9" t="s">
        <v>6</v>
      </c>
      <c r="I749" s="9" t="s">
        <v>4</v>
      </c>
      <c r="J749" s="9" t="s">
        <v>51</v>
      </c>
      <c r="K749" s="9" t="s">
        <v>20</v>
      </c>
      <c r="L749" s="9">
        <v>1</v>
      </c>
    </row>
    <row r="750" spans="1:13">
      <c r="A750" s="203">
        <v>45014</v>
      </c>
      <c r="B750" s="7">
        <f t="shared" si="14"/>
        <v>749</v>
      </c>
      <c r="C750" s="24" t="s">
        <v>3860</v>
      </c>
      <c r="D750" s="8" t="s">
        <v>2605</v>
      </c>
      <c r="E750" s="8">
        <v>1</v>
      </c>
      <c r="F750" s="8">
        <v>0</v>
      </c>
      <c r="G750" s="8">
        <v>1</v>
      </c>
      <c r="H750" s="9" t="s">
        <v>6</v>
      </c>
      <c r="I750" s="9" t="s">
        <v>4</v>
      </c>
      <c r="J750" s="9" t="s">
        <v>49</v>
      </c>
      <c r="K750" s="9" t="s">
        <v>20</v>
      </c>
      <c r="L750" s="9">
        <v>1</v>
      </c>
    </row>
    <row r="751" spans="1:13">
      <c r="A751" s="203">
        <v>45014</v>
      </c>
      <c r="B751" s="7">
        <f t="shared" si="14"/>
        <v>750</v>
      </c>
      <c r="C751" s="24" t="s">
        <v>3861</v>
      </c>
      <c r="D751" s="8" t="s">
        <v>2605</v>
      </c>
      <c r="E751" s="8">
        <v>1</v>
      </c>
      <c r="F751" s="8">
        <v>0</v>
      </c>
      <c r="G751" s="8">
        <v>1</v>
      </c>
      <c r="H751" s="9" t="s">
        <v>6</v>
      </c>
      <c r="I751" s="9" t="s">
        <v>4</v>
      </c>
      <c r="J751" s="9" t="s">
        <v>87</v>
      </c>
      <c r="K751" s="9" t="s">
        <v>20</v>
      </c>
      <c r="L751" s="9">
        <v>1</v>
      </c>
    </row>
    <row r="752" spans="1:13">
      <c r="A752" s="203">
        <v>45014</v>
      </c>
      <c r="B752" s="7">
        <f>B751+1</f>
        <v>751</v>
      </c>
      <c r="C752" s="24" t="s">
        <v>3862</v>
      </c>
      <c r="D752" s="8" t="s">
        <v>2605</v>
      </c>
      <c r="E752" s="8">
        <v>1</v>
      </c>
      <c r="F752" s="8">
        <v>1</v>
      </c>
      <c r="G752" s="8">
        <v>1</v>
      </c>
      <c r="H752" s="9" t="s">
        <v>6</v>
      </c>
      <c r="I752" s="9" t="s">
        <v>4</v>
      </c>
      <c r="J752" s="9" t="s">
        <v>49</v>
      </c>
      <c r="K752" s="9" t="s">
        <v>8</v>
      </c>
      <c r="L752" s="9">
        <v>1</v>
      </c>
    </row>
    <row r="753" spans="1:14">
      <c r="A753" s="203">
        <v>45014</v>
      </c>
      <c r="B753" s="7">
        <f>B752+1</f>
        <v>752</v>
      </c>
      <c r="C753" s="24" t="s">
        <v>3863</v>
      </c>
      <c r="D753" s="8" t="s">
        <v>2605</v>
      </c>
      <c r="E753" s="8">
        <v>1</v>
      </c>
      <c r="F753" s="8">
        <v>1</v>
      </c>
      <c r="G753" s="8">
        <v>1</v>
      </c>
      <c r="H753" s="9" t="s">
        <v>6</v>
      </c>
      <c r="I753" s="9" t="s">
        <v>4</v>
      </c>
      <c r="J753" s="9" t="s">
        <v>51</v>
      </c>
      <c r="K753" s="9" t="s">
        <v>8</v>
      </c>
      <c r="L753" s="9">
        <v>1</v>
      </c>
    </row>
    <row r="754" spans="1:14">
      <c r="A754" s="203">
        <v>45014</v>
      </c>
      <c r="B754" s="7">
        <f>B753+1</f>
        <v>753</v>
      </c>
      <c r="C754" s="24" t="s">
        <v>3864</v>
      </c>
      <c r="D754" s="8" t="s">
        <v>59</v>
      </c>
      <c r="E754" s="8">
        <v>1</v>
      </c>
      <c r="F754" s="8">
        <v>1</v>
      </c>
      <c r="G754" s="8">
        <v>1</v>
      </c>
      <c r="H754" s="9" t="s">
        <v>3</v>
      </c>
      <c r="I754" s="9" t="s">
        <v>19</v>
      </c>
      <c r="J754" s="9" t="s">
        <v>51</v>
      </c>
      <c r="K754" s="9" t="s">
        <v>5</v>
      </c>
      <c r="L754" s="9">
        <v>1</v>
      </c>
    </row>
    <row r="755" spans="1:14">
      <c r="A755" s="203">
        <v>45014</v>
      </c>
      <c r="B755" s="7">
        <f>B754+1</f>
        <v>754</v>
      </c>
      <c r="C755" s="24" t="s">
        <v>3865</v>
      </c>
      <c r="D755" s="8" t="s">
        <v>59</v>
      </c>
      <c r="E755" s="8">
        <v>1</v>
      </c>
      <c r="F755" s="8">
        <v>0</v>
      </c>
      <c r="G755" s="8">
        <v>1</v>
      </c>
      <c r="H755" s="9" t="s">
        <v>6</v>
      </c>
      <c r="I755" s="9" t="s">
        <v>4</v>
      </c>
      <c r="J755" s="9" t="s">
        <v>49</v>
      </c>
      <c r="K755" s="9" t="s">
        <v>20</v>
      </c>
      <c r="L755" s="9">
        <v>1</v>
      </c>
    </row>
    <row r="756" spans="1:14">
      <c r="A756" s="203">
        <v>45014</v>
      </c>
      <c r="B756" s="7">
        <f>B755+1</f>
        <v>755</v>
      </c>
      <c r="C756" s="24" t="s">
        <v>3866</v>
      </c>
      <c r="D756" s="8" t="s">
        <v>59</v>
      </c>
      <c r="E756" s="8">
        <v>1</v>
      </c>
      <c r="F756" s="8">
        <v>0</v>
      </c>
      <c r="G756" s="8">
        <v>1</v>
      </c>
      <c r="H756" s="9" t="s">
        <v>6</v>
      </c>
      <c r="I756" s="9" t="s">
        <v>4</v>
      </c>
      <c r="J756" s="9" t="s">
        <v>87</v>
      </c>
      <c r="K756" s="9" t="s">
        <v>20</v>
      </c>
      <c r="L756" s="9">
        <v>1</v>
      </c>
    </row>
    <row r="757" spans="1:14">
      <c r="A757" s="203">
        <v>45014</v>
      </c>
      <c r="B757" s="7">
        <f>B756+1</f>
        <v>756</v>
      </c>
      <c r="C757" s="24" t="s">
        <v>3867</v>
      </c>
      <c r="D757" s="8" t="s">
        <v>59</v>
      </c>
      <c r="E757" s="8">
        <v>1</v>
      </c>
      <c r="F757" s="8">
        <v>0</v>
      </c>
      <c r="G757" s="8">
        <v>1</v>
      </c>
      <c r="H757" s="9" t="s">
        <v>6</v>
      </c>
      <c r="I757" s="9" t="s">
        <v>4</v>
      </c>
      <c r="J757" s="9" t="s">
        <v>51</v>
      </c>
      <c r="K757" s="9" t="s">
        <v>20</v>
      </c>
      <c r="L757" s="9">
        <v>1</v>
      </c>
    </row>
    <row r="758" spans="1:14">
      <c r="A758" s="203">
        <v>45014</v>
      </c>
      <c r="B758" s="7">
        <f>B757+1</f>
        <v>757</v>
      </c>
      <c r="C758" s="24" t="s">
        <v>3868</v>
      </c>
      <c r="D758" s="8" t="s">
        <v>59</v>
      </c>
      <c r="E758" s="8">
        <v>1</v>
      </c>
      <c r="F758" s="8">
        <v>0</v>
      </c>
      <c r="G758" s="8">
        <v>1</v>
      </c>
      <c r="H758" s="9" t="s">
        <v>6</v>
      </c>
      <c r="I758" s="9" t="s">
        <v>4</v>
      </c>
      <c r="J758" s="9" t="s">
        <v>83</v>
      </c>
      <c r="K758" s="9" t="s">
        <v>20</v>
      </c>
      <c r="L758" s="9">
        <v>1</v>
      </c>
    </row>
    <row r="759" spans="1:14">
      <c r="A759" s="203">
        <v>45014</v>
      </c>
      <c r="B759" s="7">
        <f>B758+1</f>
        <v>758</v>
      </c>
      <c r="C759" s="24" t="s">
        <v>3869</v>
      </c>
      <c r="D759" s="8" t="s">
        <v>783</v>
      </c>
      <c r="E759" s="8">
        <v>1</v>
      </c>
      <c r="F759" s="8">
        <v>1</v>
      </c>
      <c r="G759" s="8">
        <v>1</v>
      </c>
      <c r="H759" s="9" t="s">
        <v>3</v>
      </c>
      <c r="I759" s="9" t="s">
        <v>7</v>
      </c>
      <c r="J759" s="9" t="s">
        <v>49</v>
      </c>
      <c r="K759" s="9" t="s">
        <v>5</v>
      </c>
      <c r="L759" s="9">
        <v>1</v>
      </c>
    </row>
    <row r="760" spans="1:14">
      <c r="A760" s="203">
        <v>45014</v>
      </c>
      <c r="B760" s="7">
        <f>B759+1</f>
        <v>759</v>
      </c>
      <c r="C760" s="24" t="s">
        <v>3870</v>
      </c>
      <c r="D760" s="8" t="s">
        <v>783</v>
      </c>
      <c r="E760" s="8">
        <v>1</v>
      </c>
      <c r="F760" s="8">
        <v>1</v>
      </c>
      <c r="G760" s="8">
        <v>1</v>
      </c>
      <c r="H760" s="9" t="s">
        <v>3</v>
      </c>
      <c r="I760" s="9" t="s">
        <v>4</v>
      </c>
      <c r="J760" s="9" t="s">
        <v>51</v>
      </c>
      <c r="K760" s="9" t="s">
        <v>5</v>
      </c>
      <c r="L760" s="9">
        <v>1</v>
      </c>
    </row>
    <row r="761" spans="1:14">
      <c r="A761" s="203">
        <v>45014</v>
      </c>
      <c r="B761" s="7">
        <f>B760+1</f>
        <v>760</v>
      </c>
      <c r="C761" s="24" t="s">
        <v>3871</v>
      </c>
      <c r="D761" s="8" t="s">
        <v>783</v>
      </c>
      <c r="E761" s="8">
        <v>1</v>
      </c>
      <c r="F761" s="8">
        <v>1</v>
      </c>
      <c r="G761" s="8">
        <v>1</v>
      </c>
      <c r="H761" s="9" t="s">
        <v>6</v>
      </c>
      <c r="I761" s="9" t="s">
        <v>4</v>
      </c>
      <c r="J761" s="9" t="s">
        <v>66</v>
      </c>
      <c r="K761" s="9" t="s">
        <v>8</v>
      </c>
      <c r="L761" s="9">
        <v>1</v>
      </c>
    </row>
    <row r="762" spans="1:14">
      <c r="A762" s="203">
        <v>45014</v>
      </c>
      <c r="B762" s="7">
        <f t="shared" ref="B762:B794" si="15">B761+1</f>
        <v>761</v>
      </c>
      <c r="C762" s="24" t="s">
        <v>3872</v>
      </c>
      <c r="D762" s="8" t="s">
        <v>783</v>
      </c>
      <c r="E762" s="8">
        <v>1</v>
      </c>
      <c r="F762" s="8">
        <v>1</v>
      </c>
      <c r="G762" s="8">
        <v>1</v>
      </c>
      <c r="H762" s="9" t="s">
        <v>3</v>
      </c>
      <c r="I762" s="9" t="s">
        <v>24</v>
      </c>
      <c r="J762" s="9" t="s">
        <v>49</v>
      </c>
      <c r="K762" s="9" t="s">
        <v>5</v>
      </c>
      <c r="L762" s="9">
        <v>1</v>
      </c>
    </row>
    <row r="763" spans="1:14">
      <c r="A763" s="203">
        <v>45014</v>
      </c>
      <c r="B763" s="7">
        <f t="shared" si="15"/>
        <v>762</v>
      </c>
      <c r="C763" s="24" t="s">
        <v>3873</v>
      </c>
      <c r="D763" s="8" t="s">
        <v>783</v>
      </c>
      <c r="E763" s="8">
        <v>1</v>
      </c>
      <c r="F763" s="8">
        <v>1</v>
      </c>
      <c r="G763" s="8">
        <v>1</v>
      </c>
      <c r="H763" s="9" t="s">
        <v>6</v>
      </c>
      <c r="I763" s="9" t="s">
        <v>4</v>
      </c>
      <c r="J763" s="9" t="s">
        <v>51</v>
      </c>
      <c r="K763" s="9" t="s">
        <v>8</v>
      </c>
      <c r="L763" s="9">
        <v>1</v>
      </c>
    </row>
    <row r="764" spans="1:14">
      <c r="A764" s="203">
        <v>45014</v>
      </c>
      <c r="B764" s="7">
        <f t="shared" si="15"/>
        <v>763</v>
      </c>
      <c r="C764" s="24" t="s">
        <v>3874</v>
      </c>
      <c r="D764" s="8" t="s">
        <v>73</v>
      </c>
      <c r="E764" s="8">
        <v>1</v>
      </c>
      <c r="F764" s="8">
        <v>1</v>
      </c>
      <c r="G764" s="8">
        <v>1</v>
      </c>
      <c r="H764" s="9" t="s">
        <v>15</v>
      </c>
      <c r="I764" s="9" t="s">
        <v>4</v>
      </c>
      <c r="J764" s="9" t="s">
        <v>49</v>
      </c>
      <c r="K764" s="9" t="s">
        <v>14</v>
      </c>
      <c r="M764" s="10">
        <v>1</v>
      </c>
      <c r="N764" s="205" t="s">
        <v>3465</v>
      </c>
    </row>
    <row r="765" spans="1:14">
      <c r="A765" s="203">
        <v>45014</v>
      </c>
      <c r="B765" s="7">
        <f t="shared" si="15"/>
        <v>764</v>
      </c>
      <c r="C765" s="24" t="s">
        <v>3875</v>
      </c>
      <c r="D765" s="8" t="s">
        <v>73</v>
      </c>
      <c r="E765" s="8">
        <v>1</v>
      </c>
      <c r="F765" s="8">
        <v>0</v>
      </c>
      <c r="G765" s="8">
        <v>2</v>
      </c>
      <c r="H765" s="9" t="s">
        <v>15</v>
      </c>
      <c r="I765" s="9" t="s">
        <v>4</v>
      </c>
      <c r="J765" s="9" t="s">
        <v>1970</v>
      </c>
      <c r="K765" s="9" t="s">
        <v>20</v>
      </c>
      <c r="L765" s="9">
        <v>1</v>
      </c>
    </row>
    <row r="766" spans="1:14">
      <c r="A766" s="203">
        <v>45014</v>
      </c>
      <c r="B766" s="7">
        <f t="shared" si="15"/>
        <v>765</v>
      </c>
      <c r="C766" s="24" t="s">
        <v>3876</v>
      </c>
      <c r="D766" s="8" t="s">
        <v>73</v>
      </c>
      <c r="E766" s="8">
        <v>1</v>
      </c>
      <c r="F766" s="8">
        <v>0</v>
      </c>
      <c r="G766" s="8">
        <v>1</v>
      </c>
      <c r="H766" s="9" t="s">
        <v>15</v>
      </c>
      <c r="I766" s="9" t="s">
        <v>4</v>
      </c>
      <c r="J766" s="9" t="s">
        <v>1209</v>
      </c>
      <c r="K766" s="9" t="s">
        <v>20</v>
      </c>
      <c r="L766" s="9">
        <v>1</v>
      </c>
    </row>
    <row r="767" spans="1:14">
      <c r="A767" s="203">
        <v>45014</v>
      </c>
      <c r="B767" s="7">
        <f t="shared" si="15"/>
        <v>766</v>
      </c>
      <c r="C767" s="24" t="s">
        <v>3877</v>
      </c>
      <c r="D767" s="8" t="s">
        <v>73</v>
      </c>
      <c r="E767" s="8">
        <v>1</v>
      </c>
      <c r="F767" s="8">
        <v>1</v>
      </c>
      <c r="G767" s="8">
        <v>0</v>
      </c>
      <c r="H767" s="9" t="s">
        <v>18</v>
      </c>
      <c r="I767" s="9" t="s">
        <v>16</v>
      </c>
      <c r="J767" s="9" t="s">
        <v>49</v>
      </c>
      <c r="K767" s="9" t="s">
        <v>17</v>
      </c>
      <c r="L767" s="9">
        <v>1</v>
      </c>
    </row>
    <row r="768" spans="1:14">
      <c r="A768" s="203">
        <v>45014</v>
      </c>
      <c r="B768" s="7">
        <f t="shared" si="15"/>
        <v>767</v>
      </c>
      <c r="C768" s="24" t="s">
        <v>3878</v>
      </c>
      <c r="D768" s="8" t="s">
        <v>61</v>
      </c>
      <c r="E768" s="8">
        <v>1</v>
      </c>
      <c r="F768" s="8">
        <v>1</v>
      </c>
      <c r="G768" s="8">
        <v>1</v>
      </c>
      <c r="H768" s="9" t="s">
        <v>6</v>
      </c>
      <c r="I768" s="9" t="s">
        <v>7</v>
      </c>
      <c r="J768" s="9" t="s">
        <v>49</v>
      </c>
      <c r="K768" s="9" t="s">
        <v>8</v>
      </c>
      <c r="M768" s="10">
        <v>1</v>
      </c>
      <c r="N768" t="s">
        <v>3879</v>
      </c>
    </row>
    <row r="769" spans="1:14">
      <c r="A769" s="203">
        <v>45014</v>
      </c>
      <c r="B769" s="7">
        <f t="shared" si="15"/>
        <v>768</v>
      </c>
      <c r="C769" s="24" t="s">
        <v>3880</v>
      </c>
      <c r="D769" s="8" t="s">
        <v>61</v>
      </c>
      <c r="E769" s="8">
        <v>1</v>
      </c>
      <c r="F769" s="8">
        <v>0</v>
      </c>
      <c r="G769" s="8">
        <v>0</v>
      </c>
      <c r="H769" s="9" t="s">
        <v>3</v>
      </c>
      <c r="I769" s="9" t="s">
        <v>22</v>
      </c>
      <c r="J769" s="9" t="s">
        <v>49</v>
      </c>
      <c r="K769" s="9" t="s">
        <v>5</v>
      </c>
      <c r="M769" s="10">
        <v>1</v>
      </c>
      <c r="N769" t="s">
        <v>3881</v>
      </c>
    </row>
    <row r="770" spans="1:14">
      <c r="A770" s="203">
        <v>45014</v>
      </c>
      <c r="B770" s="7">
        <f t="shared" si="15"/>
        <v>769</v>
      </c>
      <c r="C770" s="24" t="s">
        <v>3882</v>
      </c>
      <c r="D770" s="8" t="s">
        <v>61</v>
      </c>
      <c r="E770" s="8">
        <v>1</v>
      </c>
      <c r="F770" s="8">
        <v>1</v>
      </c>
      <c r="G770" s="8">
        <v>1</v>
      </c>
      <c r="H770" s="9" t="s">
        <v>3</v>
      </c>
      <c r="I770" s="9" t="s">
        <v>22</v>
      </c>
      <c r="J770" s="9" t="s">
        <v>49</v>
      </c>
      <c r="K770" s="9" t="s">
        <v>5</v>
      </c>
      <c r="L770" s="9">
        <v>1</v>
      </c>
    </row>
    <row r="771" spans="1:14">
      <c r="A771" s="203">
        <v>45014</v>
      </c>
      <c r="B771" s="7">
        <f t="shared" si="15"/>
        <v>770</v>
      </c>
      <c r="C771" s="24" t="s">
        <v>3883</v>
      </c>
      <c r="D771" s="8" t="s">
        <v>61</v>
      </c>
      <c r="E771" s="8">
        <v>1</v>
      </c>
      <c r="F771" s="8">
        <v>1</v>
      </c>
      <c r="G771" s="8">
        <v>1</v>
      </c>
      <c r="H771" s="9" t="s">
        <v>3</v>
      </c>
      <c r="I771" s="9" t="s">
        <v>24</v>
      </c>
      <c r="J771" s="9" t="s">
        <v>49</v>
      </c>
      <c r="K771" s="9" t="s">
        <v>5</v>
      </c>
      <c r="L771" s="9">
        <v>1</v>
      </c>
    </row>
    <row r="772" spans="1:14">
      <c r="A772" s="203">
        <v>45014</v>
      </c>
      <c r="B772" s="7">
        <f t="shared" si="15"/>
        <v>771</v>
      </c>
      <c r="C772" s="24" t="s">
        <v>3884</v>
      </c>
      <c r="D772" s="8" t="s">
        <v>61</v>
      </c>
      <c r="E772" s="8">
        <v>1</v>
      </c>
      <c r="F772" s="8">
        <v>1</v>
      </c>
      <c r="G772" s="8">
        <v>1</v>
      </c>
      <c r="H772" s="9" t="s">
        <v>3</v>
      </c>
      <c r="I772" s="9" t="s">
        <v>19</v>
      </c>
      <c r="J772" s="9" t="s">
        <v>49</v>
      </c>
      <c r="K772" s="9" t="s">
        <v>5</v>
      </c>
      <c r="L772" s="9">
        <v>1</v>
      </c>
    </row>
    <row r="773" spans="1:14">
      <c r="A773" s="203">
        <v>45014</v>
      </c>
      <c r="B773" s="7">
        <f t="shared" si="15"/>
        <v>772</v>
      </c>
      <c r="C773" s="24" t="s">
        <v>3885</v>
      </c>
      <c r="D773" s="8" t="s">
        <v>61</v>
      </c>
      <c r="E773" s="8">
        <v>1</v>
      </c>
      <c r="F773" s="8">
        <v>0</v>
      </c>
      <c r="G773" s="8">
        <v>0</v>
      </c>
      <c r="H773" s="9" t="s">
        <v>3</v>
      </c>
      <c r="I773" s="9" t="s">
        <v>22</v>
      </c>
      <c r="J773" s="9" t="s">
        <v>51</v>
      </c>
      <c r="K773" s="9" t="s">
        <v>5</v>
      </c>
      <c r="M773" s="10">
        <v>1</v>
      </c>
      <c r="N773" t="s">
        <v>3881</v>
      </c>
    </row>
    <row r="774" spans="1:14">
      <c r="A774" s="203">
        <v>45014</v>
      </c>
      <c r="B774" s="7">
        <f t="shared" si="15"/>
        <v>773</v>
      </c>
      <c r="C774" s="29" t="s">
        <v>3886</v>
      </c>
      <c r="D774" s="8" t="s">
        <v>159</v>
      </c>
      <c r="E774" s="8">
        <v>1</v>
      </c>
      <c r="F774" s="8">
        <v>1</v>
      </c>
      <c r="G774" s="8">
        <v>0</v>
      </c>
      <c r="H774" s="9" t="s">
        <v>18</v>
      </c>
      <c r="I774" s="9" t="s">
        <v>13</v>
      </c>
      <c r="J774" s="9" t="s">
        <v>49</v>
      </c>
      <c r="K774" s="9" t="s">
        <v>17</v>
      </c>
      <c r="L774" s="9">
        <v>1</v>
      </c>
    </row>
    <row r="775" spans="1:14">
      <c r="A775" s="203">
        <v>45014</v>
      </c>
      <c r="B775" s="7">
        <f t="shared" si="15"/>
        <v>774</v>
      </c>
      <c r="C775" s="24" t="s">
        <v>3887</v>
      </c>
      <c r="D775" s="8" t="s">
        <v>53</v>
      </c>
      <c r="E775" s="8">
        <v>1</v>
      </c>
      <c r="F775" s="8">
        <v>1</v>
      </c>
      <c r="G775" s="8">
        <v>2</v>
      </c>
      <c r="H775" s="9" t="s">
        <v>15</v>
      </c>
      <c r="I775" s="9" t="s">
        <v>4</v>
      </c>
      <c r="J775" s="9" t="s">
        <v>66</v>
      </c>
      <c r="K775" s="9" t="s">
        <v>14</v>
      </c>
      <c r="L775" s="9">
        <v>1</v>
      </c>
    </row>
    <row r="776" spans="1:14">
      <c r="A776" s="203">
        <v>45014</v>
      </c>
      <c r="B776" s="7">
        <f t="shared" si="15"/>
        <v>775</v>
      </c>
      <c r="C776" s="24" t="s">
        <v>3888</v>
      </c>
      <c r="D776" s="8" t="s">
        <v>53</v>
      </c>
      <c r="E776" s="8">
        <v>1</v>
      </c>
      <c r="F776" s="8">
        <v>1</v>
      </c>
      <c r="G776" s="8">
        <v>1</v>
      </c>
      <c r="H776" s="9" t="s">
        <v>15</v>
      </c>
      <c r="I776" s="9" t="s">
        <v>4</v>
      </c>
      <c r="J776" s="9" t="s">
        <v>66</v>
      </c>
      <c r="K776" s="9" t="s">
        <v>14</v>
      </c>
      <c r="L776" s="9">
        <v>1</v>
      </c>
    </row>
    <row r="777" spans="1:14">
      <c r="A777" s="203">
        <v>45014</v>
      </c>
      <c r="B777" s="7">
        <f t="shared" si="15"/>
        <v>776</v>
      </c>
      <c r="C777" s="24" t="s">
        <v>3889</v>
      </c>
      <c r="D777" s="8" t="s">
        <v>53</v>
      </c>
      <c r="E777" s="8">
        <v>1</v>
      </c>
      <c r="F777" s="8">
        <v>0</v>
      </c>
      <c r="G777" s="8">
        <v>1</v>
      </c>
      <c r="H777" s="9" t="s">
        <v>15</v>
      </c>
      <c r="I777" s="9" t="s">
        <v>4</v>
      </c>
      <c r="J777" s="9" t="s">
        <v>1716</v>
      </c>
      <c r="K777" s="9" t="s">
        <v>20</v>
      </c>
      <c r="M777" s="10">
        <v>1</v>
      </c>
      <c r="N777" t="s">
        <v>3890</v>
      </c>
    </row>
    <row r="778" spans="1:14">
      <c r="A778" s="203">
        <v>45014</v>
      </c>
      <c r="B778" s="7">
        <f t="shared" si="15"/>
        <v>777</v>
      </c>
      <c r="C778" s="24" t="s">
        <v>3891</v>
      </c>
      <c r="D778" s="8" t="s">
        <v>53</v>
      </c>
      <c r="E778" s="8">
        <v>1</v>
      </c>
      <c r="F778" s="8">
        <v>1</v>
      </c>
      <c r="G778" s="8">
        <v>0</v>
      </c>
      <c r="H778" s="9" t="s">
        <v>15</v>
      </c>
      <c r="I778" s="9" t="s">
        <v>4</v>
      </c>
      <c r="J778" s="9" t="s">
        <v>51</v>
      </c>
      <c r="K778" s="9" t="s">
        <v>27</v>
      </c>
      <c r="L778" s="9">
        <v>1</v>
      </c>
    </row>
    <row r="779" spans="1:14">
      <c r="A779" s="203">
        <v>45014</v>
      </c>
      <c r="B779" s="7">
        <f t="shared" si="15"/>
        <v>778</v>
      </c>
      <c r="C779" s="24" t="s">
        <v>3892</v>
      </c>
      <c r="D779" s="8" t="s">
        <v>53</v>
      </c>
      <c r="E779" s="8">
        <v>1</v>
      </c>
      <c r="F779" s="8">
        <v>1</v>
      </c>
      <c r="G779" s="8">
        <v>0</v>
      </c>
      <c r="H779" s="9" t="s">
        <v>15</v>
      </c>
      <c r="I779" s="9" t="s">
        <v>4</v>
      </c>
      <c r="J779" s="9" t="s">
        <v>49</v>
      </c>
      <c r="K779" s="9" t="s">
        <v>27</v>
      </c>
      <c r="L779" s="9">
        <v>1</v>
      </c>
    </row>
    <row r="780" spans="1:14">
      <c r="A780" s="203">
        <v>45014</v>
      </c>
      <c r="B780" s="7">
        <f t="shared" si="15"/>
        <v>779</v>
      </c>
      <c r="C780" s="25" t="s">
        <v>3893</v>
      </c>
      <c r="D780" s="8" t="s">
        <v>53</v>
      </c>
      <c r="E780" s="8">
        <v>1</v>
      </c>
      <c r="F780" s="8">
        <v>1</v>
      </c>
      <c r="G780" s="8">
        <v>0</v>
      </c>
      <c r="H780" s="9" t="s">
        <v>15</v>
      </c>
      <c r="I780" s="9" t="s">
        <v>4</v>
      </c>
      <c r="J780" s="9" t="s">
        <v>87</v>
      </c>
      <c r="K780" s="9" t="s">
        <v>27</v>
      </c>
      <c r="L780" s="9">
        <v>1</v>
      </c>
    </row>
    <row r="781" spans="1:14">
      <c r="A781" s="203">
        <v>45014</v>
      </c>
      <c r="B781" s="7">
        <f t="shared" si="15"/>
        <v>780</v>
      </c>
      <c r="C781" s="24" t="s">
        <v>3894</v>
      </c>
      <c r="D781" s="8" t="s">
        <v>48</v>
      </c>
      <c r="E781" s="8">
        <v>1</v>
      </c>
      <c r="F781" s="8">
        <v>2</v>
      </c>
      <c r="G781" s="8">
        <v>2</v>
      </c>
      <c r="H781" s="9" t="s">
        <v>21</v>
      </c>
      <c r="I781" s="9" t="s">
        <v>4</v>
      </c>
      <c r="J781" s="9" t="s">
        <v>2599</v>
      </c>
      <c r="K781" s="9" t="s">
        <v>25</v>
      </c>
      <c r="L781" s="9">
        <v>1</v>
      </c>
    </row>
    <row r="782" spans="1:14">
      <c r="A782" s="203">
        <v>45014</v>
      </c>
      <c r="B782" s="7">
        <f t="shared" si="15"/>
        <v>781</v>
      </c>
      <c r="C782" s="24" t="s">
        <v>3471</v>
      </c>
      <c r="D782" s="8" t="s">
        <v>48</v>
      </c>
      <c r="E782" s="8">
        <v>1</v>
      </c>
      <c r="F782" s="8">
        <v>19</v>
      </c>
      <c r="G782" s="8">
        <v>1</v>
      </c>
      <c r="H782" s="9" t="s">
        <v>15</v>
      </c>
      <c r="I782" s="9" t="s">
        <v>4</v>
      </c>
      <c r="J782" s="9" t="s">
        <v>71</v>
      </c>
      <c r="K782" s="9" t="s">
        <v>14</v>
      </c>
      <c r="M782" s="10">
        <v>1</v>
      </c>
      <c r="N782" t="s">
        <v>2650</v>
      </c>
    </row>
    <row r="783" spans="1:14">
      <c r="A783" s="203">
        <v>45014</v>
      </c>
      <c r="B783" s="7">
        <f t="shared" si="15"/>
        <v>782</v>
      </c>
      <c r="C783" s="24" t="s">
        <v>3895</v>
      </c>
      <c r="D783" s="8" t="s">
        <v>48</v>
      </c>
      <c r="E783" s="8">
        <v>1</v>
      </c>
      <c r="F783" s="8">
        <v>17</v>
      </c>
      <c r="G783" s="8">
        <v>0</v>
      </c>
      <c r="H783" s="9" t="s">
        <v>21</v>
      </c>
      <c r="I783" s="9" t="s">
        <v>4</v>
      </c>
      <c r="J783" s="9" t="s">
        <v>71</v>
      </c>
      <c r="K783" s="9" t="s">
        <v>14</v>
      </c>
      <c r="M783" s="10">
        <v>1</v>
      </c>
      <c r="N783" t="s">
        <v>2650</v>
      </c>
    </row>
    <row r="784" spans="1:14">
      <c r="A784" s="203">
        <v>45014</v>
      </c>
      <c r="B784" s="7">
        <f t="shared" si="15"/>
        <v>783</v>
      </c>
      <c r="C784" s="24" t="s">
        <v>3896</v>
      </c>
      <c r="D784" s="8" t="s">
        <v>48</v>
      </c>
      <c r="E784" s="8">
        <v>1</v>
      </c>
      <c r="F784" s="8">
        <v>1</v>
      </c>
      <c r="G784" s="8">
        <v>0</v>
      </c>
      <c r="H784" s="9" t="s">
        <v>18</v>
      </c>
      <c r="I784" s="9" t="s">
        <v>4</v>
      </c>
      <c r="J784" s="9" t="s">
        <v>83</v>
      </c>
      <c r="K784" s="9" t="s">
        <v>14</v>
      </c>
      <c r="L784" s="9">
        <v>1</v>
      </c>
    </row>
    <row r="785" spans="1:12">
      <c r="A785" s="203">
        <v>45014</v>
      </c>
      <c r="B785" s="7">
        <f t="shared" si="15"/>
        <v>784</v>
      </c>
      <c r="C785" s="24" t="s">
        <v>3897</v>
      </c>
      <c r="D785" s="8" t="s">
        <v>70</v>
      </c>
      <c r="E785" s="8">
        <v>1</v>
      </c>
      <c r="F785" s="8">
        <v>1</v>
      </c>
      <c r="G785" s="8">
        <v>1</v>
      </c>
      <c r="H785" s="9" t="s">
        <v>13</v>
      </c>
      <c r="I785" s="9" t="s">
        <v>4</v>
      </c>
      <c r="J785" s="9" t="s">
        <v>49</v>
      </c>
      <c r="K785" s="9" t="s">
        <v>8</v>
      </c>
      <c r="L785" s="9">
        <v>1</v>
      </c>
    </row>
    <row r="786" spans="1:12">
      <c r="A786" s="203">
        <v>45014</v>
      </c>
      <c r="B786" s="7">
        <f t="shared" si="15"/>
        <v>785</v>
      </c>
      <c r="C786" s="24" t="s">
        <v>3898</v>
      </c>
      <c r="D786" s="8" t="s">
        <v>70</v>
      </c>
      <c r="E786" s="8">
        <v>1</v>
      </c>
      <c r="F786" s="8">
        <v>1</v>
      </c>
      <c r="G786" s="8">
        <v>1</v>
      </c>
      <c r="H786" s="9" t="s">
        <v>3</v>
      </c>
      <c r="I786" s="9" t="s">
        <v>24</v>
      </c>
      <c r="J786" s="9" t="s">
        <v>419</v>
      </c>
      <c r="K786" s="9" t="s">
        <v>5</v>
      </c>
      <c r="L786" s="9">
        <v>1</v>
      </c>
    </row>
    <row r="787" spans="1:12">
      <c r="A787" s="203">
        <v>45014</v>
      </c>
      <c r="B787" s="7">
        <f t="shared" si="15"/>
        <v>786</v>
      </c>
      <c r="C787" s="24" t="s">
        <v>3899</v>
      </c>
      <c r="D787" s="8" t="s">
        <v>70</v>
      </c>
      <c r="E787" s="8">
        <v>1</v>
      </c>
      <c r="F787" s="8">
        <v>1</v>
      </c>
      <c r="G787" s="8">
        <v>1</v>
      </c>
      <c r="H787" s="9" t="s">
        <v>6</v>
      </c>
      <c r="I787" s="9" t="s">
        <v>16</v>
      </c>
      <c r="J787" s="9" t="s">
        <v>49</v>
      </c>
      <c r="K787" s="9" t="s">
        <v>8</v>
      </c>
      <c r="L787" s="9">
        <v>1</v>
      </c>
    </row>
    <row r="788" spans="1:12">
      <c r="A788" s="203">
        <v>45014</v>
      </c>
      <c r="B788" s="7">
        <f t="shared" si="15"/>
        <v>787</v>
      </c>
      <c r="C788" s="24" t="s">
        <v>3900</v>
      </c>
      <c r="D788" s="8" t="s">
        <v>70</v>
      </c>
      <c r="E788" s="8">
        <v>1</v>
      </c>
      <c r="F788" s="8">
        <v>1</v>
      </c>
      <c r="G788" s="8">
        <v>1</v>
      </c>
      <c r="H788" s="9" t="s">
        <v>6</v>
      </c>
      <c r="I788" s="9" t="s">
        <v>7</v>
      </c>
      <c r="J788" s="9" t="s">
        <v>51</v>
      </c>
      <c r="K788" s="9" t="s">
        <v>8</v>
      </c>
      <c r="L788" s="9">
        <v>1</v>
      </c>
    </row>
    <row r="789" spans="1:12">
      <c r="A789" s="203">
        <v>45014</v>
      </c>
      <c r="B789" s="7">
        <f t="shared" si="15"/>
        <v>788</v>
      </c>
      <c r="C789" s="206" t="s">
        <v>3901</v>
      </c>
      <c r="D789" s="8" t="s">
        <v>113</v>
      </c>
      <c r="E789" s="8">
        <v>1</v>
      </c>
      <c r="F789" s="8">
        <v>0</v>
      </c>
      <c r="G789" s="8">
        <v>0</v>
      </c>
      <c r="H789" s="9" t="s">
        <v>15</v>
      </c>
      <c r="I789" s="9" t="s">
        <v>4</v>
      </c>
      <c r="J789" s="9" t="s">
        <v>49</v>
      </c>
      <c r="K789" s="9" t="s">
        <v>14</v>
      </c>
      <c r="L789" s="9">
        <v>1</v>
      </c>
    </row>
    <row r="790" spans="1:12">
      <c r="A790" s="203">
        <v>45014</v>
      </c>
      <c r="B790" s="7">
        <f t="shared" si="15"/>
        <v>789</v>
      </c>
      <c r="C790" s="206" t="s">
        <v>2402</v>
      </c>
      <c r="D790" s="8" t="s">
        <v>113</v>
      </c>
      <c r="E790" s="8">
        <v>1</v>
      </c>
      <c r="F790" s="8">
        <v>1</v>
      </c>
      <c r="G790" s="8">
        <v>0</v>
      </c>
      <c r="H790" s="9" t="s">
        <v>21</v>
      </c>
      <c r="I790" s="9" t="s">
        <v>4</v>
      </c>
      <c r="J790" s="9" t="s">
        <v>49</v>
      </c>
      <c r="K790" s="9" t="s">
        <v>11</v>
      </c>
      <c r="L790" s="9">
        <v>1</v>
      </c>
    </row>
    <row r="791" spans="1:12">
      <c r="A791" s="203">
        <v>45014</v>
      </c>
      <c r="B791" s="7">
        <f t="shared" si="15"/>
        <v>790</v>
      </c>
      <c r="C791" s="25" t="s">
        <v>3902</v>
      </c>
      <c r="D791" s="8" t="s">
        <v>3439</v>
      </c>
      <c r="E791" s="8">
        <v>1</v>
      </c>
      <c r="F791" s="8">
        <v>1</v>
      </c>
      <c r="G791" s="8">
        <v>1</v>
      </c>
      <c r="H791" s="9" t="s">
        <v>6</v>
      </c>
      <c r="I791" s="9" t="s">
        <v>4</v>
      </c>
      <c r="J791" s="9" t="s">
        <v>87</v>
      </c>
      <c r="K791" s="9" t="s">
        <v>8</v>
      </c>
      <c r="L791" s="9">
        <v>1</v>
      </c>
    </row>
    <row r="792" spans="1:12">
      <c r="A792" s="203">
        <v>45014</v>
      </c>
      <c r="B792" s="7">
        <f t="shared" si="15"/>
        <v>791</v>
      </c>
      <c r="C792" s="25" t="s">
        <v>3903</v>
      </c>
      <c r="D792" s="8" t="s">
        <v>3439</v>
      </c>
      <c r="E792" s="8">
        <v>1</v>
      </c>
      <c r="F792" s="8">
        <v>1</v>
      </c>
      <c r="G792" s="8">
        <v>1</v>
      </c>
      <c r="H792" s="9" t="s">
        <v>6</v>
      </c>
      <c r="I792" s="9" t="s">
        <v>4</v>
      </c>
      <c r="J792" s="9" t="s">
        <v>83</v>
      </c>
      <c r="K792" s="9" t="s">
        <v>8</v>
      </c>
      <c r="L792" s="9">
        <v>1</v>
      </c>
    </row>
    <row r="793" spans="1:12">
      <c r="A793" s="203">
        <v>45014</v>
      </c>
      <c r="B793" s="7">
        <f t="shared" si="15"/>
        <v>792</v>
      </c>
      <c r="C793" s="24" t="s">
        <v>3904</v>
      </c>
      <c r="D793" s="8" t="s">
        <v>3439</v>
      </c>
      <c r="E793" s="8">
        <v>1</v>
      </c>
      <c r="F793" s="8">
        <v>0</v>
      </c>
      <c r="G793" s="8">
        <v>0</v>
      </c>
      <c r="H793" s="9" t="s">
        <v>6</v>
      </c>
      <c r="I793" s="9" t="s">
        <v>16</v>
      </c>
      <c r="J793" s="9" t="s">
        <v>49</v>
      </c>
      <c r="K793" s="9" t="s">
        <v>23</v>
      </c>
      <c r="L793" s="9">
        <v>1</v>
      </c>
    </row>
    <row r="794" spans="1:12">
      <c r="A794" s="203">
        <v>45014</v>
      </c>
      <c r="B794" s="7">
        <f t="shared" si="15"/>
        <v>793</v>
      </c>
      <c r="C794" s="24" t="s">
        <v>3905</v>
      </c>
      <c r="D794" s="8" t="s">
        <v>3439</v>
      </c>
      <c r="E794" s="8">
        <v>1</v>
      </c>
      <c r="F794" s="8">
        <v>0</v>
      </c>
      <c r="G794" s="8">
        <v>0</v>
      </c>
      <c r="H794" s="9" t="s">
        <v>6</v>
      </c>
      <c r="I794" s="9" t="s">
        <v>7</v>
      </c>
      <c r="J794" s="9" t="s">
        <v>49</v>
      </c>
      <c r="K794" s="9" t="s">
        <v>23</v>
      </c>
      <c r="L794" s="9">
        <v>1</v>
      </c>
    </row>
    <row r="795" spans="1:12">
      <c r="A795" s="203">
        <v>45014</v>
      </c>
      <c r="B795" s="7">
        <f>B794+1</f>
        <v>794</v>
      </c>
      <c r="C795" s="24" t="s">
        <v>3906</v>
      </c>
      <c r="D795" s="8" t="s">
        <v>3439</v>
      </c>
      <c r="E795" s="8">
        <v>1</v>
      </c>
      <c r="F795" s="8">
        <v>1</v>
      </c>
      <c r="G795" s="8">
        <v>1</v>
      </c>
      <c r="H795" s="9" t="s">
        <v>3</v>
      </c>
      <c r="I795" s="9" t="s">
        <v>4</v>
      </c>
      <c r="J795" s="9" t="s">
        <v>87</v>
      </c>
      <c r="K795" s="9" t="s">
        <v>5</v>
      </c>
      <c r="L795" s="9">
        <v>1</v>
      </c>
    </row>
    <row r="796" spans="1:12">
      <c r="A796" s="203">
        <v>45014</v>
      </c>
      <c r="B796" s="7">
        <f>B795+1</f>
        <v>795</v>
      </c>
      <c r="C796" s="24" t="s">
        <v>3907</v>
      </c>
      <c r="D796" s="8" t="s">
        <v>55</v>
      </c>
      <c r="E796" s="8">
        <v>1</v>
      </c>
      <c r="F796" s="8">
        <v>1</v>
      </c>
      <c r="G796" s="8">
        <v>2</v>
      </c>
      <c r="H796" s="9" t="s">
        <v>6</v>
      </c>
      <c r="I796" s="9" t="s">
        <v>4</v>
      </c>
      <c r="J796" s="9" t="s">
        <v>51</v>
      </c>
      <c r="K796" s="9" t="s">
        <v>20</v>
      </c>
      <c r="L796" s="9">
        <v>1</v>
      </c>
    </row>
    <row r="797" spans="1:12">
      <c r="A797" s="203">
        <v>45015</v>
      </c>
      <c r="B797" s="7">
        <f>B796+1</f>
        <v>796</v>
      </c>
      <c r="C797" s="24" t="s">
        <v>3908</v>
      </c>
      <c r="D797" s="8" t="s">
        <v>61</v>
      </c>
      <c r="E797" s="8">
        <v>1</v>
      </c>
      <c r="F797" s="8">
        <v>1</v>
      </c>
      <c r="G797" s="8">
        <v>1</v>
      </c>
      <c r="H797" s="9" t="s">
        <v>6</v>
      </c>
      <c r="I797" s="9" t="s">
        <v>4</v>
      </c>
      <c r="J797" s="9" t="s">
        <v>87</v>
      </c>
      <c r="K797" s="9" t="s">
        <v>8</v>
      </c>
      <c r="L797" s="9">
        <v>1</v>
      </c>
    </row>
    <row r="798" spans="1:12">
      <c r="A798" s="203">
        <v>45015</v>
      </c>
      <c r="B798" s="7">
        <f>B797+1</f>
        <v>797</v>
      </c>
      <c r="C798" s="24" t="s">
        <v>3909</v>
      </c>
      <c r="D798" s="8" t="s">
        <v>61</v>
      </c>
      <c r="E798" s="8">
        <v>1</v>
      </c>
      <c r="F798" s="8">
        <v>1</v>
      </c>
      <c r="G798" s="8">
        <v>1</v>
      </c>
      <c r="H798" s="9" t="s">
        <v>6</v>
      </c>
      <c r="I798" s="9" t="s">
        <v>16</v>
      </c>
      <c r="J798" s="9" t="s">
        <v>49</v>
      </c>
      <c r="K798" s="9" t="s">
        <v>8</v>
      </c>
      <c r="L798" s="9">
        <v>1</v>
      </c>
    </row>
    <row r="799" spans="1:12">
      <c r="A799" s="203">
        <v>45015</v>
      </c>
      <c r="B799" s="7">
        <f>B798+1</f>
        <v>798</v>
      </c>
      <c r="C799" s="24" t="s">
        <v>3910</v>
      </c>
      <c r="D799" s="8" t="s">
        <v>783</v>
      </c>
      <c r="E799" s="8">
        <v>1</v>
      </c>
      <c r="F799" s="8">
        <v>1</v>
      </c>
      <c r="G799" s="8">
        <v>1</v>
      </c>
      <c r="H799" s="9" t="s">
        <v>6</v>
      </c>
      <c r="I799" s="9" t="s">
        <v>4</v>
      </c>
      <c r="J799" s="9" t="s">
        <v>87</v>
      </c>
      <c r="K799" s="9" t="s">
        <v>8</v>
      </c>
      <c r="L799" s="9">
        <v>1</v>
      </c>
    </row>
    <row r="800" spans="1:12">
      <c r="A800" s="203">
        <v>45015</v>
      </c>
      <c r="B800" s="7">
        <f>B799+1</f>
        <v>799</v>
      </c>
      <c r="C800" s="24" t="s">
        <v>3911</v>
      </c>
      <c r="D800" s="8" t="s">
        <v>783</v>
      </c>
      <c r="E800" s="8">
        <v>1</v>
      </c>
      <c r="F800" s="8">
        <v>1</v>
      </c>
      <c r="G800" s="8">
        <v>1</v>
      </c>
      <c r="H800" s="9" t="s">
        <v>6</v>
      </c>
      <c r="I800" s="9" t="s">
        <v>4</v>
      </c>
      <c r="J800" s="9" t="s">
        <v>66</v>
      </c>
      <c r="K800" s="9" t="s">
        <v>8</v>
      </c>
      <c r="L800" s="9">
        <v>1</v>
      </c>
    </row>
    <row r="801" spans="1:14">
      <c r="A801" s="203">
        <v>45015</v>
      </c>
      <c r="B801" s="7">
        <f>B800+1</f>
        <v>800</v>
      </c>
      <c r="C801" s="24" t="s">
        <v>3912</v>
      </c>
      <c r="D801" s="8" t="s">
        <v>70</v>
      </c>
      <c r="E801" s="8">
        <v>1</v>
      </c>
      <c r="F801" s="8">
        <v>1</v>
      </c>
      <c r="G801" s="8">
        <v>1</v>
      </c>
      <c r="H801" s="9" t="s">
        <v>6</v>
      </c>
      <c r="I801" s="9" t="s">
        <v>4</v>
      </c>
      <c r="J801" s="9" t="s">
        <v>87</v>
      </c>
      <c r="K801" s="9" t="s">
        <v>8</v>
      </c>
      <c r="L801" s="9">
        <v>1</v>
      </c>
    </row>
    <row r="802" spans="1:14">
      <c r="A802" s="203">
        <v>45015</v>
      </c>
      <c r="B802" s="7">
        <f>B801+1</f>
        <v>801</v>
      </c>
      <c r="C802" s="24" t="s">
        <v>3913</v>
      </c>
      <c r="D802" s="8" t="s">
        <v>70</v>
      </c>
      <c r="E802" s="8">
        <v>1</v>
      </c>
      <c r="F802" s="8">
        <v>1</v>
      </c>
      <c r="G802" s="8">
        <v>1</v>
      </c>
      <c r="H802" s="9" t="s">
        <v>6</v>
      </c>
      <c r="I802" s="9" t="s">
        <v>7</v>
      </c>
      <c r="J802" s="9" t="s">
        <v>49</v>
      </c>
      <c r="K802" s="9" t="s">
        <v>8</v>
      </c>
      <c r="L802" s="9">
        <v>1</v>
      </c>
    </row>
    <row r="803" spans="1:14">
      <c r="A803" s="203">
        <v>45015</v>
      </c>
      <c r="B803" s="7">
        <f>B802+1</f>
        <v>802</v>
      </c>
      <c r="C803" s="24" t="s">
        <v>3914</v>
      </c>
      <c r="D803" s="8" t="s">
        <v>48</v>
      </c>
      <c r="E803" s="8">
        <v>1</v>
      </c>
      <c r="F803" s="8">
        <v>2</v>
      </c>
      <c r="G803" s="8">
        <v>0</v>
      </c>
      <c r="H803" s="9" t="s">
        <v>15</v>
      </c>
      <c r="I803" s="9" t="s">
        <v>10</v>
      </c>
      <c r="J803" s="9" t="s">
        <v>49</v>
      </c>
      <c r="K803" s="9" t="s">
        <v>11</v>
      </c>
      <c r="L803" s="9">
        <v>1</v>
      </c>
    </row>
    <row r="804" spans="1:14">
      <c r="A804" s="203">
        <v>45015</v>
      </c>
      <c r="B804" s="7">
        <f>B803+1</f>
        <v>803</v>
      </c>
      <c r="C804" s="24" t="s">
        <v>3915</v>
      </c>
      <c r="D804" s="8" t="s">
        <v>48</v>
      </c>
      <c r="E804" s="8">
        <v>1</v>
      </c>
      <c r="F804" s="8">
        <v>0</v>
      </c>
      <c r="G804" s="8">
        <v>0</v>
      </c>
      <c r="H804" s="9" t="s">
        <v>15</v>
      </c>
      <c r="I804" s="9" t="s">
        <v>4</v>
      </c>
      <c r="J804" s="9" t="s">
        <v>1209</v>
      </c>
      <c r="K804" s="9" t="s">
        <v>14</v>
      </c>
      <c r="M804" s="10">
        <v>1</v>
      </c>
      <c r="N804" t="s">
        <v>3916</v>
      </c>
    </row>
    <row r="805" spans="1:14">
      <c r="A805" s="203">
        <v>45015</v>
      </c>
      <c r="B805" s="7">
        <f>B804+1</f>
        <v>804</v>
      </c>
      <c r="C805" s="24" t="s">
        <v>3917</v>
      </c>
      <c r="D805" s="8" t="s">
        <v>2605</v>
      </c>
      <c r="E805" s="8">
        <v>1</v>
      </c>
      <c r="F805" s="8">
        <v>1</v>
      </c>
      <c r="G805" s="8">
        <v>1</v>
      </c>
      <c r="H805" s="9" t="s">
        <v>6</v>
      </c>
      <c r="I805" s="9" t="s">
        <v>4</v>
      </c>
      <c r="J805" s="9" t="s">
        <v>66</v>
      </c>
      <c r="K805" s="9" t="s">
        <v>8</v>
      </c>
      <c r="L805" s="9">
        <v>1</v>
      </c>
    </row>
    <row r="806" spans="1:14">
      <c r="A806" s="203">
        <v>45015</v>
      </c>
      <c r="B806" s="7">
        <f>B805+1</f>
        <v>805</v>
      </c>
      <c r="C806" s="24" t="s">
        <v>3918</v>
      </c>
      <c r="D806" s="8" t="s">
        <v>2605</v>
      </c>
      <c r="E806" s="8">
        <v>1</v>
      </c>
      <c r="F806" s="8">
        <v>1</v>
      </c>
      <c r="G806" s="8">
        <v>1</v>
      </c>
      <c r="H806" s="9" t="s">
        <v>6</v>
      </c>
      <c r="I806" s="9" t="s">
        <v>4</v>
      </c>
      <c r="J806" s="9" t="s">
        <v>83</v>
      </c>
      <c r="K806" s="9" t="s">
        <v>8</v>
      </c>
      <c r="L806" s="9">
        <v>1</v>
      </c>
    </row>
    <row r="807" spans="1:14">
      <c r="A807" s="203">
        <v>45015</v>
      </c>
      <c r="B807" s="7">
        <f>B806+1</f>
        <v>806</v>
      </c>
      <c r="C807" s="24" t="s">
        <v>3919</v>
      </c>
      <c r="D807" s="8" t="s">
        <v>59</v>
      </c>
      <c r="E807" s="8">
        <v>1</v>
      </c>
      <c r="F807" s="8">
        <v>1</v>
      </c>
      <c r="G807" s="8">
        <v>1</v>
      </c>
      <c r="H807" s="9" t="s">
        <v>6</v>
      </c>
      <c r="I807" s="9" t="s">
        <v>4</v>
      </c>
      <c r="J807" s="9" t="s">
        <v>49</v>
      </c>
      <c r="K807" s="9" t="s">
        <v>8</v>
      </c>
      <c r="L807" s="9">
        <v>1</v>
      </c>
    </row>
    <row r="808" spans="1:14">
      <c r="A808" s="203">
        <v>45015</v>
      </c>
      <c r="B808" s="7">
        <f>B807+1</f>
        <v>807</v>
      </c>
      <c r="C808" s="24" t="s">
        <v>3920</v>
      </c>
      <c r="D808" s="8" t="s">
        <v>59</v>
      </c>
      <c r="E808" s="8">
        <v>1</v>
      </c>
      <c r="F808" s="8">
        <v>1</v>
      </c>
      <c r="G808" s="8">
        <v>1</v>
      </c>
      <c r="H808" s="9" t="s">
        <v>6</v>
      </c>
      <c r="I808" s="9" t="s">
        <v>4</v>
      </c>
      <c r="J808" s="9" t="s">
        <v>49</v>
      </c>
      <c r="K808" s="9" t="s">
        <v>8</v>
      </c>
      <c r="L808" s="9">
        <v>1</v>
      </c>
    </row>
    <row r="809" spans="1:14">
      <c r="A809" s="203">
        <v>45015</v>
      </c>
      <c r="B809" s="7">
        <f>B808+1</f>
        <v>808</v>
      </c>
      <c r="C809" s="24" t="s">
        <v>3921</v>
      </c>
      <c r="D809" s="8" t="s">
        <v>53</v>
      </c>
      <c r="E809" s="8">
        <v>1</v>
      </c>
      <c r="F809" s="8">
        <v>1</v>
      </c>
      <c r="G809" s="8">
        <v>0</v>
      </c>
      <c r="H809" s="9" t="s">
        <v>21</v>
      </c>
      <c r="I809" s="9" t="s">
        <v>4</v>
      </c>
      <c r="J809" s="9" t="s">
        <v>87</v>
      </c>
      <c r="K809" s="9" t="s">
        <v>27</v>
      </c>
      <c r="L809" s="9">
        <v>1</v>
      </c>
    </row>
    <row r="810" spans="1:14">
      <c r="A810" s="203">
        <v>45015</v>
      </c>
      <c r="B810" s="7">
        <f>B809+1</f>
        <v>809</v>
      </c>
      <c r="C810" s="24" t="s">
        <v>3922</v>
      </c>
      <c r="D810" s="8" t="s">
        <v>53</v>
      </c>
      <c r="E810" s="8">
        <v>1</v>
      </c>
      <c r="F810" s="8">
        <v>2</v>
      </c>
      <c r="G810" s="8">
        <v>2</v>
      </c>
      <c r="H810" s="9" t="s">
        <v>15</v>
      </c>
      <c r="I810" s="9" t="s">
        <v>10</v>
      </c>
      <c r="J810" s="9" t="s">
        <v>49</v>
      </c>
      <c r="K810" s="9" t="s">
        <v>11</v>
      </c>
      <c r="L810" s="9">
        <v>1</v>
      </c>
    </row>
    <row r="811" spans="1:14">
      <c r="A811" s="203">
        <v>45015</v>
      </c>
      <c r="B811" s="7">
        <f>B810+1</f>
        <v>810</v>
      </c>
      <c r="C811" s="24" t="s">
        <v>3923</v>
      </c>
      <c r="D811" s="8" t="s">
        <v>53</v>
      </c>
      <c r="E811" s="8">
        <v>1</v>
      </c>
      <c r="F811" s="8">
        <v>0</v>
      </c>
      <c r="G811" s="8">
        <v>2</v>
      </c>
      <c r="H811" s="9" t="s">
        <v>15</v>
      </c>
      <c r="I811" s="9" t="s">
        <v>7</v>
      </c>
      <c r="J811" s="9" t="s">
        <v>49</v>
      </c>
      <c r="K811" s="9" t="s">
        <v>20</v>
      </c>
      <c r="L811" s="9">
        <v>1</v>
      </c>
    </row>
    <row r="812" spans="1:14">
      <c r="A812" s="203">
        <v>45015</v>
      </c>
      <c r="B812" s="7">
        <f>B811+1</f>
        <v>811</v>
      </c>
      <c r="C812" s="24" t="s">
        <v>3924</v>
      </c>
      <c r="D812" s="8" t="s">
        <v>3439</v>
      </c>
      <c r="E812" s="8">
        <v>1</v>
      </c>
      <c r="F812" s="8">
        <v>1</v>
      </c>
      <c r="G812" s="8">
        <v>1</v>
      </c>
      <c r="H812" s="9" t="s">
        <v>6</v>
      </c>
      <c r="I812" s="9" t="s">
        <v>7</v>
      </c>
      <c r="J812" s="9" t="s">
        <v>49</v>
      </c>
      <c r="K812" s="9" t="s">
        <v>8</v>
      </c>
      <c r="L812" s="9">
        <v>1</v>
      </c>
    </row>
    <row r="813" spans="1:14">
      <c r="A813" s="203">
        <v>45015</v>
      </c>
      <c r="B813" s="7">
        <f>B812+1</f>
        <v>812</v>
      </c>
      <c r="C813" s="24" t="s">
        <v>3925</v>
      </c>
      <c r="D813" s="8" t="s">
        <v>3439</v>
      </c>
      <c r="E813" s="8">
        <v>1</v>
      </c>
      <c r="F813" s="8">
        <v>1</v>
      </c>
      <c r="G813" s="8">
        <v>1</v>
      </c>
      <c r="H813" s="9" t="s">
        <v>6</v>
      </c>
      <c r="I813" s="9" t="s">
        <v>4</v>
      </c>
      <c r="J813" s="9" t="s">
        <v>83</v>
      </c>
      <c r="K813" s="9" t="s">
        <v>8</v>
      </c>
      <c r="L813" s="9">
        <v>1</v>
      </c>
    </row>
    <row r="814" spans="1:14">
      <c r="A814" s="203">
        <v>45015</v>
      </c>
      <c r="B814" s="7">
        <f t="shared" ref="B814:B815" si="16">B813+1</f>
        <v>813</v>
      </c>
      <c r="C814" s="24" t="s">
        <v>3926</v>
      </c>
      <c r="D814" s="8" t="s">
        <v>73</v>
      </c>
      <c r="E814" s="8">
        <v>1</v>
      </c>
      <c r="F814" s="8">
        <v>0</v>
      </c>
      <c r="G814" s="8">
        <v>1</v>
      </c>
      <c r="H814" s="9" t="s">
        <v>15</v>
      </c>
      <c r="I814" s="9" t="s">
        <v>4</v>
      </c>
      <c r="J814" s="9" t="s">
        <v>1209</v>
      </c>
      <c r="K814" s="9" t="s">
        <v>14</v>
      </c>
      <c r="M814" s="10">
        <v>1</v>
      </c>
      <c r="N814" t="s">
        <v>3465</v>
      </c>
    </row>
    <row r="815" spans="1:14">
      <c r="A815" s="203">
        <v>45015</v>
      </c>
      <c r="B815" s="7">
        <f>B814+1</f>
        <v>814</v>
      </c>
      <c r="C815" s="24" t="s">
        <v>3927</v>
      </c>
      <c r="D815" s="8" t="s">
        <v>73</v>
      </c>
      <c r="E815" s="8">
        <v>1</v>
      </c>
      <c r="F815" s="8">
        <v>2</v>
      </c>
      <c r="G815" s="8">
        <v>0</v>
      </c>
      <c r="H815" s="9" t="s">
        <v>15</v>
      </c>
      <c r="I815" s="9" t="s">
        <v>10</v>
      </c>
      <c r="J815" s="9" t="s">
        <v>49</v>
      </c>
      <c r="K815" s="9" t="s">
        <v>11</v>
      </c>
      <c r="L815" s="9">
        <v>1</v>
      </c>
    </row>
    <row r="816" spans="1:14">
      <c r="A816" s="203">
        <v>45016</v>
      </c>
      <c r="B816" s="7">
        <f>B815+1</f>
        <v>815</v>
      </c>
      <c r="C816" s="24" t="s">
        <v>3928</v>
      </c>
      <c r="D816" s="8" t="s">
        <v>73</v>
      </c>
      <c r="E816" s="8">
        <v>1</v>
      </c>
      <c r="F816" s="8">
        <v>1</v>
      </c>
      <c r="G816" s="8">
        <v>1</v>
      </c>
      <c r="H816" s="9" t="s">
        <v>15</v>
      </c>
      <c r="I816" s="9" t="s">
        <v>4</v>
      </c>
      <c r="J816" s="9" t="s">
        <v>3929</v>
      </c>
      <c r="K816" s="9" t="s">
        <v>14</v>
      </c>
      <c r="M816" s="10">
        <v>1</v>
      </c>
      <c r="N816" t="s">
        <v>3930</v>
      </c>
    </row>
    <row r="817" spans="1:14">
      <c r="A817" s="203">
        <v>45016</v>
      </c>
      <c r="B817" s="7">
        <f>B816+1</f>
        <v>816</v>
      </c>
      <c r="C817" s="24" t="s">
        <v>3931</v>
      </c>
      <c r="D817" s="8" t="s">
        <v>73</v>
      </c>
      <c r="E817" s="8">
        <v>1</v>
      </c>
      <c r="F817" s="8">
        <v>1</v>
      </c>
      <c r="G817" s="8">
        <v>0</v>
      </c>
      <c r="H817" s="9" t="s">
        <v>21</v>
      </c>
      <c r="I817" s="9" t="s">
        <v>4</v>
      </c>
      <c r="J817" s="9" t="s">
        <v>3932</v>
      </c>
      <c r="K817" s="9" t="s">
        <v>17</v>
      </c>
      <c r="L817" s="9">
        <v>1</v>
      </c>
    </row>
    <row r="818" spans="1:14">
      <c r="A818" s="203">
        <v>45016</v>
      </c>
      <c r="B818" s="7">
        <f t="shared" ref="B818:B851" si="17">B817+1</f>
        <v>817</v>
      </c>
      <c r="C818" s="24" t="s">
        <v>3933</v>
      </c>
      <c r="D818" s="8" t="s">
        <v>73</v>
      </c>
      <c r="E818" s="8">
        <v>1</v>
      </c>
      <c r="F818" s="8">
        <v>1</v>
      </c>
      <c r="G818" s="8">
        <v>0</v>
      </c>
      <c r="H818" s="9" t="s">
        <v>18</v>
      </c>
      <c r="I818" s="9" t="s">
        <v>16</v>
      </c>
      <c r="J818" s="9" t="s">
        <v>49</v>
      </c>
      <c r="K818" s="9" t="s">
        <v>17</v>
      </c>
      <c r="L818" s="9">
        <v>1</v>
      </c>
    </row>
    <row r="819" spans="1:14">
      <c r="A819" s="203">
        <v>45016</v>
      </c>
      <c r="B819" s="7">
        <f t="shared" si="17"/>
        <v>818</v>
      </c>
      <c r="C819" s="24" t="s">
        <v>3934</v>
      </c>
      <c r="D819" s="8" t="s">
        <v>59</v>
      </c>
      <c r="E819" s="8">
        <v>1</v>
      </c>
      <c r="F819" s="8">
        <v>1</v>
      </c>
      <c r="G819" s="8">
        <v>1</v>
      </c>
      <c r="H819" s="9" t="s">
        <v>6</v>
      </c>
      <c r="I819" s="9" t="s">
        <v>4</v>
      </c>
      <c r="J819" s="9" t="s">
        <v>49</v>
      </c>
      <c r="K819" s="9" t="s">
        <v>8</v>
      </c>
      <c r="L819" s="9">
        <v>1</v>
      </c>
    </row>
    <row r="820" spans="1:14">
      <c r="A820" s="203">
        <v>45016</v>
      </c>
      <c r="B820" s="7">
        <f t="shared" si="17"/>
        <v>819</v>
      </c>
      <c r="C820" s="24" t="s">
        <v>3935</v>
      </c>
      <c r="D820" s="8" t="s">
        <v>59</v>
      </c>
      <c r="E820" s="8">
        <v>1</v>
      </c>
      <c r="F820" s="8">
        <v>1</v>
      </c>
      <c r="G820" s="8">
        <v>1</v>
      </c>
      <c r="H820" s="9" t="s">
        <v>6</v>
      </c>
      <c r="I820" s="9" t="s">
        <v>4</v>
      </c>
      <c r="J820" s="9" t="s">
        <v>87</v>
      </c>
      <c r="K820" s="9" t="s">
        <v>8</v>
      </c>
      <c r="L820" s="9">
        <v>1</v>
      </c>
    </row>
    <row r="821" spans="1:14">
      <c r="A821" s="203">
        <v>45016</v>
      </c>
      <c r="B821" s="7">
        <f t="shared" si="17"/>
        <v>820</v>
      </c>
      <c r="C821" s="24" t="s">
        <v>3936</v>
      </c>
      <c r="D821" s="8" t="s">
        <v>59</v>
      </c>
      <c r="E821" s="8">
        <v>1</v>
      </c>
      <c r="F821" s="8">
        <v>1</v>
      </c>
      <c r="G821" s="8">
        <v>1</v>
      </c>
      <c r="H821" s="9" t="s">
        <v>3</v>
      </c>
      <c r="I821" s="9" t="s">
        <v>22</v>
      </c>
      <c r="J821" s="9" t="s">
        <v>87</v>
      </c>
      <c r="K821" s="9" t="s">
        <v>5</v>
      </c>
      <c r="L821" s="9">
        <v>1</v>
      </c>
    </row>
    <row r="822" spans="1:14">
      <c r="A822" s="203">
        <v>45016</v>
      </c>
      <c r="B822" s="7">
        <f t="shared" si="17"/>
        <v>821</v>
      </c>
      <c r="C822" s="24" t="s">
        <v>3937</v>
      </c>
      <c r="D822" s="8" t="s">
        <v>59</v>
      </c>
      <c r="E822" s="8">
        <v>1</v>
      </c>
      <c r="F822" s="8">
        <v>1</v>
      </c>
      <c r="G822" s="8">
        <v>1</v>
      </c>
      <c r="H822" s="9" t="s">
        <v>6</v>
      </c>
      <c r="I822" s="9" t="s">
        <v>16</v>
      </c>
      <c r="J822" s="9" t="s">
        <v>49</v>
      </c>
      <c r="K822" s="9" t="s">
        <v>8</v>
      </c>
      <c r="L822" s="9">
        <v>1</v>
      </c>
    </row>
    <row r="823" spans="1:14">
      <c r="A823" s="203">
        <v>45016</v>
      </c>
      <c r="B823" s="7">
        <f t="shared" si="17"/>
        <v>822</v>
      </c>
      <c r="C823" s="24" t="s">
        <v>3938</v>
      </c>
      <c r="D823" s="8" t="s">
        <v>59</v>
      </c>
      <c r="E823" s="8">
        <v>1</v>
      </c>
      <c r="F823" s="8">
        <v>0</v>
      </c>
      <c r="G823" s="8">
        <v>1</v>
      </c>
      <c r="H823" s="9" t="s">
        <v>3</v>
      </c>
      <c r="I823" s="9" t="s">
        <v>22</v>
      </c>
      <c r="J823" s="9" t="s">
        <v>87</v>
      </c>
      <c r="K823" s="9" t="s">
        <v>5</v>
      </c>
      <c r="M823" s="10">
        <v>1</v>
      </c>
      <c r="N823" t="s">
        <v>3939</v>
      </c>
    </row>
    <row r="824" spans="1:14">
      <c r="A824" s="203">
        <v>45016</v>
      </c>
      <c r="B824" s="7">
        <f t="shared" si="17"/>
        <v>823</v>
      </c>
      <c r="C824" s="24" t="s">
        <v>3940</v>
      </c>
      <c r="D824" s="8" t="s">
        <v>59</v>
      </c>
      <c r="E824" s="8">
        <v>1</v>
      </c>
      <c r="F824" s="8">
        <v>1</v>
      </c>
      <c r="G824" s="8">
        <v>1</v>
      </c>
      <c r="H824" s="9" t="s">
        <v>6</v>
      </c>
      <c r="I824" s="9" t="s">
        <v>4</v>
      </c>
      <c r="J824" s="9" t="s">
        <v>83</v>
      </c>
      <c r="K824" s="9" t="s">
        <v>8</v>
      </c>
      <c r="L824" s="9">
        <v>1</v>
      </c>
    </row>
    <row r="825" spans="1:14">
      <c r="A825" s="203">
        <v>45016</v>
      </c>
      <c r="B825" s="7">
        <f t="shared" si="17"/>
        <v>824</v>
      </c>
      <c r="C825" s="24" t="s">
        <v>3941</v>
      </c>
      <c r="D825" s="8" t="s">
        <v>70</v>
      </c>
      <c r="E825" s="8">
        <v>1</v>
      </c>
      <c r="F825" s="8">
        <v>3</v>
      </c>
      <c r="G825" s="8">
        <v>3</v>
      </c>
      <c r="H825" s="9" t="s">
        <v>6</v>
      </c>
      <c r="I825" s="9" t="s">
        <v>4</v>
      </c>
      <c r="J825" s="9" t="s">
        <v>83</v>
      </c>
      <c r="K825" s="9" t="s">
        <v>20</v>
      </c>
      <c r="L825" s="9">
        <v>1</v>
      </c>
    </row>
    <row r="826" spans="1:14">
      <c r="A826" s="203">
        <v>45016</v>
      </c>
      <c r="B826" s="7">
        <f t="shared" si="17"/>
        <v>825</v>
      </c>
      <c r="C826" s="24" t="s">
        <v>3942</v>
      </c>
      <c r="D826" s="8" t="s">
        <v>70</v>
      </c>
      <c r="E826" s="8">
        <v>1</v>
      </c>
      <c r="F826" s="8">
        <v>1</v>
      </c>
      <c r="G826" s="8">
        <v>1</v>
      </c>
      <c r="H826" s="9" t="s">
        <v>3</v>
      </c>
      <c r="I826" s="9" t="s">
        <v>22</v>
      </c>
      <c r="J826" s="9" t="s">
        <v>51</v>
      </c>
      <c r="K826" s="9" t="s">
        <v>5</v>
      </c>
      <c r="L826" s="9">
        <v>1</v>
      </c>
    </row>
    <row r="827" spans="1:14">
      <c r="A827" s="203">
        <v>45016</v>
      </c>
      <c r="B827" s="7">
        <f t="shared" si="17"/>
        <v>826</v>
      </c>
      <c r="C827" s="24" t="s">
        <v>3943</v>
      </c>
      <c r="D827" s="8" t="s">
        <v>70</v>
      </c>
      <c r="E827" s="8">
        <v>1</v>
      </c>
      <c r="F827" s="8">
        <v>0</v>
      </c>
      <c r="G827" s="8">
        <v>1</v>
      </c>
      <c r="H827" s="9" t="s">
        <v>3</v>
      </c>
      <c r="I827" s="9" t="s">
        <v>22</v>
      </c>
      <c r="J827" s="9" t="s">
        <v>51</v>
      </c>
      <c r="K827" s="9" t="s">
        <v>5</v>
      </c>
      <c r="M827" s="10">
        <v>1</v>
      </c>
      <c r="N827" t="s">
        <v>3944</v>
      </c>
    </row>
    <row r="828" spans="1:14">
      <c r="A828" s="203">
        <v>45016</v>
      </c>
      <c r="B828" s="7">
        <f t="shared" si="17"/>
        <v>827</v>
      </c>
      <c r="C828" s="24" t="s">
        <v>3945</v>
      </c>
      <c r="D828" s="8" t="s">
        <v>61</v>
      </c>
      <c r="E828" s="8">
        <v>1</v>
      </c>
      <c r="F828" s="8">
        <v>0</v>
      </c>
      <c r="G828" s="8">
        <v>1</v>
      </c>
      <c r="H828" s="9" t="s">
        <v>3</v>
      </c>
      <c r="I828" s="9" t="s">
        <v>22</v>
      </c>
      <c r="J828" s="9" t="s">
        <v>49</v>
      </c>
      <c r="K828" s="9" t="s">
        <v>5</v>
      </c>
      <c r="M828" s="10">
        <v>1</v>
      </c>
      <c r="N828" t="s">
        <v>3946</v>
      </c>
    </row>
    <row r="829" spans="1:14">
      <c r="A829" s="203">
        <v>45016</v>
      </c>
      <c r="B829" s="7">
        <f t="shared" si="17"/>
        <v>828</v>
      </c>
      <c r="C829" s="24" t="s">
        <v>3947</v>
      </c>
      <c r="D829" s="8" t="s">
        <v>61</v>
      </c>
      <c r="E829" s="8">
        <v>1</v>
      </c>
      <c r="F829" s="8">
        <v>0</v>
      </c>
      <c r="G829" s="8">
        <v>1</v>
      </c>
      <c r="H829" s="9" t="s">
        <v>6</v>
      </c>
      <c r="I829" s="9" t="s">
        <v>16</v>
      </c>
      <c r="J829" s="9" t="s">
        <v>49</v>
      </c>
      <c r="K829" s="9" t="s">
        <v>11</v>
      </c>
      <c r="L829" s="9">
        <v>1</v>
      </c>
    </row>
    <row r="830" spans="1:14">
      <c r="A830" s="203">
        <v>45016</v>
      </c>
      <c r="B830" s="7">
        <f t="shared" si="17"/>
        <v>829</v>
      </c>
      <c r="C830" s="24" t="s">
        <v>3948</v>
      </c>
      <c r="D830" s="8" t="s">
        <v>61</v>
      </c>
      <c r="E830" s="8">
        <v>1</v>
      </c>
      <c r="F830" s="8">
        <v>3</v>
      </c>
      <c r="G830" s="8">
        <v>3</v>
      </c>
      <c r="H830" s="9" t="s">
        <v>6</v>
      </c>
      <c r="I830" s="9" t="s">
        <v>4</v>
      </c>
      <c r="J830" s="9" t="s">
        <v>49</v>
      </c>
      <c r="K830" s="9" t="s">
        <v>20</v>
      </c>
      <c r="L830" s="9">
        <v>1</v>
      </c>
    </row>
    <row r="831" spans="1:14">
      <c r="A831" s="203">
        <v>45016</v>
      </c>
      <c r="B831" s="7">
        <f t="shared" si="17"/>
        <v>830</v>
      </c>
      <c r="C831" s="24" t="s">
        <v>3949</v>
      </c>
      <c r="D831" s="8" t="s">
        <v>61</v>
      </c>
      <c r="E831" s="8">
        <v>1</v>
      </c>
      <c r="F831" s="8">
        <v>3</v>
      </c>
      <c r="G831" s="8">
        <v>3</v>
      </c>
      <c r="H831" s="9" t="s">
        <v>6</v>
      </c>
      <c r="I831" s="9" t="s">
        <v>4</v>
      </c>
      <c r="J831" s="9" t="s">
        <v>87</v>
      </c>
      <c r="K831" s="9" t="s">
        <v>20</v>
      </c>
      <c r="L831" s="9">
        <v>1</v>
      </c>
    </row>
    <row r="832" spans="1:14">
      <c r="A832" s="203">
        <v>45016</v>
      </c>
      <c r="B832" s="7">
        <f t="shared" si="17"/>
        <v>831</v>
      </c>
      <c r="C832" s="24" t="s">
        <v>3950</v>
      </c>
      <c r="D832" s="8" t="s">
        <v>48</v>
      </c>
      <c r="E832" s="8">
        <v>1</v>
      </c>
      <c r="F832" s="8">
        <v>1</v>
      </c>
      <c r="G832" s="8">
        <v>1</v>
      </c>
      <c r="H832" s="9" t="s">
        <v>15</v>
      </c>
      <c r="I832" s="9" t="s">
        <v>4</v>
      </c>
      <c r="J832" s="9" t="s">
        <v>49</v>
      </c>
      <c r="K832" s="9" t="s">
        <v>14</v>
      </c>
      <c r="L832" s="9">
        <v>1</v>
      </c>
    </row>
    <row r="833" spans="1:14">
      <c r="A833" s="203">
        <v>45016</v>
      </c>
      <c r="B833" s="7">
        <f t="shared" si="17"/>
        <v>832</v>
      </c>
      <c r="C833" s="24" t="s">
        <v>3951</v>
      </c>
      <c r="D833" s="8" t="s">
        <v>48</v>
      </c>
      <c r="E833" s="8">
        <v>1</v>
      </c>
      <c r="F833" s="8">
        <v>0</v>
      </c>
      <c r="G833" s="8">
        <v>9</v>
      </c>
      <c r="H833" s="9" t="s">
        <v>15</v>
      </c>
      <c r="I833" s="9" t="s">
        <v>4</v>
      </c>
      <c r="J833" s="9" t="s">
        <v>71</v>
      </c>
      <c r="K833" s="9" t="s">
        <v>20</v>
      </c>
      <c r="L833" s="9">
        <v>1</v>
      </c>
    </row>
    <row r="834" spans="1:14">
      <c r="A834" s="203">
        <v>45016</v>
      </c>
      <c r="B834" s="7">
        <f t="shared" si="17"/>
        <v>833</v>
      </c>
      <c r="C834" s="24" t="s">
        <v>3952</v>
      </c>
      <c r="D834" s="8" t="s">
        <v>48</v>
      </c>
      <c r="E834" s="8">
        <v>1</v>
      </c>
      <c r="F834" s="8">
        <v>2</v>
      </c>
      <c r="G834" s="8">
        <v>2</v>
      </c>
      <c r="H834" s="9" t="s">
        <v>21</v>
      </c>
      <c r="I834" s="9" t="s">
        <v>4</v>
      </c>
      <c r="J834" s="9" t="s">
        <v>2599</v>
      </c>
      <c r="K834" s="9" t="s">
        <v>25</v>
      </c>
      <c r="M834" s="10">
        <v>1</v>
      </c>
      <c r="N834" t="s">
        <v>2507</v>
      </c>
    </row>
    <row r="835" spans="1:14">
      <c r="A835" s="203">
        <v>45016</v>
      </c>
      <c r="B835" s="7">
        <f t="shared" si="17"/>
        <v>834</v>
      </c>
      <c r="C835" s="24" t="s">
        <v>3953</v>
      </c>
      <c r="D835" s="8" t="s">
        <v>48</v>
      </c>
      <c r="E835" s="8">
        <v>1</v>
      </c>
      <c r="F835" s="8">
        <v>3</v>
      </c>
      <c r="G835" s="8">
        <v>0</v>
      </c>
      <c r="H835" s="9" t="s">
        <v>18</v>
      </c>
      <c r="I835" s="9" t="s">
        <v>4</v>
      </c>
      <c r="J835" s="9" t="s">
        <v>699</v>
      </c>
      <c r="K835" s="9" t="s">
        <v>17</v>
      </c>
      <c r="L835" s="9">
        <v>1</v>
      </c>
    </row>
    <row r="836" spans="1:14">
      <c r="A836" s="203">
        <v>45016</v>
      </c>
      <c r="B836" s="7">
        <f t="shared" si="17"/>
        <v>835</v>
      </c>
      <c r="C836" s="24" t="s">
        <v>3954</v>
      </c>
      <c r="D836" s="8" t="s">
        <v>3439</v>
      </c>
      <c r="E836" s="8">
        <v>1</v>
      </c>
      <c r="F836" s="8">
        <v>1</v>
      </c>
      <c r="G836" s="8">
        <v>1</v>
      </c>
      <c r="H836" s="9" t="s">
        <v>6</v>
      </c>
      <c r="I836" s="9" t="s">
        <v>4</v>
      </c>
      <c r="J836" s="9" t="s">
        <v>51</v>
      </c>
      <c r="K836" s="9" t="s">
        <v>8</v>
      </c>
      <c r="L836" s="9">
        <v>1</v>
      </c>
    </row>
    <row r="837" spans="1:14">
      <c r="A837" s="203">
        <v>45016</v>
      </c>
      <c r="B837" s="7">
        <f t="shared" si="17"/>
        <v>836</v>
      </c>
      <c r="C837" s="24" t="s">
        <v>3955</v>
      </c>
      <c r="D837" s="8" t="s">
        <v>3439</v>
      </c>
      <c r="E837" s="8">
        <v>1</v>
      </c>
      <c r="F837" s="8">
        <v>1</v>
      </c>
      <c r="G837" s="8">
        <v>1</v>
      </c>
      <c r="H837" s="9" t="s">
        <v>6</v>
      </c>
      <c r="I837" s="9" t="s">
        <v>7</v>
      </c>
      <c r="J837" s="9" t="s">
        <v>49</v>
      </c>
      <c r="K837" s="9" t="s">
        <v>5</v>
      </c>
      <c r="L837" s="9">
        <v>1</v>
      </c>
    </row>
    <row r="838" spans="1:14">
      <c r="A838" s="203">
        <v>45016</v>
      </c>
      <c r="B838" s="7">
        <f t="shared" si="17"/>
        <v>837</v>
      </c>
      <c r="C838" s="24" t="s">
        <v>3956</v>
      </c>
      <c r="D838" s="8" t="s">
        <v>2605</v>
      </c>
      <c r="E838" s="8">
        <v>1</v>
      </c>
      <c r="F838" s="8">
        <v>1</v>
      </c>
      <c r="G838" s="8">
        <v>1</v>
      </c>
      <c r="H838" s="9" t="s">
        <v>6</v>
      </c>
      <c r="I838" s="9" t="s">
        <v>7</v>
      </c>
      <c r="J838" s="9" t="s">
        <v>49</v>
      </c>
      <c r="K838" s="9" t="s">
        <v>8</v>
      </c>
      <c r="L838" s="9">
        <v>1</v>
      </c>
    </row>
    <row r="839" spans="1:14">
      <c r="A839" s="203">
        <v>45016</v>
      </c>
      <c r="B839" s="7">
        <f t="shared" si="17"/>
        <v>838</v>
      </c>
      <c r="C839" s="24" t="s">
        <v>3957</v>
      </c>
      <c r="D839" s="8" t="s">
        <v>2605</v>
      </c>
      <c r="E839" s="8">
        <v>1</v>
      </c>
      <c r="F839" s="8">
        <v>1</v>
      </c>
      <c r="G839" s="8">
        <v>1</v>
      </c>
      <c r="H839" s="9" t="s">
        <v>6</v>
      </c>
      <c r="I839" s="9" t="s">
        <v>7</v>
      </c>
      <c r="J839" s="9" t="s">
        <v>51</v>
      </c>
      <c r="K839" s="9" t="s">
        <v>8</v>
      </c>
      <c r="L839" s="9">
        <v>1</v>
      </c>
    </row>
    <row r="840" spans="1:14">
      <c r="A840" s="203">
        <v>45016</v>
      </c>
      <c r="B840" s="7">
        <f t="shared" si="17"/>
        <v>839</v>
      </c>
      <c r="C840" s="24" t="s">
        <v>3958</v>
      </c>
      <c r="D840" s="8" t="s">
        <v>2605</v>
      </c>
      <c r="E840" s="8">
        <v>1</v>
      </c>
      <c r="F840" s="8">
        <v>1</v>
      </c>
      <c r="G840" s="8">
        <v>1</v>
      </c>
      <c r="H840" s="9" t="s">
        <v>3</v>
      </c>
      <c r="I840" s="9" t="s">
        <v>4</v>
      </c>
      <c r="J840" s="9" t="s">
        <v>49</v>
      </c>
      <c r="K840" s="9" t="s">
        <v>5</v>
      </c>
      <c r="L840" s="9">
        <v>1</v>
      </c>
    </row>
    <row r="841" spans="1:14">
      <c r="A841" s="203">
        <v>45016</v>
      </c>
      <c r="B841" s="7">
        <f t="shared" si="17"/>
        <v>840</v>
      </c>
      <c r="C841" s="24" t="s">
        <v>3959</v>
      </c>
      <c r="D841" s="8" t="s">
        <v>2605</v>
      </c>
      <c r="E841" s="8">
        <v>1</v>
      </c>
      <c r="F841" s="8">
        <v>1</v>
      </c>
      <c r="G841" s="8">
        <v>1</v>
      </c>
      <c r="H841" s="9" t="s">
        <v>3</v>
      </c>
      <c r="I841" s="9" t="s">
        <v>7</v>
      </c>
      <c r="J841" s="9" t="s">
        <v>51</v>
      </c>
      <c r="K841" s="9" t="s">
        <v>5</v>
      </c>
      <c r="L841" s="9">
        <v>1</v>
      </c>
    </row>
    <row r="842" spans="1:14">
      <c r="A842" s="203">
        <v>45016</v>
      </c>
      <c r="B842" s="7">
        <f t="shared" si="17"/>
        <v>841</v>
      </c>
      <c r="C842" s="24" t="s">
        <v>3960</v>
      </c>
      <c r="D842" s="8" t="s">
        <v>53</v>
      </c>
      <c r="E842" s="8">
        <v>1</v>
      </c>
      <c r="F842" s="8">
        <v>1</v>
      </c>
      <c r="G842" s="8">
        <v>0</v>
      </c>
      <c r="H842" s="9" t="s">
        <v>28</v>
      </c>
      <c r="I842" s="9" t="s">
        <v>4</v>
      </c>
      <c r="J842" s="9" t="s">
        <v>49</v>
      </c>
      <c r="K842" s="9" t="s">
        <v>17</v>
      </c>
      <c r="L842" s="9">
        <v>1</v>
      </c>
    </row>
    <row r="843" spans="1:14">
      <c r="A843" s="203">
        <v>45016</v>
      </c>
      <c r="B843" s="7">
        <f t="shared" si="17"/>
        <v>842</v>
      </c>
      <c r="C843" s="24" t="s">
        <v>3961</v>
      </c>
      <c r="D843" s="8" t="s">
        <v>53</v>
      </c>
      <c r="E843" s="8">
        <v>1</v>
      </c>
      <c r="F843" s="8">
        <v>1</v>
      </c>
      <c r="G843" s="8">
        <v>0</v>
      </c>
      <c r="H843" s="9" t="s">
        <v>28</v>
      </c>
      <c r="I843" s="9" t="s">
        <v>4</v>
      </c>
      <c r="J843" s="9" t="s">
        <v>51</v>
      </c>
      <c r="K843" s="9" t="s">
        <v>17</v>
      </c>
      <c r="L843" s="9">
        <v>1</v>
      </c>
    </row>
    <row r="844" spans="1:14">
      <c r="A844" s="203">
        <v>45016</v>
      </c>
      <c r="B844" s="7">
        <f t="shared" si="17"/>
        <v>843</v>
      </c>
      <c r="C844" s="24" t="s">
        <v>3962</v>
      </c>
      <c r="D844" s="8" t="s">
        <v>53</v>
      </c>
      <c r="E844" s="8">
        <v>1</v>
      </c>
      <c r="F844" s="8">
        <v>1</v>
      </c>
      <c r="G844" s="8">
        <v>1</v>
      </c>
      <c r="H844" s="9" t="s">
        <v>15</v>
      </c>
      <c r="I844" s="9" t="s">
        <v>4</v>
      </c>
      <c r="J844" s="9" t="s">
        <v>251</v>
      </c>
      <c r="K844" s="9" t="s">
        <v>14</v>
      </c>
      <c r="L844" s="9">
        <v>1</v>
      </c>
    </row>
    <row r="845" spans="1:14">
      <c r="A845" s="203">
        <v>45016</v>
      </c>
      <c r="B845" s="7">
        <f t="shared" si="17"/>
        <v>844</v>
      </c>
      <c r="C845" s="24" t="s">
        <v>3963</v>
      </c>
      <c r="D845" s="8" t="s">
        <v>53</v>
      </c>
      <c r="E845" s="8">
        <v>1</v>
      </c>
      <c r="F845" s="8">
        <v>1</v>
      </c>
      <c r="G845" s="8">
        <v>1</v>
      </c>
      <c r="H845" s="9" t="s">
        <v>15</v>
      </c>
      <c r="I845" s="9" t="s">
        <v>4</v>
      </c>
      <c r="J845" s="9" t="s">
        <v>87</v>
      </c>
      <c r="K845" s="9" t="s">
        <v>14</v>
      </c>
      <c r="L845" s="9">
        <v>1</v>
      </c>
    </row>
    <row r="846" spans="1:14">
      <c r="A846" s="203">
        <v>45016</v>
      </c>
      <c r="B846" s="7">
        <f t="shared" si="17"/>
        <v>845</v>
      </c>
      <c r="C846" s="24" t="s">
        <v>3964</v>
      </c>
      <c r="D846" s="8" t="s">
        <v>783</v>
      </c>
      <c r="E846" s="8">
        <v>1</v>
      </c>
      <c r="F846" s="8">
        <v>1</v>
      </c>
      <c r="G846" s="8">
        <v>1</v>
      </c>
      <c r="H846" s="9" t="s">
        <v>6</v>
      </c>
      <c r="I846" s="9" t="s">
        <v>4</v>
      </c>
      <c r="J846" s="9" t="s">
        <v>51</v>
      </c>
      <c r="K846" s="9" t="s">
        <v>8</v>
      </c>
      <c r="M846" s="9">
        <v>1</v>
      </c>
      <c r="N846" t="s">
        <v>2922</v>
      </c>
    </row>
    <row r="847" spans="1:14">
      <c r="A847" s="203">
        <v>45016</v>
      </c>
      <c r="B847" s="7">
        <f t="shared" si="17"/>
        <v>846</v>
      </c>
      <c r="C847" s="24" t="s">
        <v>3965</v>
      </c>
      <c r="D847" s="8" t="s">
        <v>783</v>
      </c>
      <c r="E847" s="8">
        <v>1</v>
      </c>
      <c r="F847" s="8">
        <v>3</v>
      </c>
      <c r="G847" s="8">
        <v>3</v>
      </c>
      <c r="H847" s="9" t="s">
        <v>6</v>
      </c>
      <c r="I847" s="9" t="s">
        <v>4</v>
      </c>
      <c r="J847" s="9" t="s">
        <v>51</v>
      </c>
      <c r="K847" s="9" t="s">
        <v>20</v>
      </c>
      <c r="L847" s="9">
        <v>1</v>
      </c>
    </row>
    <row r="848" spans="1:14">
      <c r="A848" s="203">
        <v>45016</v>
      </c>
      <c r="B848" s="7">
        <f t="shared" si="17"/>
        <v>847</v>
      </c>
      <c r="C848" s="24" t="s">
        <v>3966</v>
      </c>
      <c r="D848" s="8" t="s">
        <v>783</v>
      </c>
      <c r="E848" s="8">
        <v>1</v>
      </c>
      <c r="F848" s="8">
        <v>1</v>
      </c>
      <c r="G848" s="8">
        <v>1</v>
      </c>
      <c r="H848" s="9" t="s">
        <v>6</v>
      </c>
      <c r="I848" s="9" t="s">
        <v>4</v>
      </c>
      <c r="J848" s="9" t="s">
        <v>66</v>
      </c>
      <c r="K848" s="9" t="s">
        <v>20</v>
      </c>
      <c r="L848" s="9">
        <v>1</v>
      </c>
    </row>
    <row r="849" spans="1:14">
      <c r="A849" s="203">
        <v>45016</v>
      </c>
      <c r="B849" s="7">
        <f t="shared" si="17"/>
        <v>848</v>
      </c>
      <c r="C849" s="24" t="s">
        <v>3967</v>
      </c>
      <c r="D849" s="8" t="s">
        <v>783</v>
      </c>
      <c r="E849" s="8">
        <v>1</v>
      </c>
      <c r="F849" s="8">
        <v>1</v>
      </c>
      <c r="G849" s="8">
        <v>1</v>
      </c>
      <c r="H849" s="9" t="s">
        <v>3</v>
      </c>
      <c r="I849" s="9" t="s">
        <v>24</v>
      </c>
      <c r="J849" s="9" t="s">
        <v>49</v>
      </c>
      <c r="K849" s="9" t="s">
        <v>5</v>
      </c>
      <c r="L849" s="9">
        <v>1</v>
      </c>
    </row>
    <row r="850" spans="1:14">
      <c r="A850" s="203">
        <v>45016</v>
      </c>
      <c r="B850" s="7">
        <f t="shared" si="17"/>
        <v>849</v>
      </c>
      <c r="C850" s="24" t="s">
        <v>3968</v>
      </c>
      <c r="D850" s="8" t="s">
        <v>159</v>
      </c>
      <c r="E850" s="8">
        <v>1</v>
      </c>
      <c r="F850" s="8">
        <v>1</v>
      </c>
      <c r="G850" s="8">
        <v>0</v>
      </c>
      <c r="H850" s="9" t="s">
        <v>18</v>
      </c>
      <c r="I850" s="9" t="s">
        <v>13</v>
      </c>
      <c r="J850" s="9" t="s">
        <v>49</v>
      </c>
      <c r="K850" s="9" t="s">
        <v>17</v>
      </c>
      <c r="M850" s="10">
        <v>1</v>
      </c>
    </row>
    <row r="851" spans="1:14">
      <c r="A851" s="203">
        <v>45016</v>
      </c>
      <c r="B851" s="7">
        <f t="shared" si="17"/>
        <v>850</v>
      </c>
      <c r="C851" s="24" t="s">
        <v>3969</v>
      </c>
      <c r="D851" s="8" t="s">
        <v>55</v>
      </c>
      <c r="E851" s="8">
        <v>1</v>
      </c>
      <c r="F851" s="8">
        <v>0</v>
      </c>
      <c r="G851" s="8">
        <v>0</v>
      </c>
      <c r="H851" s="9" t="s">
        <v>15</v>
      </c>
      <c r="I851" s="9" t="s">
        <v>4</v>
      </c>
      <c r="J851" s="9" t="s">
        <v>71</v>
      </c>
      <c r="K851" s="9" t="s">
        <v>14</v>
      </c>
      <c r="M851" s="10">
        <v>1</v>
      </c>
      <c r="N851" t="s">
        <v>3970</v>
      </c>
    </row>
  </sheetData>
  <dataValidations count="1">
    <dataValidation allowBlank="1" showInputMessage="1" showErrorMessage="1" sqref="A1:XFD1" xr:uid="{5318A37B-C728-4E87-91C9-142B829A2B74}"/>
  </dataValidations>
  <hyperlinks>
    <hyperlink ref="C2" r:id="rId1" xr:uid="{F6475D1B-6DE7-4AA9-AD69-CC2418E821A8}"/>
    <hyperlink ref="C3" r:id="rId2" xr:uid="{5D342425-8005-45A5-A5BA-E734CED0283B}"/>
    <hyperlink ref="C4" r:id="rId3" xr:uid="{5E02B874-A234-45CE-944A-1AFD9CD461FA}"/>
    <hyperlink ref="C5" r:id="rId4" xr:uid="{37C9F24D-909D-4B4A-9777-39896B7ED80D}"/>
    <hyperlink ref="C6" r:id="rId5" xr:uid="{0098EB1F-B4D7-4089-BBEB-203CBBBB9EEC}"/>
    <hyperlink ref="C7" r:id="rId6" xr:uid="{57BA8652-EB10-45A7-AD9D-BA4F25390F43}"/>
    <hyperlink ref="C8" r:id="rId7" xr:uid="{D08F2C9E-647F-4E06-A899-13269B21C2B9}"/>
    <hyperlink ref="C9" r:id="rId8" xr:uid="{C390DB13-4CBC-45F7-A5D8-51C09817EBE2}"/>
    <hyperlink ref="C12" r:id="rId9" xr:uid="{060BB25D-3890-426C-888C-4CFE49418D65}"/>
    <hyperlink ref="C10" r:id="rId10" xr:uid="{E48A7A18-C4DB-400D-87F6-54374431ADC0}"/>
    <hyperlink ref="C11" r:id="rId11" xr:uid="{B22626E5-8CD1-4CA9-BFBD-EDFA1C5763AC}"/>
    <hyperlink ref="C13" r:id="rId12" xr:uid="{2FFE72ED-5A08-4B71-AF89-9A54B8B7478D}"/>
    <hyperlink ref="C14" r:id="rId13" display="OC_593358 TAPPP March Madness Direct Mail Acq | OC_593358 TAPPP March Madness Direct Mail Acq" xr:uid="{3D9B343A-FB7C-4704-8221-629A36A29750}"/>
    <hyperlink ref="C15" r:id="rId14" xr:uid="{D7D4BF36-9F0A-4705-9950-EEC6B2C48707}"/>
    <hyperlink ref="C16" r:id="rId15" xr:uid="{A3F53FD9-7C0C-4531-8822-9EE7419804A5}"/>
    <hyperlink ref="C17" r:id="rId16" xr:uid="{07D7A1C8-7857-4A10-9374-0D0ECFA7AED4}"/>
    <hyperlink ref="C18" r:id="rId17" xr:uid="{252B9682-7A5D-472B-9FCD-BAD9F3827C0B}"/>
    <hyperlink ref="C19" r:id="rId18" xr:uid="{B94E41E6-B8B5-40B9-8FC4-6DFCD700D113}"/>
    <hyperlink ref="C20" r:id="rId19" xr:uid="{5DA96C6E-966E-46C1-A635-FA4BB6216191}"/>
    <hyperlink ref="C21" r:id="rId20" xr:uid="{C9577DBF-449F-46DB-B54E-6EDC16634D7B}"/>
    <hyperlink ref="C22" r:id="rId21" xr:uid="{D0D4FEB1-B6F2-43D1-899A-6F3B14ECE342}"/>
    <hyperlink ref="C23" r:id="rId22" xr:uid="{FA6E2D04-EB60-4F4C-8B1B-40C796EFDA95}"/>
    <hyperlink ref="C24" r:id="rId23" xr:uid="{E06C0BC4-1523-4879-BF09-831DE59A2F49}"/>
    <hyperlink ref="C25" r:id="rId24" xr:uid="{50E6B880-6056-40C1-A72E-8A0102A7412C}"/>
    <hyperlink ref="C26" r:id="rId25" xr:uid="{E2443FD7-78F3-42BD-B3EF-5977FF8B97DB}"/>
    <hyperlink ref="C29" r:id="rId26" xr:uid="{F29ED3B2-2EBB-4B91-9840-4C80B927F24B}"/>
    <hyperlink ref="C30" r:id="rId27" xr:uid="{8CFBE738-6AFB-42B5-97AC-FFF862A0CCF5}"/>
    <hyperlink ref="C32" r:id="rId28" xr:uid="{B287375D-F756-4E18-AD85-E61CA07A3CA4}"/>
    <hyperlink ref="C33" r:id="rId29" xr:uid="{06CF00ED-C042-4656-814A-7E3687B92991}"/>
    <hyperlink ref="C34" r:id="rId30" display="BRMKT_ 311705 BetMGM- Updated Jamie Foxx Risk Free 1000- All Sports" xr:uid="{B3DA6446-88BC-486B-8425-DB2B5811E06C}"/>
    <hyperlink ref="C35" r:id="rId31" xr:uid="{FF305E60-2B84-46D5-939F-5D7072A56B75}"/>
    <hyperlink ref="C36" r:id="rId32" xr:uid="{262127D9-601B-46A5-BD1D-57C336A8B4E3}"/>
    <hyperlink ref="C37" r:id="rId33" xr:uid="{4D5BC7DC-D6C6-48C7-899A-0C22F5BCD952}"/>
    <hyperlink ref="C38" r:id="rId34" xr:uid="{FA601056-C556-483A-BDAA-86C865B5296E}"/>
    <hyperlink ref="C31" r:id="rId35" xr:uid="{5C8E3BE6-43F9-4070-A604-6F185066608E}"/>
    <hyperlink ref="C39" r:id="rId36" xr:uid="{9C96BDC1-F586-4987-B44C-DE26A880F2F4}"/>
    <hyperlink ref="C40" r:id="rId37" xr:uid="{EAE117FA-81B8-40B8-892F-E70A34233B59}"/>
    <hyperlink ref="C41" r:id="rId38" xr:uid="{2AFF77E0-E0E1-42F0-B11E-C0DB7EDF4D04}"/>
    <hyperlink ref="C42" r:id="rId39" xr:uid="{869B37F9-7CB2-44C2-A996-37B71B70799A}"/>
    <hyperlink ref="C43" r:id="rId40" xr:uid="{410F23C2-D3D4-47CB-9820-1549B73B70A0}"/>
    <hyperlink ref="C44" r:id="rId41" xr:uid="{780A8846-E663-4E95-AFC9-AE69C863CFE4}"/>
    <hyperlink ref="C45" r:id="rId42" xr:uid="{2670F62A-AB92-4B8D-BB59-AB1312AF25B2}"/>
    <hyperlink ref="C46" r:id="rId43" xr:uid="{14DA0E64-C4EF-43FF-B5E4-7AC6A522E392}"/>
    <hyperlink ref="C49" r:id="rId44" xr:uid="{AA84855F-AB90-444E-B69D-AD68A1041A9F}"/>
    <hyperlink ref="C50" r:id="rId45" xr:uid="{2B4C3B21-ECC5-407A-B821-F42A143EBE57}"/>
    <hyperlink ref="C57" r:id="rId46" xr:uid="{5A46B7BB-BB57-4282-BF66-ACC42F60B865}"/>
    <hyperlink ref="C58" r:id="rId47" xr:uid="{8775402F-76A1-4655-AED0-A4130A62B813}"/>
    <hyperlink ref="C59" r:id="rId48" xr:uid="{B4941AD7-3B7D-4532-9F34-ED574E957853}"/>
    <hyperlink ref="C60" r:id="rId49" xr:uid="{BFAFAFBF-0685-4EC9-9D43-E41B8FA292A9}"/>
    <hyperlink ref="C61" r:id="rId50" xr:uid="{51CFF81E-FA9D-4732-A45F-31A92AE8E3F2}"/>
    <hyperlink ref="C62" r:id="rId51" xr:uid="{9A6B9A69-64D3-46BC-8F42-C31768327B4D}"/>
    <hyperlink ref="C63" r:id="rId52" xr:uid="{068D7182-4FEA-459D-8D52-62E2E02ACB33}"/>
    <hyperlink ref="C52" r:id="rId53" xr:uid="{05A42E03-7FC1-40E4-A57A-0DAB957E4745}"/>
    <hyperlink ref="C53" r:id="rId54" xr:uid="{1D40C9FC-D0A0-45F5-953C-CAA85EE6959A}"/>
    <hyperlink ref="C64" r:id="rId55" xr:uid="{75E00619-266F-4A26-A937-7C8C150AAD3E}"/>
    <hyperlink ref="C65" r:id="rId56" display="OC_655229 &quot;RUSH&quot; MM First Bet BRP Offer Acq" xr:uid="{7D4C385E-4D50-4D06-8129-3016ED05C404}"/>
    <hyperlink ref="C66" r:id="rId57" xr:uid="{CF5F20C9-9092-481F-B554-363CF923E77A}"/>
    <hyperlink ref="C67" r:id="rId58" xr:uid="{B8F85EF7-1B17-454C-8D5B-86DC91F523F2}"/>
    <hyperlink ref="C70" r:id="rId59" xr:uid="{7307ECFE-3767-452E-8049-E9BABBE0140C}"/>
    <hyperlink ref="C71" r:id="rId60" xr:uid="{75D8974A-AC94-4975-AA70-6441E4BB2B20}"/>
    <hyperlink ref="C72" r:id="rId61" xr:uid="{BAFACCC0-5297-4678-8BDC-77D1DB8DF2EF}"/>
    <hyperlink ref="C73" r:id="rId62" xr:uid="{9DA905DD-1922-4F12-9AFA-D2B49B37A6AC}"/>
    <hyperlink ref="C74" r:id="rId63" xr:uid="{17CBDAF4-D210-412A-B796-C156413B0CAA}"/>
    <hyperlink ref="C75" r:id="rId64" xr:uid="{62E71599-D594-40C6-AF78-7AE5677CAA7B}"/>
    <hyperlink ref="C68" r:id="rId65" xr:uid="{EE93EF83-6B4B-4EF2-8CB8-793EF44C2F78}"/>
    <hyperlink ref="C76" r:id="rId66" xr:uid="{F1E2BA62-7FD0-452C-8382-51CE9BEE4D87}"/>
    <hyperlink ref="C77" r:id="rId67" xr:uid="{AC6F10A8-F575-42A0-BED2-38AF0CDD8246}"/>
    <hyperlink ref="C69" r:id="rId68" xr:uid="{A060FB69-E5B5-401C-AFE4-18677608928D}"/>
    <hyperlink ref="C78" r:id="rId69" xr:uid="{F5507EAF-301C-4593-A83D-D4774CA2CBA8}"/>
    <hyperlink ref="C79" r:id="rId70" xr:uid="{4D17FC43-3586-4CF6-B1F0-2C1F22347EDC}"/>
    <hyperlink ref="C80" r:id="rId71" xr:uid="{381D743B-DD01-47CC-8D67-1654FE62AA63}"/>
    <hyperlink ref="C54" r:id="rId72" xr:uid="{D0D0C82E-46E2-436E-9283-EDFD767B81B9}"/>
    <hyperlink ref="C81" r:id="rId73" xr:uid="{3E9E43CA-4340-4CA7-94F4-E7145AC449B3}"/>
    <hyperlink ref="C82" r:id="rId74" display="https://betmgm.my.workfront.com/task/63dbd47e001cb89d50042687e92f1cc0/updates" xr:uid="{E2915388-0972-4084-B41C-C2BAAF15844F}"/>
    <hyperlink ref="C83" r:id="rId75" display="https://betmgm.my.workfront.com/task/63dbd25d001be6b5388dd5fdf9e4980b/updates" xr:uid="{F135BB3E-C9D3-4F99-89E1-D3D3CF122C69}"/>
    <hyperlink ref="C55" r:id="rId76" xr:uid="{55EFAE67-D947-49B7-856A-AFB23E31A869}"/>
    <hyperlink ref="C56" r:id="rId77" xr:uid="{5FABE593-C79D-4E10-88FE-A82F7E028D9B}"/>
    <hyperlink ref="C47" r:id="rId78" xr:uid="{B6ACDBB9-824C-4821-9883-90CBE231E535}"/>
    <hyperlink ref="C48" r:id="rId79" display="https://betmgm.my.workfront.com/task/63ea765c00ee9ea2d0d1525324a4dd06/updates" xr:uid="{66076017-D064-4D1A-9591-2185FB5B9185}"/>
    <hyperlink ref="C84" r:id="rId80" xr:uid="{92561132-75FC-4082-BA71-A229C9375D3A}"/>
    <hyperlink ref="C85" r:id="rId81" xr:uid="{B2837109-8251-463D-83EA-AB234EF6EFD5}"/>
    <hyperlink ref="C86" r:id="rId82" xr:uid="{DFCE8173-69EC-4B02-9794-E24D7849B32A}"/>
    <hyperlink ref="C87" r:id="rId83" xr:uid="{D6576F48-CCF6-4EE7-BD59-DF0D367C78D8}"/>
    <hyperlink ref="C96" r:id="rId84" xr:uid="{C6AA5D3A-A048-40D4-A335-3DDF40120D5C}"/>
    <hyperlink ref="C97" r:id="rId85" xr:uid="{F9BCA1A7-C797-4378-801C-0571C93DE7C4}"/>
    <hyperlink ref="C98" r:id="rId86" xr:uid="{E70C4E90-E0F8-47EE-8B80-468F84EC8762}"/>
    <hyperlink ref="C99" r:id="rId87" xr:uid="{7B46B6E2-F030-45F8-B3B5-E800B2125354}"/>
    <hyperlink ref="C100" r:id="rId88" xr:uid="{81E97F18-82FF-4FF6-9FC1-38DECD0037C5}"/>
    <hyperlink ref="C101" r:id="rId89" xr:uid="{BA29F4A2-5927-47F1-B82C-6B564A6E2BFB}"/>
    <hyperlink ref="C102" r:id="rId90" xr:uid="{1954FF27-E553-4470-ADEA-F503D902F1FB}"/>
    <hyperlink ref="C88" r:id="rId91" xr:uid="{62BD8AC9-59B8-4600-824D-22DFA1E0A55A}"/>
    <hyperlink ref="C89" r:id="rId92" xr:uid="{56A86A50-CC3F-41FD-B2DE-AC5B03F8CFB5}"/>
    <hyperlink ref="C107" r:id="rId93" xr:uid="{9CE3EE99-720C-4B0A-99DE-E3129E3923F4}"/>
    <hyperlink ref="C108" r:id="rId94" xr:uid="{BF398846-4494-4917-B719-677908BC22B1}"/>
    <hyperlink ref="C90" r:id="rId95" xr:uid="{D638BDFD-9CB5-4540-A0D3-2005F6F4DA8C}"/>
    <hyperlink ref="C109" r:id="rId96" xr:uid="{B4817915-A14B-4B55-B22A-406E84CA239C}"/>
    <hyperlink ref="C91" r:id="rId97" display="BTL_664545 BOGO Buy-In - $5 Tournament Dollars (Borgata Poker)" xr:uid="{5FBBAEEE-62CE-44FB-988E-9F099C8C9AF3}"/>
    <hyperlink ref="C92" r:id="rId98" xr:uid="{9A9EFA87-2302-4045-B5AE-3B7398A09316}"/>
    <hyperlink ref="C93" r:id="rId99" xr:uid="{42A828A0-E392-46D9-82C2-C11D3D456B0A}"/>
    <hyperlink ref="C94" r:id="rId100" xr:uid="{3D4F21D9-20F8-4AD8-A995-3A66ECCF6C9A}"/>
    <hyperlink ref="C95" r:id="rId101" xr:uid="{7B095EB0-36EA-4401-82B7-98D880FC6C5A}"/>
    <hyperlink ref="C112" r:id="rId102" display="OC_655229 &quot;RUSH&quot; MM First Bet BRP Offer Acq" xr:uid="{2902D93B-6B96-4FC8-B1D8-E701AD07886E}"/>
    <hyperlink ref="C113" r:id="rId103" xr:uid="{4308E85B-C75C-4DBA-A305-55E994A4A1A8}"/>
    <hyperlink ref="C114" r:id="rId104" xr:uid="{4EBC18E9-E589-40F7-AFDB-0CC42373DA92}"/>
    <hyperlink ref="C115" r:id="rId105" xr:uid="{1153131C-AFDB-4455-A6AB-BD6CA0696960}"/>
    <hyperlink ref="C110" r:id="rId106" xr:uid="{D7EC1843-20DE-49E2-A909-D9B9F731BF67}"/>
    <hyperlink ref="C111" r:id="rId107" xr:uid="{A8DC0DE7-0506-40CD-BAA5-9387B99914FA}"/>
    <hyperlink ref="C116" r:id="rId108" xr:uid="{E9120D2B-0665-410F-903B-F6B9BD45BD89}"/>
    <hyperlink ref="C117" r:id="rId109" xr:uid="{591A25D0-8746-4CA7-BBD2-30EAD8B6EA64}"/>
    <hyperlink ref="C118" r:id="rId110" xr:uid="{745C2182-39BC-49A3-9262-623501755FC3}"/>
    <hyperlink ref="C119" r:id="rId111" xr:uid="{03E11B19-282F-40E7-AD53-D5CA591D78CC}"/>
    <hyperlink ref="C103" r:id="rId112" xr:uid="{264C4A4D-6E12-4FE7-9DB1-642780071517}"/>
    <hyperlink ref="C104" r:id="rId113" xr:uid="{2E4918F4-B41E-4C17-8C5C-0E776786B780}"/>
    <hyperlink ref="C105" r:id="rId114" xr:uid="{F68863B9-9930-4C8C-B8CC-0C1EC45EA5F8}"/>
    <hyperlink ref="C106" r:id="rId115" xr:uid="{AC993389-BA84-4595-8794-17539C6BAC11}"/>
    <hyperlink ref="C120" r:id="rId116" xr:uid="{436413C8-F63A-4568-A2B2-5989A4EBC8FA}"/>
    <hyperlink ref="C121" r:id="rId117" xr:uid="{6FAA1D2D-734B-4A85-89E6-40FF9AF2F61E}"/>
    <hyperlink ref="C122" r:id="rId118" display=" CHR_See Change Request - 3/3 | PS_294074_Wheel of Fortune - 40th Season Welcome Offer Package" xr:uid="{200475DA-5C34-48FF-9E53-3ABD1900EBDF}"/>
    <hyperlink ref="C123" r:id="rId119" xr:uid="{88649EA9-A997-4F73-9EE2-9E8C683EE73F}"/>
    <hyperlink ref="C124" r:id="rId120" xr:uid="{68AAC8EF-91A4-4F12-B097-0AFF2E7324C9}"/>
    <hyperlink ref="C125" r:id="rId121" xr:uid="{7478ADCA-F484-4C0B-88CB-F88638617540}"/>
    <hyperlink ref="C126" r:id="rId122" xr:uid="{A62C526C-46AF-4191-A815-E9503322F776}"/>
    <hyperlink ref="C129" r:id="rId123" xr:uid="{FBDD141F-258D-451C-B97C-271139EE6AA2}"/>
    <hyperlink ref="C130" r:id="rId124" xr:uid="{9A8485A2-111A-4EF7-98B9-E7376BD5AD0B}"/>
    <hyperlink ref="C131" r:id="rId125" xr:uid="{1D75249C-6D98-4E15-845A-C25BD2569AC5}"/>
    <hyperlink ref="C132" r:id="rId126" xr:uid="{3159BA99-309A-4604-BD6A-43264B0A2DA8}"/>
    <hyperlink ref="C133" r:id="rId127" xr:uid="{6743C7E2-698C-4A0C-A5BC-3EF0EDBB33C2}"/>
    <hyperlink ref="C134" r:id="rId128" xr:uid="{CB2A86F3-64BF-4D98-A6F6-294377D45914}"/>
    <hyperlink ref="C135" r:id="rId129" xr:uid="{11E2AD83-D23F-4A15-85F5-42083B6BA88B}"/>
    <hyperlink ref="C136" r:id="rId130" xr:uid="{FF2738E4-3D9E-4CDE-BF90-0018D2C8E6E7}"/>
    <hyperlink ref="C137" r:id="rId131" xr:uid="{938A9F22-3087-4ABF-8388-431FB9791BAA}"/>
    <hyperlink ref="C138" r:id="rId132" xr:uid="{280D8F31-64D2-45F7-B644-D6DA662B9106}"/>
    <hyperlink ref="C139" r:id="rId133" xr:uid="{4B6330CD-27A8-4220-9204-9E837A303B97}"/>
    <hyperlink ref="C140" r:id="rId134" xr:uid="{BC991B46-0EC3-41D5-975A-4EDAEBDDBF2B}"/>
    <hyperlink ref="C141" r:id="rId135" xr:uid="{21EE53CE-F181-45A6-AEA7-53B746DF2623}"/>
    <hyperlink ref="C146" r:id="rId136" xr:uid="{1E4968EB-5D23-46C9-8C53-F33DF5FF7CF0}"/>
    <hyperlink ref="C147" r:id="rId137" xr:uid="{12A9F899-808E-4AF2-9836-3A62C65CC35B}"/>
    <hyperlink ref="C142" r:id="rId138" xr:uid="{F72D991C-C2E8-4FF8-BE98-39A2590CCF18}"/>
    <hyperlink ref="C148" r:id="rId139" xr:uid="{7E1FDE88-5B81-49A7-96DE-B506B80EC47C}"/>
    <hyperlink ref="C149" r:id="rId140" xr:uid="{3B1E9167-6D0C-434E-869D-F2A1C77E0654}"/>
    <hyperlink ref="C143" r:id="rId141" xr:uid="{B3637E8E-2C72-4CAA-BAA8-936FD218B20F}"/>
    <hyperlink ref="C144" r:id="rId142" xr:uid="{EC1C514C-B27F-478D-A249-F54126C3C7BD}"/>
    <hyperlink ref="C145" r:id="rId143" xr:uid="{342F35A2-CD61-42FC-A80E-72DF2721BAC1}"/>
    <hyperlink ref="C150" r:id="rId144" xr:uid="{2D92C138-D1A3-4521-8A03-222A29616877}"/>
    <hyperlink ref="C151" r:id="rId145" xr:uid="{787F8FB2-7936-4528-A904-0557B998841B}"/>
    <hyperlink ref="C152" r:id="rId146" xr:uid="{9043CD1E-0D09-4E41-8C7D-162F19396F87}"/>
    <hyperlink ref="C153" r:id="rId147" xr:uid="{417D36C2-49DF-42C0-A114-7E8127C5111E}"/>
    <hyperlink ref="C154" r:id="rId148" xr:uid="{5A98BA85-F7E0-4B5B-9E4C-7A3BBDFF7BA2}"/>
    <hyperlink ref="C156" r:id="rId149" display="GA_669936 Game Announcement - NBA Gold BC - PA Build" xr:uid="{03B305AB-997B-4204-B68D-AF0D075C8877}"/>
    <hyperlink ref="C157" r:id="rId150" xr:uid="{5257526C-614E-4155-90B4-97DAAFE049C7}"/>
    <hyperlink ref="C158" r:id="rId151" xr:uid="{6E6C2788-0459-4785-A462-EC448A525A5D}"/>
    <hyperlink ref="C159" r:id="rId152" xr:uid="{B7351366-724E-42AB-8752-BB50F726B4B5}"/>
    <hyperlink ref="C155" r:id="rId153" xr:uid="{9B4A55FA-7318-41C3-AAFB-6252B6D6304E}"/>
    <hyperlink ref="C160" r:id="rId154" xr:uid="{290DCA41-D784-47CD-A78E-2F3A8CE6FA43}"/>
    <hyperlink ref="C161" r:id="rId155" xr:uid="{E452C325-E630-4932-A5C6-7CE3CA73D3F0}"/>
    <hyperlink ref="C165" r:id="rId156" xr:uid="{6CBD5B4B-B670-4C62-859E-D108AD6E4E9E}"/>
    <hyperlink ref="C166" r:id="rId157" xr:uid="{44567964-209C-4C9A-88C2-F5BDB0ABB0FE}"/>
    <hyperlink ref="C167" r:id="rId158" xr:uid="{A73A81DE-12CB-49D7-A23E-533183BBE404}"/>
    <hyperlink ref="C168" r:id="rId159" display="BTL_486085 VIP Casino Refer a Freind - (BetMGM NJ/PA/WV/MI)" xr:uid="{50BF8115-57BC-4E49-946C-EF628D75A282}"/>
    <hyperlink ref="C169" r:id="rId160" xr:uid="{C10F7520-604C-4988-B846-A741C6FD8B57}"/>
    <hyperlink ref="C170" r:id="rId161" xr:uid="{1F86BA03-A7BB-4675-9D99-13EC68EA3DF3}"/>
    <hyperlink ref="C172" r:id="rId162" xr:uid="{40A67195-D357-43C7-92D1-F62C78368B0A}"/>
    <hyperlink ref="C173" r:id="rId163" xr:uid="{139E653E-4CFB-4989-9759-996B52047EF5}"/>
    <hyperlink ref="C174" r:id="rId164" xr:uid="{1DBDFD5F-66B5-4E53-A2BB-1B101E84A8B5}"/>
    <hyperlink ref="C176" r:id="rId165" xr:uid="{2E4E0211-E0B0-45AA-9B98-F5C42B5B60D9}"/>
    <hyperlink ref="C177" r:id="rId166" xr:uid="{66FAC02A-02F2-482E-8FD5-61F6089DA18E}"/>
    <hyperlink ref="C178" r:id="rId167" display="https://betmgm.my.workfront.com/task/64066491003b45445014035576dd4dbb/updates | BRMKT_628963 BetMGM - March Matchups $10 Million Perfect Bracket Challenge Free To Play" xr:uid="{ABD15468-39C4-4BC0-9F14-7E6A073E8857}"/>
    <hyperlink ref="C179" r:id="rId168" display="PRT_615051 OddsShopper Premium Voucher Sub-Deal" xr:uid="{8AF42AB4-7136-4D6C-98F5-BD3E9D23B1E6}"/>
    <hyperlink ref="C180" r:id="rId169" xr:uid="{E6921A59-6DCE-4D1A-8B75-B82FADF37035}"/>
    <hyperlink ref="C184" r:id="rId170" xr:uid="{19A7A4C2-BD39-44BC-86E5-293A29C77BB8}"/>
    <hyperlink ref="C183" r:id="rId171" xr:uid="{9676E08E-36D7-443E-ABB4-9F36B3C857D2}"/>
    <hyperlink ref="C182" r:id="rId172" xr:uid="{C7FEABC7-5B34-42E0-A2A8-0572A617907A}"/>
    <hyperlink ref="C181" r:id="rId173" xr:uid="{7EC84441-9457-4940-934D-D552EC3CB18E}"/>
    <hyperlink ref="C185" r:id="rId174" display="PRT_577336 RUSH Sixers Rivalry Week" xr:uid="{42FC2170-4B40-4912-918A-F4D62CA0F3D1}"/>
    <hyperlink ref="C189" r:id="rId175" xr:uid="{C2513322-A1DA-4DE5-A2A8-C4BD5FEF9A2D}"/>
    <hyperlink ref="C186" r:id="rId176" xr:uid="{83C63174-429C-4F36-B09E-774BAD9B011B}"/>
    <hyperlink ref="C190" r:id="rId177" xr:uid="{E2027692-6482-4C20-8D9E-CDE35E859434}"/>
    <hyperlink ref="C187" r:id="rId178" xr:uid="{D85DBAC0-DCAB-4144-B5B7-7E8366B90F59}"/>
    <hyperlink ref="C191" r:id="rId179" xr:uid="{6F3DCCE4-38E9-4307-8FB7-90F97B21BEA9}"/>
    <hyperlink ref="C188" r:id="rId180" xr:uid="{2ECEFE7C-B679-4202-A378-AAB776A96331}"/>
    <hyperlink ref="C192" r:id="rId181" xr:uid="{737144E6-4724-4EF9-AFF9-371F72B56FC4}"/>
    <hyperlink ref="C193" r:id="rId182" xr:uid="{BC1E1E4A-EAC9-4F90-A02E-F0BBB23F4D13}"/>
    <hyperlink ref="C171" r:id="rId183" xr:uid="{D37F5A22-0169-44B1-8E32-77D35A6AD00B}"/>
    <hyperlink ref="C175" r:id="rId184" xr:uid="{F2632B56-0F3E-45FA-8917-7C469A6BBF7B}"/>
    <hyperlink ref="C162" r:id="rId185" xr:uid="{C0171A9B-D411-4864-A5B2-4605A1713004}"/>
    <hyperlink ref="C164" r:id="rId186" xr:uid="{5DF1C6BD-5F6F-459E-90FA-A595097FF042}"/>
    <hyperlink ref="C194" r:id="rId187" xr:uid="{FC79E2CB-8166-4482-8CE2-3079805D099C}"/>
    <hyperlink ref="C195" r:id="rId188" xr:uid="{2A39539D-06A3-42E6-913E-B44186A51BA2}"/>
    <hyperlink ref="C196" r:id="rId189" xr:uid="{6970567B-7A11-41EF-969B-E920B436289E}"/>
    <hyperlink ref="C197" r:id="rId190" xr:uid="{DEB14062-E0A7-4AC3-80F7-377F8273C3EC}"/>
    <hyperlink ref="C198" r:id="rId191" xr:uid="{5496B963-3EE0-4482-A93D-6E8BB24F92C4}"/>
    <hyperlink ref="C199" r:id="rId192" xr:uid="{6B4DF747-82E0-4D13-96AE-EB3EB02B2CC3}"/>
    <hyperlink ref="C200" r:id="rId193" xr:uid="{2F7B253C-FEF8-4D2B-B929-91836005A9BC}"/>
    <hyperlink ref="C201" r:id="rId194" xr:uid="{54FF99D8-E30C-4D30-8643-B8660210AEBA}"/>
    <hyperlink ref="C202" r:id="rId195" xr:uid="{3AD53470-F2EF-4852-8775-419BD9F30F8A}"/>
    <hyperlink ref="C203" r:id="rId196" xr:uid="{626E3679-8CD4-46BF-964E-469650E75F02}"/>
    <hyperlink ref="C204" r:id="rId197" xr:uid="{0F2EEC2E-31BE-442E-B115-91E9B4E6C45E}"/>
    <hyperlink ref="C206" r:id="rId198" xr:uid="{ADB67D3B-2D62-4846-A060-5436154CB061}"/>
    <hyperlink ref="C210" r:id="rId199" xr:uid="{2DA50207-A99D-45F2-B185-281F5C2BCC5E}"/>
    <hyperlink ref="C207" r:id="rId200" xr:uid="{33C9231E-F45F-4759-9A72-C6F8E8BF93FA}"/>
    <hyperlink ref="C208" r:id="rId201" xr:uid="{71691DB5-CE0C-4AF9-A793-857FDB99197B}"/>
    <hyperlink ref="C211" r:id="rId202" xr:uid="{9AECA19F-8F4C-41FC-8FBB-863B2405F4CF}"/>
    <hyperlink ref="C212" r:id="rId203" xr:uid="{0DBBBBE2-F1EC-4973-B634-0FEB15CFD6EE}"/>
    <hyperlink ref="C213" r:id="rId204" xr:uid="{823A8246-5D99-4914-B607-0B2BF2401CDF}"/>
    <hyperlink ref="C215" r:id="rId205" display="PRT_672708 CCL Landing Pages- Holland America Line" xr:uid="{5553033D-8D9F-43C2-8A50-716599CFDF29}"/>
    <hyperlink ref="C216" r:id="rId206" display="PRT_672739 CCl Landing Pages- Princess Cruise Line" xr:uid="{E1FFF1A9-A983-4A4A-A41E-15B40BE3862F}"/>
    <hyperlink ref="C217" r:id="rId207" xr:uid="{25BE855C-2477-4EE5-8502-57F9E2DC7B73}"/>
    <hyperlink ref="C218" r:id="rId208" xr:uid="{E9392155-33B3-41DF-821B-08BB8115FE59}"/>
    <hyperlink ref="C219" r:id="rId209" xr:uid="{0DAF1072-7724-4EBA-A338-D39E85D0FDB3}"/>
    <hyperlink ref="C220" r:id="rId210" xr:uid="{6FE53886-86AD-4E78-8847-CAFD89662F50}"/>
    <hyperlink ref="C214" r:id="rId211" xr:uid="{351CAD31-ECBC-4430-96C2-9DEC0FD67312}"/>
    <hyperlink ref="C221" r:id="rId212" xr:uid="{942F96D5-547C-45C2-9DB4-968B361E6C97}"/>
    <hyperlink ref="C222" r:id="rId213" display="BRMKT_625605 BetMGM - March Matchups First Bet Offer $1,000 (Paid in Bonus Bets)" xr:uid="{43A940BF-4780-4EB6-A271-C5D14AE0311C}"/>
    <hyperlink ref="C224" r:id="rId214" xr:uid="{20669720-1237-4B5F-8083-33AACFB24EB3}"/>
    <hyperlink ref="C209" r:id="rId215" xr:uid="{F03870C1-976E-4006-B259-3FDA226FED60}"/>
    <hyperlink ref="C229" r:id="rId216" xr:uid="{7DD78FA3-8052-4A6A-9EEC-9C7694A54F00}"/>
    <hyperlink ref="C225" r:id="rId217" xr:uid="{32A3340B-836B-41FF-89B2-C804638A2F33}"/>
    <hyperlink ref="C226" r:id="rId218" xr:uid="{3F646C90-708C-430D-827B-7B5A8C64FEDB}"/>
    <hyperlink ref="C227" r:id="rId219" xr:uid="{08ACBE1F-9654-4B31-A02E-A13849E7A8FF}"/>
    <hyperlink ref="C228" r:id="rId220" xr:uid="{32558705-4B92-4EAB-B1D6-CFC5C2E866B9}"/>
    <hyperlink ref="C230" r:id="rId221" xr:uid="{A6E6D164-C32A-464A-BD06-6DAC03BBB950}"/>
    <hyperlink ref="C231" r:id="rId222" xr:uid="{DC25F509-DB64-4E87-97C3-8C11B82B68AA}"/>
    <hyperlink ref="C234" r:id="rId223" xr:uid="{7F4EA7F8-F7E2-4BFE-BB0E-4BE2A201319B}"/>
    <hyperlink ref="C235" r:id="rId224" xr:uid="{60781F0F-5885-4711-8A0E-C426AF44A4C2}"/>
    <hyperlink ref="C236" r:id="rId225" xr:uid="{A15387C0-4F7F-4116-8696-13E3860B4BF9}"/>
    <hyperlink ref="C237" r:id="rId226" xr:uid="{583111DE-9993-4A16-BCBB-9B5AF64AB38B}"/>
    <hyperlink ref="C238" r:id="rId227" xr:uid="{7DFDFEBE-A63F-42E7-A65E-4B2A00DA8BCE}"/>
    <hyperlink ref="C239" r:id="rId228" xr:uid="{6D82B3BB-25DA-453E-8C03-6CC79CE1B531}"/>
    <hyperlink ref="C243" r:id="rId229" xr:uid="{F50AE604-D975-4540-94EF-26A2C5E6EDB0}"/>
    <hyperlink ref="C241" r:id="rId230" xr:uid="{F45EDEB0-C151-4105-9AC2-D3976D4DB755}"/>
    <hyperlink ref="C242" r:id="rId231" xr:uid="{B1907EF4-7DDD-4CC1-A925-C6904DEDC91A}"/>
    <hyperlink ref="C244" r:id="rId232" xr:uid="{97E93401-02B5-4B25-B9FF-3DE258F8A3C7}"/>
    <hyperlink ref="C245" r:id="rId233" xr:uid="{020D3DF5-80CB-4721-AA9C-D1B6356CE5D4}"/>
    <hyperlink ref="C246" r:id="rId234" xr:uid="{F71A8A2D-29C1-46CB-872C-308622BDDDC7}"/>
    <hyperlink ref="C247" r:id="rId235" xr:uid="{4237D19F-986B-4771-AAC3-3F6BB950704D}"/>
    <hyperlink ref="C249" r:id="rId236" xr:uid="{E0D6A4A3-CEE1-4E7C-8D6E-204641944087}"/>
    <hyperlink ref="C250" r:id="rId237" xr:uid="{FE7D1D19-7B2A-48E7-A7C4-8EAA90766C8C}"/>
    <hyperlink ref="C252" r:id="rId238" xr:uid="{6DB009AA-BF24-400F-B460-17F6160B6C01}"/>
    <hyperlink ref="C253" r:id="rId239" xr:uid="{48B4194C-51FE-4A5F-BD71-B15C32574679}"/>
    <hyperlink ref="C254" r:id="rId240" xr:uid="{6518B968-360F-4035-9245-C1D3F0920F84}"/>
    <hyperlink ref="C251" r:id="rId241" xr:uid="{401CCA9C-D872-4982-A6A5-8AB738A2E79B}"/>
    <hyperlink ref="C255" r:id="rId242" xr:uid="{EB64B958-C912-49F7-8BD0-0BBAFAA984F7}"/>
    <hyperlink ref="C256" r:id="rId243" xr:uid="{DFC222A4-3BB3-43FE-A135-36A8D70E143C}"/>
    <hyperlink ref="C257" r:id="rId244" xr:uid="{E2A560F5-E0AC-4528-B81A-4294D2A36FCD}"/>
    <hyperlink ref="C258" r:id="rId245" xr:uid="{0B48A1EE-2216-478F-8DDB-AE5E1F8DAA98}"/>
    <hyperlink ref="C259" r:id="rId246" display="BRMKT_641159 BETMGM- MarchMatchups Parlay Boost Token - MarchMatchups" xr:uid="{4A80735E-EB0A-4247-8962-E8D0118C93D9}"/>
    <hyperlink ref="C260" r:id="rId247" display="BTL_673884 &quot;RUSH&quot; March Madness RND Campaign - Acquisition/CRM" xr:uid="{35A83AF5-3694-427D-B011-6C9326DC7D12}"/>
    <hyperlink ref="C261" r:id="rId248" xr:uid="{C4DB668D-E59A-4462-800F-0F317305B1BE}"/>
    <hyperlink ref="C262" r:id="rId249" xr:uid="{748F3AE1-B936-46F1-8DB3-620475155B35}"/>
    <hyperlink ref="C240" r:id="rId250" xr:uid="{3687F766-FBBF-49D3-BF20-11E7241889CE}"/>
    <hyperlink ref="C264" r:id="rId251" xr:uid="{E591FAFF-E33B-4713-BDC4-7A570D692DDF}"/>
    <hyperlink ref="C263" r:id="rId252" xr:uid="{DF223282-B816-4CCC-9825-B98A1AD82C0B}"/>
    <hyperlink ref="C265" r:id="rId253" xr:uid="{F8FBEC86-EE5E-4B3F-8458-20395E777602}"/>
    <hyperlink ref="C266" r:id="rId254" xr:uid="{DC76D8B2-66A5-4385-92FB-3018344875C5}"/>
    <hyperlink ref="C267" r:id="rId255" xr:uid="{7D2BA52B-0DB3-4775-8FEF-6D359227EF5E}"/>
    <hyperlink ref="C248" r:id="rId256" xr:uid="{C4B75F2E-5E47-4526-89E7-52322779BF77}"/>
    <hyperlink ref="C268" r:id="rId257" xr:uid="{1EB69CE4-CA10-42DF-879A-40B8C1E4699A}"/>
    <hyperlink ref="C269" r:id="rId258" xr:uid="{B2D287D5-F41A-46F4-85EA-EC4F4FA51629}"/>
    <hyperlink ref="C271" r:id="rId259" xr:uid="{7F2496F7-2BA1-4FF3-BB68-E0C82E3BB515}"/>
    <hyperlink ref="C272" r:id="rId260" xr:uid="{C2440978-4004-438A-8E09-EF2506D6D117}"/>
    <hyperlink ref="C273" r:id="rId261" xr:uid="{0D479524-20A0-4E14-B7A4-BA609DE80DE9}"/>
    <hyperlink ref="C274" r:id="rId262" xr:uid="{B2DBE32E-E474-41EC-BE8E-8839F0747D54}"/>
    <hyperlink ref="C275" r:id="rId263" xr:uid="{657C4D81-780C-4E4E-9BC1-CFB524B69C9B}"/>
    <hyperlink ref="C276" r:id="rId264" xr:uid="{9A47CDDB-E117-448C-96F0-D6233FEF4B3E}"/>
    <hyperlink ref="C277" r:id="rId265" xr:uid="{DCBB59C9-E2BA-4751-861A-F915B40F5B92}"/>
    <hyperlink ref="C279" r:id="rId266" xr:uid="{23D309A1-7886-4137-8235-1C938E5E4CD5}"/>
    <hyperlink ref="C280" r:id="rId267" xr:uid="{BE3BB4F3-EA5E-42C6-9191-1BB215272753}"/>
    <hyperlink ref="C283" r:id="rId268" xr:uid="{C2B15D21-AA51-4402-9BB2-77EC2F07B7C7}"/>
    <hyperlink ref="C284" r:id="rId269" xr:uid="{35E789DB-E609-454E-A328-E542F0C44F45}"/>
    <hyperlink ref="C285" r:id="rId270" xr:uid="{DAC2371E-4329-4BE7-9720-7B0263DB76C3}"/>
    <hyperlink ref="C282" r:id="rId271" xr:uid="{5E2640B7-0A0C-4B80-8E80-5A3DB21D8424}"/>
    <hyperlink ref="C289" r:id="rId272" xr:uid="{EE95EE43-8B81-49E9-858A-0BEE2A5AA0AA}"/>
    <hyperlink ref="C290" r:id="rId273" xr:uid="{E8576E12-8AB0-40EA-A71E-6CBD54675E67}"/>
    <hyperlink ref="C291" r:id="rId274" xr:uid="{4F16E2B7-0D14-461B-939D-5EAF03A5A206}"/>
    <hyperlink ref="C286" r:id="rId275" xr:uid="{96DCDA6F-0A91-4A66-A9DB-FB3E6EC3FCDC}"/>
    <hyperlink ref="C287" r:id="rId276" xr:uid="{22A2189D-5EC3-410B-B64A-F1442E477A1D}"/>
    <hyperlink ref="C288" r:id="rId277" xr:uid="{A064592F-532D-4FDD-9034-682AD62F7906}"/>
    <hyperlink ref="C278" r:id="rId278" xr:uid="{339DEEBF-4FAF-4D09-83EF-402A99226186}"/>
    <hyperlink ref="C281" r:id="rId279" xr:uid="{EA0AFB8F-AFFB-4941-911D-C27350607175}"/>
    <hyperlink ref="C292" r:id="rId280" xr:uid="{4921A7F1-1D2D-4FD9-B4BA-D39C3B953929}"/>
    <hyperlink ref="C293" r:id="rId281" xr:uid="{079CFE7B-F0EC-43F4-93FC-AC625F8B7B02}"/>
    <hyperlink ref="C294" r:id="rId282" xr:uid="{1641D532-AECD-46AE-8261-41E4473A90CF}"/>
    <hyperlink ref="C295" r:id="rId283" xr:uid="{30870AE9-F90F-448F-BF71-9E08D15BEFC2}"/>
    <hyperlink ref="C297" r:id="rId284" xr:uid="{0E3D7084-A74E-4F91-AD7A-8549505B3202}"/>
    <hyperlink ref="C296" r:id="rId285" xr:uid="{352292C5-008A-4C29-BCED-B795177BCF32}"/>
    <hyperlink ref="C298" r:id="rId286" xr:uid="{8DC1EB85-F13C-46C9-8AA5-B0C5E5C47805}"/>
    <hyperlink ref="C299" r:id="rId287" xr:uid="{4A6BD46C-EFBB-48DA-AFDB-1B7160A77FC4}"/>
    <hyperlink ref="C300" r:id="rId288" xr:uid="{ACF7858A-9BC1-4F8C-BA76-3AF2F8345403}"/>
    <hyperlink ref="C301" r:id="rId289" xr:uid="{6948C687-75DD-4472-AD38-315398EA7050}"/>
    <hyperlink ref="C302" r:id="rId290" xr:uid="{90851DAB-DB49-4CD7-AAF0-46D0C340C009}"/>
    <hyperlink ref="C303" r:id="rId291" xr:uid="{625B10B9-C10E-4A3B-9350-DC8681D9CA25}"/>
    <hyperlink ref="C304" r:id="rId292" xr:uid="{A4DF7190-56CB-4876-98F5-EBED1EB59263}"/>
    <hyperlink ref="C305" r:id="rId293" xr:uid="{68CB6762-4BBA-4CF4-93A5-B23E819E9DCF}"/>
    <hyperlink ref="C306" r:id="rId294" xr:uid="{6FBD91A9-0080-436E-812A-4E1331F6EF3D}"/>
    <hyperlink ref="C310" r:id="rId295" xr:uid="{D5FF2966-3653-40F9-89BE-47441C8479A2}"/>
    <hyperlink ref="C307" r:id="rId296" xr:uid="{D40D24C7-0C5E-4FEB-A558-3BAD5242AC4F}"/>
    <hyperlink ref="C309" r:id="rId297" xr:uid="{0937C89B-3263-4CD8-8B57-1896882E73B0}"/>
    <hyperlink ref="C311" r:id="rId298" xr:uid="{3E0B94A6-7237-4496-8DC2-087849DDE08B}"/>
    <hyperlink ref="C312" r:id="rId299" xr:uid="{C681A156-9195-4AC4-B539-A67715244319}"/>
    <hyperlink ref="C313" r:id="rId300" xr:uid="{5922D748-E6BD-495E-A215-2738A4E4D336}"/>
    <hyperlink ref="C314" r:id="rId301" xr:uid="{B0E3B770-7500-40EA-A91F-BC271B6A8699}"/>
    <hyperlink ref="C315" r:id="rId302" xr:uid="{4C5D330C-6F78-45D7-B181-78E44E12D29D}"/>
    <hyperlink ref="C316" r:id="rId303" xr:uid="{08A1833E-4F6F-442A-B5CC-09D44CBBF0E2}"/>
    <hyperlink ref="C317" r:id="rId304" xr:uid="{98B001AB-3B0F-42EA-B855-BE7E526DAA60}"/>
    <hyperlink ref="C319" r:id="rId305" xr:uid="{0E29CE72-0F69-4EAB-BE9C-69CFF927258D}"/>
    <hyperlink ref="C323" r:id="rId306" xr:uid="{1316EC56-3CE5-4722-A417-BFDB825E2862}"/>
    <hyperlink ref="C327" r:id="rId307" xr:uid="{0B6D6C25-C03B-41F1-AFE8-8EC186444A81}"/>
    <hyperlink ref="C320" r:id="rId308" xr:uid="{E1B9F817-0F3E-47C4-AF50-F565990A5110}"/>
    <hyperlink ref="C324" r:id="rId309" xr:uid="{99FB411F-5006-4D69-B0DF-5AC15A0B093D}"/>
    <hyperlink ref="C308" r:id="rId310" xr:uid="{1FC17AFB-BC44-4AB8-A9CB-57432AC457E4}"/>
    <hyperlink ref="C325" r:id="rId311" xr:uid="{EC91E07D-D41D-4687-B1BA-2DCEC2E61F72}"/>
    <hyperlink ref="C326" r:id="rId312" xr:uid="{1F8AAE2B-5E25-4613-8A20-2D04DDDB2D9F}"/>
    <hyperlink ref="C328" r:id="rId313" xr:uid="{4DD87095-2E49-446B-976B-E22C93F2035E}"/>
    <hyperlink ref="C329" r:id="rId314" xr:uid="{6336FF10-BE54-4258-880A-FF3FF70BC275}"/>
    <hyperlink ref="C330" r:id="rId315" xr:uid="{D34770C1-7E26-4304-BA68-FEF5708FDE25}"/>
    <hyperlink ref="C318" r:id="rId316" xr:uid="{B238635D-3CA6-4EA5-900C-1C1C14FE2515}"/>
    <hyperlink ref="C321" r:id="rId317" xr:uid="{A9732E30-917D-4E4D-AD12-E816CB83193E}"/>
    <hyperlink ref="C333" r:id="rId318" xr:uid="{B9857528-2A3C-44E2-B817-E840BFE176DC}"/>
    <hyperlink ref="C335" r:id="rId319" xr:uid="{C6E943A8-B095-47DD-BB36-7E924B4C1B69}"/>
    <hyperlink ref="C336" r:id="rId320" xr:uid="{3A1F90B6-DA3F-4EEF-808C-BA90322ACCAC}"/>
    <hyperlink ref="C337" r:id="rId321" xr:uid="{AD68C51E-68E7-4E78-8718-87D3AD6B7DA9}"/>
    <hyperlink ref="C338" r:id="rId322" xr:uid="{32306388-857A-4C5B-990F-133065F03783}"/>
    <hyperlink ref="C339" r:id="rId323" xr:uid="{17C1DE4F-9F96-4006-9535-FD2648874BD6}"/>
    <hyperlink ref="C340" r:id="rId324" xr:uid="{20213629-738A-42E3-AFD9-2287301D2B4E}"/>
    <hyperlink ref="C341" r:id="rId325" xr:uid="{38CE028E-D8E8-4D36-BE31-838C34C01BCE}"/>
    <hyperlink ref="C342" r:id="rId326" xr:uid="{4ACF0A79-EED8-4267-B77D-5CE6DF0CDBB8}"/>
    <hyperlink ref="C343" r:id="rId327" xr:uid="{6456C1D5-F3A9-4321-A83E-BC8945B063DF}"/>
    <hyperlink ref="C344" r:id="rId328" xr:uid="{429DC8F3-8829-46C9-9B54-B8F1A5188835}"/>
    <hyperlink ref="C345" r:id="rId329" xr:uid="{EA631F52-BCBE-4447-9B3D-595562D101DE}"/>
    <hyperlink ref="C346" r:id="rId330" xr:uid="{491F06D3-509E-4A9F-BE33-50874889F989}"/>
    <hyperlink ref="C347" r:id="rId331" xr:uid="{C7B29201-C56C-4FC9-84F2-DFB93D546767}"/>
    <hyperlink ref="C348" r:id="rId332" xr:uid="{1A152B82-DED7-432F-802A-B297F74ACA01}"/>
    <hyperlink ref="C349" r:id="rId333" xr:uid="{F3676C01-063F-4262-AAC8-E507C464DD5F}"/>
    <hyperlink ref="C350" r:id="rId334" xr:uid="{021B88AF-7B90-4B01-ADAE-CB758FFB18CA}"/>
    <hyperlink ref="C334" r:id="rId335" xr:uid="{FFADAAE9-86FF-41AB-B255-25E8405D0E2E}"/>
    <hyperlink ref="C351" r:id="rId336" xr:uid="{A2E80791-62FC-4E15-B18A-EF41813ECD06}"/>
    <hyperlink ref="C352" r:id="rId337" xr:uid="{D859378B-906D-42C5-B1B5-9715B7A473BF}"/>
    <hyperlink ref="C353" r:id="rId338" xr:uid="{B37D7A9F-24B1-4EE5-B629-ED187EA051DB}"/>
    <hyperlink ref="C331" r:id="rId339" xr:uid="{1DD27365-0D90-4A4E-B267-487CF42E0832}"/>
    <hyperlink ref="C356" r:id="rId340" xr:uid="{5DEF02EC-A896-4D46-B567-FD7B4759C587}"/>
    <hyperlink ref="C354" r:id="rId341" xr:uid="{827058A2-65AC-4232-886A-01D545C1C558}"/>
    <hyperlink ref="C355" r:id="rId342" xr:uid="{D0DA7AAE-AFA7-404F-9111-22FB765CE70E}"/>
    <hyperlink ref="C357" r:id="rId343" display="BTL_429362 MI OMNI BRP RND" xr:uid="{9CE073A1-0120-4802-B012-320A0F6553BB}"/>
    <hyperlink ref="C358" r:id="rId344" xr:uid="{821BDEEC-A530-449F-949F-83BF722B8AE8}"/>
    <hyperlink ref="C359" r:id="rId345" xr:uid="{E8EB33AF-42F2-453A-80BA-5275ACFA83B3}"/>
    <hyperlink ref="C360" r:id="rId346" xr:uid="{72BB152A-FBE7-4114-BEB2-9F8439584FE4}"/>
    <hyperlink ref="C361" r:id="rId347" display="BTL_667832 Retention PYOP Borgata NJ &amp; Party" xr:uid="{C8B57B4E-6DFB-4466-B4B1-A63B9E5E59DF}"/>
    <hyperlink ref="C362" r:id="rId348" display="BTL_667832 Retention PYOP Borgata NJ &amp; Party" xr:uid="{869AEA88-BE27-4981-AC14-552CC54FD636}"/>
    <hyperlink ref="C363" r:id="rId349" xr:uid="{35E309DC-4EDD-423E-9330-4AAB2F69262F}"/>
    <hyperlink ref="C364" r:id="rId350" xr:uid="{78E852EC-82F2-4D3E-88A4-584D66D78258}"/>
    <hyperlink ref="C366" r:id="rId351" xr:uid="{012DBA10-E919-41A9-9169-7452C56AC10E}"/>
    <hyperlink ref="C367" r:id="rId352" xr:uid="{96482E8F-1C00-463F-997B-CDD75FCE79BC}"/>
    <hyperlink ref="C368" r:id="rId353" xr:uid="{5D328DA0-196F-434B-B041-AE2D225A0802}"/>
    <hyperlink ref="C369" r:id="rId354" xr:uid="{448E98CE-5B39-4E4A-BA67-64644FF41C37}"/>
    <hyperlink ref="C370" r:id="rId355" xr:uid="{1282D67A-2EF0-4253-8CDD-26AF820367BD}"/>
    <hyperlink ref="C372" r:id="rId356" xr:uid="{0B2F7EED-0EA7-406C-8D5A-028732BCF86B}"/>
    <hyperlink ref="C371" r:id="rId357" xr:uid="{15EC20A5-A3C2-4187-84E1-F75E4C190DC7}"/>
    <hyperlink ref="C375" r:id="rId358" xr:uid="{54A94143-9301-4ADB-99C6-E42CFCF768E8}"/>
    <hyperlink ref="C376" r:id="rId359" xr:uid="{472356B9-91BA-4DCD-B03A-1F5D8D269384}"/>
    <hyperlink ref="C377" r:id="rId360" xr:uid="{724F2631-F46A-47B7-B0A4-112929F78576}"/>
    <hyperlink ref="C373" r:id="rId361" xr:uid="{8E64FDE9-C1FB-47E0-A987-E7F4B1CD97DC}"/>
    <hyperlink ref="C374" r:id="rId362" xr:uid="{5FF8CC8E-CD30-4E4A-87D0-14DDBF696C73}"/>
    <hyperlink ref="C365" r:id="rId363" xr:uid="{BACF5585-9763-435B-BAFA-D0FC8875CF74}"/>
    <hyperlink ref="C378" r:id="rId364" xr:uid="{8E2F74BC-9B17-4CE5-9D24-18CE68053ABB}"/>
    <hyperlink ref="C379" r:id="rId365" xr:uid="{F7BF7F8B-F64E-4BE1-B3E1-32F91CAE4132}"/>
    <hyperlink ref="C380" r:id="rId366" xr:uid="{773E7A2F-617E-40A9-BF0C-0B9787B443B1}"/>
    <hyperlink ref="C381" r:id="rId367" display="Update Creative - BRMKT_632220 BETMGM- MLB 1 Leg OGP Insurance- MLB | Update Creative" xr:uid="{CDFC35BA-23BA-41F1-9405-B55E28C67AEB}"/>
    <hyperlink ref="C382" r:id="rId368" xr:uid="{4A4557D8-EEDF-4394-99F6-E708951B09F0}"/>
    <hyperlink ref="C384" r:id="rId369" xr:uid="{774430D8-FC37-444A-94E8-012470CADEAD}"/>
    <hyperlink ref="C387" r:id="rId370" xr:uid="{5DEF7DD4-1116-4BF4-BBA8-DB8CAA484CBD}"/>
    <hyperlink ref="C390" r:id="rId371" xr:uid="{D5231AA9-3D3B-4A8F-880F-2D15D9E2903A}"/>
    <hyperlink ref="C389" r:id="rId372" xr:uid="{E92790F1-A6BF-431E-B2D7-A71752BC7476}"/>
    <hyperlink ref="C391" r:id="rId373" xr:uid="{0437DEF8-5A3A-4878-ABED-FB88773FFA91}"/>
    <hyperlink ref="C392" r:id="rId374" xr:uid="{B8E77C18-9F20-4C91-89E6-5022EF304A26}"/>
    <hyperlink ref="C393" r:id="rId375" xr:uid="{D55FC97E-1E4C-4C7B-9556-929C14698165}"/>
    <hyperlink ref="C383" r:id="rId376" xr:uid="{0D776033-AB28-46AD-9CA5-61FD7DCFF19D}"/>
    <hyperlink ref="C394" r:id="rId377" xr:uid="{6A316D9A-C921-46A6-BE13-025EF3E088FF}"/>
    <hyperlink ref="C395" r:id="rId378" xr:uid="{FEE340EA-5F93-4049-80FF-6B24C76445BD}"/>
    <hyperlink ref="C398" r:id="rId379" xr:uid="{C879E440-0C13-40E9-9F65-7E178192B227}"/>
    <hyperlink ref="C388" r:id="rId380" xr:uid="{8BE5873E-D1BE-4518-B14A-417771CAF7C0}"/>
    <hyperlink ref="C385" r:id="rId381" xr:uid="{5F8A530E-EA3C-4312-87AC-594AB57B8446}"/>
    <hyperlink ref="C386" r:id="rId382" xr:uid="{9192A215-35B6-41B0-8FBB-4A90FF402C86}"/>
    <hyperlink ref="C399" r:id="rId383" xr:uid="{6DA52E3C-7C6B-44EA-9CA3-1983021F953B}"/>
    <hyperlink ref="C400" r:id="rId384" xr:uid="{CE015944-9337-46C8-9AFA-E3471B140468}"/>
    <hyperlink ref="C396" r:id="rId385" xr:uid="{7950F69F-E3AB-416B-92FC-6F62C06B6070}"/>
    <hyperlink ref="C397" r:id="rId386" xr:uid="{AABCBA0B-6E02-46FA-8AAD-CF0726B708FC}"/>
    <hyperlink ref="C401" r:id="rId387" xr:uid="{1F1F7820-A023-4DF1-8C4B-32449CEB72FB}"/>
    <hyperlink ref="C402" r:id="rId388" xr:uid="{719DF05D-B029-43A6-A8C2-93381E11A711}"/>
    <hyperlink ref="C406" r:id="rId389" xr:uid="{6407F11D-C8DE-4334-99AE-860310235724}"/>
    <hyperlink ref="C407" r:id="rId390" xr:uid="{1EEBC021-FF41-472B-8F91-8F3E61C450A8}"/>
    <hyperlink ref="C410" r:id="rId391" xr:uid="{ABEC9DA9-0405-444A-97A0-312DDB649246}"/>
    <hyperlink ref="C408" r:id="rId392" display="PRT_703115 Nationals Creative Update" xr:uid="{B045E714-17A6-4EEC-BC6B-62D995B57AA3}"/>
    <hyperlink ref="C411" r:id="rId393" display="PRT_643452 MLB Bet $10 Get $100 | Change Step 3" xr:uid="{1C41E5B8-E623-40FE-BFAD-606EF818C51B}"/>
    <hyperlink ref="C412" r:id="rId394" xr:uid="{8F8AC466-204D-42AA-8745-06A1C4CAD34C}"/>
    <hyperlink ref="C404" r:id="rId395" xr:uid="{12F1A07D-5751-43E0-BB7B-318CA38259E8}"/>
    <hyperlink ref="C405" r:id="rId396" xr:uid="{AAD44F32-585F-4AAF-98B6-549B399C2302}"/>
    <hyperlink ref="C413" r:id="rId397" xr:uid="{85B0BDEF-95CE-41D3-A811-64F418B2CAB2}"/>
    <hyperlink ref="C414" r:id="rId398" xr:uid="{FE5499E3-50D0-4DD3-84A1-29A5BF50C9C9}"/>
    <hyperlink ref="C415" r:id="rId399" xr:uid="{14C6E06E-8515-48EA-B63D-4718FEF4542B}"/>
    <hyperlink ref="C416" r:id="rId400" xr:uid="{0A0C1FEE-BC68-47D8-A3CC-749709F09F19}"/>
    <hyperlink ref="C409" r:id="rId401" display="Update Creatives | BRMKT_458011 BetMGM - NBA Longest Odds Contest - Win a $200 NBA Gift Card" xr:uid="{23D9102F-832B-45AB-890F-9FCB04623321}"/>
    <hyperlink ref="C417" r:id="rId402" xr:uid="{FDF1516F-6A83-4964-9426-1073531702BD}"/>
    <hyperlink ref="C418" r:id="rId403" xr:uid="{5CB13C90-BE04-432C-A321-A75781285FF0}"/>
    <hyperlink ref="C420" r:id="rId404" xr:uid="{BBCA0953-D2B1-4AFB-8924-B96E25646CA0}"/>
    <hyperlink ref="C421" r:id="rId405" xr:uid="{71EF43D3-856B-41EF-B9D8-7E4DE1C69951}"/>
    <hyperlink ref="C422" r:id="rId406" xr:uid="{4BFB96C1-1AE6-4104-9B29-9814708F9E13}"/>
    <hyperlink ref="C428" r:id="rId407" xr:uid="{72E54717-C86B-4C1A-995F-B2905358F481}"/>
    <hyperlink ref="C434" r:id="rId408" display="ATL_677938 MC NJ MI Play and Earn Updates" xr:uid="{22062C79-951B-4EBB-91AF-0B49305F0120}"/>
    <hyperlink ref="C435" r:id="rId409" xr:uid="{4D033B01-B6D6-4991-90BC-7DFE768E79C6}"/>
    <hyperlink ref="C437" r:id="rId410" xr:uid="{4637E264-00F7-4CF2-BDCB-BDC3364884C8}"/>
    <hyperlink ref="C438" r:id="rId411" xr:uid="{3748BFCB-9B74-4038-8CCE-0D424753C688}"/>
    <hyperlink ref="C439" r:id="rId412" xr:uid="{A851E62C-718D-42AC-812E-A2646EB6F9BA}"/>
    <hyperlink ref="C429" r:id="rId413" xr:uid="{05073F84-C429-4D19-B531-A1637AE1C2DF}"/>
    <hyperlink ref="C441" r:id="rId414" xr:uid="{1F522030-365D-4468-A07F-704108B195FE}"/>
    <hyperlink ref="C423" r:id="rId415" xr:uid="{261C90ED-A874-495A-88EA-3F855DDDCE07}"/>
    <hyperlink ref="C442" r:id="rId416" xr:uid="{22A4CE70-00A8-4DB3-9ADF-44FD1B410554}"/>
    <hyperlink ref="C444" r:id="rId417" xr:uid="{31500B00-8D7B-49E7-9782-A647703BE6FE}"/>
    <hyperlink ref="C445" r:id="rId418" xr:uid="{37245DF4-DEA2-4171-A3DC-C1A43F07E5E6}"/>
    <hyperlink ref="C446" r:id="rId419" xr:uid="{982D278A-0476-46F3-8019-3F7BF4478C53}"/>
    <hyperlink ref="C447" r:id="rId420" xr:uid="{745F64A9-7800-4C3D-86B2-232A6C183D84}"/>
    <hyperlink ref="C433" r:id="rId421" display="BTL_680108 GAMING REMINDER FOR SPORTS PLAYERS" xr:uid="{AAD08157-B408-4972-BB3A-1ECECF5219C3}"/>
    <hyperlink ref="C436" r:id="rId422" xr:uid="{9D48C038-EC07-4CAD-B605-E6426FC60AE9}"/>
    <hyperlink ref="C432" r:id="rId423" display="BTL_631720 Core Earth Day Reusable Depo Match 50% up to $500 BetMGM NJ/MI/WV" xr:uid="{1726B022-E721-4AD9-B00C-B6B0039EDEF6}"/>
    <hyperlink ref="C431" r:id="rId424" xr:uid="{0CB59D4B-A440-4E8A-8DB4-5A9650CE4FC4}"/>
    <hyperlink ref="C430" r:id="rId425" xr:uid="{0B803D12-5F79-4EE2-A116-726758998EE6}"/>
    <hyperlink ref="C424" r:id="rId426" xr:uid="{58D4E869-AE62-4B03-83AD-8EBAF210EE0D}"/>
    <hyperlink ref="C425" r:id="rId427" xr:uid="{EC15D55D-9C01-4694-B3A3-AC723592BD2E}"/>
    <hyperlink ref="C426" r:id="rId428" xr:uid="{28C68DB1-4102-41CF-90EE-4FA42F1C6B1B}"/>
    <hyperlink ref="C427" r:id="rId429" xr:uid="{940F0BB4-0C93-4B16-A196-4B5312C62F4E}"/>
    <hyperlink ref="C450" r:id="rId430" xr:uid="{A9A64086-0C53-4D9C-89F3-179D8CA7324A}"/>
    <hyperlink ref="C451" r:id="rId431" xr:uid="{2CE36FEE-44A2-4EEC-BE54-FC7CC5D1050A}"/>
    <hyperlink ref="C452" r:id="rId432" xr:uid="{D1657859-6203-4048-84B2-1D60CE09A1F4}"/>
    <hyperlink ref="C453" r:id="rId433" xr:uid="{4749058E-57F2-49E8-AD9E-1A432AE4D89E}"/>
    <hyperlink ref="C440" r:id="rId434" xr:uid="{AFE68FE7-27AC-41FF-A533-8DBE5EFAC998}"/>
    <hyperlink ref="C449" r:id="rId435" xr:uid="{F6E15B2E-F301-4D10-A1B8-12EBE95F98F7}"/>
    <hyperlink ref="C448" r:id="rId436" xr:uid="{413EA414-60BC-49C5-B0B7-59C7C1C33315}"/>
    <hyperlink ref="C443" r:id="rId437" xr:uid="{0BD55A51-0F60-4A3C-A3F1-EBBCD7CA5ED3}"/>
    <hyperlink ref="C454" r:id="rId438" xr:uid="{89A85F74-C22A-43EC-A8EA-588EE05DD56E}"/>
    <hyperlink ref="C455" r:id="rId439" xr:uid="{F6F93646-BB88-4770-8536-DE71574EF6FF}"/>
    <hyperlink ref="C456" r:id="rId440" xr:uid="{D7F5A9CD-9B33-4FA9-9252-62438AD6EE6D}"/>
    <hyperlink ref="C457" r:id="rId441" xr:uid="{D7295933-2C06-4A19-86DA-2C7834FD8AEC}"/>
    <hyperlink ref="C458" r:id="rId442" xr:uid="{6609C553-7900-497C-9303-08CBA7130F37}"/>
    <hyperlink ref="C459" r:id="rId443" xr:uid="{2806E9BC-9AA2-4B22-8652-37AE78D2B6A5}"/>
    <hyperlink ref="C460" r:id="rId444" xr:uid="{C3C8F194-3E6B-4F98-8E1C-595E8EEA3A0B}"/>
    <hyperlink ref="C461" r:id="rId445" xr:uid="{440572FC-EB71-4DCC-9390-4C4CEBBF2ED8}"/>
    <hyperlink ref="C462" r:id="rId446" xr:uid="{A60D08DA-39CD-4796-A29D-4AFAF58B5416}"/>
    <hyperlink ref="C463" r:id="rId447" xr:uid="{8E2D1F14-FBED-44C7-94ED-EDACB597156D}"/>
    <hyperlink ref="C464" r:id="rId448" xr:uid="{19F8634F-21DE-4739-8D9B-015EAFEBE280}"/>
    <hyperlink ref="C465" r:id="rId449" xr:uid="{AB7E4D3B-9445-4C19-8C83-824F7DBAE796}"/>
    <hyperlink ref="C466" r:id="rId450" xr:uid="{AF89C7A5-7AB0-4611-ADD3-966A56335449}"/>
    <hyperlink ref="C473" r:id="rId451" xr:uid="{4B71B9E7-3B1D-403A-8041-5E49F42EC6A7}"/>
    <hyperlink ref="C481" r:id="rId452" display="PRT_673533 CRM Get a 1-Year Subscription to The Athletic when you Bet $50 on March Matchups" xr:uid="{A733B0EE-FB79-451F-9B74-FA875A10B52B}"/>
    <hyperlink ref="C482" r:id="rId453" xr:uid="{791B11E5-58F1-4352-837C-8A054F15E2AB}"/>
    <hyperlink ref="C483" r:id="rId454" xr:uid="{C31448D4-54A4-42CA-8DA1-3097F8C946DE}"/>
    <hyperlink ref="C484" r:id="rId455" display="BRMKT_633529 BETMGM- No Run First Inning Fridays (NRFI) 2023- MLB" xr:uid="{A5B586F0-1E58-49C3-8F40-DA6C5E634E5C}"/>
    <hyperlink ref="C485" r:id="rId456" xr:uid="{8DAB9C45-AE15-43D9-982D-C28951435A25}"/>
    <hyperlink ref="C486" r:id="rId457" xr:uid="{FE16E707-7176-4326-A940-76850A057A4B}"/>
    <hyperlink ref="C487" r:id="rId458" xr:uid="{77933594-54B2-4F3D-9859-BBA7FA312A43}"/>
    <hyperlink ref="C488" r:id="rId459" xr:uid="{592E29CD-4421-49DE-B6C2-5AA8A8E637A6}"/>
    <hyperlink ref="C467" r:id="rId460" xr:uid="{1FE11A56-8403-42D3-A669-D8F14E480384}"/>
    <hyperlink ref="C493" r:id="rId461" xr:uid="{7B6C6A63-5F4C-40E0-8D17-EB6D93E932B0}"/>
    <hyperlink ref="C494" r:id="rId462" xr:uid="{483F8C7B-74D9-45ED-A0E4-D2917F8AEC52}"/>
    <hyperlink ref="C495" r:id="rId463" xr:uid="{087D78BE-697C-43DD-BC5E-0F73C2946590}"/>
    <hyperlink ref="C489" r:id="rId464" xr:uid="{8B203AC6-51B1-47E2-A403-B026A6C1A4A3}"/>
    <hyperlink ref="C490" r:id="rId465" xr:uid="{D5750231-DE3A-431E-A1C2-397F99F8E8C1}"/>
    <hyperlink ref="C491" r:id="rId466" xr:uid="{B49AE595-4A4C-4956-BBF5-088411A29B96}"/>
    <hyperlink ref="C492" r:id="rId467" xr:uid="{09D60D64-CF7A-42D4-A346-F5A4490A69FE}"/>
    <hyperlink ref="C496" r:id="rId468" xr:uid="{7788262E-F92D-4401-8FF6-A213DE13F0F2}"/>
    <hyperlink ref="C497" r:id="rId469" xr:uid="{BF8F5BFA-DBC6-4B47-A6F9-87E52DEB0ECA}"/>
    <hyperlink ref="C478" r:id="rId470" display="BTL_679117 VIP Casino - Q2'23 Downgraded to CS Informative Letters (Generic BetMGM) MI" xr:uid="{63BC5DEA-97FD-4465-95A0-045BFC3502EC}"/>
    <hyperlink ref="C477" r:id="rId471" display="BTL_679117 VIP Casino - Q2'23 Downgraded to CS Informative Letters (Generic BetMGM) NJ" xr:uid="{43E6A3EA-2271-48D5-B847-80B5E83510B5}"/>
    <hyperlink ref="C474" r:id="rId472" xr:uid="{9E61E695-4927-4142-A60A-6301049D95B6}"/>
    <hyperlink ref="C479" r:id="rId473" xr:uid="{2F0FAB9D-90E1-4ECD-8B62-DF05C38AB79A}"/>
    <hyperlink ref="C480" r:id="rId474" xr:uid="{8B485F44-9166-4105-A05C-C9298EC38AC1}"/>
    <hyperlink ref="C475" r:id="rId475" xr:uid="{F2D3DFD5-01C1-497F-9403-27C142D3A4C4}"/>
    <hyperlink ref="C476" r:id="rId476" xr:uid="{AD7DCB88-F33B-4F10-ABC9-DCDC3C85DCE0}"/>
    <hyperlink ref="C468" r:id="rId477" xr:uid="{C7789A82-3614-47A5-B00C-38E966A2AFE6}"/>
    <hyperlink ref="C498" r:id="rId478" xr:uid="{31DDFD0E-EF57-41BC-9E57-D93D7E634C57}"/>
    <hyperlink ref="C499" r:id="rId479" xr:uid="{B44890AB-E787-4469-B9D3-3835F080D91C}"/>
    <hyperlink ref="C469" r:id="rId480" xr:uid="{8164EFAC-9869-475B-9788-3623148A8224}"/>
    <hyperlink ref="C500" r:id="rId481" xr:uid="{4293B2A6-4F9B-4F92-A7E6-3A922335345E}"/>
    <hyperlink ref="C501" r:id="rId482" xr:uid="{CBDED288-A2D5-4C91-8691-89E0DF20A96A}"/>
    <hyperlink ref="C502" r:id="rId483" xr:uid="{060D7FB7-9924-4A22-888F-A355EE1F134E}"/>
    <hyperlink ref="C503" r:id="rId484" xr:uid="{ADCA5914-855B-40DE-B1FD-D233044CA78D}"/>
    <hyperlink ref="C504" r:id="rId485" xr:uid="{445734D7-CAF6-4E81-A676-BB8C4C4EEE5A}"/>
    <hyperlink ref="C470" r:id="rId486" xr:uid="{44F4EF22-1123-4B61-83F7-A59858D3B933}"/>
    <hyperlink ref="C471" r:id="rId487" xr:uid="{63A823AC-A746-4271-8529-2D1FF083DD9E}"/>
    <hyperlink ref="C472" r:id="rId488" xr:uid="{09A24C28-9749-4C2D-9E66-C5FBE5FFAD70}"/>
    <hyperlink ref="C506" r:id="rId489" xr:uid="{1C57C8D7-4EA8-4047-8F39-AD9A4254824D}"/>
    <hyperlink ref="C507" r:id="rId490" xr:uid="{9ABB3E5B-4404-4E15-899E-F0C7CF28CE77}"/>
    <hyperlink ref="C505" r:id="rId491" xr:uid="{36F8E045-D6C5-4420-82E4-26F9C4F9D045}"/>
    <hyperlink ref="C508" r:id="rId492" xr:uid="{370336D4-4981-44DC-8D89-85C2BEE8C947}"/>
    <hyperlink ref="C509" r:id="rId493" xr:uid="{DC159D94-0060-4919-9127-BDDE0ABD653D}"/>
    <hyperlink ref="C510" r:id="rId494" xr:uid="{DAF832AA-85D4-4246-887C-2440EFBCFE41}"/>
    <hyperlink ref="C511" r:id="rId495" xr:uid="{20D26AD4-8CE0-4459-8297-4B318BA3DCDF}"/>
    <hyperlink ref="C512" r:id="rId496" xr:uid="{BF4A0ADB-7B99-47B1-AE40-B0A5C4098431}"/>
    <hyperlink ref="C513" r:id="rId497" xr:uid="{E63A17C9-9862-4F6C-8959-823BD45F20F5}"/>
    <hyperlink ref="C514" r:id="rId498" xr:uid="{B776DC8B-B054-4A91-BC1D-DD749BEAAA38}"/>
    <hyperlink ref="C515" r:id="rId499" xr:uid="{F88A5EE8-FD38-40E1-85E6-2CD53CBEAAF4}"/>
    <hyperlink ref="C516" r:id="rId500" xr:uid="{9E79CD5E-57CF-4AC3-94E8-8042811D69BA}"/>
    <hyperlink ref="C518" r:id="rId501" xr:uid="{DB988DE8-2C1D-49E8-905B-9C3AD6657131}"/>
    <hyperlink ref="C517" r:id="rId502" xr:uid="{391E975A-E65C-4826-8C0E-647B02F99877}"/>
    <hyperlink ref="C519" r:id="rId503" xr:uid="{1925979B-5FE6-4797-A1F1-84D02D6C4755}"/>
    <hyperlink ref="C520" r:id="rId504" xr:uid="{F0420AF4-F0EB-4D87-9C07-BCEAD1BE2425}"/>
    <hyperlink ref="C521" r:id="rId505" xr:uid="{1A2FDC4B-28D4-4212-84E0-D745534C3D0B}"/>
    <hyperlink ref="C522" r:id="rId506" xr:uid="{DA139BC2-557D-4592-8E5C-5F83F025A648}"/>
    <hyperlink ref="C523" r:id="rId507" xr:uid="{2174F5BA-B744-4DD2-A930-FE124FA716CC}"/>
    <hyperlink ref="C524" r:id="rId508" xr:uid="{18039325-DE9C-4D11-B9BA-E4A1352A4F61}"/>
    <hyperlink ref="C525" r:id="rId509" xr:uid="{4352E9D8-99E2-4D26-BCD1-50EC4E2770E5}"/>
    <hyperlink ref="C526" r:id="rId510" xr:uid="{97C4EF07-C83D-4773-A8FE-A8187DFDDB02}"/>
    <hyperlink ref="C527" r:id="rId511" xr:uid="{5BEB6D3D-D6E8-412D-8409-A2CEC903900E}"/>
    <hyperlink ref="C528" r:id="rId512" xr:uid="{5927F113-D048-4EF5-8715-ACD5105DD5A3}"/>
    <hyperlink ref="C529" r:id="rId513" xr:uid="{A095706A-DF77-4490-B6FA-50D79E22B2AB}"/>
    <hyperlink ref="C530" r:id="rId514" xr:uid="{5282EFD0-39E0-404A-BA67-0D5EA12183AE}"/>
    <hyperlink ref="C536" r:id="rId515" xr:uid="{478BDD23-C132-43A2-871E-286929DB0F38}"/>
    <hyperlink ref="C544" r:id="rId516" xr:uid="{5C190775-FA53-4CCF-AA2F-29AE6454C5CD}"/>
    <hyperlink ref="C554" r:id="rId517" display="PKR_549690 New Jersey Spins Leaderboard Borgata NJ" xr:uid="{3E29A10C-F47D-4A74-B95C-3882D1F969D8}"/>
    <hyperlink ref="C560" r:id="rId518" xr:uid="{68DF408A-2D72-4DCF-8471-A3E9372EBFFC}"/>
    <hyperlink ref="C545" r:id="rId519" xr:uid="{A33AA562-E37E-4E67-945B-CD49DBB5696B}"/>
    <hyperlink ref="C555" r:id="rId520" xr:uid="{E0219DD7-0BAF-45C9-AE69-599A2AF75AD0}"/>
    <hyperlink ref="C569" r:id="rId521" xr:uid="{EAEA08CF-A595-4DE2-91B3-22388F492A69}"/>
    <hyperlink ref="C570" r:id="rId522" xr:uid="{C878F581-DBAC-456F-8646-4DC89593E792}"/>
    <hyperlink ref="C572" r:id="rId523" xr:uid="{7806400D-2C4A-48AA-B127-8D9C56195520}"/>
    <hyperlink ref="C565" r:id="rId524" xr:uid="{C16ACDC2-693B-4A73-95BF-2E47E6D0A6D0}"/>
    <hyperlink ref="C566" r:id="rId525" xr:uid="{34757EF5-C27D-49F8-99C9-23A7E4DFD8B2}"/>
    <hyperlink ref="C568" r:id="rId526" xr:uid="{8974D542-EF7D-4111-86F8-921C9049C276}"/>
    <hyperlink ref="C573" r:id="rId527" xr:uid="{A44A2D54-8681-4554-A68E-F50065FD3276}"/>
    <hyperlink ref="C559" r:id="rId528" xr:uid="{E0723B4E-9F61-4C21-BCCC-51C7C6BE2223}"/>
    <hyperlink ref="C574" r:id="rId529" xr:uid="{CCBC759D-DA95-442F-881F-166F7C162C0C}"/>
    <hyperlink ref="C546" r:id="rId530" xr:uid="{94DAAC94-D6E8-4887-8C33-BD81930B62E6}"/>
    <hyperlink ref="C556" r:id="rId531" xr:uid="{38332139-9C3C-44CF-971F-4D140B3AE027}"/>
    <hyperlink ref="C557" r:id="rId532" xr:uid="{4896573F-E526-4756-9F38-5720900BEE57}"/>
    <hyperlink ref="C575" r:id="rId533" xr:uid="{9480FFE3-317B-4EFD-9B9B-91D9D2E528D3}"/>
    <hyperlink ref="C576" r:id="rId534" xr:uid="{8533BA29-6016-4AA0-96AC-F3C61E8CDB38}"/>
    <hyperlink ref="C577" r:id="rId535" xr:uid="{B41888D2-4D27-4F5F-97B9-79D10104FB6A}"/>
    <hyperlink ref="C578" r:id="rId536" xr:uid="{153D1AB3-8031-425C-AE79-A69F46CCB412}"/>
    <hyperlink ref="C579" r:id="rId537" display="BRMKT_635777 BETMGM- Overarching Bet $50 on World Series Future, Get $20 MLB Bonus Bet-MLB" xr:uid="{7263B125-C4EE-4CAA-862C-B85A6B1103FE}"/>
    <hyperlink ref="C580" r:id="rId538" xr:uid="{B5FB4A94-8061-4955-9AF1-E4F10E9EE58D}"/>
    <hyperlink ref="C581" r:id="rId539" display="BRMKT_633889 BetMGM- Bet $25 on MLB OGP Get 10 Bonus Bet-MLB" xr:uid="{C35C3E7D-3B2B-40C0-B3C0-277F0CEBA165}"/>
    <hyperlink ref="C561" r:id="rId540" display="PKR_701500 &quot;RUSH&quot; Poker March Match-Up Test A" xr:uid="{E6F29F30-1B33-40D6-93F7-2EF8EDE48622}"/>
    <hyperlink ref="C589" r:id="rId541" xr:uid="{C2747F92-3CCD-4030-B5E1-7413B5FD0047}"/>
    <hyperlink ref="C590" r:id="rId542" xr:uid="{1AD223B0-6ABB-4905-9D5C-45C5A87887F7}"/>
    <hyperlink ref="C592" r:id="rId543" xr:uid="{76C30784-9975-4D94-86BA-7E3A95793EF1}"/>
    <hyperlink ref="C593" r:id="rId544" xr:uid="{BA26E00F-62C5-45A7-9A45-A3957F325DE8}"/>
    <hyperlink ref="C601" r:id="rId545" xr:uid="{C7B8BB23-4359-4172-A601-6665293767BB}"/>
    <hyperlink ref="C603" r:id="rId546" xr:uid="{55F9E37D-3C2F-4BE0-BAA6-A254FC4F4730}"/>
    <hyperlink ref="C604" r:id="rId547" xr:uid="{A22E6F83-BAC6-4B10-9F83-5A54BD4B6263}"/>
    <hyperlink ref="C547" r:id="rId548" xr:uid="{DA205B3B-FB53-446D-86BB-C6C96C78B223}"/>
    <hyperlink ref="C605" r:id="rId549" xr:uid="{5E2EB4E0-507E-4C03-95D7-DB33ABAC51AD}"/>
    <hyperlink ref="C606" r:id="rId550" xr:uid="{AC59CE76-EFEF-4002-AD60-BB6FAC8B327A}"/>
    <hyperlink ref="C607" r:id="rId551" xr:uid="{E90F72E3-0693-4993-959D-8770D749A027}"/>
    <hyperlink ref="C608" r:id="rId552" xr:uid="{7777414A-D839-49D4-883C-7CFE2334B15F}"/>
    <hyperlink ref="C609" r:id="rId553" xr:uid="{728E888A-A90C-43D0-92CD-01F889AE7966}"/>
    <hyperlink ref="C610" r:id="rId554" xr:uid="{B0683B41-BA66-43A9-A298-3F39579A6952}"/>
    <hyperlink ref="C548" r:id="rId555" xr:uid="{B4BDCAAA-7CA4-4797-AACA-87EEEEFF89B0}"/>
    <hyperlink ref="C549" r:id="rId556" xr:uid="{468F4EBF-483F-4F65-870F-BDCF5A9AA95D}"/>
    <hyperlink ref="C611" r:id="rId557" xr:uid="{6479894D-A466-41AF-A870-48283C27E2C5}"/>
    <hyperlink ref="C612" r:id="rId558" xr:uid="{8D46487A-F685-4248-BCBE-8A71286E2FD0}"/>
    <hyperlink ref="C550" r:id="rId559" xr:uid="{710B0579-AF36-4B6A-ABF6-61050A0DBA76}"/>
    <hyperlink ref="C551" r:id="rId560" xr:uid="{0F142E53-FFDE-4DEC-A974-F7FC33DCE772}"/>
    <hyperlink ref="C613" r:id="rId561" xr:uid="{94FC1AEE-08C0-4F89-85EF-2CD8635361F2}"/>
    <hyperlink ref="C614" r:id="rId562" xr:uid="{36817098-6A08-4A4E-B927-7F7E162073DE}"/>
    <hyperlink ref="C552" r:id="rId563" xr:uid="{CDD947AF-5E1B-4BE7-B41F-419105BFAC97}"/>
    <hyperlink ref="C615" r:id="rId564" xr:uid="{A42FB89D-95BD-419A-A140-AF2571F191D5}"/>
    <hyperlink ref="C616" r:id="rId565" xr:uid="{39546C25-B8AE-4862-B4A5-A62FBB440E66}"/>
    <hyperlink ref="C553" r:id="rId566" xr:uid="{B536D1ED-B719-4304-B6EB-545A5FBC169A}"/>
    <hyperlink ref="C617" r:id="rId567" xr:uid="{8B3F6DE1-C064-45C8-AC3E-F10D4E22FE1C}"/>
    <hyperlink ref="C582" r:id="rId568" xr:uid="{CAA81A3C-5759-4933-BB54-49D448FA3F7C}"/>
    <hyperlink ref="C583" r:id="rId569" xr:uid="{7F7910F0-4962-4A53-94D8-A25C508C6B63}"/>
    <hyperlink ref="C584" r:id="rId570" xr:uid="{B060D869-C59B-44B7-94F1-C8A58D7B16E0}"/>
    <hyperlink ref="C585" r:id="rId571" xr:uid="{D89C0DC4-2C97-4B4D-B8A1-240DF9AFC74D}"/>
    <hyperlink ref="C586" r:id="rId572" xr:uid="{6F3A89D6-8A7B-44CE-8CDE-EEEB68E3D0CD}"/>
    <hyperlink ref="C587" r:id="rId573" xr:uid="{07C23906-22AC-4A56-9670-62A22BFC95C4}"/>
    <hyperlink ref="C588" r:id="rId574" xr:uid="{0FC11A12-6896-46D7-BA56-53D303712A3E}"/>
    <hyperlink ref="C567" r:id="rId575" xr:uid="{E87C8644-66EF-491A-B893-5047BDE19E2A}"/>
    <hyperlink ref="C571" r:id="rId576" xr:uid="{23125AE5-DAC0-4E4F-8FED-A4E2290D9E6E}"/>
    <hyperlink ref="C558" r:id="rId577" xr:uid="{D985E1F4-71ED-4A13-A7CD-A5005BF942BA}"/>
    <hyperlink ref="C591" r:id="rId578" xr:uid="{818D6DA4-73F2-4A7B-8FAD-DF529EEFCA47}"/>
    <hyperlink ref="C563" r:id="rId579" xr:uid="{2C57D65A-8038-4716-BF74-9086F1BA29CB}"/>
    <hyperlink ref="C332" r:id="rId580" xr:uid="{CACDA559-76C8-4424-AE40-9F72D19FD985}"/>
    <hyperlink ref="C562" r:id="rId581" xr:uid="{B699235A-4FB0-4B1A-8F29-70D68767AE1E}"/>
    <hyperlink ref="C564" r:id="rId582" xr:uid="{D3344BE0-ED06-4BFF-8721-17E4DC1B4B82}"/>
    <hyperlink ref="C623" r:id="rId583" xr:uid="{B7D27831-F566-4A61-B7C4-CF52E697380F}"/>
    <hyperlink ref="C625" r:id="rId584" xr:uid="{17ACFCEA-4F28-4541-9EFF-75C307E6B09A}"/>
    <hyperlink ref="C624" r:id="rId585" xr:uid="{8687B107-EB36-4E71-B0BB-F5FAF41E1DB5}"/>
    <hyperlink ref="C631" r:id="rId586" xr:uid="{00F79947-818C-48CF-BA41-7B690E4EAFFD}"/>
    <hyperlink ref="C637" r:id="rId587" xr:uid="{CCFEAB27-5A3D-475D-92C0-4FA6918C3F6B}"/>
    <hyperlink ref="C638" r:id="rId588" xr:uid="{E8588BF7-FDF4-4C62-9D97-20143D6E73D5}"/>
    <hyperlink ref="C645" r:id="rId589" xr:uid="{9EC236F1-8B30-4EC3-84D9-B18CB8C98F03}"/>
    <hyperlink ref="C646" r:id="rId590" xr:uid="{9A8B3C8F-A911-4FB6-BF50-01D5DB60832E}"/>
    <hyperlink ref="C639" r:id="rId591" xr:uid="{E8A8AFBB-DBCD-4292-AF5C-13DB33A54EEA}"/>
    <hyperlink ref="C649" r:id="rId592" xr:uid="{CE8DF06C-17B7-41A8-9DBA-C309F859A484}"/>
    <hyperlink ref="C650" r:id="rId593" xr:uid="{040EFBE1-007F-416F-88BA-F3212DFBC7A7}"/>
    <hyperlink ref="C651" r:id="rId594" xr:uid="{599E1E0B-2852-45B7-B1A2-DA30C781EAFB}"/>
    <hyperlink ref="C652" r:id="rId595" xr:uid="{ADB7F754-D0BE-4CEF-9421-47C9BEB98064}"/>
    <hyperlink ref="C657" r:id="rId596" xr:uid="{85FE0E1D-BAAF-49E5-AB3A-216CB60E6FB0}"/>
    <hyperlink ref="C658" r:id="rId597" xr:uid="{DA9397BD-3502-4DDD-AA3C-A1A762BF5DF2}"/>
    <hyperlink ref="C647" r:id="rId598" xr:uid="{9CDDB806-0251-4436-87AC-B33AAFF1BC77}"/>
    <hyperlink ref="C663" r:id="rId599" xr:uid="{5F60659F-BC0B-494F-89AA-D8E0588B39AF}"/>
    <hyperlink ref="C664" r:id="rId600" xr:uid="{8E5FEA2B-B5E7-40C7-BE24-278038DD8DC2}"/>
    <hyperlink ref="C648" r:id="rId601" xr:uid="{C1314C6A-1D53-4785-A7E1-5CD1DC609DAF}"/>
    <hyperlink ref="C668" r:id="rId602" xr:uid="{4B8DB0E2-9D64-48C0-BBF5-74E75F603BB8}"/>
    <hyperlink ref="C669" r:id="rId603" xr:uid="{1F632B24-03B8-45F0-A079-26CE852E3BDB}"/>
    <hyperlink ref="C632" r:id="rId604" xr:uid="{4C62632E-3613-44CA-87A9-9014C776E5C2}"/>
    <hyperlink ref="C633" r:id="rId605" xr:uid="{B01CEE20-CFEC-4334-946D-DC35B52C141B}"/>
    <hyperlink ref="C634" r:id="rId606" xr:uid="{FCD3CCBC-C0C7-41B8-A9BB-3985FDF6D8C1}"/>
    <hyperlink ref="C670" r:id="rId607" xr:uid="{05067349-89A4-42D2-87AD-72755D6C4017}"/>
    <hyperlink ref="C659" r:id="rId608" xr:uid="{DE5215AA-446B-4CD1-AAA6-886C36D3F1C8}"/>
    <hyperlink ref="C660" r:id="rId609" xr:uid="{0FDC9C23-407D-44C0-8CCE-0A4C1C032EE0}"/>
    <hyperlink ref="C661" r:id="rId610" xr:uid="{E45438AB-0B4E-46AC-BEB4-3A577AA92AE8}"/>
    <hyperlink ref="C662" r:id="rId611" xr:uid="{FF159AA4-D917-48A6-B41C-75C3FCC11042}"/>
    <hyperlink ref="C665" r:id="rId612" xr:uid="{BCA3F2EA-0817-4BBA-92F7-5E1212B93082}"/>
    <hyperlink ref="C666" r:id="rId613" xr:uid="{77AA4870-C290-43E5-9FDC-2E3939900362}"/>
    <hyperlink ref="C640" r:id="rId614" xr:uid="{D9A5DC49-FD08-4C0B-B6FB-1C3C91DCDB98}"/>
    <hyperlink ref="C644" r:id="rId615" xr:uid="{158DF923-0764-46C3-8F8F-CE8CE1F0F083}"/>
    <hyperlink ref="C641" r:id="rId616" xr:uid="{CAC4C3BA-8A9A-49E8-9A75-B47CCF835752}"/>
    <hyperlink ref="C642" r:id="rId617" xr:uid="{F0680292-4A14-4B5E-9212-BFB69DA6AC6B}"/>
    <hyperlink ref="C643" r:id="rId618" xr:uid="{EC6C71B2-88B2-4C4E-A992-B5EFC8130860}"/>
    <hyperlink ref="C635" r:id="rId619" xr:uid="{F1DEA8E6-A076-4ECA-8925-0B66B301F5D3}"/>
    <hyperlink ref="C636" r:id="rId620" xr:uid="{E8593EE1-900B-42AE-B724-05F5746FE54F}"/>
    <hyperlink ref="C671" r:id="rId621" xr:uid="{7068B4DB-8EAB-4374-9F6A-C2DFD8381510}"/>
    <hyperlink ref="C672" r:id="rId622" xr:uid="{49810754-0BAD-4093-86F7-161ACC224F52}"/>
    <hyperlink ref="C680" r:id="rId623" xr:uid="{BDDCB46C-7AE4-44EE-B688-422495291459}"/>
    <hyperlink ref="C681" r:id="rId624" xr:uid="{F01A188E-47EC-4F03-9CDD-8560B014546A}"/>
    <hyperlink ref="C683" r:id="rId625" xr:uid="{A15D57BB-AA4C-4E1F-B229-0510F64FB51E}"/>
    <hyperlink ref="C673" r:id="rId626" xr:uid="{CE45747C-951A-4928-8F70-3413B897AD9E}"/>
    <hyperlink ref="C682" r:id="rId627" xr:uid="{49AC833A-3958-49E1-AAB9-570948AE1897}"/>
    <hyperlink ref="C684" r:id="rId628" xr:uid="{6296595B-0D37-403E-A329-3874FBB52FC9}"/>
    <hyperlink ref="C685" r:id="rId629" xr:uid="{ABB9DF6D-11B9-4EBE-B1B0-5A80C42AB3B1}"/>
    <hyperlink ref="C686" r:id="rId630" xr:uid="{021BFA85-A32F-4F6D-9EED-DA853BE907C1}"/>
    <hyperlink ref="C674" r:id="rId631" xr:uid="{FE6F9EFB-75B7-48F0-9C98-7B9ABE0FDFC7}"/>
    <hyperlink ref="C675" r:id="rId632" xr:uid="{33931087-04FF-4A3A-9AB7-6B400BF75648}"/>
    <hyperlink ref="C676" r:id="rId633" xr:uid="{DDF85E9E-C5E5-4A98-9439-AFBA3BC28B22}"/>
    <hyperlink ref="C677" r:id="rId634" xr:uid="{9661C224-D99D-4D35-9DB0-E72E5A065799}"/>
    <hyperlink ref="C678" r:id="rId635" xr:uid="{CA63D660-05C5-4936-85A1-A7598836071A}"/>
    <hyperlink ref="C679" r:id="rId636" xr:uid="{F02A3AD8-DD7D-43AF-A3F7-5E7AE9F54EB0}"/>
    <hyperlink ref="C667" r:id="rId637" xr:uid="{D069D101-92C1-42DC-B281-D330FFD7A646}"/>
    <hyperlink ref="C653" r:id="rId638" xr:uid="{A13F8436-394C-4865-802D-D39B6B63A4AD}"/>
    <hyperlink ref="C654" r:id="rId639" xr:uid="{93F15F21-A907-477D-A714-7A8A53CE71E9}"/>
    <hyperlink ref="C655" r:id="rId640" xr:uid="{78AAA73F-6D9B-440F-ADFA-1BDBDD45968D}"/>
    <hyperlink ref="C656" r:id="rId641" xr:uid="{6B317AAC-E446-4A76-82A7-7ACE130960A5}"/>
    <hyperlink ref="C687" r:id="rId642" xr:uid="{4099BF2B-33DC-4759-BC8A-CDBD6CBFF717}"/>
    <hyperlink ref="C688" r:id="rId643" xr:uid="{2B88AFA0-DBE2-4FC1-A366-840378C082AF}"/>
    <hyperlink ref="C689" r:id="rId644" xr:uid="{335D2A75-046E-4892-AE29-2FDC0E3058F7}"/>
    <hyperlink ref="C690" r:id="rId645" xr:uid="{2CFC4B3F-02F4-4EC9-B115-13596B0AD45D}"/>
    <hyperlink ref="C694" r:id="rId646" xr:uid="{CB4022E9-F770-411B-A8DC-8DA5CF54B1C2}"/>
    <hyperlink ref="C693" r:id="rId647" xr:uid="{4524E8AE-ADB1-4011-8822-72DD108646F2}"/>
    <hyperlink ref="C695" r:id="rId648" xr:uid="{54C14DA8-628C-4042-B7B1-573CBF34F3BB}"/>
    <hyperlink ref="C697" r:id="rId649" xr:uid="{30768F0B-BBCA-435D-B7A1-B5F49FCB83E0}"/>
    <hyperlink ref="C696" r:id="rId650" xr:uid="{999478E4-FEB9-4FEA-A980-4E8A93A2A86F}"/>
    <hyperlink ref="C691" r:id="rId651" xr:uid="{7D940B28-EFBD-4826-958F-CC1C8C165DEB}"/>
    <hyperlink ref="C692" r:id="rId652" xr:uid="{867BDB14-A763-40DC-867B-88B171DFE4F1}"/>
    <hyperlink ref="C698" r:id="rId653" xr:uid="{A00769A3-3B5E-4CB8-ABE4-5651CD882781}"/>
    <hyperlink ref="C699" r:id="rId654" xr:uid="{289FF52F-C322-4874-B82C-4A392681B9C6}"/>
    <hyperlink ref="C700" r:id="rId655" xr:uid="{9F0480BC-62AA-4223-AB70-3257E87DCDC2}"/>
    <hyperlink ref="C701" r:id="rId656" xr:uid="{17BB06D8-F6ED-4423-9925-F21471DEA67E}"/>
    <hyperlink ref="C702" r:id="rId657" xr:uid="{6F0EC86C-DB06-4F82-87AF-7F21869A2F5B}"/>
    <hyperlink ref="C703" r:id="rId658" xr:uid="{0BCFF8AC-30E0-4847-B97A-958AB606913E}"/>
    <hyperlink ref="C704" r:id="rId659" xr:uid="{E6B73647-D5CF-4E8C-8AAD-4AA0884FA7FD}"/>
    <hyperlink ref="C705" r:id="rId660" xr:uid="{54BB3C95-8C32-4686-A1F3-7C10B194D776}"/>
    <hyperlink ref="C706" r:id="rId661" xr:uid="{60F33FDF-851C-4333-ACA0-109E12DAAA95}"/>
    <hyperlink ref="C707" r:id="rId662" xr:uid="{6BC738D4-787C-4273-8CEA-36396A6EF8EC}"/>
    <hyperlink ref="C712" r:id="rId663" xr:uid="{05D0166E-B836-4CDD-B0C4-718CB18261F4}"/>
    <hyperlink ref="C713" r:id="rId664" xr:uid="{B5070C75-FD05-49C2-9702-38E9EA435786}"/>
    <hyperlink ref="C708" r:id="rId665" xr:uid="{99852855-5951-4735-B189-F2AFBE7210FC}"/>
    <hyperlink ref="C709" r:id="rId666" xr:uid="{CEBB49FB-9B15-4652-BAA0-A19112721898}"/>
    <hyperlink ref="C717" r:id="rId667" xr:uid="{65C9FADE-1EDF-4746-9BA9-534823F3FD9C}"/>
    <hyperlink ref="C718" r:id="rId668" xr:uid="{C11B04DD-806B-4462-9092-1EA7091F1A61}"/>
    <hyperlink ref="C716" r:id="rId669" xr:uid="{78A83744-15E9-49CE-8459-2B37C93789CC}"/>
    <hyperlink ref="C719" r:id="rId670" xr:uid="{E5812282-B9BF-4402-B4BC-2BCD5D43B6D9}"/>
    <hyperlink ref="C720" r:id="rId671" xr:uid="{2636FDB7-3986-4984-AAEF-D942C473AFA6}"/>
    <hyperlink ref="C721" r:id="rId672" xr:uid="{8F3C0D82-3744-42EB-8852-470DBD3ABB5F}"/>
    <hyperlink ref="C722" r:id="rId673" xr:uid="{F66B9243-FF62-4F4E-9B3A-18390AA50EB9}"/>
    <hyperlink ref="C723" r:id="rId674" xr:uid="{51DB6337-812F-400F-A098-0D7ACC44570F}"/>
    <hyperlink ref="C724" r:id="rId675" xr:uid="{B2DA150D-CB54-4FB3-BF7C-4484E1EA99F4}"/>
    <hyperlink ref="C710" r:id="rId676" xr:uid="{960BA47F-F531-4BFD-8D1A-00970B36D2B6}"/>
    <hyperlink ref="C711" r:id="rId677" xr:uid="{998C703F-C266-4164-ABE2-D109D514CCF7}"/>
    <hyperlink ref="C714" r:id="rId678" xr:uid="{0D35A091-8120-4005-8B06-51AA00A6959A}"/>
    <hyperlink ref="C715" r:id="rId679" xr:uid="{6485AD41-2D38-4EE3-A7F1-5544C74C1E51}"/>
    <hyperlink ref="C725" r:id="rId680" xr:uid="{33F0DF9F-A3C1-4971-BC02-86F889178E5E}"/>
    <hyperlink ref="C726" r:id="rId681" xr:uid="{CD107AC8-F8F3-4466-96AE-BE48CDC48BB2}"/>
    <hyperlink ref="C727" r:id="rId682" xr:uid="{166086F7-DD10-4FB6-A117-2B08E8533A15}"/>
    <hyperlink ref="C728" r:id="rId683" xr:uid="{9670AC8B-4384-41A3-B662-643298077009}"/>
    <hyperlink ref="C729" r:id="rId684" xr:uid="{6F3D8859-8A3E-46F3-9E3E-999E148CD990}"/>
    <hyperlink ref="C730" r:id="rId685" xr:uid="{4B7E986C-D569-402F-B60E-BDE2C9ADF20F}"/>
    <hyperlink ref="C731" r:id="rId686" xr:uid="{9A3BBFDF-2C9A-4B47-A3B2-8BC0E2B24536}"/>
    <hyperlink ref="C732" r:id="rId687" xr:uid="{72940433-A7A0-4FE2-8C9A-09F61D801B97}"/>
    <hyperlink ref="C733" r:id="rId688" xr:uid="{3B971CD8-959C-4771-B814-B48536BDCE71}"/>
    <hyperlink ref="C734" r:id="rId689" xr:uid="{FDB9A204-2041-48D0-BEB9-2CFCC2E36D1A}"/>
    <hyperlink ref="C735" r:id="rId690" xr:uid="{C210C2BD-D1B9-4498-85E8-CEE3959AE212}"/>
    <hyperlink ref="C736" r:id="rId691" xr:uid="{235D9A07-751D-4376-B24A-D670097D4B53}"/>
    <hyperlink ref="C737" r:id="rId692" display="CHR_See Change Request - 3/28 (eligible reward games) &quot;RUSH&quot; - BELLAGIO FOUNTAINS OF FORTUNE" xr:uid="{22F5CDCE-3D2E-415F-8F92-CAEB67A16135}"/>
    <hyperlink ref="C738" r:id="rId693" display="https://betmgm.my.workfront.com/task/6422e9a00044bbb3a95feae353469ea4/updates" xr:uid="{AF647D38-5CE1-467E-8804-C75BA00876CF}"/>
    <hyperlink ref="C741" r:id="rId694" xr:uid="{08E824F6-3DA0-4B85-B3B4-2389E1240D3B}"/>
    <hyperlink ref="C742" r:id="rId695" xr:uid="{FD4523E4-A9C0-4EC2-8449-764677B025F3}"/>
    <hyperlink ref="C743" r:id="rId696" xr:uid="{C52EB5FA-AC1B-4877-95FD-3DD59E50F22B}"/>
    <hyperlink ref="C744" r:id="rId697" xr:uid="{1D9A23A8-DECA-48E4-AEB5-7E5B68826AAA}"/>
    <hyperlink ref="C745" r:id="rId698" xr:uid="{D994B5EB-DD00-4393-B18D-A4B48551FD52}"/>
    <hyperlink ref="C746" r:id="rId699" xr:uid="{B38B7190-A4F6-423C-8BE1-CF6792BD35F5}"/>
    <hyperlink ref="C747" r:id="rId700" xr:uid="{E672C120-227B-45D9-A989-0BD40A7ED4F9}"/>
    <hyperlink ref="C739" r:id="rId701" xr:uid="{6D0CAB30-34E4-427E-AC51-C0F7D4F63AC4}"/>
    <hyperlink ref="C740" r:id="rId702" xr:uid="{2B588A21-FCBD-4B55-959C-43611C7CDC87}"/>
    <hyperlink ref="C754" r:id="rId703" xr:uid="{9E9E2BAC-2364-4A1D-8E35-20F9D12D3E2F}"/>
    <hyperlink ref="C748" r:id="rId704" xr:uid="{804F428A-A66F-4095-A462-344CF40E6D84}"/>
    <hyperlink ref="C749" r:id="rId705" xr:uid="{1DF77B0B-E041-44A8-A6FD-DA9C6F563A53}"/>
    <hyperlink ref="C750" r:id="rId706" xr:uid="{4059D35F-C51D-4DA7-95B0-BC2C9835C64E}"/>
    <hyperlink ref="C751" r:id="rId707" xr:uid="{8C4D6A79-A650-4CC8-8345-76387ABE6DB7}"/>
    <hyperlink ref="C760" r:id="rId708" xr:uid="{DB26D1FC-DDE3-46B7-B6A8-847F28EC81F8}"/>
    <hyperlink ref="C761" r:id="rId709" xr:uid="{C3BA467E-22B2-4903-87B5-37414761956D}"/>
    <hyperlink ref="C755" r:id="rId710" xr:uid="{8759A6EC-5902-482A-85B9-7D30AD027363}"/>
    <hyperlink ref="C759" r:id="rId711" xr:uid="{91D2D47E-2DB3-4CB7-BEE8-404C2D37FB15}"/>
    <hyperlink ref="C756" r:id="rId712" xr:uid="{A1B8331C-3CBD-4B60-A6DE-F394A0FF33F0}"/>
    <hyperlink ref="C757" r:id="rId713" xr:uid="{D0E73CAF-1B18-4488-9663-57AC3876CAC3}"/>
    <hyperlink ref="C758" r:id="rId714" xr:uid="{9C2B1196-0A79-46F0-9142-7BBB379ACE02}"/>
    <hyperlink ref="C764" r:id="rId715" xr:uid="{C9182197-12B2-4C47-B271-B327DCD33756}"/>
    <hyperlink ref="C765" r:id="rId716" xr:uid="{F795E488-2441-48F8-B573-57B0FA78A648}"/>
    <hyperlink ref="C766" r:id="rId717" xr:uid="{FA423BC4-53F6-44C3-869B-15D09F6F8CB8}"/>
    <hyperlink ref="C767" r:id="rId718" xr:uid="{8FE1D74E-E5ED-444B-87FA-E173068644F9}"/>
    <hyperlink ref="C752" r:id="rId719" xr:uid="{74DDDC6C-3DE4-4EAA-A1C8-EEE650713629}"/>
    <hyperlink ref="C753" r:id="rId720" xr:uid="{B4F88875-D38D-4B31-8DCF-D232332AE775}"/>
    <hyperlink ref="C768" r:id="rId721" xr:uid="{12339CC6-C4AE-4E95-840B-9F3FE77EB5D4}"/>
    <hyperlink ref="C769" r:id="rId722" xr:uid="{3BEA3611-4A88-416B-8A65-8A6260E30AF7}"/>
    <hyperlink ref="C770" r:id="rId723" xr:uid="{3F9820F3-E551-4433-A427-5DD803D516C7}"/>
    <hyperlink ref="C771" r:id="rId724" xr:uid="{8F8498C0-0A15-4686-A472-A7AA1E2F0672}"/>
    <hyperlink ref="C774" r:id="rId725" xr:uid="{E978B132-700F-4361-9D32-01228591003C}"/>
    <hyperlink ref="C772" r:id="rId726" xr:uid="{5D9F00BC-B210-4C1E-8D28-55AA9785A633}"/>
    <hyperlink ref="C773" r:id="rId727" xr:uid="{30570FC5-872A-4980-AA68-5C5C082FAF0F}"/>
    <hyperlink ref="C775" r:id="rId728" xr:uid="{A038727B-74D3-4C40-8AF5-80755D9D6420}"/>
    <hyperlink ref="C776" r:id="rId729" xr:uid="{49BD7697-7052-4718-B567-10116FBA5252}"/>
    <hyperlink ref="C777" r:id="rId730" xr:uid="{36EADC9C-18B5-494F-9AF7-B08949443C6B}"/>
    <hyperlink ref="C778" r:id="rId731" xr:uid="{598CB820-398E-46C7-A3E6-28A1A971B0FA}"/>
    <hyperlink ref="C779" r:id="rId732" xr:uid="{E9F0A39B-0FC8-4822-A978-8E050734F6D4}"/>
    <hyperlink ref="C780" r:id="rId733" xr:uid="{22BCA5E9-9702-43C2-9FC5-D164FB3DDA2F}"/>
    <hyperlink ref="C781" r:id="rId734" xr:uid="{5813CC0A-F9AF-49D4-91D4-015406C888D7}"/>
    <hyperlink ref="C782" r:id="rId735" xr:uid="{B760CB4D-21D7-47A2-BBDD-6355EADECBEB}"/>
    <hyperlink ref="C783" r:id="rId736" xr:uid="{C1FCD7BB-7391-4B0E-A704-FCB357009071}"/>
    <hyperlink ref="C784" r:id="rId737" xr:uid="{BC6DF0FD-97AB-4C56-AE30-88FD0E85EC35}"/>
    <hyperlink ref="C785" r:id="rId738" xr:uid="{1866751A-239B-4FB3-A5BA-D9E6FBE838ED}"/>
    <hyperlink ref="C786" r:id="rId739" xr:uid="{4BF24534-261D-4918-86A9-EAC4AA03B188}"/>
    <hyperlink ref="C787" r:id="rId740" xr:uid="{B2C4E6FC-6A39-4DAD-B70D-26AA801CBC5B}"/>
    <hyperlink ref="C788" r:id="rId741" xr:uid="{AFE9DB00-47A0-4D7F-9BAC-09C8CE85DE0F}"/>
    <hyperlink ref="C789" r:id="rId742" xr:uid="{07F29453-2EE7-4665-9A73-BEB70AB03E7B}"/>
    <hyperlink ref="C790" r:id="rId743" xr:uid="{2E01925E-60A3-4CB4-9544-5D0DB98827F3}"/>
    <hyperlink ref="C762" r:id="rId744" xr:uid="{E79D1CB5-8CDD-4E2E-993E-C9A0AF2895C6}"/>
    <hyperlink ref="C763" r:id="rId745" xr:uid="{4D4C1498-A258-492F-AA0D-45F4779D5A1A}"/>
    <hyperlink ref="C791" r:id="rId746" xr:uid="{DAEBF4A8-147D-4A8F-90F0-29A93D952DA7}"/>
    <hyperlink ref="C792" r:id="rId747" xr:uid="{A6D3374D-C195-4995-9C2F-CADA98A35D63}"/>
    <hyperlink ref="C793" r:id="rId748" xr:uid="{C9F6A93A-1967-4FFB-A691-6524BDEC683E}"/>
    <hyperlink ref="C794" r:id="rId749" xr:uid="{961F89D2-A7AD-4774-95EE-653555E7C10B}"/>
    <hyperlink ref="C795" r:id="rId750" xr:uid="{A919DBBD-C27C-4FB7-9AD2-7A614CDD242A}"/>
    <hyperlink ref="C796" r:id="rId751" xr:uid="{E3CDC302-04BF-4F8B-AD81-791B7F3C12A9}"/>
    <hyperlink ref="C799" r:id="rId752" xr:uid="{BF8DB3D9-0609-4B71-9CBF-A2A619561F7E}"/>
    <hyperlink ref="C800" r:id="rId753" xr:uid="{401ED49F-E42A-4CC4-B34D-C121A2B588C9}"/>
    <hyperlink ref="C801" r:id="rId754" xr:uid="{BE5C1E76-739A-4D3D-9AE6-BC703F7EA9D3}"/>
    <hyperlink ref="C802" r:id="rId755" xr:uid="{2A06AA95-05E3-4A30-B106-AF226A736DFC}"/>
    <hyperlink ref="C807" r:id="rId756" xr:uid="{F9BD234F-2C70-4204-9F18-D3D6A6AACF97}"/>
    <hyperlink ref="C808" r:id="rId757" xr:uid="{FCC9103B-A55F-414C-BF1B-BFB153004F66}"/>
    <hyperlink ref="C809" r:id="rId758" xr:uid="{542167E8-6D25-4FF1-978A-0146E76583A7}"/>
    <hyperlink ref="C810" r:id="rId759" xr:uid="{E5E26177-A5F5-464A-8F60-53F02F62C67B}"/>
    <hyperlink ref="C811" r:id="rId760" xr:uid="{8161033A-A794-46BB-94AE-76C343D16499}"/>
    <hyperlink ref="C812" r:id="rId761" xr:uid="{42E977C7-7436-4BC3-9396-4D4B98849DE1}"/>
    <hyperlink ref="C813" r:id="rId762" xr:uid="{F4F93BC5-560B-49F6-8161-F37C1F18D6E9}"/>
    <hyperlink ref="C805" r:id="rId763" xr:uid="{D3CFC1F5-8252-4224-89B7-8D9B03522E90}"/>
    <hyperlink ref="C806" r:id="rId764" xr:uid="{5472F045-2B72-44ED-A399-77982AE927EF}"/>
    <hyperlink ref="C814" r:id="rId765" xr:uid="{E5015395-99DA-43B3-8D43-63D527B074A1}"/>
    <hyperlink ref="C815" r:id="rId766" xr:uid="{79573BAC-C68A-43D8-96F6-F415A5162D90}"/>
    <hyperlink ref="C797" r:id="rId767" xr:uid="{934DA53F-CB56-4C10-BEFC-2623C62EF6B7}"/>
    <hyperlink ref="C798" r:id="rId768" xr:uid="{435FE922-B81D-4488-A1ED-1DE8A59532A0}"/>
    <hyperlink ref="C803" r:id="rId769" xr:uid="{21410BFF-D9D5-4CE5-B12A-ADDF77671085}"/>
    <hyperlink ref="C804" r:id="rId770" xr:uid="{28ADBFFB-2A17-4A0F-907F-1DDA884FC5D8}"/>
    <hyperlink ref="C816" r:id="rId771" xr:uid="{9A81B898-40A8-4F51-B763-DC12C5CB2782}"/>
    <hyperlink ref="C827" r:id="rId772" xr:uid="{7254B5B3-E83B-482F-8021-40786BA819ED}"/>
    <hyperlink ref="C823" r:id="rId773" xr:uid="{361C019A-2BE3-480A-A3B1-9E091FE64B99}"/>
    <hyperlink ref="C828" r:id="rId774" xr:uid="{EDA3C5CD-5E3E-4A2B-9000-106441572588}"/>
    <hyperlink ref="C829" r:id="rId775" xr:uid="{D7648C3D-24D3-421D-A4B7-74D803BE0AD4}"/>
    <hyperlink ref="C817" r:id="rId776" xr:uid="{C0C44198-CE14-45B7-95DF-6547A23A2F3E}"/>
    <hyperlink ref="C830" r:id="rId777" xr:uid="{A164BAC7-6E6A-40C7-A7F1-2F28F1C5F199}"/>
    <hyperlink ref="C831" r:id="rId778" xr:uid="{7F80DD00-F71F-4C20-865D-5F3601F25F85}"/>
    <hyperlink ref="C836" r:id="rId779" xr:uid="{EF4A6AA3-BA19-425D-B668-52A4134EFD33}"/>
    <hyperlink ref="C839" r:id="rId780" xr:uid="{72A30111-AC34-4294-9EF8-C400725AAA2F}"/>
    <hyperlink ref="C838" r:id="rId781" xr:uid="{01302D2E-4F86-4816-99BD-68E6BDBF4B21}"/>
    <hyperlink ref="C832" r:id="rId782" xr:uid="{80BC7ECC-68A2-49FE-AFB3-16085651975A}"/>
    <hyperlink ref="C840" r:id="rId783" xr:uid="{5E7C13E1-F939-4574-85E6-7966DBB3BA84}"/>
    <hyperlink ref="C833" r:id="rId784" xr:uid="{E13A6433-D9EA-4966-B62D-625DDCC0102A}"/>
    <hyperlink ref="C834" r:id="rId785" xr:uid="{9E9A9AB3-517C-48CE-874C-045919469C49}"/>
    <hyperlink ref="C835" r:id="rId786" xr:uid="{0CC3DF7B-83F9-48B5-BC76-F1DC1E85E6E2}"/>
    <hyperlink ref="C818" r:id="rId787" xr:uid="{8ABA7FA0-8CA8-4EA6-B063-C788A7D3A0E7}"/>
    <hyperlink ref="C844" r:id="rId788" xr:uid="{DD1F740B-9AB3-42D8-98E9-6097ADD7AF78}"/>
    <hyperlink ref="C845" r:id="rId789" xr:uid="{5F828B41-9CC7-4D40-95B1-3DFCD26091DA}"/>
    <hyperlink ref="C842" r:id="rId790" xr:uid="{D18B0803-0962-4B6F-9A36-FD63049B415F}"/>
    <hyperlink ref="C843" r:id="rId791" xr:uid="{6F2F4969-DD8E-4F30-97F5-E010AC8784C5}"/>
    <hyperlink ref="C824" r:id="rId792" xr:uid="{EA09CAB9-A6AF-4A30-BE1B-9BF196B904C3}"/>
    <hyperlink ref="C825" r:id="rId793" xr:uid="{1C1C04A3-94D4-4E74-81DB-D97ED6B0BB12}"/>
    <hyperlink ref="C826" r:id="rId794" xr:uid="{13E4B499-097C-4ECC-AA55-DB46821169BE}"/>
    <hyperlink ref="C819" r:id="rId795" xr:uid="{E3E9AEAF-1737-4AE7-8816-E3908D4B18FC}"/>
    <hyperlink ref="C820" r:id="rId796" xr:uid="{E1ACE7FB-B5AB-43CA-B8BB-76AF0D32902E}"/>
    <hyperlink ref="C821" r:id="rId797" xr:uid="{7ECC779D-26B9-4141-8931-EFEFADE3BB16}"/>
    <hyperlink ref="C822" r:id="rId798" xr:uid="{F8E11A37-79BA-4CF6-845D-48119A48CEC4}"/>
    <hyperlink ref="C846" r:id="rId799" xr:uid="{D1E6A7F0-AD28-4A86-BB00-994E7B2D0983}"/>
    <hyperlink ref="C847" r:id="rId800" xr:uid="{F6BF0006-D46E-4840-AEFF-8048C633E6A4}"/>
    <hyperlink ref="C848" r:id="rId801" xr:uid="{EEC5E296-4B59-4EBB-9EF6-9F8554F80B27}"/>
    <hyperlink ref="C849" r:id="rId802" xr:uid="{D186F9DD-33AD-4E3D-9D66-02F253ABDD0E}"/>
    <hyperlink ref="C841" r:id="rId803" xr:uid="{7B264164-8A15-4AE4-9470-8BD02F76A4F8}"/>
    <hyperlink ref="C837" r:id="rId804" xr:uid="{81742540-5CAE-4CCE-816F-B6D86C42965C}"/>
    <hyperlink ref="C850" r:id="rId805" xr:uid="{48EDE80D-E59E-4B1B-873B-CC04874C9386}"/>
    <hyperlink ref="C851" r:id="rId806" xr:uid="{5E3FB419-9B3F-4A46-8BAB-EA7A899DB499}"/>
  </hyperlinks>
  <pageMargins left="0.7" right="0.7" top="0.75" bottom="0.75" header="0.3" footer="0.3"/>
  <legacyDrawing r:id="rId807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FDB1B7-FCA5-4BA0-8720-7012F4B2CBEA}">
          <x14:formula1>
            <xm:f>Categories!$A$2:$A$14</xm:f>
          </x14:formula1>
          <xm:sqref>H343:H604 H2:H341 H618:H851 H853:H1048576</xm:sqref>
        </x14:dataValidation>
        <x14:dataValidation type="list" allowBlank="1" showInputMessage="1" showErrorMessage="1" xr:uid="{F4080231-7558-4FD7-8625-48320089490C}">
          <x14:formula1>
            <xm:f>Categories!$B$2:$B$9</xm:f>
          </x14:formula1>
          <xm:sqref>I688:I689 I2:I686 I691:I851 I853:I1048576</xm:sqref>
        </x14:dataValidation>
        <x14:dataValidation type="list" allowBlank="1" showInputMessage="1" showErrorMessage="1" xr:uid="{08295A7E-77FB-4BCA-9FE2-4F800BF8A334}">
          <x14:formula1>
            <xm:f>Categories!$C$2:$C$20</xm:f>
          </x14:formula1>
          <xm:sqref>K2:K851 K853:K1048576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4136-7585-4324-A6E3-CEAABBA31F2C}">
  <dimension ref="A1:N677"/>
  <sheetViews>
    <sheetView workbookViewId="0">
      <pane ySplit="1" topLeftCell="A243" activePane="bottomLeft" state="frozen"/>
      <selection pane="bottomLeft" activeCell="I656" sqref="I656"/>
    </sheetView>
  </sheetViews>
  <sheetFormatPr defaultRowHeight="15"/>
  <cols>
    <col min="1" max="1" width="11.42578125" customWidth="1"/>
    <col min="2" max="2" width="10.85546875" style="7" customWidth="1"/>
    <col min="3" max="3" width="104.7109375" customWidth="1"/>
    <col min="4" max="4" width="15.7109375" style="122" customWidth="1"/>
    <col min="5" max="5" width="13.28515625" style="7" customWidth="1"/>
    <col min="6" max="6" width="10.85546875" style="7" customWidth="1"/>
    <col min="7" max="7" width="10.28515625" style="7" customWidth="1"/>
    <col min="8" max="8" width="30.5703125" style="9" customWidth="1"/>
    <col min="9" max="9" width="15.42578125" style="9" customWidth="1"/>
    <col min="10" max="10" width="14.140625" style="7" customWidth="1"/>
    <col min="11" max="11" width="11.85546875" style="9" customWidth="1"/>
    <col min="12" max="12" width="11" style="7" bestFit="1" customWidth="1"/>
    <col min="13" max="13" width="11.5703125" style="7" bestFit="1" customWidth="1"/>
    <col min="14" max="14" width="58" customWidth="1"/>
  </cols>
  <sheetData>
    <row r="1" spans="1:14" s="210" customFormat="1" ht="16.5">
      <c r="A1" s="207" t="s">
        <v>37</v>
      </c>
      <c r="B1" s="208"/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5" t="s">
        <v>0</v>
      </c>
      <c r="I1" s="5" t="s">
        <v>1</v>
      </c>
      <c r="J1" s="209" t="s">
        <v>43</v>
      </c>
      <c r="K1" s="5" t="s">
        <v>2</v>
      </c>
      <c r="L1" s="209" t="s">
        <v>44</v>
      </c>
      <c r="M1" s="209" t="s">
        <v>45</v>
      </c>
      <c r="N1" s="209" t="s">
        <v>46</v>
      </c>
    </row>
    <row r="2" spans="1:14">
      <c r="A2" s="6">
        <v>45019</v>
      </c>
      <c r="B2" s="7">
        <v>1</v>
      </c>
      <c r="C2" s="25" t="s">
        <v>3971</v>
      </c>
      <c r="D2" s="122" t="s">
        <v>2605</v>
      </c>
      <c r="E2" s="7">
        <v>1</v>
      </c>
      <c r="F2" s="7">
        <v>0</v>
      </c>
      <c r="G2" s="7">
        <v>2</v>
      </c>
      <c r="H2" s="9" t="s">
        <v>15</v>
      </c>
      <c r="I2" s="9" t="s">
        <v>10</v>
      </c>
      <c r="J2" s="7" t="s">
        <v>49</v>
      </c>
      <c r="K2" s="9" t="s">
        <v>11</v>
      </c>
      <c r="L2" s="7">
        <v>1</v>
      </c>
    </row>
    <row r="3" spans="1:14">
      <c r="A3" s="6">
        <v>45019</v>
      </c>
      <c r="B3" s="7">
        <f>B2+1</f>
        <v>2</v>
      </c>
      <c r="C3" s="25" t="s">
        <v>3972</v>
      </c>
      <c r="D3" s="122" t="s">
        <v>2605</v>
      </c>
      <c r="E3" s="7">
        <v>1</v>
      </c>
      <c r="F3" s="7">
        <v>0</v>
      </c>
      <c r="G3" s="7">
        <v>2</v>
      </c>
      <c r="H3" s="9" t="s">
        <v>15</v>
      </c>
      <c r="I3" s="9" t="s">
        <v>10</v>
      </c>
      <c r="J3" s="7" t="s">
        <v>49</v>
      </c>
      <c r="K3" s="9" t="s">
        <v>11</v>
      </c>
      <c r="L3" s="7">
        <v>1</v>
      </c>
    </row>
    <row r="4" spans="1:14">
      <c r="A4" s="6">
        <v>45019</v>
      </c>
      <c r="B4" s="7">
        <f t="shared" ref="B4:B67" si="0">B3+1</f>
        <v>3</v>
      </c>
      <c r="C4" s="25" t="s">
        <v>3973</v>
      </c>
      <c r="D4" s="122" t="s">
        <v>2605</v>
      </c>
      <c r="E4" s="7">
        <v>1</v>
      </c>
      <c r="F4" s="7">
        <v>0</v>
      </c>
      <c r="G4" s="7">
        <v>15</v>
      </c>
      <c r="H4" s="9" t="s">
        <v>6</v>
      </c>
      <c r="I4" s="9" t="s">
        <v>4</v>
      </c>
      <c r="J4" s="7" t="s">
        <v>49</v>
      </c>
      <c r="K4" s="9" t="s">
        <v>20</v>
      </c>
      <c r="M4" s="7">
        <v>1</v>
      </c>
      <c r="N4" t="s">
        <v>3974</v>
      </c>
    </row>
    <row r="5" spans="1:14">
      <c r="A5" s="6">
        <v>45019</v>
      </c>
      <c r="B5" s="7">
        <f t="shared" si="0"/>
        <v>4</v>
      </c>
      <c r="C5" s="25" t="s">
        <v>3975</v>
      </c>
      <c r="D5" s="122" t="s">
        <v>2605</v>
      </c>
      <c r="E5" s="7">
        <v>1</v>
      </c>
      <c r="F5" s="7">
        <v>0</v>
      </c>
      <c r="G5" s="7">
        <v>1</v>
      </c>
      <c r="H5" s="9" t="s">
        <v>6</v>
      </c>
      <c r="I5" s="9" t="s">
        <v>4</v>
      </c>
      <c r="J5" s="7" t="s">
        <v>66</v>
      </c>
      <c r="K5" s="9" t="s">
        <v>20</v>
      </c>
      <c r="L5" s="7">
        <v>1</v>
      </c>
    </row>
    <row r="6" spans="1:14">
      <c r="A6" s="6">
        <v>45019</v>
      </c>
      <c r="B6" s="7">
        <f t="shared" si="0"/>
        <v>5</v>
      </c>
      <c r="C6" s="25" t="s">
        <v>3976</v>
      </c>
      <c r="D6" s="122" t="s">
        <v>2605</v>
      </c>
      <c r="E6" s="7">
        <v>1</v>
      </c>
      <c r="F6" s="7">
        <v>0</v>
      </c>
      <c r="G6" s="7">
        <v>1</v>
      </c>
      <c r="H6" s="9" t="s">
        <v>6</v>
      </c>
      <c r="I6" s="9" t="s">
        <v>7</v>
      </c>
      <c r="J6" s="7" t="s">
        <v>49</v>
      </c>
      <c r="K6" s="9" t="s">
        <v>20</v>
      </c>
      <c r="L6" s="7">
        <v>1</v>
      </c>
    </row>
    <row r="7" spans="1:14">
      <c r="A7" s="6">
        <v>45019</v>
      </c>
      <c r="B7" s="7">
        <f t="shared" si="0"/>
        <v>6</v>
      </c>
      <c r="C7" s="211" t="s">
        <v>3977</v>
      </c>
      <c r="D7" s="122" t="s">
        <v>61</v>
      </c>
      <c r="E7" s="7">
        <v>1</v>
      </c>
      <c r="F7" s="7">
        <v>1</v>
      </c>
      <c r="G7" s="7">
        <v>1</v>
      </c>
      <c r="H7" s="9" t="s">
        <v>6</v>
      </c>
      <c r="I7" s="9" t="s">
        <v>4</v>
      </c>
      <c r="J7" s="7" t="s">
        <v>66</v>
      </c>
      <c r="K7" s="9" t="s">
        <v>20</v>
      </c>
      <c r="L7" s="7">
        <v>1</v>
      </c>
    </row>
    <row r="8" spans="1:14">
      <c r="A8" s="6">
        <v>45019</v>
      </c>
      <c r="B8" s="7">
        <f t="shared" si="0"/>
        <v>7</v>
      </c>
      <c r="C8" s="211" t="s">
        <v>3978</v>
      </c>
      <c r="D8" s="122" t="s">
        <v>61</v>
      </c>
      <c r="E8" s="7">
        <v>1</v>
      </c>
      <c r="F8" s="7">
        <v>0</v>
      </c>
      <c r="G8" s="7">
        <v>1</v>
      </c>
      <c r="H8" s="9" t="s">
        <v>3</v>
      </c>
      <c r="I8" s="9" t="s">
        <v>22</v>
      </c>
      <c r="J8" s="7" t="s">
        <v>87</v>
      </c>
      <c r="K8" s="9" t="s">
        <v>5</v>
      </c>
      <c r="L8" s="7">
        <v>1</v>
      </c>
    </row>
    <row r="9" spans="1:14">
      <c r="A9" s="6">
        <v>45019</v>
      </c>
      <c r="B9" s="7">
        <f t="shared" si="0"/>
        <v>8</v>
      </c>
      <c r="C9" s="211" t="s">
        <v>3979</v>
      </c>
      <c r="D9" s="122" t="s">
        <v>61</v>
      </c>
      <c r="E9" s="7">
        <v>1</v>
      </c>
      <c r="F9" s="7">
        <v>0</v>
      </c>
      <c r="G9" s="7">
        <v>1</v>
      </c>
      <c r="H9" s="9" t="s">
        <v>3</v>
      </c>
      <c r="I9" s="9" t="s">
        <v>22</v>
      </c>
      <c r="J9" s="7" t="s">
        <v>49</v>
      </c>
      <c r="K9" s="9" t="s">
        <v>5</v>
      </c>
      <c r="L9" s="7">
        <v>1</v>
      </c>
    </row>
    <row r="10" spans="1:14">
      <c r="A10" s="6">
        <v>45019</v>
      </c>
      <c r="B10" s="7">
        <f t="shared" si="0"/>
        <v>9</v>
      </c>
      <c r="C10" s="211" t="s">
        <v>3980</v>
      </c>
      <c r="D10" s="122" t="s">
        <v>70</v>
      </c>
      <c r="E10" s="7">
        <v>1</v>
      </c>
      <c r="F10" s="7">
        <v>1</v>
      </c>
      <c r="G10" s="7">
        <v>2</v>
      </c>
      <c r="H10" s="9" t="s">
        <v>13</v>
      </c>
      <c r="I10" s="9" t="s">
        <v>13</v>
      </c>
      <c r="J10" s="7" t="s">
        <v>49</v>
      </c>
      <c r="K10" s="9" t="s">
        <v>36</v>
      </c>
      <c r="L10" s="7">
        <v>1</v>
      </c>
    </row>
    <row r="11" spans="1:14">
      <c r="A11" s="6">
        <v>45019</v>
      </c>
      <c r="B11" s="7">
        <f t="shared" si="0"/>
        <v>10</v>
      </c>
      <c r="C11" s="211" t="s">
        <v>3981</v>
      </c>
      <c r="D11" s="122" t="s">
        <v>70</v>
      </c>
      <c r="E11" s="7">
        <v>1</v>
      </c>
      <c r="F11" s="7">
        <v>3</v>
      </c>
      <c r="G11" s="7">
        <v>3</v>
      </c>
      <c r="H11" s="9" t="s">
        <v>6</v>
      </c>
      <c r="I11" s="9" t="s">
        <v>7</v>
      </c>
      <c r="J11" s="7" t="s">
        <v>51</v>
      </c>
      <c r="K11" s="9" t="s">
        <v>20</v>
      </c>
      <c r="L11" s="7">
        <v>1</v>
      </c>
    </row>
    <row r="12" spans="1:14">
      <c r="A12" s="6">
        <v>45019</v>
      </c>
      <c r="B12" s="7">
        <f t="shared" si="0"/>
        <v>11</v>
      </c>
      <c r="C12" s="211" t="s">
        <v>3982</v>
      </c>
      <c r="D12" s="122" t="s">
        <v>70</v>
      </c>
      <c r="E12" s="7">
        <v>1</v>
      </c>
      <c r="F12" s="7">
        <v>0</v>
      </c>
      <c r="G12" s="7">
        <v>1</v>
      </c>
      <c r="H12" s="9" t="s">
        <v>3</v>
      </c>
      <c r="I12" s="9" t="s">
        <v>19</v>
      </c>
      <c r="J12" s="7" t="s">
        <v>51</v>
      </c>
      <c r="K12" s="9" t="s">
        <v>5</v>
      </c>
      <c r="L12" s="7">
        <v>1</v>
      </c>
    </row>
    <row r="13" spans="1:14">
      <c r="A13" s="6">
        <v>45019</v>
      </c>
      <c r="B13" s="7">
        <f t="shared" si="0"/>
        <v>12</v>
      </c>
      <c r="C13" s="211" t="s">
        <v>3983</v>
      </c>
      <c r="D13" s="122" t="s">
        <v>70</v>
      </c>
      <c r="E13" s="7">
        <v>1</v>
      </c>
      <c r="F13" s="7">
        <v>0</v>
      </c>
      <c r="G13" s="7">
        <v>1</v>
      </c>
      <c r="H13" s="9" t="s">
        <v>3</v>
      </c>
      <c r="I13" s="9" t="s">
        <v>19</v>
      </c>
      <c r="J13" s="7" t="s">
        <v>49</v>
      </c>
      <c r="K13" s="9" t="s">
        <v>5</v>
      </c>
      <c r="L13" s="7">
        <v>1</v>
      </c>
    </row>
    <row r="14" spans="1:14">
      <c r="A14" s="46">
        <v>45019</v>
      </c>
      <c r="B14" s="7">
        <f t="shared" si="0"/>
        <v>13</v>
      </c>
      <c r="C14" s="25" t="s">
        <v>3984</v>
      </c>
      <c r="D14" s="122" t="s">
        <v>55</v>
      </c>
      <c r="E14" s="7">
        <v>1</v>
      </c>
      <c r="F14" s="7">
        <v>0</v>
      </c>
      <c r="G14" s="7">
        <v>2</v>
      </c>
      <c r="H14" s="9" t="s">
        <v>15</v>
      </c>
      <c r="I14" s="9" t="s">
        <v>4</v>
      </c>
      <c r="J14" s="7" t="s">
        <v>71</v>
      </c>
      <c r="K14" s="9" t="s">
        <v>14</v>
      </c>
      <c r="L14" s="7">
        <v>1</v>
      </c>
    </row>
    <row r="15" spans="1:14">
      <c r="A15" s="6">
        <v>45019</v>
      </c>
      <c r="B15" s="7">
        <f t="shared" si="0"/>
        <v>14</v>
      </c>
      <c r="C15" s="25" t="s">
        <v>3985</v>
      </c>
      <c r="D15" s="122" t="s">
        <v>55</v>
      </c>
      <c r="E15" s="7">
        <v>1</v>
      </c>
      <c r="F15" s="7">
        <v>0</v>
      </c>
      <c r="G15" s="7">
        <v>2</v>
      </c>
      <c r="H15" s="9" t="s">
        <v>15</v>
      </c>
      <c r="I15" s="9" t="s">
        <v>4</v>
      </c>
      <c r="J15" s="7" t="s">
        <v>71</v>
      </c>
      <c r="K15" s="9" t="s">
        <v>14</v>
      </c>
      <c r="L15" s="7">
        <v>1</v>
      </c>
    </row>
    <row r="16" spans="1:14">
      <c r="A16" s="6">
        <v>45019</v>
      </c>
      <c r="B16" s="7">
        <f t="shared" si="0"/>
        <v>15</v>
      </c>
      <c r="C16" s="25" t="s">
        <v>3986</v>
      </c>
      <c r="D16" s="122" t="s">
        <v>55</v>
      </c>
      <c r="E16" s="7">
        <v>1</v>
      </c>
      <c r="F16" s="7">
        <v>2</v>
      </c>
      <c r="G16" s="7">
        <v>2</v>
      </c>
      <c r="H16" s="9" t="s">
        <v>15</v>
      </c>
      <c r="I16" s="9" t="s">
        <v>10</v>
      </c>
      <c r="J16" s="7" t="s">
        <v>49</v>
      </c>
      <c r="K16" s="9" t="s">
        <v>11</v>
      </c>
      <c r="L16" s="7">
        <v>1</v>
      </c>
    </row>
    <row r="17" spans="1:14">
      <c r="A17" s="6">
        <v>45019</v>
      </c>
      <c r="B17" s="7">
        <f t="shared" si="0"/>
        <v>16</v>
      </c>
      <c r="C17" s="25" t="s">
        <v>3987</v>
      </c>
      <c r="D17" s="122" t="s">
        <v>55</v>
      </c>
      <c r="E17" s="7">
        <v>1</v>
      </c>
      <c r="F17" s="7">
        <v>0</v>
      </c>
      <c r="G17" s="7">
        <v>1</v>
      </c>
      <c r="H17" s="9" t="s">
        <v>6</v>
      </c>
      <c r="I17" s="9" t="s">
        <v>4</v>
      </c>
      <c r="J17" s="7" t="s">
        <v>83</v>
      </c>
      <c r="K17" s="9" t="s">
        <v>20</v>
      </c>
      <c r="L17" s="7">
        <v>1</v>
      </c>
    </row>
    <row r="18" spans="1:14">
      <c r="A18" s="6">
        <v>45019</v>
      </c>
      <c r="B18" s="7">
        <f t="shared" si="0"/>
        <v>17</v>
      </c>
      <c r="C18" s="25" t="s">
        <v>3988</v>
      </c>
      <c r="D18" s="122" t="s">
        <v>55</v>
      </c>
      <c r="E18" s="7">
        <v>1</v>
      </c>
      <c r="F18" s="7">
        <v>0</v>
      </c>
      <c r="G18" s="7">
        <v>1</v>
      </c>
      <c r="H18" s="9" t="s">
        <v>6</v>
      </c>
      <c r="I18" s="9" t="s">
        <v>4</v>
      </c>
      <c r="J18" s="7" t="s">
        <v>87</v>
      </c>
      <c r="K18" s="9" t="s">
        <v>20</v>
      </c>
      <c r="L18" s="7">
        <v>1</v>
      </c>
    </row>
    <row r="19" spans="1:14">
      <c r="A19" s="6">
        <v>45019</v>
      </c>
      <c r="B19" s="7">
        <f t="shared" si="0"/>
        <v>18</v>
      </c>
      <c r="C19" s="25" t="s">
        <v>3989</v>
      </c>
      <c r="D19" s="122" t="s">
        <v>55</v>
      </c>
      <c r="E19" s="7">
        <v>1</v>
      </c>
      <c r="F19" s="7">
        <v>0</v>
      </c>
      <c r="G19" s="7">
        <v>1</v>
      </c>
      <c r="H19" s="9" t="s">
        <v>3</v>
      </c>
      <c r="I19" s="9" t="s">
        <v>22</v>
      </c>
      <c r="J19" s="7" t="s">
        <v>66</v>
      </c>
      <c r="K19" s="9" t="s">
        <v>5</v>
      </c>
      <c r="L19" s="7">
        <v>1</v>
      </c>
    </row>
    <row r="20" spans="1:14">
      <c r="A20" s="6">
        <v>45019</v>
      </c>
      <c r="B20" s="7">
        <f t="shared" si="0"/>
        <v>19</v>
      </c>
      <c r="C20" s="25" t="s">
        <v>3990</v>
      </c>
      <c r="D20" s="122" t="s">
        <v>55</v>
      </c>
      <c r="E20" s="7">
        <v>1</v>
      </c>
      <c r="F20" s="7">
        <v>0</v>
      </c>
      <c r="G20" s="7">
        <v>1</v>
      </c>
      <c r="H20" s="9" t="s">
        <v>3</v>
      </c>
      <c r="I20" s="9" t="s">
        <v>22</v>
      </c>
      <c r="J20" s="7" t="s">
        <v>51</v>
      </c>
      <c r="K20" s="9" t="s">
        <v>5</v>
      </c>
      <c r="L20" s="7">
        <v>1</v>
      </c>
    </row>
    <row r="21" spans="1:14">
      <c r="A21" s="6">
        <v>45019</v>
      </c>
      <c r="B21" s="7">
        <f t="shared" si="0"/>
        <v>20</v>
      </c>
      <c r="C21" s="25" t="s">
        <v>3991</v>
      </c>
      <c r="D21" s="122" t="s">
        <v>55</v>
      </c>
      <c r="E21" s="7">
        <v>1</v>
      </c>
      <c r="F21" s="7">
        <v>0</v>
      </c>
      <c r="G21" s="7">
        <v>1</v>
      </c>
      <c r="H21" s="9" t="s">
        <v>3</v>
      </c>
      <c r="I21" s="9" t="s">
        <v>22</v>
      </c>
      <c r="J21" s="7" t="s">
        <v>66</v>
      </c>
      <c r="K21" s="9" t="s">
        <v>5</v>
      </c>
      <c r="L21" s="7">
        <v>1</v>
      </c>
    </row>
    <row r="22" spans="1:14">
      <c r="A22" s="46">
        <v>45019</v>
      </c>
      <c r="B22" s="7">
        <f t="shared" si="0"/>
        <v>21</v>
      </c>
      <c r="C22" s="25" t="s">
        <v>3992</v>
      </c>
      <c r="D22" s="122" t="s">
        <v>159</v>
      </c>
      <c r="E22" s="7">
        <v>1</v>
      </c>
      <c r="F22" s="7">
        <v>1</v>
      </c>
      <c r="G22" s="7">
        <v>1</v>
      </c>
      <c r="H22" s="9" t="s">
        <v>6</v>
      </c>
      <c r="I22" s="9" t="s">
        <v>4</v>
      </c>
      <c r="J22" s="7" t="s">
        <v>49</v>
      </c>
      <c r="K22" s="9" t="s">
        <v>8</v>
      </c>
      <c r="M22" s="7">
        <v>1</v>
      </c>
    </row>
    <row r="23" spans="1:14">
      <c r="A23" s="46">
        <v>45019</v>
      </c>
      <c r="B23" s="7">
        <f t="shared" si="0"/>
        <v>22</v>
      </c>
      <c r="C23" s="211" t="s">
        <v>3993</v>
      </c>
      <c r="D23" s="122" t="s">
        <v>3439</v>
      </c>
      <c r="E23" s="7">
        <v>1</v>
      </c>
      <c r="F23" s="7">
        <v>3</v>
      </c>
      <c r="G23" s="7">
        <v>3</v>
      </c>
      <c r="H23" s="9" t="s">
        <v>6</v>
      </c>
      <c r="I23" s="9" t="s">
        <v>7</v>
      </c>
      <c r="J23" s="7" t="s">
        <v>49</v>
      </c>
      <c r="K23" s="9" t="s">
        <v>20</v>
      </c>
      <c r="L23" s="7">
        <v>1</v>
      </c>
    </row>
    <row r="24" spans="1:14">
      <c r="A24" s="46">
        <v>45019</v>
      </c>
      <c r="B24" s="7">
        <f t="shared" si="0"/>
        <v>23</v>
      </c>
      <c r="C24" s="211" t="s">
        <v>3994</v>
      </c>
      <c r="D24" s="122" t="s">
        <v>3439</v>
      </c>
      <c r="E24" s="7">
        <v>1</v>
      </c>
      <c r="F24" s="7">
        <v>3</v>
      </c>
      <c r="G24" s="7">
        <v>3</v>
      </c>
      <c r="H24" s="9" t="s">
        <v>6</v>
      </c>
      <c r="I24" s="9" t="s">
        <v>16</v>
      </c>
      <c r="J24" s="7" t="s">
        <v>49</v>
      </c>
      <c r="K24" s="9" t="s">
        <v>20</v>
      </c>
      <c r="L24" s="7">
        <v>1</v>
      </c>
    </row>
    <row r="25" spans="1:14">
      <c r="A25" s="46">
        <v>45019</v>
      </c>
      <c r="B25" s="7">
        <f t="shared" si="0"/>
        <v>24</v>
      </c>
      <c r="C25" s="25" t="s">
        <v>3995</v>
      </c>
      <c r="D25" s="122" t="s">
        <v>159</v>
      </c>
      <c r="E25" s="7">
        <v>1</v>
      </c>
      <c r="F25" s="7">
        <v>1</v>
      </c>
      <c r="G25" s="7">
        <v>1</v>
      </c>
      <c r="H25" s="9" t="s">
        <v>3</v>
      </c>
      <c r="I25" s="9" t="s">
        <v>4</v>
      </c>
      <c r="J25" s="7" t="s">
        <v>87</v>
      </c>
      <c r="K25" s="9" t="s">
        <v>5</v>
      </c>
      <c r="M25" s="7">
        <v>1</v>
      </c>
    </row>
    <row r="26" spans="1:14">
      <c r="A26" s="6">
        <v>45019</v>
      </c>
      <c r="B26" s="7">
        <f t="shared" si="0"/>
        <v>25</v>
      </c>
      <c r="C26" s="25" t="s">
        <v>3996</v>
      </c>
      <c r="D26" s="122" t="s">
        <v>950</v>
      </c>
      <c r="E26" s="7">
        <v>1</v>
      </c>
      <c r="F26" s="7">
        <v>0</v>
      </c>
      <c r="G26" s="7">
        <v>0</v>
      </c>
      <c r="H26" s="9" t="s">
        <v>3</v>
      </c>
      <c r="I26" s="9" t="s">
        <v>4</v>
      </c>
      <c r="J26" s="7" t="s">
        <v>49</v>
      </c>
      <c r="K26" s="9" t="s">
        <v>5</v>
      </c>
      <c r="M26" s="7">
        <v>1</v>
      </c>
    </row>
    <row r="27" spans="1:14">
      <c r="A27" s="46">
        <v>45019</v>
      </c>
      <c r="B27" s="7">
        <f t="shared" si="0"/>
        <v>26</v>
      </c>
      <c r="C27" s="25" t="s">
        <v>3997</v>
      </c>
      <c r="D27" s="122" t="s">
        <v>950</v>
      </c>
      <c r="E27" s="7">
        <v>1</v>
      </c>
      <c r="F27" s="7">
        <v>0</v>
      </c>
      <c r="G27" s="7">
        <v>0</v>
      </c>
      <c r="H27" s="9" t="s">
        <v>3</v>
      </c>
      <c r="I27" s="9" t="s">
        <v>4</v>
      </c>
      <c r="J27" s="7" t="s">
        <v>51</v>
      </c>
      <c r="K27" s="9" t="s">
        <v>5</v>
      </c>
      <c r="M27" s="7">
        <v>1</v>
      </c>
    </row>
    <row r="28" spans="1:14">
      <c r="A28" s="46">
        <v>45019</v>
      </c>
      <c r="B28" s="7">
        <f t="shared" si="0"/>
        <v>27</v>
      </c>
      <c r="C28" s="25" t="s">
        <v>3998</v>
      </c>
      <c r="D28" s="122" t="s">
        <v>48</v>
      </c>
      <c r="E28" s="7">
        <v>1</v>
      </c>
      <c r="F28" s="7">
        <v>1</v>
      </c>
      <c r="G28" s="7">
        <v>0</v>
      </c>
      <c r="H28" s="9" t="s">
        <v>6</v>
      </c>
      <c r="I28" s="9" t="s">
        <v>16</v>
      </c>
      <c r="J28" s="7" t="s">
        <v>49</v>
      </c>
      <c r="K28" s="9" t="s">
        <v>8</v>
      </c>
      <c r="M28" s="7">
        <v>1</v>
      </c>
      <c r="N28" t="s">
        <v>3999</v>
      </c>
    </row>
    <row r="29" spans="1:14">
      <c r="A29" s="46">
        <v>45019</v>
      </c>
      <c r="B29" s="7">
        <f t="shared" si="0"/>
        <v>28</v>
      </c>
      <c r="C29" s="25" t="s">
        <v>4000</v>
      </c>
      <c r="D29" s="122" t="s">
        <v>48</v>
      </c>
      <c r="E29" s="7">
        <v>1</v>
      </c>
      <c r="F29" s="7">
        <v>1</v>
      </c>
      <c r="G29" s="7">
        <v>0</v>
      </c>
      <c r="H29" s="9" t="s">
        <v>13</v>
      </c>
      <c r="I29" s="9" t="s">
        <v>13</v>
      </c>
      <c r="J29" s="7" t="s">
        <v>49</v>
      </c>
      <c r="K29" s="9" t="s">
        <v>17</v>
      </c>
      <c r="M29" s="7">
        <v>1</v>
      </c>
      <c r="N29" t="s">
        <v>3999</v>
      </c>
    </row>
    <row r="30" spans="1:14">
      <c r="A30" s="46">
        <v>45019</v>
      </c>
      <c r="B30" s="7">
        <f t="shared" si="0"/>
        <v>29</v>
      </c>
      <c r="C30" s="25" t="s">
        <v>4001</v>
      </c>
      <c r="D30" s="122" t="s">
        <v>783</v>
      </c>
      <c r="E30" s="7">
        <v>1</v>
      </c>
      <c r="F30" s="7">
        <v>0</v>
      </c>
      <c r="G30" s="7">
        <v>0</v>
      </c>
      <c r="H30" s="9" t="s">
        <v>3</v>
      </c>
      <c r="I30" s="9" t="s">
        <v>4</v>
      </c>
      <c r="J30" s="7" t="s">
        <v>51</v>
      </c>
      <c r="K30" s="9" t="s">
        <v>5</v>
      </c>
      <c r="M30" s="7">
        <v>1</v>
      </c>
      <c r="N30" t="s">
        <v>4002</v>
      </c>
    </row>
    <row r="31" spans="1:14">
      <c r="A31" s="46">
        <v>45019</v>
      </c>
      <c r="B31" s="7">
        <f t="shared" si="0"/>
        <v>30</v>
      </c>
      <c r="C31" s="25" t="s">
        <v>4003</v>
      </c>
      <c r="D31" s="122" t="s">
        <v>783</v>
      </c>
      <c r="E31" s="7">
        <v>1</v>
      </c>
      <c r="F31" s="7">
        <v>0</v>
      </c>
      <c r="G31" s="7">
        <v>0</v>
      </c>
      <c r="H31" s="9" t="s">
        <v>3</v>
      </c>
      <c r="I31" s="9" t="s">
        <v>7</v>
      </c>
      <c r="J31" s="7" t="s">
        <v>49</v>
      </c>
      <c r="K31" s="9" t="s">
        <v>5</v>
      </c>
      <c r="M31" s="7">
        <v>1</v>
      </c>
      <c r="N31" t="s">
        <v>4002</v>
      </c>
    </row>
    <row r="32" spans="1:14">
      <c r="A32" s="46">
        <v>45019</v>
      </c>
      <c r="B32" s="7">
        <f t="shared" si="0"/>
        <v>31</v>
      </c>
      <c r="C32" s="25" t="s">
        <v>4004</v>
      </c>
      <c r="D32" s="122" t="s">
        <v>783</v>
      </c>
      <c r="E32" s="7">
        <v>1</v>
      </c>
      <c r="F32" s="7">
        <v>0</v>
      </c>
      <c r="G32" s="7">
        <v>0</v>
      </c>
      <c r="H32" s="9" t="s">
        <v>3</v>
      </c>
      <c r="I32" s="9" t="s">
        <v>4</v>
      </c>
      <c r="J32" s="7" t="s">
        <v>87</v>
      </c>
      <c r="K32" s="9" t="s">
        <v>5</v>
      </c>
      <c r="M32" s="7">
        <v>1</v>
      </c>
      <c r="N32" t="s">
        <v>4002</v>
      </c>
    </row>
    <row r="33" spans="1:14">
      <c r="A33" s="46">
        <v>45019</v>
      </c>
      <c r="B33" s="7">
        <f t="shared" si="0"/>
        <v>32</v>
      </c>
      <c r="C33" s="25" t="s">
        <v>4005</v>
      </c>
      <c r="D33" s="122" t="s">
        <v>783</v>
      </c>
      <c r="E33" s="7">
        <v>1</v>
      </c>
      <c r="F33" s="7">
        <v>0</v>
      </c>
      <c r="G33" s="7">
        <v>0</v>
      </c>
      <c r="H33" s="9" t="s">
        <v>3</v>
      </c>
      <c r="I33" s="9" t="s">
        <v>7</v>
      </c>
      <c r="J33" s="7" t="s">
        <v>51</v>
      </c>
      <c r="K33" s="9" t="s">
        <v>5</v>
      </c>
      <c r="M33" s="7">
        <v>1</v>
      </c>
      <c r="N33" t="s">
        <v>4002</v>
      </c>
    </row>
    <row r="34" spans="1:14">
      <c r="A34" s="46">
        <v>45019</v>
      </c>
      <c r="B34" s="7">
        <f t="shared" si="0"/>
        <v>33</v>
      </c>
      <c r="C34" s="25" t="s">
        <v>4006</v>
      </c>
      <c r="D34" s="122" t="s">
        <v>113</v>
      </c>
      <c r="E34" s="7">
        <v>1</v>
      </c>
      <c r="F34" s="7">
        <v>0</v>
      </c>
      <c r="G34" s="7">
        <v>1</v>
      </c>
      <c r="H34" s="9" t="s">
        <v>6</v>
      </c>
      <c r="I34" s="9" t="s">
        <v>4</v>
      </c>
      <c r="J34" s="7" t="s">
        <v>51</v>
      </c>
      <c r="K34" s="9" t="s">
        <v>20</v>
      </c>
      <c r="L34" s="7">
        <v>1</v>
      </c>
    </row>
    <row r="35" spans="1:14">
      <c r="A35" s="46">
        <v>45019</v>
      </c>
      <c r="B35" s="7">
        <f t="shared" si="0"/>
        <v>34</v>
      </c>
      <c r="C35" s="25" t="s">
        <v>4007</v>
      </c>
      <c r="D35" s="122" t="s">
        <v>113</v>
      </c>
      <c r="E35" s="7">
        <v>1</v>
      </c>
      <c r="F35" s="7">
        <v>0</v>
      </c>
      <c r="G35" s="7">
        <v>1</v>
      </c>
      <c r="H35" s="9" t="s">
        <v>6</v>
      </c>
      <c r="I35" s="9" t="s">
        <v>4</v>
      </c>
      <c r="J35" s="7" t="s">
        <v>49</v>
      </c>
      <c r="K35" s="9" t="s">
        <v>20</v>
      </c>
      <c r="L35" s="7">
        <v>1</v>
      </c>
    </row>
    <row r="36" spans="1:14">
      <c r="A36" s="46">
        <v>45019</v>
      </c>
      <c r="B36" s="7">
        <f t="shared" si="0"/>
        <v>35</v>
      </c>
      <c r="C36" s="25" t="s">
        <v>4008</v>
      </c>
      <c r="D36" s="122" t="s">
        <v>113</v>
      </c>
      <c r="E36" s="7">
        <v>1</v>
      </c>
      <c r="F36" s="7">
        <v>0</v>
      </c>
      <c r="G36" s="7">
        <v>1</v>
      </c>
      <c r="H36" s="9" t="s">
        <v>6</v>
      </c>
      <c r="I36" s="9" t="s">
        <v>4</v>
      </c>
      <c r="J36" s="7" t="s">
        <v>87</v>
      </c>
      <c r="K36" s="9" t="s">
        <v>20</v>
      </c>
      <c r="L36" s="7">
        <v>1</v>
      </c>
    </row>
    <row r="37" spans="1:14">
      <c r="A37" s="46">
        <v>45019</v>
      </c>
      <c r="B37" s="7">
        <f t="shared" si="0"/>
        <v>36</v>
      </c>
      <c r="C37" s="25" t="s">
        <v>4009</v>
      </c>
      <c r="D37" s="122" t="s">
        <v>113</v>
      </c>
      <c r="E37" s="7">
        <v>1</v>
      </c>
      <c r="F37" s="7">
        <v>1</v>
      </c>
      <c r="G37" s="7">
        <v>0</v>
      </c>
      <c r="H37" s="9" t="s">
        <v>21</v>
      </c>
      <c r="I37" s="9" t="s">
        <v>4</v>
      </c>
      <c r="J37" s="7" t="s">
        <v>49</v>
      </c>
      <c r="K37" s="9" t="s">
        <v>14</v>
      </c>
      <c r="L37" s="7">
        <v>1</v>
      </c>
    </row>
    <row r="38" spans="1:14">
      <c r="A38" s="46">
        <v>45019</v>
      </c>
      <c r="B38" s="7">
        <f t="shared" si="0"/>
        <v>37</v>
      </c>
      <c r="C38" s="25" t="s">
        <v>4010</v>
      </c>
      <c r="D38" s="122" t="s">
        <v>113</v>
      </c>
      <c r="E38" s="7">
        <v>1</v>
      </c>
      <c r="F38" s="7">
        <v>1</v>
      </c>
      <c r="G38" s="7">
        <v>0</v>
      </c>
      <c r="H38" s="9" t="s">
        <v>21</v>
      </c>
      <c r="I38" s="9" t="s">
        <v>4</v>
      </c>
      <c r="J38" s="7" t="s">
        <v>49</v>
      </c>
      <c r="K38" s="9" t="s">
        <v>14</v>
      </c>
      <c r="L38" s="7">
        <v>1</v>
      </c>
    </row>
    <row r="39" spans="1:14">
      <c r="A39" s="46">
        <v>45019</v>
      </c>
      <c r="B39" s="7">
        <f t="shared" si="0"/>
        <v>38</v>
      </c>
      <c r="C39" s="25" t="s">
        <v>4011</v>
      </c>
      <c r="D39" s="122" t="s">
        <v>113</v>
      </c>
      <c r="E39" s="7">
        <v>1</v>
      </c>
      <c r="F39" s="7">
        <v>2</v>
      </c>
      <c r="G39" s="7">
        <v>2</v>
      </c>
      <c r="H39" s="9" t="s">
        <v>3</v>
      </c>
      <c r="I39" s="9" t="s">
        <v>7</v>
      </c>
      <c r="J39" s="7" t="s">
        <v>49</v>
      </c>
      <c r="K39" s="9" t="s">
        <v>5</v>
      </c>
      <c r="M39" s="7">
        <v>1</v>
      </c>
      <c r="N39" t="s">
        <v>4002</v>
      </c>
    </row>
    <row r="40" spans="1:14">
      <c r="A40" s="46">
        <v>45020</v>
      </c>
      <c r="B40" s="7">
        <f t="shared" si="0"/>
        <v>39</v>
      </c>
      <c r="C40" s="25" t="s">
        <v>4012</v>
      </c>
      <c r="D40" s="122" t="s">
        <v>2605</v>
      </c>
      <c r="E40" s="7">
        <v>1</v>
      </c>
      <c r="F40" s="7">
        <v>0</v>
      </c>
      <c r="G40" s="7">
        <v>4</v>
      </c>
      <c r="H40" s="9" t="s">
        <v>15</v>
      </c>
      <c r="I40" s="9" t="s">
        <v>4</v>
      </c>
      <c r="J40" s="7" t="s">
        <v>71</v>
      </c>
      <c r="K40" s="9" t="s">
        <v>11</v>
      </c>
      <c r="L40" s="7">
        <v>1</v>
      </c>
    </row>
    <row r="41" spans="1:14">
      <c r="A41" s="46">
        <v>45020</v>
      </c>
      <c r="B41" s="7">
        <f t="shared" si="0"/>
        <v>40</v>
      </c>
      <c r="C41" s="25" t="s">
        <v>4013</v>
      </c>
      <c r="D41" s="122" t="s">
        <v>2605</v>
      </c>
      <c r="E41" s="7">
        <v>1</v>
      </c>
      <c r="F41" s="7">
        <v>0</v>
      </c>
      <c r="G41" s="7">
        <v>1</v>
      </c>
      <c r="H41" s="9" t="s">
        <v>15</v>
      </c>
      <c r="I41" s="9" t="s">
        <v>4</v>
      </c>
      <c r="J41" s="7" t="s">
        <v>49</v>
      </c>
      <c r="K41" s="9" t="s">
        <v>20</v>
      </c>
      <c r="L41" s="7">
        <v>1</v>
      </c>
    </row>
    <row r="42" spans="1:14">
      <c r="A42" s="46">
        <v>45020</v>
      </c>
      <c r="B42" s="7">
        <f t="shared" si="0"/>
        <v>41</v>
      </c>
      <c r="C42" s="25" t="s">
        <v>4014</v>
      </c>
      <c r="D42" s="122" t="s">
        <v>2605</v>
      </c>
      <c r="E42" s="7">
        <v>1</v>
      </c>
      <c r="F42" s="7">
        <v>0</v>
      </c>
      <c r="G42" s="7">
        <v>0</v>
      </c>
      <c r="H42" s="9" t="s">
        <v>30</v>
      </c>
      <c r="I42" s="9" t="s">
        <v>4</v>
      </c>
      <c r="J42" s="7" t="s">
        <v>71</v>
      </c>
      <c r="K42" s="9" t="s">
        <v>29</v>
      </c>
      <c r="L42" s="7">
        <v>1</v>
      </c>
    </row>
    <row r="43" spans="1:14">
      <c r="A43" s="46">
        <v>45020</v>
      </c>
      <c r="B43" s="7">
        <f t="shared" si="0"/>
        <v>42</v>
      </c>
      <c r="C43" s="25" t="s">
        <v>4015</v>
      </c>
      <c r="D43" s="122" t="s">
        <v>2605</v>
      </c>
      <c r="E43" s="7">
        <v>1</v>
      </c>
      <c r="F43" s="7">
        <v>0</v>
      </c>
      <c r="G43" s="7">
        <v>1</v>
      </c>
      <c r="H43" s="9" t="s">
        <v>6</v>
      </c>
      <c r="I43" s="9" t="s">
        <v>4</v>
      </c>
      <c r="J43" s="7" t="s">
        <v>49</v>
      </c>
      <c r="K43" s="9" t="s">
        <v>36</v>
      </c>
      <c r="L43" s="7">
        <v>1</v>
      </c>
    </row>
    <row r="44" spans="1:14">
      <c r="A44" s="46">
        <v>45020</v>
      </c>
      <c r="B44" s="7">
        <f t="shared" si="0"/>
        <v>43</v>
      </c>
      <c r="C44" s="25" t="s">
        <v>4016</v>
      </c>
      <c r="D44" s="122" t="s">
        <v>2605</v>
      </c>
      <c r="E44" s="7">
        <v>1</v>
      </c>
      <c r="F44" s="7">
        <v>0</v>
      </c>
      <c r="G44" s="7">
        <v>1</v>
      </c>
      <c r="H44" s="9" t="s">
        <v>6</v>
      </c>
      <c r="I44" s="9" t="s">
        <v>7</v>
      </c>
      <c r="J44" s="7" t="s">
        <v>49</v>
      </c>
      <c r="K44" s="9" t="s">
        <v>36</v>
      </c>
      <c r="L44" s="7">
        <v>1</v>
      </c>
    </row>
    <row r="45" spans="1:14">
      <c r="A45" s="46">
        <v>45020</v>
      </c>
      <c r="B45" s="7">
        <f t="shared" si="0"/>
        <v>44</v>
      </c>
      <c r="C45" s="25" t="s">
        <v>4017</v>
      </c>
      <c r="D45" s="122" t="s">
        <v>59</v>
      </c>
      <c r="E45" s="7">
        <v>1</v>
      </c>
      <c r="F45" s="7">
        <v>0</v>
      </c>
      <c r="G45" s="7">
        <v>1</v>
      </c>
      <c r="H45" s="9" t="s">
        <v>15</v>
      </c>
      <c r="I45" s="9" t="s">
        <v>4</v>
      </c>
      <c r="J45" s="7" t="s">
        <v>71</v>
      </c>
      <c r="K45" s="9" t="s">
        <v>11</v>
      </c>
      <c r="L45" s="7">
        <v>1</v>
      </c>
    </row>
    <row r="46" spans="1:14">
      <c r="A46" s="46">
        <v>45020</v>
      </c>
      <c r="B46" s="7">
        <f t="shared" si="0"/>
        <v>45</v>
      </c>
      <c r="C46" s="25" t="s">
        <v>4018</v>
      </c>
      <c r="D46" s="122" t="s">
        <v>59</v>
      </c>
      <c r="E46" s="7">
        <v>1</v>
      </c>
      <c r="F46" s="7">
        <v>0</v>
      </c>
      <c r="G46" s="7">
        <v>1</v>
      </c>
      <c r="H46" s="9" t="s">
        <v>6</v>
      </c>
      <c r="I46" s="9" t="s">
        <v>4</v>
      </c>
      <c r="J46" s="7" t="s">
        <v>83</v>
      </c>
      <c r="K46" s="9" t="s">
        <v>36</v>
      </c>
      <c r="L46" s="7">
        <v>1</v>
      </c>
    </row>
    <row r="47" spans="1:14">
      <c r="A47" s="46">
        <v>45020</v>
      </c>
      <c r="B47" s="7">
        <f t="shared" si="0"/>
        <v>46</v>
      </c>
      <c r="C47" s="25" t="s">
        <v>4019</v>
      </c>
      <c r="D47" s="122" t="s">
        <v>59</v>
      </c>
      <c r="E47" s="7">
        <v>1</v>
      </c>
      <c r="F47" s="7">
        <v>0</v>
      </c>
      <c r="G47" s="7">
        <v>0</v>
      </c>
      <c r="H47" s="9" t="s">
        <v>15</v>
      </c>
      <c r="I47" s="9" t="s">
        <v>4</v>
      </c>
      <c r="J47" s="7" t="s">
        <v>71</v>
      </c>
      <c r="K47" s="9" t="s">
        <v>29</v>
      </c>
      <c r="L47" s="7">
        <v>1</v>
      </c>
    </row>
    <row r="48" spans="1:14">
      <c r="A48" s="46">
        <v>45020</v>
      </c>
      <c r="B48" s="7">
        <f t="shared" si="0"/>
        <v>47</v>
      </c>
      <c r="C48" s="25" t="s">
        <v>4020</v>
      </c>
      <c r="D48" s="122" t="s">
        <v>59</v>
      </c>
      <c r="E48" s="7">
        <v>1</v>
      </c>
      <c r="F48" s="7">
        <v>0</v>
      </c>
      <c r="G48" s="7">
        <v>0</v>
      </c>
      <c r="H48" s="9" t="s">
        <v>15</v>
      </c>
      <c r="I48" s="9" t="s">
        <v>4</v>
      </c>
      <c r="J48" s="7" t="s">
        <v>71</v>
      </c>
      <c r="K48" s="9" t="s">
        <v>29</v>
      </c>
      <c r="L48" s="7">
        <v>1</v>
      </c>
    </row>
    <row r="49" spans="1:14">
      <c r="A49" s="46">
        <v>45020</v>
      </c>
      <c r="B49" s="7">
        <f t="shared" si="0"/>
        <v>48</v>
      </c>
      <c r="C49" s="25" t="s">
        <v>4021</v>
      </c>
      <c r="D49" s="122" t="s">
        <v>70</v>
      </c>
      <c r="E49" s="7">
        <v>1</v>
      </c>
      <c r="F49" s="7">
        <v>1</v>
      </c>
      <c r="G49" s="7">
        <v>1</v>
      </c>
      <c r="H49" s="9" t="s">
        <v>6</v>
      </c>
      <c r="I49" s="9" t="s">
        <v>7</v>
      </c>
      <c r="J49" s="7" t="s">
        <v>51</v>
      </c>
      <c r="K49" s="9" t="s">
        <v>8</v>
      </c>
      <c r="L49" s="7">
        <v>1</v>
      </c>
    </row>
    <row r="50" spans="1:14">
      <c r="A50" s="46">
        <v>45020</v>
      </c>
      <c r="B50" s="7">
        <f t="shared" si="0"/>
        <v>49</v>
      </c>
      <c r="C50" s="25" t="s">
        <v>4022</v>
      </c>
      <c r="D50" s="122" t="s">
        <v>70</v>
      </c>
      <c r="E50" s="7">
        <v>1</v>
      </c>
      <c r="F50" s="7">
        <v>0</v>
      </c>
      <c r="G50" s="7">
        <v>1</v>
      </c>
      <c r="H50" s="9" t="s">
        <v>6</v>
      </c>
      <c r="I50" s="9" t="s">
        <v>4</v>
      </c>
      <c r="J50" s="7" t="s">
        <v>49</v>
      </c>
      <c r="K50" s="9" t="s">
        <v>8</v>
      </c>
      <c r="M50" s="7">
        <v>1</v>
      </c>
      <c r="N50" t="s">
        <v>4023</v>
      </c>
    </row>
    <row r="51" spans="1:14">
      <c r="A51" s="46">
        <v>45020</v>
      </c>
      <c r="B51" s="7">
        <f t="shared" si="0"/>
        <v>50</v>
      </c>
      <c r="C51" s="25" t="s">
        <v>4024</v>
      </c>
      <c r="D51" s="122" t="s">
        <v>3439</v>
      </c>
      <c r="E51" s="7">
        <v>1</v>
      </c>
      <c r="F51" s="7">
        <v>1</v>
      </c>
      <c r="G51" s="7">
        <v>1</v>
      </c>
      <c r="H51" s="9" t="s">
        <v>6</v>
      </c>
      <c r="I51" s="9" t="s">
        <v>16</v>
      </c>
      <c r="J51" s="7" t="s">
        <v>49</v>
      </c>
      <c r="K51" s="9" t="s">
        <v>8</v>
      </c>
      <c r="L51" s="7">
        <v>1</v>
      </c>
    </row>
    <row r="52" spans="1:14">
      <c r="A52" s="46">
        <v>45020</v>
      </c>
      <c r="B52" s="7">
        <f t="shared" si="0"/>
        <v>51</v>
      </c>
      <c r="C52" s="25" t="s">
        <v>4025</v>
      </c>
      <c r="D52" s="122" t="s">
        <v>3439</v>
      </c>
      <c r="E52" s="7">
        <v>1</v>
      </c>
      <c r="F52" s="7">
        <v>0</v>
      </c>
      <c r="G52" s="7">
        <v>1</v>
      </c>
      <c r="H52" s="9" t="s">
        <v>6</v>
      </c>
      <c r="I52" s="9" t="s">
        <v>16</v>
      </c>
      <c r="J52" s="7" t="s">
        <v>49</v>
      </c>
      <c r="K52" s="9" t="s">
        <v>20</v>
      </c>
      <c r="L52" s="7">
        <v>1</v>
      </c>
    </row>
    <row r="53" spans="1:14">
      <c r="A53" s="46">
        <v>45020</v>
      </c>
      <c r="B53" s="7">
        <f t="shared" si="0"/>
        <v>52</v>
      </c>
      <c r="C53" s="25" t="s">
        <v>4026</v>
      </c>
      <c r="D53" s="122" t="s">
        <v>73</v>
      </c>
      <c r="E53" s="7">
        <v>1</v>
      </c>
      <c r="F53" s="7">
        <v>1</v>
      </c>
      <c r="G53" s="7">
        <v>2</v>
      </c>
      <c r="H53" s="9" t="s">
        <v>13</v>
      </c>
      <c r="I53" s="9" t="s">
        <v>13</v>
      </c>
      <c r="J53" s="7" t="s">
        <v>49</v>
      </c>
      <c r="K53" s="9" t="s">
        <v>36</v>
      </c>
      <c r="L53" s="7">
        <v>1</v>
      </c>
    </row>
    <row r="54" spans="1:14">
      <c r="A54" s="46">
        <v>45020</v>
      </c>
      <c r="B54" s="7">
        <f t="shared" si="0"/>
        <v>53</v>
      </c>
      <c r="C54" s="25" t="s">
        <v>4027</v>
      </c>
      <c r="D54" s="122" t="s">
        <v>73</v>
      </c>
      <c r="E54" s="7">
        <v>1</v>
      </c>
      <c r="F54" s="7">
        <v>1</v>
      </c>
      <c r="G54" s="7">
        <v>0</v>
      </c>
      <c r="H54" s="9" t="s">
        <v>18</v>
      </c>
      <c r="I54" s="9" t="s">
        <v>4</v>
      </c>
      <c r="J54" s="7" t="s">
        <v>51</v>
      </c>
      <c r="K54" s="9" t="s">
        <v>17</v>
      </c>
      <c r="L54" s="7">
        <v>1</v>
      </c>
    </row>
    <row r="55" spans="1:14">
      <c r="A55" s="46">
        <v>45020</v>
      </c>
      <c r="B55" s="7">
        <f t="shared" si="0"/>
        <v>54</v>
      </c>
      <c r="C55" s="25" t="s">
        <v>4028</v>
      </c>
      <c r="D55" s="122" t="s">
        <v>73</v>
      </c>
      <c r="E55" s="7">
        <v>1</v>
      </c>
      <c r="F55" s="7">
        <v>1</v>
      </c>
      <c r="G55" s="7">
        <v>0</v>
      </c>
      <c r="H55" s="9" t="s">
        <v>18</v>
      </c>
      <c r="I55" s="9" t="s">
        <v>4</v>
      </c>
      <c r="J55" s="7" t="s">
        <v>49</v>
      </c>
      <c r="K55" s="9" t="s">
        <v>17</v>
      </c>
      <c r="L55" s="7">
        <v>1</v>
      </c>
    </row>
    <row r="56" spans="1:14">
      <c r="A56" s="46">
        <v>45020</v>
      </c>
      <c r="B56" s="7">
        <f t="shared" si="0"/>
        <v>55</v>
      </c>
      <c r="C56" s="25" t="s">
        <v>4029</v>
      </c>
      <c r="D56" s="122" t="s">
        <v>73</v>
      </c>
      <c r="E56" s="7">
        <v>1</v>
      </c>
      <c r="F56" s="7">
        <v>1</v>
      </c>
      <c r="G56" s="7">
        <v>0</v>
      </c>
      <c r="H56" s="9" t="s">
        <v>18</v>
      </c>
      <c r="I56" s="9" t="s">
        <v>4</v>
      </c>
      <c r="J56" s="7" t="s">
        <v>87</v>
      </c>
      <c r="K56" s="9" t="s">
        <v>17</v>
      </c>
      <c r="L56" s="7">
        <v>1</v>
      </c>
    </row>
    <row r="57" spans="1:14">
      <c r="A57" s="46">
        <v>45020</v>
      </c>
      <c r="B57" s="7">
        <f t="shared" si="0"/>
        <v>56</v>
      </c>
      <c r="C57" s="25" t="s">
        <v>4030</v>
      </c>
      <c r="D57" s="122" t="s">
        <v>73</v>
      </c>
      <c r="E57" s="7">
        <v>1</v>
      </c>
      <c r="F57" s="7">
        <v>1</v>
      </c>
      <c r="G57" s="7">
        <v>0</v>
      </c>
      <c r="H57" s="9" t="s">
        <v>18</v>
      </c>
      <c r="I57" s="9" t="s">
        <v>4</v>
      </c>
      <c r="J57" s="7" t="s">
        <v>83</v>
      </c>
      <c r="K57" s="9" t="s">
        <v>17</v>
      </c>
      <c r="L57" s="7">
        <v>1</v>
      </c>
    </row>
    <row r="58" spans="1:14">
      <c r="A58" s="46">
        <v>45020</v>
      </c>
      <c r="B58" s="7">
        <f t="shared" si="0"/>
        <v>57</v>
      </c>
      <c r="C58" s="25" t="s">
        <v>4031</v>
      </c>
      <c r="D58" s="122" t="s">
        <v>73</v>
      </c>
      <c r="E58" s="7">
        <v>1</v>
      </c>
      <c r="F58" s="7">
        <v>1</v>
      </c>
      <c r="G58" s="7">
        <v>1</v>
      </c>
      <c r="H58" s="9" t="s">
        <v>6</v>
      </c>
      <c r="I58" s="9" t="s">
        <v>4</v>
      </c>
      <c r="J58" s="7" t="s">
        <v>87</v>
      </c>
      <c r="K58" s="9" t="s">
        <v>8</v>
      </c>
      <c r="M58" s="7">
        <v>1</v>
      </c>
      <c r="N58" t="s">
        <v>4032</v>
      </c>
    </row>
    <row r="59" spans="1:14">
      <c r="A59" s="46">
        <v>45020</v>
      </c>
      <c r="B59" s="7">
        <f t="shared" si="0"/>
        <v>58</v>
      </c>
      <c r="C59" s="25" t="s">
        <v>4033</v>
      </c>
      <c r="D59" s="122" t="s">
        <v>61</v>
      </c>
      <c r="E59" s="7">
        <v>1</v>
      </c>
      <c r="F59" s="7">
        <v>1</v>
      </c>
      <c r="G59" s="7">
        <v>1</v>
      </c>
      <c r="H59" s="9" t="s">
        <v>6</v>
      </c>
      <c r="I59" s="9" t="s">
        <v>4</v>
      </c>
      <c r="J59" s="7" t="s">
        <v>51</v>
      </c>
      <c r="K59" s="9" t="s">
        <v>8</v>
      </c>
      <c r="L59" s="7">
        <v>1</v>
      </c>
    </row>
    <row r="60" spans="1:14">
      <c r="A60" s="46">
        <v>45020</v>
      </c>
      <c r="B60" s="7">
        <f t="shared" si="0"/>
        <v>59</v>
      </c>
      <c r="C60" s="25" t="s">
        <v>4034</v>
      </c>
      <c r="D60" s="122" t="s">
        <v>61</v>
      </c>
      <c r="E60" s="7">
        <v>1</v>
      </c>
      <c r="F60" s="7">
        <v>1</v>
      </c>
      <c r="G60" s="7">
        <v>1</v>
      </c>
      <c r="H60" s="9" t="s">
        <v>6</v>
      </c>
      <c r="I60" s="9" t="s">
        <v>4</v>
      </c>
      <c r="J60" s="7" t="s">
        <v>49</v>
      </c>
      <c r="K60" s="9" t="s">
        <v>8</v>
      </c>
      <c r="M60" s="7">
        <v>1</v>
      </c>
      <c r="N60" t="s">
        <v>4035</v>
      </c>
    </row>
    <row r="61" spans="1:14">
      <c r="A61" s="46">
        <v>45020</v>
      </c>
      <c r="B61" s="7">
        <f t="shared" si="0"/>
        <v>60</v>
      </c>
      <c r="C61" s="25" t="s">
        <v>4036</v>
      </c>
      <c r="D61" s="122" t="s">
        <v>55</v>
      </c>
      <c r="E61" s="7">
        <v>1</v>
      </c>
      <c r="F61" s="7">
        <v>0</v>
      </c>
      <c r="G61" s="7">
        <v>0</v>
      </c>
      <c r="H61" s="9" t="s">
        <v>18</v>
      </c>
      <c r="I61" s="9" t="s">
        <v>4</v>
      </c>
      <c r="J61" s="7" t="s">
        <v>51</v>
      </c>
      <c r="K61" s="9" t="s">
        <v>27</v>
      </c>
      <c r="M61" s="7">
        <v>1</v>
      </c>
    </row>
    <row r="62" spans="1:14">
      <c r="A62" s="46">
        <v>45020</v>
      </c>
      <c r="B62" s="7">
        <f t="shared" si="0"/>
        <v>61</v>
      </c>
      <c r="C62" s="25" t="s">
        <v>4037</v>
      </c>
      <c r="D62" s="122" t="s">
        <v>55</v>
      </c>
      <c r="E62" s="7">
        <v>1</v>
      </c>
      <c r="F62" s="7">
        <v>0</v>
      </c>
      <c r="G62" s="7">
        <v>0</v>
      </c>
      <c r="H62" s="9" t="s">
        <v>6</v>
      </c>
      <c r="I62" s="9" t="s">
        <v>16</v>
      </c>
      <c r="J62" s="7" t="s">
        <v>49</v>
      </c>
      <c r="K62" s="9" t="s">
        <v>8</v>
      </c>
      <c r="L62" s="7">
        <v>1</v>
      </c>
    </row>
    <row r="63" spans="1:14">
      <c r="A63" s="46">
        <v>45020</v>
      </c>
      <c r="B63" s="7">
        <f t="shared" si="0"/>
        <v>62</v>
      </c>
      <c r="C63" s="25" t="s">
        <v>4038</v>
      </c>
      <c r="D63" s="122" t="s">
        <v>55</v>
      </c>
      <c r="E63" s="7">
        <v>1</v>
      </c>
      <c r="F63" s="7">
        <v>0</v>
      </c>
      <c r="G63" s="7">
        <v>1</v>
      </c>
      <c r="H63" s="9" t="s">
        <v>6</v>
      </c>
      <c r="I63" s="9" t="s">
        <v>7</v>
      </c>
      <c r="J63" s="7" t="s">
        <v>51</v>
      </c>
      <c r="K63" s="9" t="s">
        <v>20</v>
      </c>
      <c r="L63" s="7">
        <v>1</v>
      </c>
    </row>
    <row r="64" spans="1:14">
      <c r="A64" s="46">
        <v>45020</v>
      </c>
      <c r="B64" s="7">
        <f t="shared" si="0"/>
        <v>63</v>
      </c>
      <c r="C64" s="25" t="s">
        <v>4039</v>
      </c>
      <c r="D64" s="122" t="s">
        <v>68</v>
      </c>
      <c r="E64" s="7">
        <v>1</v>
      </c>
      <c r="F64" s="7">
        <v>0</v>
      </c>
      <c r="G64" s="7">
        <v>0</v>
      </c>
      <c r="H64" s="9" t="s">
        <v>6</v>
      </c>
      <c r="I64" s="9" t="s">
        <v>4</v>
      </c>
      <c r="J64" s="7" t="s">
        <v>66</v>
      </c>
      <c r="K64" s="9" t="s">
        <v>8</v>
      </c>
      <c r="L64" s="7">
        <v>1</v>
      </c>
    </row>
    <row r="65" spans="1:14">
      <c r="A65" s="46">
        <v>45020</v>
      </c>
      <c r="B65" s="7">
        <f t="shared" si="0"/>
        <v>64</v>
      </c>
      <c r="C65" s="25" t="s">
        <v>4040</v>
      </c>
      <c r="D65" s="122" t="s">
        <v>68</v>
      </c>
      <c r="E65" s="7">
        <v>1</v>
      </c>
      <c r="F65" s="7">
        <v>0</v>
      </c>
      <c r="G65" s="7">
        <v>0</v>
      </c>
      <c r="H65" s="9" t="s">
        <v>6</v>
      </c>
      <c r="I65" s="9" t="s">
        <v>4</v>
      </c>
      <c r="J65" s="7" t="s">
        <v>83</v>
      </c>
      <c r="K65" s="9" t="s">
        <v>8</v>
      </c>
      <c r="L65" s="7">
        <v>1</v>
      </c>
    </row>
    <row r="66" spans="1:14">
      <c r="A66" s="46">
        <v>45020</v>
      </c>
      <c r="B66" s="7">
        <f t="shared" si="0"/>
        <v>65</v>
      </c>
      <c r="C66" s="25" t="s">
        <v>4041</v>
      </c>
      <c r="D66" s="122" t="s">
        <v>68</v>
      </c>
      <c r="E66" s="7">
        <v>1</v>
      </c>
      <c r="F66" s="7">
        <v>0</v>
      </c>
      <c r="G66" s="7">
        <v>0</v>
      </c>
      <c r="H66" s="9" t="s">
        <v>6</v>
      </c>
      <c r="I66" s="9" t="s">
        <v>4</v>
      </c>
      <c r="J66" s="7" t="s">
        <v>66</v>
      </c>
      <c r="K66" s="9" t="s">
        <v>8</v>
      </c>
      <c r="M66" s="7">
        <v>1</v>
      </c>
    </row>
    <row r="67" spans="1:14">
      <c r="A67" s="46">
        <v>45020</v>
      </c>
      <c r="B67" s="7">
        <f t="shared" si="0"/>
        <v>66</v>
      </c>
      <c r="C67" s="25" t="s">
        <v>4042</v>
      </c>
      <c r="D67" s="122" t="s">
        <v>53</v>
      </c>
      <c r="E67" s="7">
        <v>1</v>
      </c>
      <c r="F67" s="7">
        <v>0</v>
      </c>
      <c r="G67" s="7">
        <v>0</v>
      </c>
      <c r="H67" s="9" t="s">
        <v>18</v>
      </c>
      <c r="I67" s="9" t="s">
        <v>4</v>
      </c>
      <c r="J67" s="7" t="s">
        <v>66</v>
      </c>
      <c r="K67" s="9" t="s">
        <v>36</v>
      </c>
      <c r="L67" s="7">
        <v>1</v>
      </c>
    </row>
    <row r="68" spans="1:14">
      <c r="A68" s="46">
        <v>45020</v>
      </c>
      <c r="B68" s="7">
        <f t="shared" ref="B68:B131" si="1">B67+1</f>
        <v>67</v>
      </c>
      <c r="C68" s="25" t="s">
        <v>4043</v>
      </c>
      <c r="D68" s="122" t="s">
        <v>53</v>
      </c>
      <c r="E68" s="7">
        <v>1</v>
      </c>
      <c r="F68" s="7">
        <v>0</v>
      </c>
      <c r="G68" s="7">
        <v>0</v>
      </c>
      <c r="H68" s="9" t="s">
        <v>3</v>
      </c>
      <c r="I68" s="9" t="s">
        <v>24</v>
      </c>
      <c r="J68" s="7" t="s">
        <v>49</v>
      </c>
      <c r="K68" s="9" t="s">
        <v>5</v>
      </c>
      <c r="L68" s="7">
        <v>1</v>
      </c>
    </row>
    <row r="69" spans="1:14">
      <c r="A69" s="46">
        <v>45020</v>
      </c>
      <c r="B69" s="7">
        <f t="shared" si="1"/>
        <v>68</v>
      </c>
      <c r="C69" s="25" t="s">
        <v>4044</v>
      </c>
      <c r="D69" s="122" t="s">
        <v>53</v>
      </c>
      <c r="E69" s="7">
        <v>1</v>
      </c>
      <c r="F69" s="7">
        <v>0</v>
      </c>
      <c r="G69" s="7">
        <v>0</v>
      </c>
      <c r="H69" s="9" t="s">
        <v>3</v>
      </c>
      <c r="I69" s="9" t="s">
        <v>19</v>
      </c>
      <c r="J69" s="7" t="s">
        <v>49</v>
      </c>
      <c r="K69" s="9" t="s">
        <v>5</v>
      </c>
      <c r="L69" s="7">
        <v>1</v>
      </c>
    </row>
    <row r="70" spans="1:14">
      <c r="A70" s="46">
        <v>45020</v>
      </c>
      <c r="B70" s="7">
        <f t="shared" si="1"/>
        <v>69</v>
      </c>
      <c r="C70" s="25" t="s">
        <v>4045</v>
      </c>
      <c r="D70" s="122" t="s">
        <v>159</v>
      </c>
      <c r="E70" s="7">
        <v>1</v>
      </c>
      <c r="F70" s="7">
        <v>1</v>
      </c>
      <c r="G70" s="7">
        <v>0</v>
      </c>
      <c r="H70" s="9" t="s">
        <v>6</v>
      </c>
      <c r="I70" s="9" t="s">
        <v>7</v>
      </c>
      <c r="J70" s="7" t="s">
        <v>785</v>
      </c>
      <c r="K70" s="9" t="s">
        <v>8</v>
      </c>
      <c r="M70" s="7">
        <v>1</v>
      </c>
    </row>
    <row r="71" spans="1:14">
      <c r="A71" s="46">
        <v>45021</v>
      </c>
      <c r="B71" s="7">
        <f t="shared" si="1"/>
        <v>70</v>
      </c>
      <c r="C71" s="25" t="s">
        <v>4046</v>
      </c>
      <c r="D71" s="122" t="s">
        <v>59</v>
      </c>
      <c r="E71" s="7">
        <v>1</v>
      </c>
      <c r="F71" s="7">
        <v>0</v>
      </c>
      <c r="G71" s="7">
        <v>2</v>
      </c>
      <c r="H71" s="9" t="s">
        <v>15</v>
      </c>
      <c r="I71" s="9" t="s">
        <v>4</v>
      </c>
      <c r="J71" s="7" t="s">
        <v>71</v>
      </c>
      <c r="K71" s="9" t="s">
        <v>14</v>
      </c>
      <c r="L71" s="7">
        <v>1</v>
      </c>
    </row>
    <row r="72" spans="1:14">
      <c r="A72" s="46">
        <v>45021</v>
      </c>
      <c r="B72" s="7">
        <f t="shared" si="1"/>
        <v>71</v>
      </c>
      <c r="C72" s="25" t="s">
        <v>4047</v>
      </c>
      <c r="D72" s="122" t="s">
        <v>59</v>
      </c>
      <c r="E72" s="7">
        <v>1</v>
      </c>
      <c r="F72" s="7">
        <v>2</v>
      </c>
      <c r="G72" s="7">
        <v>0</v>
      </c>
      <c r="H72" s="9" t="s">
        <v>3</v>
      </c>
      <c r="I72" s="9" t="s">
        <v>22</v>
      </c>
      <c r="J72" s="7" t="s">
        <v>785</v>
      </c>
      <c r="K72" s="9" t="s">
        <v>5</v>
      </c>
      <c r="M72" s="7">
        <v>1</v>
      </c>
      <c r="N72" t="s">
        <v>4048</v>
      </c>
    </row>
    <row r="73" spans="1:14">
      <c r="A73" s="46">
        <v>45021</v>
      </c>
      <c r="B73" s="7">
        <f t="shared" si="1"/>
        <v>72</v>
      </c>
      <c r="C73" s="25" t="s">
        <v>4049</v>
      </c>
      <c r="D73" s="122" t="s">
        <v>59</v>
      </c>
      <c r="E73" s="7">
        <v>1</v>
      </c>
      <c r="F73" s="7">
        <v>0</v>
      </c>
      <c r="G73" s="7">
        <v>0</v>
      </c>
      <c r="H73" s="9" t="s">
        <v>6</v>
      </c>
      <c r="I73" s="9" t="s">
        <v>4</v>
      </c>
      <c r="J73" s="7" t="s">
        <v>87</v>
      </c>
      <c r="K73" s="9" t="s">
        <v>8</v>
      </c>
      <c r="L73" s="7">
        <v>1</v>
      </c>
    </row>
    <row r="74" spans="1:14">
      <c r="A74" s="46">
        <v>45021</v>
      </c>
      <c r="B74" s="7">
        <f t="shared" si="1"/>
        <v>73</v>
      </c>
      <c r="C74" s="25" t="s">
        <v>4009</v>
      </c>
      <c r="D74" s="122" t="s">
        <v>59</v>
      </c>
      <c r="E74" s="7">
        <v>1</v>
      </c>
      <c r="F74" s="7">
        <v>17</v>
      </c>
      <c r="G74" s="7">
        <v>0</v>
      </c>
      <c r="H74" s="9" t="s">
        <v>21</v>
      </c>
      <c r="I74" s="9" t="s">
        <v>4</v>
      </c>
      <c r="J74" s="7" t="s">
        <v>71</v>
      </c>
      <c r="K74" s="9" t="s">
        <v>14</v>
      </c>
      <c r="M74" s="7">
        <v>1</v>
      </c>
      <c r="N74" t="s">
        <v>4050</v>
      </c>
    </row>
    <row r="75" spans="1:14">
      <c r="A75" s="46">
        <v>45021</v>
      </c>
      <c r="B75" s="7">
        <f t="shared" si="1"/>
        <v>74</v>
      </c>
      <c r="C75" s="25" t="s">
        <v>4051</v>
      </c>
      <c r="D75" s="122" t="s">
        <v>59</v>
      </c>
      <c r="E75" s="7">
        <v>1</v>
      </c>
      <c r="F75" s="7">
        <v>1</v>
      </c>
      <c r="G75" s="7">
        <v>0</v>
      </c>
      <c r="H75" s="9" t="s">
        <v>18</v>
      </c>
      <c r="I75" s="9" t="s">
        <v>4</v>
      </c>
      <c r="J75" s="7" t="s">
        <v>87</v>
      </c>
      <c r="K75" s="9" t="s">
        <v>27</v>
      </c>
      <c r="L75" s="7">
        <v>1</v>
      </c>
    </row>
    <row r="76" spans="1:14">
      <c r="A76" s="46">
        <v>45021</v>
      </c>
      <c r="B76" s="7">
        <f t="shared" si="1"/>
        <v>75</v>
      </c>
      <c r="C76" s="25" t="s">
        <v>4052</v>
      </c>
      <c r="D76" s="122" t="s">
        <v>59</v>
      </c>
      <c r="E76" s="7">
        <v>1</v>
      </c>
      <c r="F76" s="7">
        <v>1</v>
      </c>
      <c r="G76" s="7">
        <v>0</v>
      </c>
      <c r="H76" s="9" t="s">
        <v>18</v>
      </c>
      <c r="I76" s="9" t="s">
        <v>4</v>
      </c>
      <c r="J76" s="7" t="s">
        <v>51</v>
      </c>
      <c r="K76" s="9" t="s">
        <v>27</v>
      </c>
      <c r="L76" s="7">
        <v>1</v>
      </c>
    </row>
    <row r="77" spans="1:14">
      <c r="A77" s="46">
        <v>45021</v>
      </c>
      <c r="B77" s="7">
        <f t="shared" si="1"/>
        <v>76</v>
      </c>
      <c r="C77" s="25" t="s">
        <v>4053</v>
      </c>
      <c r="D77" s="122" t="s">
        <v>59</v>
      </c>
      <c r="E77" s="7">
        <v>1</v>
      </c>
      <c r="F77" s="7">
        <v>1</v>
      </c>
      <c r="G77" s="7">
        <v>0</v>
      </c>
      <c r="H77" s="9" t="s">
        <v>18</v>
      </c>
      <c r="I77" s="9" t="s">
        <v>4</v>
      </c>
      <c r="J77" s="7" t="s">
        <v>83</v>
      </c>
      <c r="K77" s="9" t="s">
        <v>27</v>
      </c>
      <c r="L77" s="7">
        <v>1</v>
      </c>
    </row>
    <row r="78" spans="1:14">
      <c r="A78" s="46">
        <v>45021</v>
      </c>
      <c r="B78" s="7">
        <f t="shared" si="1"/>
        <v>77</v>
      </c>
      <c r="C78" s="25" t="s">
        <v>4054</v>
      </c>
      <c r="D78" s="122" t="s">
        <v>2605</v>
      </c>
      <c r="E78" s="7">
        <v>1</v>
      </c>
      <c r="F78" s="7">
        <v>1</v>
      </c>
      <c r="G78" s="7">
        <v>1</v>
      </c>
      <c r="H78" s="9" t="s">
        <v>15</v>
      </c>
      <c r="I78" s="9" t="s">
        <v>4</v>
      </c>
      <c r="J78" s="7" t="s">
        <v>51</v>
      </c>
      <c r="K78" s="9" t="s">
        <v>14</v>
      </c>
      <c r="L78" s="7">
        <v>1</v>
      </c>
    </row>
    <row r="79" spans="1:14">
      <c r="A79" s="46">
        <v>45021</v>
      </c>
      <c r="B79" s="7">
        <f t="shared" si="1"/>
        <v>78</v>
      </c>
      <c r="C79" s="25" t="s">
        <v>4055</v>
      </c>
      <c r="D79" s="122" t="s">
        <v>2605</v>
      </c>
      <c r="E79" s="7">
        <v>1</v>
      </c>
      <c r="F79" s="7">
        <v>0</v>
      </c>
      <c r="G79" s="7">
        <v>1</v>
      </c>
      <c r="H79" s="9" t="s">
        <v>15</v>
      </c>
      <c r="I79" s="9" t="s">
        <v>4</v>
      </c>
      <c r="J79" s="7" t="s">
        <v>71</v>
      </c>
      <c r="K79" s="9" t="s">
        <v>14</v>
      </c>
      <c r="L79" s="7">
        <v>1</v>
      </c>
    </row>
    <row r="80" spans="1:14">
      <c r="A80" s="46">
        <v>45021</v>
      </c>
      <c r="B80" s="7">
        <f t="shared" si="1"/>
        <v>79</v>
      </c>
      <c r="C80" s="25" t="s">
        <v>4010</v>
      </c>
      <c r="D80" s="122" t="s">
        <v>2605</v>
      </c>
      <c r="E80" s="7">
        <v>1</v>
      </c>
      <c r="F80" s="7">
        <v>17</v>
      </c>
      <c r="G80" s="7">
        <v>0</v>
      </c>
      <c r="H80" s="9" t="s">
        <v>21</v>
      </c>
      <c r="I80" s="9" t="s">
        <v>4</v>
      </c>
      <c r="J80" s="7" t="s">
        <v>71</v>
      </c>
      <c r="K80" s="9" t="s">
        <v>14</v>
      </c>
      <c r="M80" s="7">
        <v>1</v>
      </c>
      <c r="N80" t="s">
        <v>4050</v>
      </c>
    </row>
    <row r="81" spans="1:14">
      <c r="A81" s="46">
        <v>45021</v>
      </c>
      <c r="B81" s="7">
        <f t="shared" si="1"/>
        <v>80</v>
      </c>
      <c r="C81" s="25" t="s">
        <v>4056</v>
      </c>
      <c r="D81" s="122" t="s">
        <v>2605</v>
      </c>
      <c r="E81" s="7">
        <v>1</v>
      </c>
      <c r="F81" s="7">
        <v>1</v>
      </c>
      <c r="G81" s="7">
        <v>1</v>
      </c>
      <c r="H81" s="9" t="s">
        <v>6</v>
      </c>
      <c r="I81" s="9" t="s">
        <v>4</v>
      </c>
      <c r="J81" s="7" t="s">
        <v>51</v>
      </c>
      <c r="K81" s="9" t="s">
        <v>8</v>
      </c>
      <c r="L81" s="7">
        <v>1</v>
      </c>
      <c r="N81">
        <v>1</v>
      </c>
    </row>
    <row r="82" spans="1:14">
      <c r="A82" s="46">
        <v>45021</v>
      </c>
      <c r="B82" s="7">
        <f t="shared" si="1"/>
        <v>81</v>
      </c>
      <c r="C82" s="25" t="s">
        <v>4057</v>
      </c>
      <c r="D82" s="122" t="s">
        <v>2605</v>
      </c>
      <c r="E82" s="7">
        <v>1</v>
      </c>
      <c r="F82" s="7">
        <v>1</v>
      </c>
      <c r="G82" s="7">
        <v>0</v>
      </c>
      <c r="H82" s="9" t="s">
        <v>18</v>
      </c>
      <c r="I82" s="9" t="s">
        <v>4</v>
      </c>
      <c r="J82" s="7" t="s">
        <v>87</v>
      </c>
      <c r="K82" s="9" t="s">
        <v>27</v>
      </c>
      <c r="L82" s="7">
        <v>1</v>
      </c>
    </row>
    <row r="83" spans="1:14">
      <c r="A83" s="46">
        <v>45021</v>
      </c>
      <c r="B83" s="7">
        <f t="shared" si="1"/>
        <v>82</v>
      </c>
      <c r="C83" s="25" t="s">
        <v>4058</v>
      </c>
      <c r="D83" s="122" t="s">
        <v>2605</v>
      </c>
      <c r="E83" s="7">
        <v>1</v>
      </c>
      <c r="F83" s="7">
        <v>1</v>
      </c>
      <c r="G83" s="7">
        <v>0</v>
      </c>
      <c r="H83" s="9" t="s">
        <v>18</v>
      </c>
      <c r="I83" s="9" t="s">
        <v>4</v>
      </c>
      <c r="J83" s="7" t="s">
        <v>51</v>
      </c>
      <c r="K83" s="9" t="s">
        <v>27</v>
      </c>
      <c r="L83" s="7">
        <v>1</v>
      </c>
    </row>
    <row r="84" spans="1:14">
      <c r="A84" s="46">
        <v>45021</v>
      </c>
      <c r="B84" s="7">
        <f t="shared" si="1"/>
        <v>83</v>
      </c>
      <c r="C84" s="25" t="s">
        <v>4059</v>
      </c>
      <c r="D84" s="122" t="s">
        <v>2605</v>
      </c>
      <c r="E84" s="7">
        <v>1</v>
      </c>
      <c r="F84" s="7">
        <v>1</v>
      </c>
      <c r="G84" s="7">
        <v>0</v>
      </c>
      <c r="H84" s="9" t="s">
        <v>18</v>
      </c>
      <c r="I84" s="9" t="s">
        <v>4</v>
      </c>
      <c r="J84" s="7" t="s">
        <v>83</v>
      </c>
      <c r="K84" s="9" t="s">
        <v>27</v>
      </c>
      <c r="L84" s="7">
        <v>1</v>
      </c>
    </row>
    <row r="85" spans="1:14">
      <c r="A85" s="46">
        <v>45021</v>
      </c>
      <c r="B85" s="7">
        <f t="shared" si="1"/>
        <v>84</v>
      </c>
      <c r="C85" s="25" t="s">
        <v>4060</v>
      </c>
      <c r="D85" s="122" t="s">
        <v>70</v>
      </c>
      <c r="E85" s="7">
        <v>1</v>
      </c>
      <c r="F85" s="7">
        <v>1</v>
      </c>
      <c r="G85" s="7">
        <v>3</v>
      </c>
      <c r="H85" s="9" t="s">
        <v>6</v>
      </c>
      <c r="I85" s="9" t="s">
        <v>7</v>
      </c>
      <c r="J85" s="7" t="s">
        <v>49</v>
      </c>
      <c r="K85" s="9" t="s">
        <v>8</v>
      </c>
      <c r="L85" s="7">
        <v>1</v>
      </c>
    </row>
    <row r="86" spans="1:14">
      <c r="A86" s="46">
        <v>45021</v>
      </c>
      <c r="B86" s="7">
        <f t="shared" si="1"/>
        <v>85</v>
      </c>
      <c r="C86" s="25" t="s">
        <v>4061</v>
      </c>
      <c r="D86" s="122" t="s">
        <v>70</v>
      </c>
      <c r="E86" s="7">
        <v>1</v>
      </c>
      <c r="F86" s="7">
        <v>1</v>
      </c>
      <c r="G86" s="7">
        <v>1</v>
      </c>
      <c r="H86" s="9" t="s">
        <v>6</v>
      </c>
      <c r="I86" s="9" t="s">
        <v>7</v>
      </c>
      <c r="J86" s="7" t="s">
        <v>51</v>
      </c>
      <c r="K86" s="9" t="s">
        <v>8</v>
      </c>
      <c r="M86" s="7">
        <v>1</v>
      </c>
      <c r="N86" t="s">
        <v>4062</v>
      </c>
    </row>
    <row r="87" spans="1:14">
      <c r="A87" s="46">
        <v>45021</v>
      </c>
      <c r="B87" s="7">
        <f t="shared" si="1"/>
        <v>86</v>
      </c>
      <c r="C87" s="24" t="s">
        <v>4063</v>
      </c>
      <c r="D87" s="122" t="s">
        <v>950</v>
      </c>
      <c r="E87" s="8">
        <v>1</v>
      </c>
      <c r="F87" s="8">
        <v>0</v>
      </c>
      <c r="G87" s="8">
        <v>0</v>
      </c>
      <c r="H87" s="9" t="s">
        <v>3</v>
      </c>
      <c r="I87" s="9" t="s">
        <v>4</v>
      </c>
      <c r="J87" s="9" t="s">
        <v>87</v>
      </c>
      <c r="K87" s="9" t="s">
        <v>5</v>
      </c>
      <c r="L87" s="9"/>
      <c r="M87" s="10">
        <v>1</v>
      </c>
    </row>
    <row r="88" spans="1:14">
      <c r="A88" s="46">
        <v>45021</v>
      </c>
      <c r="B88" s="7">
        <f t="shared" si="1"/>
        <v>87</v>
      </c>
      <c r="C88" s="25" t="s">
        <v>4064</v>
      </c>
      <c r="D88" s="122" t="s">
        <v>3439</v>
      </c>
      <c r="E88" s="7">
        <v>1</v>
      </c>
      <c r="F88" s="7">
        <v>1</v>
      </c>
      <c r="G88" s="7">
        <v>3</v>
      </c>
      <c r="H88" s="9" t="s">
        <v>6</v>
      </c>
      <c r="I88" s="9" t="s">
        <v>16</v>
      </c>
      <c r="J88" s="7" t="s">
        <v>49</v>
      </c>
      <c r="K88" s="9" t="s">
        <v>8</v>
      </c>
      <c r="L88" s="7">
        <v>1</v>
      </c>
    </row>
    <row r="89" spans="1:14">
      <c r="A89" s="46">
        <v>45021</v>
      </c>
      <c r="B89" s="7">
        <f t="shared" si="1"/>
        <v>88</v>
      </c>
      <c r="C89" s="25" t="s">
        <v>4065</v>
      </c>
      <c r="D89" s="122" t="s">
        <v>61</v>
      </c>
      <c r="E89" s="7">
        <v>1</v>
      </c>
      <c r="F89" s="7">
        <v>1</v>
      </c>
      <c r="G89" s="7">
        <v>1</v>
      </c>
      <c r="H89" s="9" t="s">
        <v>6</v>
      </c>
      <c r="I89" s="9" t="s">
        <v>13</v>
      </c>
      <c r="J89" s="7" t="s">
        <v>49</v>
      </c>
      <c r="K89" s="9" t="s">
        <v>8</v>
      </c>
      <c r="L89" s="7">
        <v>1</v>
      </c>
    </row>
    <row r="90" spans="1:14">
      <c r="A90" s="46">
        <v>45021</v>
      </c>
      <c r="B90" s="7">
        <f t="shared" si="1"/>
        <v>89</v>
      </c>
      <c r="C90" s="25" t="s">
        <v>4066</v>
      </c>
      <c r="D90" s="122" t="s">
        <v>48</v>
      </c>
      <c r="E90" s="7">
        <v>1</v>
      </c>
      <c r="F90" s="7">
        <v>0</v>
      </c>
      <c r="G90" s="7">
        <v>0</v>
      </c>
      <c r="H90" s="9" t="s">
        <v>6</v>
      </c>
      <c r="I90" s="9" t="s">
        <v>16</v>
      </c>
      <c r="J90" s="7" t="s">
        <v>49</v>
      </c>
      <c r="K90" s="9" t="s">
        <v>8</v>
      </c>
      <c r="L90" s="7">
        <v>1</v>
      </c>
    </row>
    <row r="91" spans="1:14">
      <c r="A91" s="46">
        <v>45021</v>
      </c>
      <c r="B91" s="7">
        <f t="shared" si="1"/>
        <v>90</v>
      </c>
      <c r="C91" s="25" t="s">
        <v>4067</v>
      </c>
      <c r="D91" s="122" t="s">
        <v>48</v>
      </c>
      <c r="E91" s="7">
        <v>1</v>
      </c>
      <c r="F91" s="7">
        <v>0</v>
      </c>
      <c r="G91" s="7">
        <v>0</v>
      </c>
      <c r="H91" s="9" t="s">
        <v>6</v>
      </c>
      <c r="I91" s="9" t="s">
        <v>4</v>
      </c>
      <c r="J91" s="7" t="s">
        <v>66</v>
      </c>
      <c r="K91" s="9" t="s">
        <v>8</v>
      </c>
      <c r="L91" s="7">
        <v>1</v>
      </c>
    </row>
    <row r="92" spans="1:14">
      <c r="A92" s="46">
        <v>45021</v>
      </c>
      <c r="B92" s="7">
        <f t="shared" si="1"/>
        <v>91</v>
      </c>
      <c r="C92" s="25" t="s">
        <v>4068</v>
      </c>
      <c r="D92" s="122" t="s">
        <v>48</v>
      </c>
      <c r="E92" s="7">
        <v>1</v>
      </c>
      <c r="F92" s="7">
        <v>0</v>
      </c>
      <c r="G92" s="7">
        <v>0</v>
      </c>
      <c r="H92" s="9" t="s">
        <v>6</v>
      </c>
      <c r="I92" s="9" t="s">
        <v>4</v>
      </c>
      <c r="J92" s="7" t="s">
        <v>83</v>
      </c>
      <c r="K92" s="9" t="s">
        <v>8</v>
      </c>
      <c r="L92" s="7">
        <v>1</v>
      </c>
    </row>
    <row r="93" spans="1:14">
      <c r="A93" s="46">
        <v>45021</v>
      </c>
      <c r="B93" s="7">
        <f t="shared" si="1"/>
        <v>92</v>
      </c>
      <c r="C93" s="25" t="s">
        <v>4069</v>
      </c>
      <c r="D93" s="122" t="s">
        <v>48</v>
      </c>
      <c r="E93" s="7">
        <v>1</v>
      </c>
      <c r="F93" s="7">
        <v>1</v>
      </c>
      <c r="G93" s="7">
        <v>0</v>
      </c>
      <c r="H93" s="9" t="s">
        <v>18</v>
      </c>
      <c r="I93" s="9" t="s">
        <v>4</v>
      </c>
      <c r="J93" s="7" t="s">
        <v>87</v>
      </c>
      <c r="K93" s="9" t="s">
        <v>27</v>
      </c>
      <c r="L93" s="7">
        <v>1</v>
      </c>
    </row>
    <row r="94" spans="1:14">
      <c r="A94" s="46">
        <v>45021</v>
      </c>
      <c r="B94" s="7">
        <f t="shared" si="1"/>
        <v>93</v>
      </c>
      <c r="C94" s="25" t="s">
        <v>4070</v>
      </c>
      <c r="D94" s="122" t="s">
        <v>48</v>
      </c>
      <c r="E94" s="7">
        <v>1</v>
      </c>
      <c r="F94" s="7">
        <v>1</v>
      </c>
      <c r="G94" s="7">
        <v>0</v>
      </c>
      <c r="H94" s="9" t="s">
        <v>18</v>
      </c>
      <c r="I94" s="9" t="s">
        <v>4</v>
      </c>
      <c r="J94" s="7" t="s">
        <v>49</v>
      </c>
      <c r="K94" s="9" t="s">
        <v>27</v>
      </c>
      <c r="L94" s="7">
        <v>1</v>
      </c>
    </row>
    <row r="95" spans="1:14">
      <c r="A95" s="46">
        <v>45021</v>
      </c>
      <c r="B95" s="7">
        <f t="shared" si="1"/>
        <v>94</v>
      </c>
      <c r="C95" s="25" t="s">
        <v>4071</v>
      </c>
      <c r="D95" s="122" t="s">
        <v>48</v>
      </c>
      <c r="E95" s="7">
        <v>1</v>
      </c>
      <c r="F95" s="7">
        <v>1</v>
      </c>
      <c r="G95" s="7">
        <v>0</v>
      </c>
      <c r="H95" s="9" t="s">
        <v>18</v>
      </c>
      <c r="I95" s="9" t="s">
        <v>4</v>
      </c>
      <c r="J95" s="7" t="s">
        <v>51</v>
      </c>
      <c r="K95" s="9" t="s">
        <v>27</v>
      </c>
      <c r="L95" s="7">
        <v>1</v>
      </c>
    </row>
    <row r="96" spans="1:14">
      <c r="A96" s="46">
        <v>45021</v>
      </c>
      <c r="B96" s="7">
        <f t="shared" si="1"/>
        <v>95</v>
      </c>
      <c r="C96" s="25" t="s">
        <v>4072</v>
      </c>
      <c r="D96" s="122" t="s">
        <v>48</v>
      </c>
      <c r="E96" s="7">
        <v>1</v>
      </c>
      <c r="F96" s="7">
        <v>1</v>
      </c>
      <c r="G96" s="7">
        <v>0</v>
      </c>
      <c r="H96" s="9" t="s">
        <v>18</v>
      </c>
      <c r="I96" s="9" t="s">
        <v>4</v>
      </c>
      <c r="J96" s="7" t="s">
        <v>83</v>
      </c>
      <c r="K96" s="9" t="s">
        <v>27</v>
      </c>
      <c r="L96" s="7">
        <v>1</v>
      </c>
    </row>
    <row r="97" spans="1:14">
      <c r="A97" s="46">
        <v>45021</v>
      </c>
      <c r="B97" s="7">
        <f t="shared" si="1"/>
        <v>96</v>
      </c>
      <c r="C97" s="25" t="s">
        <v>4073</v>
      </c>
      <c r="D97" s="122" t="s">
        <v>783</v>
      </c>
      <c r="E97" s="7">
        <v>1</v>
      </c>
      <c r="F97" s="7">
        <v>1</v>
      </c>
      <c r="G97" s="7">
        <v>1</v>
      </c>
      <c r="H97" s="9" t="s">
        <v>6</v>
      </c>
      <c r="I97" s="9" t="s">
        <v>4</v>
      </c>
      <c r="J97" s="7" t="s">
        <v>51</v>
      </c>
      <c r="K97" s="9" t="s">
        <v>8</v>
      </c>
      <c r="L97" s="7">
        <v>1</v>
      </c>
    </row>
    <row r="98" spans="1:14">
      <c r="A98" s="46">
        <v>45021</v>
      </c>
      <c r="B98" s="7">
        <f t="shared" si="1"/>
        <v>97</v>
      </c>
      <c r="C98" s="25" t="s">
        <v>4074</v>
      </c>
      <c r="D98" s="122" t="s">
        <v>783</v>
      </c>
      <c r="E98" s="7">
        <v>1</v>
      </c>
      <c r="F98" s="7">
        <v>1</v>
      </c>
      <c r="G98" s="7">
        <v>1</v>
      </c>
      <c r="H98" s="9" t="s">
        <v>6</v>
      </c>
      <c r="I98" s="9" t="s">
        <v>7</v>
      </c>
      <c r="J98" s="7" t="s">
        <v>51</v>
      </c>
      <c r="K98" s="9" t="s">
        <v>8</v>
      </c>
      <c r="L98" s="7">
        <v>1</v>
      </c>
    </row>
    <row r="99" spans="1:14">
      <c r="A99" s="46">
        <v>45021</v>
      </c>
      <c r="B99" s="7">
        <f t="shared" si="1"/>
        <v>98</v>
      </c>
      <c r="C99" s="25" t="s">
        <v>4075</v>
      </c>
      <c r="D99" s="122" t="s">
        <v>783</v>
      </c>
      <c r="E99" s="7">
        <v>1</v>
      </c>
      <c r="F99" s="7">
        <v>1</v>
      </c>
      <c r="G99" s="7">
        <v>1</v>
      </c>
      <c r="H99" s="9" t="s">
        <v>6</v>
      </c>
      <c r="I99" s="9" t="s">
        <v>7</v>
      </c>
      <c r="J99" s="7" t="s">
        <v>49</v>
      </c>
      <c r="K99" s="9" t="s">
        <v>8</v>
      </c>
      <c r="L99" s="7">
        <v>1</v>
      </c>
    </row>
    <row r="100" spans="1:14">
      <c r="A100" s="46">
        <v>45021</v>
      </c>
      <c r="B100" s="7">
        <f t="shared" si="1"/>
        <v>99</v>
      </c>
      <c r="C100" s="25" t="s">
        <v>4076</v>
      </c>
      <c r="D100" s="122" t="s">
        <v>783</v>
      </c>
      <c r="E100" s="7">
        <v>1</v>
      </c>
      <c r="F100" s="7">
        <v>1</v>
      </c>
      <c r="G100" s="7">
        <v>1</v>
      </c>
      <c r="H100" s="9" t="s">
        <v>6</v>
      </c>
      <c r="I100" s="9" t="s">
        <v>4</v>
      </c>
      <c r="J100" s="7" t="s">
        <v>49</v>
      </c>
      <c r="K100" s="9" t="s">
        <v>8</v>
      </c>
      <c r="L100" s="7">
        <v>1</v>
      </c>
    </row>
    <row r="101" spans="1:14">
      <c r="A101" s="46">
        <v>45021</v>
      </c>
      <c r="B101" s="7">
        <f t="shared" si="1"/>
        <v>100</v>
      </c>
      <c r="C101" s="25" t="s">
        <v>4077</v>
      </c>
      <c r="D101" s="122" t="s">
        <v>783</v>
      </c>
      <c r="E101" s="7">
        <v>1</v>
      </c>
      <c r="F101" s="7">
        <v>1</v>
      </c>
      <c r="G101" s="7">
        <v>1</v>
      </c>
      <c r="H101" s="9" t="s">
        <v>6</v>
      </c>
      <c r="I101" s="9" t="s">
        <v>4</v>
      </c>
      <c r="J101" s="7" t="s">
        <v>87</v>
      </c>
      <c r="K101" s="9" t="s">
        <v>8</v>
      </c>
      <c r="L101" s="7">
        <v>1</v>
      </c>
    </row>
    <row r="102" spans="1:14">
      <c r="A102" s="6">
        <v>45022</v>
      </c>
      <c r="B102" s="7">
        <f t="shared" si="1"/>
        <v>101</v>
      </c>
      <c r="C102" s="25" t="s">
        <v>4078</v>
      </c>
      <c r="D102" s="122" t="s">
        <v>73</v>
      </c>
      <c r="E102" s="7">
        <v>1</v>
      </c>
      <c r="F102" s="7">
        <v>17</v>
      </c>
      <c r="G102" s="7">
        <v>2</v>
      </c>
      <c r="H102" s="9" t="s">
        <v>21</v>
      </c>
      <c r="I102" s="9" t="s">
        <v>4</v>
      </c>
      <c r="J102" s="7" t="s">
        <v>1209</v>
      </c>
      <c r="K102" s="9" t="s">
        <v>25</v>
      </c>
      <c r="M102" s="7">
        <v>1</v>
      </c>
      <c r="N102" t="s">
        <v>4079</v>
      </c>
    </row>
    <row r="103" spans="1:14">
      <c r="A103" s="6">
        <v>45022</v>
      </c>
      <c r="B103" s="7">
        <f t="shared" si="1"/>
        <v>102</v>
      </c>
      <c r="C103" s="25" t="s">
        <v>4080</v>
      </c>
      <c r="D103" s="122" t="s">
        <v>73</v>
      </c>
      <c r="E103" s="7">
        <v>1</v>
      </c>
      <c r="F103" s="7">
        <v>1</v>
      </c>
      <c r="G103" s="7">
        <v>1</v>
      </c>
      <c r="H103" s="9" t="s">
        <v>6</v>
      </c>
      <c r="I103" s="9" t="s">
        <v>4</v>
      </c>
      <c r="J103" s="7" t="s">
        <v>51</v>
      </c>
      <c r="K103" s="9" t="s">
        <v>8</v>
      </c>
      <c r="L103" s="7">
        <v>1</v>
      </c>
    </row>
    <row r="104" spans="1:14">
      <c r="A104" s="6">
        <v>45022</v>
      </c>
      <c r="B104" s="7">
        <f t="shared" si="1"/>
        <v>103</v>
      </c>
      <c r="C104" s="25" t="s">
        <v>4081</v>
      </c>
      <c r="D104" s="122" t="s">
        <v>73</v>
      </c>
      <c r="E104" s="7">
        <v>1</v>
      </c>
      <c r="F104" s="7">
        <v>1</v>
      </c>
      <c r="G104" s="7">
        <v>1</v>
      </c>
      <c r="H104" s="9" t="s">
        <v>6</v>
      </c>
      <c r="I104" s="9" t="s">
        <v>4</v>
      </c>
      <c r="J104" s="7" t="s">
        <v>87</v>
      </c>
      <c r="K104" s="9" t="s">
        <v>8</v>
      </c>
      <c r="L104" s="7">
        <v>1</v>
      </c>
    </row>
    <row r="105" spans="1:14">
      <c r="A105" s="6">
        <v>45022</v>
      </c>
      <c r="B105" s="7">
        <f t="shared" si="1"/>
        <v>104</v>
      </c>
      <c r="C105" s="25" t="s">
        <v>4082</v>
      </c>
      <c r="D105" s="122" t="s">
        <v>73</v>
      </c>
      <c r="E105" s="7">
        <v>1</v>
      </c>
      <c r="F105" s="7">
        <v>1</v>
      </c>
      <c r="G105" s="7">
        <v>1</v>
      </c>
      <c r="H105" s="9" t="s">
        <v>6</v>
      </c>
      <c r="I105" s="9" t="s">
        <v>4</v>
      </c>
      <c r="J105" s="7" t="s">
        <v>83</v>
      </c>
      <c r="K105" s="9" t="s">
        <v>8</v>
      </c>
      <c r="L105" s="7">
        <v>1</v>
      </c>
    </row>
    <row r="106" spans="1:14">
      <c r="A106" s="6">
        <v>45022</v>
      </c>
      <c r="B106" s="7">
        <f t="shared" si="1"/>
        <v>105</v>
      </c>
      <c r="C106" s="25" t="s">
        <v>4083</v>
      </c>
      <c r="D106" s="122" t="s">
        <v>73</v>
      </c>
      <c r="E106" s="7">
        <v>1</v>
      </c>
      <c r="F106" s="7">
        <v>1</v>
      </c>
      <c r="G106" s="7">
        <v>3</v>
      </c>
      <c r="H106" s="9" t="s">
        <v>9</v>
      </c>
      <c r="I106" s="9" t="s">
        <v>16</v>
      </c>
      <c r="J106" s="7" t="s">
        <v>49</v>
      </c>
      <c r="K106" s="9" t="s">
        <v>8</v>
      </c>
      <c r="L106" s="7">
        <v>1</v>
      </c>
    </row>
    <row r="107" spans="1:14">
      <c r="A107" s="6">
        <v>45022</v>
      </c>
      <c r="B107" s="7">
        <f t="shared" si="1"/>
        <v>106</v>
      </c>
      <c r="C107" s="25" t="s">
        <v>4084</v>
      </c>
      <c r="D107" s="122" t="s">
        <v>59</v>
      </c>
      <c r="E107" s="7">
        <v>1</v>
      </c>
      <c r="F107" s="7">
        <v>1</v>
      </c>
      <c r="G107" s="7">
        <v>0</v>
      </c>
      <c r="H107" s="9" t="s">
        <v>21</v>
      </c>
      <c r="I107" s="9" t="s">
        <v>4</v>
      </c>
      <c r="J107" s="7" t="s">
        <v>49</v>
      </c>
      <c r="K107" s="9" t="s">
        <v>14</v>
      </c>
      <c r="L107" s="7">
        <v>1</v>
      </c>
    </row>
    <row r="108" spans="1:14">
      <c r="A108" s="6">
        <v>45022</v>
      </c>
      <c r="B108" s="7">
        <f t="shared" si="1"/>
        <v>107</v>
      </c>
      <c r="C108" s="25" t="s">
        <v>4085</v>
      </c>
      <c r="D108" s="122" t="s">
        <v>59</v>
      </c>
      <c r="E108" s="7">
        <v>1</v>
      </c>
      <c r="F108" s="7">
        <v>0</v>
      </c>
      <c r="G108" s="7">
        <v>1</v>
      </c>
      <c r="H108" s="9" t="s">
        <v>6</v>
      </c>
      <c r="I108" s="9" t="s">
        <v>7</v>
      </c>
      <c r="J108" s="7" t="s">
        <v>49</v>
      </c>
      <c r="K108" s="9" t="s">
        <v>20</v>
      </c>
      <c r="L108" s="7">
        <v>1</v>
      </c>
    </row>
    <row r="109" spans="1:14">
      <c r="A109" s="6">
        <v>45022</v>
      </c>
      <c r="B109" s="7">
        <f t="shared" si="1"/>
        <v>108</v>
      </c>
      <c r="C109" s="25" t="s">
        <v>4086</v>
      </c>
      <c r="D109" s="122" t="s">
        <v>59</v>
      </c>
      <c r="E109" s="7">
        <v>1</v>
      </c>
      <c r="F109" s="7">
        <v>1</v>
      </c>
      <c r="G109" s="7">
        <v>1</v>
      </c>
      <c r="H109" s="9" t="s">
        <v>6</v>
      </c>
      <c r="I109" s="9" t="s">
        <v>4</v>
      </c>
      <c r="J109" s="7" t="s">
        <v>49</v>
      </c>
      <c r="K109" s="9" t="s">
        <v>8</v>
      </c>
      <c r="L109" s="7">
        <v>1</v>
      </c>
    </row>
    <row r="110" spans="1:14">
      <c r="A110" s="6">
        <v>45022</v>
      </c>
      <c r="B110" s="7">
        <f t="shared" si="1"/>
        <v>109</v>
      </c>
      <c r="C110" s="25" t="s">
        <v>4087</v>
      </c>
      <c r="D110" s="122" t="s">
        <v>59</v>
      </c>
      <c r="E110" s="7">
        <v>1</v>
      </c>
      <c r="F110" s="7">
        <v>1</v>
      </c>
      <c r="G110" s="7">
        <v>1</v>
      </c>
      <c r="H110" s="9" t="s">
        <v>6</v>
      </c>
      <c r="I110" s="9" t="s">
        <v>4</v>
      </c>
      <c r="J110" s="7" t="s">
        <v>66</v>
      </c>
      <c r="K110" s="9" t="s">
        <v>8</v>
      </c>
      <c r="L110" s="7">
        <v>1</v>
      </c>
    </row>
    <row r="111" spans="1:14">
      <c r="A111" s="6">
        <v>45022</v>
      </c>
      <c r="B111" s="7">
        <f t="shared" si="1"/>
        <v>110</v>
      </c>
      <c r="C111" s="25" t="s">
        <v>4088</v>
      </c>
      <c r="D111" s="122" t="s">
        <v>59</v>
      </c>
      <c r="E111" s="7">
        <v>1</v>
      </c>
      <c r="F111" s="7">
        <v>1</v>
      </c>
      <c r="G111" s="7">
        <v>1</v>
      </c>
      <c r="H111" s="9" t="s">
        <v>6</v>
      </c>
      <c r="I111" s="9" t="s">
        <v>4</v>
      </c>
      <c r="J111" s="7" t="s">
        <v>66</v>
      </c>
      <c r="K111" s="9" t="s">
        <v>8</v>
      </c>
      <c r="L111" s="7">
        <v>1</v>
      </c>
    </row>
    <row r="112" spans="1:14">
      <c r="A112" s="6">
        <v>45022</v>
      </c>
      <c r="B112" s="7">
        <f t="shared" si="1"/>
        <v>111</v>
      </c>
      <c r="C112" s="25" t="s">
        <v>4089</v>
      </c>
      <c r="D112" s="122" t="s">
        <v>59</v>
      </c>
      <c r="E112" s="7">
        <v>1</v>
      </c>
      <c r="F112" s="7">
        <v>1</v>
      </c>
      <c r="G112" s="7">
        <v>1</v>
      </c>
      <c r="H112" s="9" t="s">
        <v>6</v>
      </c>
      <c r="I112" s="9" t="s">
        <v>4</v>
      </c>
      <c r="J112" s="7" t="s">
        <v>87</v>
      </c>
      <c r="K112" s="9" t="s">
        <v>8</v>
      </c>
      <c r="L112" s="7">
        <v>1</v>
      </c>
    </row>
    <row r="113" spans="1:14">
      <c r="A113" s="6">
        <v>45022</v>
      </c>
      <c r="B113" s="7">
        <f t="shared" si="1"/>
        <v>112</v>
      </c>
      <c r="C113" s="18" t="s">
        <v>4090</v>
      </c>
      <c r="D113" s="122" t="s">
        <v>55</v>
      </c>
      <c r="E113" s="7">
        <v>1</v>
      </c>
      <c r="F113" s="7">
        <v>0</v>
      </c>
      <c r="G113" s="7">
        <v>0</v>
      </c>
      <c r="H113" s="9" t="s">
        <v>3</v>
      </c>
      <c r="I113" s="9" t="s">
        <v>4</v>
      </c>
      <c r="J113" s="7" t="s">
        <v>51</v>
      </c>
      <c r="K113" s="9" t="s">
        <v>5</v>
      </c>
      <c r="M113" s="7">
        <v>1</v>
      </c>
      <c r="N113" t="s">
        <v>4091</v>
      </c>
    </row>
    <row r="114" spans="1:14">
      <c r="A114" s="46">
        <v>45022</v>
      </c>
      <c r="B114" s="7">
        <f t="shared" si="1"/>
        <v>113</v>
      </c>
      <c r="C114" s="18" t="s">
        <v>4092</v>
      </c>
      <c r="D114" s="122" t="s">
        <v>55</v>
      </c>
      <c r="E114" s="7">
        <v>1</v>
      </c>
      <c r="F114" s="7">
        <v>0</v>
      </c>
      <c r="G114" s="7">
        <v>1</v>
      </c>
      <c r="H114" s="9" t="s">
        <v>6</v>
      </c>
      <c r="I114" s="9" t="s">
        <v>4</v>
      </c>
      <c r="J114" s="7" t="s">
        <v>87</v>
      </c>
      <c r="K114" s="9" t="s">
        <v>20</v>
      </c>
      <c r="L114" s="7">
        <v>1</v>
      </c>
    </row>
    <row r="115" spans="1:14">
      <c r="A115" s="6">
        <v>45022</v>
      </c>
      <c r="B115" s="7">
        <f t="shared" si="1"/>
        <v>114</v>
      </c>
      <c r="C115" s="18" t="s">
        <v>4093</v>
      </c>
      <c r="D115" s="122" t="s">
        <v>55</v>
      </c>
      <c r="E115" s="7">
        <v>1</v>
      </c>
      <c r="F115" s="7">
        <v>0</v>
      </c>
      <c r="G115" s="7">
        <v>1</v>
      </c>
      <c r="H115" s="9" t="s">
        <v>6</v>
      </c>
      <c r="I115" s="9" t="s">
        <v>4</v>
      </c>
      <c r="J115" s="7" t="s">
        <v>49</v>
      </c>
      <c r="K115" s="9" t="s">
        <v>20</v>
      </c>
      <c r="L115" s="7">
        <v>1</v>
      </c>
    </row>
    <row r="116" spans="1:14">
      <c r="A116" s="6">
        <v>45022</v>
      </c>
      <c r="B116" s="7">
        <f t="shared" si="1"/>
        <v>115</v>
      </c>
      <c r="C116" s="18" t="s">
        <v>4094</v>
      </c>
      <c r="D116" s="122" t="s">
        <v>55</v>
      </c>
      <c r="E116" s="7">
        <v>1</v>
      </c>
      <c r="F116" s="7">
        <v>0</v>
      </c>
      <c r="G116" s="7">
        <v>1</v>
      </c>
      <c r="H116" s="9" t="s">
        <v>6</v>
      </c>
      <c r="I116" s="9" t="s">
        <v>4</v>
      </c>
      <c r="J116" s="7" t="s">
        <v>51</v>
      </c>
      <c r="K116" s="9" t="s">
        <v>20</v>
      </c>
      <c r="L116" s="7">
        <v>1</v>
      </c>
    </row>
    <row r="117" spans="1:14">
      <c r="A117" s="6">
        <v>45022</v>
      </c>
      <c r="B117" s="7">
        <f t="shared" si="1"/>
        <v>116</v>
      </c>
      <c r="C117" s="18" t="s">
        <v>4095</v>
      </c>
      <c r="D117" s="122" t="s">
        <v>55</v>
      </c>
      <c r="E117" s="7">
        <v>1</v>
      </c>
      <c r="F117" s="7">
        <v>0</v>
      </c>
      <c r="G117" s="7">
        <v>1</v>
      </c>
      <c r="H117" s="9" t="s">
        <v>6</v>
      </c>
      <c r="I117" s="9" t="s">
        <v>4</v>
      </c>
      <c r="J117" s="7" t="s">
        <v>83</v>
      </c>
      <c r="K117" s="9" t="s">
        <v>20</v>
      </c>
      <c r="L117" s="7">
        <v>1</v>
      </c>
    </row>
    <row r="118" spans="1:14">
      <c r="A118" s="6">
        <v>45022</v>
      </c>
      <c r="B118" s="7">
        <f t="shared" si="1"/>
        <v>117</v>
      </c>
      <c r="C118" s="18" t="s">
        <v>4096</v>
      </c>
      <c r="D118" s="122" t="s">
        <v>55</v>
      </c>
      <c r="E118" s="7">
        <v>1</v>
      </c>
      <c r="F118" s="7">
        <v>1</v>
      </c>
      <c r="G118" s="7">
        <v>1</v>
      </c>
      <c r="H118" s="9" t="s">
        <v>6</v>
      </c>
      <c r="I118" s="9" t="s">
        <v>7</v>
      </c>
      <c r="J118" s="7" t="s">
        <v>49</v>
      </c>
      <c r="K118" s="9" t="s">
        <v>8</v>
      </c>
      <c r="L118" s="7">
        <v>1</v>
      </c>
    </row>
    <row r="119" spans="1:14">
      <c r="A119" s="6">
        <v>45022</v>
      </c>
      <c r="B119" s="7">
        <f t="shared" si="1"/>
        <v>118</v>
      </c>
      <c r="C119" s="18" t="s">
        <v>4097</v>
      </c>
      <c r="D119" s="122" t="s">
        <v>55</v>
      </c>
      <c r="E119" s="7">
        <v>1</v>
      </c>
      <c r="F119" s="7">
        <v>1</v>
      </c>
      <c r="G119" s="7">
        <v>3</v>
      </c>
      <c r="H119" s="9" t="s">
        <v>6</v>
      </c>
      <c r="I119" s="9" t="s">
        <v>4</v>
      </c>
      <c r="J119" s="7" t="s">
        <v>49</v>
      </c>
      <c r="K119" s="9" t="s">
        <v>8</v>
      </c>
      <c r="L119" s="7">
        <v>1</v>
      </c>
    </row>
    <row r="120" spans="1:14">
      <c r="A120" s="6">
        <v>45022</v>
      </c>
      <c r="B120" s="7">
        <f t="shared" si="1"/>
        <v>119</v>
      </c>
      <c r="C120" s="18" t="s">
        <v>4098</v>
      </c>
      <c r="D120" s="122" t="s">
        <v>55</v>
      </c>
      <c r="E120" s="7">
        <v>1</v>
      </c>
      <c r="F120" s="7">
        <v>1</v>
      </c>
      <c r="G120" s="7">
        <v>1</v>
      </c>
      <c r="H120" s="9" t="s">
        <v>6</v>
      </c>
      <c r="I120" s="9" t="s">
        <v>16</v>
      </c>
      <c r="J120" s="7" t="s">
        <v>49</v>
      </c>
      <c r="K120" s="9" t="s">
        <v>8</v>
      </c>
      <c r="L120" s="7">
        <v>1</v>
      </c>
    </row>
    <row r="121" spans="1:14">
      <c r="A121" s="6">
        <v>45022</v>
      </c>
      <c r="B121" s="7">
        <f t="shared" si="1"/>
        <v>120</v>
      </c>
      <c r="C121" s="18" t="s">
        <v>4099</v>
      </c>
      <c r="D121" s="122" t="s">
        <v>55</v>
      </c>
      <c r="E121" s="7">
        <v>1</v>
      </c>
      <c r="F121" s="7">
        <v>0</v>
      </c>
      <c r="G121" s="7">
        <v>0</v>
      </c>
      <c r="H121" s="9" t="s">
        <v>6</v>
      </c>
      <c r="I121" s="9" t="s">
        <v>4</v>
      </c>
      <c r="J121" s="7" t="s">
        <v>51</v>
      </c>
      <c r="K121" s="9" t="s">
        <v>8</v>
      </c>
      <c r="M121" s="7">
        <v>1</v>
      </c>
      <c r="N121" t="s">
        <v>2507</v>
      </c>
    </row>
    <row r="122" spans="1:14">
      <c r="A122" s="6">
        <v>45022</v>
      </c>
      <c r="B122" s="7">
        <f t="shared" si="1"/>
        <v>121</v>
      </c>
      <c r="C122" s="18" t="s">
        <v>4100</v>
      </c>
      <c r="D122" s="122" t="s">
        <v>55</v>
      </c>
      <c r="E122" s="7">
        <v>1</v>
      </c>
      <c r="F122" s="7">
        <v>0</v>
      </c>
      <c r="G122" s="7">
        <v>0</v>
      </c>
      <c r="H122" s="9" t="s">
        <v>28</v>
      </c>
      <c r="I122" s="9" t="s">
        <v>4</v>
      </c>
      <c r="J122" s="7" t="s">
        <v>49</v>
      </c>
      <c r="K122" s="9" t="s">
        <v>5</v>
      </c>
      <c r="M122" s="7">
        <v>1</v>
      </c>
      <c r="N122" t="s">
        <v>2507</v>
      </c>
    </row>
    <row r="123" spans="1:14">
      <c r="A123" s="6">
        <v>45022</v>
      </c>
      <c r="B123" s="7">
        <f t="shared" si="1"/>
        <v>122</v>
      </c>
      <c r="C123" s="25" t="s">
        <v>4101</v>
      </c>
      <c r="D123" s="122" t="s">
        <v>61</v>
      </c>
      <c r="E123" s="7">
        <v>1</v>
      </c>
      <c r="F123" s="7">
        <v>1</v>
      </c>
      <c r="G123" s="7">
        <v>1</v>
      </c>
      <c r="H123" s="9" t="s">
        <v>6</v>
      </c>
      <c r="I123" s="9" t="s">
        <v>7</v>
      </c>
      <c r="J123" s="7" t="s">
        <v>51</v>
      </c>
      <c r="K123" s="9" t="s">
        <v>8</v>
      </c>
      <c r="L123" s="7">
        <v>1</v>
      </c>
    </row>
    <row r="124" spans="1:14">
      <c r="A124" s="6">
        <v>45022</v>
      </c>
      <c r="B124" s="7">
        <f t="shared" si="1"/>
        <v>123</v>
      </c>
      <c r="C124" s="25" t="s">
        <v>4102</v>
      </c>
      <c r="D124" s="122" t="s">
        <v>61</v>
      </c>
      <c r="E124" s="7">
        <v>1</v>
      </c>
      <c r="F124" s="7">
        <v>1</v>
      </c>
      <c r="G124" s="7">
        <v>1</v>
      </c>
      <c r="H124" s="9" t="s">
        <v>6</v>
      </c>
      <c r="I124" s="9" t="s">
        <v>7</v>
      </c>
      <c r="J124" s="7" t="s">
        <v>49</v>
      </c>
      <c r="K124" s="9" t="s">
        <v>8</v>
      </c>
      <c r="L124" s="7">
        <v>1</v>
      </c>
    </row>
    <row r="125" spans="1:14">
      <c r="A125" s="6">
        <v>45022</v>
      </c>
      <c r="B125" s="7">
        <f t="shared" si="1"/>
        <v>124</v>
      </c>
      <c r="C125" s="25" t="s">
        <v>4103</v>
      </c>
      <c r="D125" s="122" t="s">
        <v>61</v>
      </c>
      <c r="E125" s="7">
        <v>1</v>
      </c>
      <c r="F125" s="7">
        <v>1</v>
      </c>
      <c r="G125" s="7">
        <v>1</v>
      </c>
      <c r="H125" s="9" t="s">
        <v>6</v>
      </c>
      <c r="I125" s="9" t="s">
        <v>4</v>
      </c>
      <c r="J125" s="7" t="s">
        <v>83</v>
      </c>
      <c r="K125" s="9" t="s">
        <v>8</v>
      </c>
      <c r="L125" s="7">
        <v>1</v>
      </c>
    </row>
    <row r="126" spans="1:14">
      <c r="A126" s="46">
        <v>45022</v>
      </c>
      <c r="B126" s="7">
        <f t="shared" si="1"/>
        <v>125</v>
      </c>
      <c r="C126" s="25" t="s">
        <v>4104</v>
      </c>
      <c r="D126" s="122" t="s">
        <v>61</v>
      </c>
      <c r="E126" s="7">
        <v>1</v>
      </c>
      <c r="F126" s="7">
        <v>0</v>
      </c>
      <c r="G126" s="7">
        <v>0</v>
      </c>
      <c r="H126" s="9" t="s">
        <v>6</v>
      </c>
      <c r="I126" s="9" t="s">
        <v>4</v>
      </c>
      <c r="J126" s="7" t="s">
        <v>51</v>
      </c>
      <c r="K126" s="9" t="s">
        <v>8</v>
      </c>
      <c r="L126" s="7">
        <v>1</v>
      </c>
    </row>
    <row r="127" spans="1:14">
      <c r="A127" s="6">
        <v>45022</v>
      </c>
      <c r="B127" s="7">
        <f t="shared" si="1"/>
        <v>126</v>
      </c>
      <c r="C127" s="25" t="s">
        <v>4105</v>
      </c>
      <c r="D127" s="122" t="s">
        <v>61</v>
      </c>
      <c r="E127" s="7">
        <v>1</v>
      </c>
      <c r="F127" s="7">
        <v>1</v>
      </c>
      <c r="G127" s="7">
        <v>1</v>
      </c>
      <c r="H127" s="9" t="s">
        <v>18</v>
      </c>
      <c r="I127" s="9" t="s">
        <v>4</v>
      </c>
      <c r="J127" s="7" t="s">
        <v>49</v>
      </c>
      <c r="K127" s="9" t="s">
        <v>14</v>
      </c>
      <c r="L127" s="7">
        <v>1</v>
      </c>
    </row>
    <row r="128" spans="1:14">
      <c r="A128" s="6">
        <v>45022</v>
      </c>
      <c r="B128" s="7">
        <f t="shared" si="1"/>
        <v>127</v>
      </c>
      <c r="C128" s="25" t="s">
        <v>4106</v>
      </c>
      <c r="D128" s="122" t="s">
        <v>61</v>
      </c>
      <c r="E128" s="7">
        <v>1</v>
      </c>
      <c r="F128" s="7">
        <v>1</v>
      </c>
      <c r="G128" s="7">
        <v>1</v>
      </c>
      <c r="H128" s="9" t="s">
        <v>6</v>
      </c>
      <c r="I128" s="9" t="s">
        <v>4</v>
      </c>
      <c r="J128" s="7" t="s">
        <v>83</v>
      </c>
      <c r="K128" s="9" t="s">
        <v>8</v>
      </c>
      <c r="M128" s="7">
        <v>1</v>
      </c>
      <c r="N128" t="s">
        <v>4107</v>
      </c>
    </row>
    <row r="129" spans="1:14">
      <c r="A129" s="6">
        <v>45022</v>
      </c>
      <c r="B129" s="7">
        <f t="shared" si="1"/>
        <v>128</v>
      </c>
      <c r="C129" s="25" t="s">
        <v>4108</v>
      </c>
      <c r="D129" s="122" t="s">
        <v>68</v>
      </c>
      <c r="E129" s="7">
        <v>1</v>
      </c>
      <c r="F129" s="7">
        <v>0</v>
      </c>
      <c r="G129" s="7">
        <v>0</v>
      </c>
      <c r="H129" s="9" t="s">
        <v>6</v>
      </c>
      <c r="I129" s="9" t="s">
        <v>16</v>
      </c>
      <c r="J129" s="7" t="s">
        <v>49</v>
      </c>
      <c r="K129" s="9" t="s">
        <v>8</v>
      </c>
      <c r="L129" s="7">
        <v>1</v>
      </c>
    </row>
    <row r="130" spans="1:14">
      <c r="A130" s="6">
        <v>45022</v>
      </c>
      <c r="B130" s="7">
        <f t="shared" si="1"/>
        <v>129</v>
      </c>
      <c r="C130" s="25" t="s">
        <v>4109</v>
      </c>
      <c r="D130" s="122" t="s">
        <v>68</v>
      </c>
      <c r="E130" s="7">
        <v>1</v>
      </c>
      <c r="F130" s="7">
        <v>0</v>
      </c>
      <c r="G130" s="7">
        <v>0</v>
      </c>
      <c r="H130" s="9" t="s">
        <v>3</v>
      </c>
      <c r="I130" s="9" t="s">
        <v>7</v>
      </c>
      <c r="J130" s="7" t="s">
        <v>49</v>
      </c>
      <c r="K130" s="9" t="s">
        <v>11</v>
      </c>
      <c r="L130" s="7">
        <v>1</v>
      </c>
    </row>
    <row r="131" spans="1:14">
      <c r="A131" s="6">
        <v>45022</v>
      </c>
      <c r="B131" s="7">
        <f t="shared" si="1"/>
        <v>130</v>
      </c>
      <c r="C131" s="25" t="s">
        <v>4110</v>
      </c>
      <c r="D131" s="122" t="s">
        <v>68</v>
      </c>
      <c r="E131" s="7">
        <v>1</v>
      </c>
      <c r="F131" s="7">
        <v>0</v>
      </c>
      <c r="G131" s="7">
        <v>0</v>
      </c>
      <c r="H131" s="9" t="s">
        <v>3</v>
      </c>
      <c r="I131" s="9" t="s">
        <v>4</v>
      </c>
      <c r="J131" s="7" t="s">
        <v>66</v>
      </c>
      <c r="K131" s="9" t="s">
        <v>11</v>
      </c>
      <c r="L131" s="7">
        <v>1</v>
      </c>
    </row>
    <row r="132" spans="1:14">
      <c r="A132" s="6">
        <v>45022</v>
      </c>
      <c r="B132" s="7">
        <f t="shared" ref="B132:B195" si="2">B131+1</f>
        <v>131</v>
      </c>
      <c r="C132" s="25" t="s">
        <v>4111</v>
      </c>
      <c r="D132" s="122" t="s">
        <v>48</v>
      </c>
      <c r="E132" s="7">
        <v>1</v>
      </c>
      <c r="F132" s="7">
        <v>0</v>
      </c>
      <c r="G132" s="7">
        <v>0</v>
      </c>
      <c r="H132" s="9" t="s">
        <v>6</v>
      </c>
      <c r="I132" s="9" t="s">
        <v>7</v>
      </c>
      <c r="J132" s="7" t="s">
        <v>49</v>
      </c>
      <c r="K132" s="9" t="s">
        <v>11</v>
      </c>
      <c r="L132" s="7">
        <v>1</v>
      </c>
    </row>
    <row r="133" spans="1:14">
      <c r="A133" s="6">
        <v>45022</v>
      </c>
      <c r="B133" s="7">
        <f t="shared" si="2"/>
        <v>132</v>
      </c>
      <c r="C133" s="25" t="s">
        <v>4112</v>
      </c>
      <c r="D133" s="122" t="s">
        <v>48</v>
      </c>
      <c r="E133" s="7">
        <v>1</v>
      </c>
      <c r="F133" s="7">
        <v>0</v>
      </c>
      <c r="G133" s="7">
        <v>0</v>
      </c>
      <c r="H133" s="9" t="s">
        <v>6</v>
      </c>
      <c r="I133" s="9" t="s">
        <v>16</v>
      </c>
      <c r="J133" s="7" t="s">
        <v>49</v>
      </c>
      <c r="K133" s="9" t="s">
        <v>11</v>
      </c>
      <c r="L133" s="7">
        <v>1</v>
      </c>
    </row>
    <row r="134" spans="1:14">
      <c r="A134" s="6">
        <v>45022</v>
      </c>
      <c r="B134" s="7">
        <f t="shared" si="2"/>
        <v>133</v>
      </c>
      <c r="C134" s="25" t="s">
        <v>4113</v>
      </c>
      <c r="D134" s="122" t="s">
        <v>48</v>
      </c>
      <c r="E134" s="7">
        <v>1</v>
      </c>
      <c r="F134" s="7">
        <v>0</v>
      </c>
      <c r="G134" s="7">
        <v>0</v>
      </c>
      <c r="H134" s="9" t="s">
        <v>6</v>
      </c>
      <c r="I134" s="9" t="s">
        <v>4</v>
      </c>
      <c r="J134" s="7" t="s">
        <v>49</v>
      </c>
      <c r="K134" s="9" t="s">
        <v>11</v>
      </c>
      <c r="L134" s="7">
        <v>1</v>
      </c>
    </row>
    <row r="135" spans="1:14">
      <c r="A135" s="6">
        <v>45022</v>
      </c>
      <c r="B135" s="7">
        <f t="shared" si="2"/>
        <v>134</v>
      </c>
      <c r="C135" s="25" t="s">
        <v>4114</v>
      </c>
      <c r="D135" s="122" t="s">
        <v>48</v>
      </c>
      <c r="E135" s="7">
        <v>1</v>
      </c>
      <c r="F135" s="7">
        <v>1</v>
      </c>
      <c r="G135" s="7">
        <v>2</v>
      </c>
      <c r="H135" s="9" t="s">
        <v>9</v>
      </c>
      <c r="I135" s="9" t="s">
        <v>4</v>
      </c>
      <c r="J135" s="7" t="s">
        <v>49</v>
      </c>
      <c r="K135" s="9" t="s">
        <v>8</v>
      </c>
      <c r="M135" s="7">
        <v>1</v>
      </c>
      <c r="N135" t="s">
        <v>4115</v>
      </c>
    </row>
    <row r="136" spans="1:14">
      <c r="A136" s="6">
        <v>45022</v>
      </c>
      <c r="B136" s="7">
        <f t="shared" si="2"/>
        <v>135</v>
      </c>
      <c r="C136" s="25" t="s">
        <v>4116</v>
      </c>
      <c r="D136" s="122" t="s">
        <v>783</v>
      </c>
      <c r="E136" s="7">
        <v>1</v>
      </c>
      <c r="F136" s="7">
        <v>1</v>
      </c>
      <c r="G136" s="7">
        <v>1</v>
      </c>
      <c r="H136" s="9" t="s">
        <v>6</v>
      </c>
      <c r="I136" s="9" t="s">
        <v>4</v>
      </c>
      <c r="J136" s="7" t="s">
        <v>49</v>
      </c>
      <c r="K136" s="9" t="s">
        <v>8</v>
      </c>
      <c r="L136" s="7">
        <v>1</v>
      </c>
    </row>
    <row r="137" spans="1:14">
      <c r="A137" s="6">
        <v>45022</v>
      </c>
      <c r="B137" s="7">
        <f t="shared" si="2"/>
        <v>136</v>
      </c>
      <c r="C137" s="25" t="s">
        <v>4117</v>
      </c>
      <c r="D137" s="122" t="s">
        <v>783</v>
      </c>
      <c r="E137" s="7">
        <v>1</v>
      </c>
      <c r="F137" s="7">
        <v>1</v>
      </c>
      <c r="G137" s="7">
        <v>1</v>
      </c>
      <c r="H137" s="9" t="s">
        <v>6</v>
      </c>
      <c r="I137" s="9" t="s">
        <v>4</v>
      </c>
      <c r="J137" s="7" t="s">
        <v>83</v>
      </c>
      <c r="K137" s="9" t="s">
        <v>8</v>
      </c>
      <c r="L137" s="7">
        <v>1</v>
      </c>
    </row>
    <row r="138" spans="1:14">
      <c r="A138" s="6">
        <v>45022</v>
      </c>
      <c r="B138" s="7">
        <f t="shared" si="2"/>
        <v>137</v>
      </c>
      <c r="C138" s="25" t="s">
        <v>4118</v>
      </c>
      <c r="D138" s="122" t="s">
        <v>783</v>
      </c>
      <c r="E138" s="7">
        <v>1</v>
      </c>
      <c r="F138" s="7">
        <v>1</v>
      </c>
      <c r="G138" s="7">
        <v>1</v>
      </c>
      <c r="H138" s="9" t="s">
        <v>3</v>
      </c>
      <c r="I138" s="9" t="s">
        <v>16</v>
      </c>
      <c r="J138" s="7" t="s">
        <v>49</v>
      </c>
      <c r="K138" s="9" t="s">
        <v>5</v>
      </c>
      <c r="M138" s="7">
        <v>1</v>
      </c>
      <c r="N138" t="s">
        <v>3043</v>
      </c>
    </row>
    <row r="139" spans="1:14">
      <c r="A139" s="6">
        <v>45022</v>
      </c>
      <c r="B139" s="7">
        <f t="shared" si="2"/>
        <v>138</v>
      </c>
      <c r="C139" s="25" t="s">
        <v>4119</v>
      </c>
      <c r="D139" s="122" t="s">
        <v>783</v>
      </c>
      <c r="E139" s="7">
        <v>1</v>
      </c>
      <c r="F139" s="7">
        <v>1</v>
      </c>
      <c r="G139" s="7">
        <v>1</v>
      </c>
      <c r="H139" s="9" t="s">
        <v>3</v>
      </c>
      <c r="I139" s="9" t="s">
        <v>7</v>
      </c>
      <c r="J139" s="7" t="s">
        <v>49</v>
      </c>
      <c r="K139" s="9" t="s">
        <v>5</v>
      </c>
      <c r="M139" s="7">
        <v>1</v>
      </c>
      <c r="N139" t="s">
        <v>3043</v>
      </c>
    </row>
    <row r="140" spans="1:14">
      <c r="A140" s="6">
        <v>45022</v>
      </c>
      <c r="B140" s="7">
        <f t="shared" si="2"/>
        <v>139</v>
      </c>
      <c r="C140" s="25" t="s">
        <v>4120</v>
      </c>
      <c r="D140" s="122" t="s">
        <v>783</v>
      </c>
      <c r="E140" s="7">
        <v>1</v>
      </c>
      <c r="F140" s="7">
        <v>1</v>
      </c>
      <c r="H140" s="9" t="s">
        <v>3</v>
      </c>
      <c r="I140" s="9" t="s">
        <v>4</v>
      </c>
      <c r="J140" s="7" t="s">
        <v>51</v>
      </c>
      <c r="K140" s="9" t="s">
        <v>5</v>
      </c>
      <c r="M140" s="7">
        <v>1</v>
      </c>
      <c r="N140" t="s">
        <v>3043</v>
      </c>
    </row>
    <row r="141" spans="1:14">
      <c r="A141" s="6">
        <v>45023</v>
      </c>
      <c r="B141" s="7">
        <f t="shared" si="2"/>
        <v>140</v>
      </c>
      <c r="C141" s="25" t="s">
        <v>4121</v>
      </c>
      <c r="D141" s="122" t="s">
        <v>73</v>
      </c>
      <c r="E141" s="7">
        <v>1</v>
      </c>
      <c r="F141" s="7">
        <v>1</v>
      </c>
      <c r="G141" s="7">
        <v>1</v>
      </c>
      <c r="H141" s="9" t="s">
        <v>3</v>
      </c>
      <c r="I141" s="9" t="s">
        <v>4</v>
      </c>
      <c r="J141" s="7" t="s">
        <v>87</v>
      </c>
      <c r="K141" s="9" t="s">
        <v>5</v>
      </c>
      <c r="M141" s="7">
        <v>1</v>
      </c>
      <c r="N141" t="s">
        <v>3286</v>
      </c>
    </row>
    <row r="142" spans="1:14">
      <c r="A142" s="6">
        <v>45023</v>
      </c>
      <c r="B142" s="7">
        <f t="shared" si="2"/>
        <v>141</v>
      </c>
      <c r="C142" s="25" t="s">
        <v>4122</v>
      </c>
      <c r="D142" s="122" t="s">
        <v>73</v>
      </c>
      <c r="E142" s="7">
        <v>1</v>
      </c>
      <c r="F142" s="7">
        <v>1</v>
      </c>
      <c r="G142" s="7">
        <v>0</v>
      </c>
      <c r="H142" s="9" t="s">
        <v>18</v>
      </c>
      <c r="I142" s="9" t="s">
        <v>4</v>
      </c>
      <c r="J142" s="7" t="s">
        <v>49</v>
      </c>
      <c r="K142" s="9" t="s">
        <v>27</v>
      </c>
      <c r="M142" s="7">
        <v>1</v>
      </c>
      <c r="N142" t="s">
        <v>3432</v>
      </c>
    </row>
    <row r="143" spans="1:14">
      <c r="A143" s="6">
        <v>45023</v>
      </c>
      <c r="B143" s="7">
        <f t="shared" si="2"/>
        <v>142</v>
      </c>
      <c r="C143" s="25" t="s">
        <v>4123</v>
      </c>
      <c r="D143" s="122" t="s">
        <v>73</v>
      </c>
      <c r="E143" s="7">
        <v>1</v>
      </c>
      <c r="F143" s="7">
        <v>1</v>
      </c>
      <c r="G143" s="7">
        <v>0</v>
      </c>
      <c r="H143" s="9" t="s">
        <v>18</v>
      </c>
      <c r="I143" s="9" t="s">
        <v>4</v>
      </c>
      <c r="J143" s="7" t="s">
        <v>83</v>
      </c>
      <c r="K143" s="9" t="s">
        <v>27</v>
      </c>
      <c r="M143" s="7">
        <v>1</v>
      </c>
      <c r="N143" t="s">
        <v>3432</v>
      </c>
    </row>
    <row r="144" spans="1:14">
      <c r="A144" s="6">
        <v>45023</v>
      </c>
      <c r="B144" s="7">
        <f t="shared" si="2"/>
        <v>143</v>
      </c>
      <c r="C144" s="25" t="s">
        <v>4055</v>
      </c>
      <c r="D144" s="122" t="s">
        <v>73</v>
      </c>
      <c r="E144" s="7">
        <v>1</v>
      </c>
      <c r="F144" s="7">
        <v>0</v>
      </c>
      <c r="G144" s="7">
        <v>1</v>
      </c>
      <c r="H144" s="9" t="s">
        <v>15</v>
      </c>
      <c r="I144" s="9" t="s">
        <v>4</v>
      </c>
      <c r="J144" s="212" t="s">
        <v>1209</v>
      </c>
      <c r="K144" s="9" t="s">
        <v>14</v>
      </c>
      <c r="L144" s="7">
        <v>1</v>
      </c>
    </row>
    <row r="145" spans="1:14">
      <c r="A145" s="6">
        <v>45023</v>
      </c>
      <c r="B145" s="7">
        <f t="shared" si="2"/>
        <v>144</v>
      </c>
      <c r="C145" s="25" t="s">
        <v>4124</v>
      </c>
      <c r="D145" s="122" t="s">
        <v>73</v>
      </c>
      <c r="E145" s="7">
        <v>1</v>
      </c>
      <c r="F145" s="7">
        <v>1</v>
      </c>
      <c r="G145" s="7">
        <v>1</v>
      </c>
      <c r="H145" s="9" t="s">
        <v>3</v>
      </c>
      <c r="I145" s="9" t="s">
        <v>4</v>
      </c>
      <c r="J145" s="7" t="s">
        <v>51</v>
      </c>
      <c r="K145" s="9" t="s">
        <v>5</v>
      </c>
      <c r="L145" s="7">
        <v>1</v>
      </c>
    </row>
    <row r="146" spans="1:14">
      <c r="A146" s="6">
        <v>45023</v>
      </c>
      <c r="B146" s="7">
        <f t="shared" si="2"/>
        <v>145</v>
      </c>
      <c r="C146" s="25" t="s">
        <v>4125</v>
      </c>
      <c r="D146" s="122" t="s">
        <v>73</v>
      </c>
      <c r="E146" s="7">
        <v>1</v>
      </c>
      <c r="F146" s="7">
        <v>1</v>
      </c>
      <c r="G146" s="7">
        <v>1</v>
      </c>
      <c r="H146" s="9" t="s">
        <v>3</v>
      </c>
      <c r="I146" s="9" t="s">
        <v>7</v>
      </c>
      <c r="J146" s="7" t="s">
        <v>51</v>
      </c>
      <c r="K146" s="9" t="s">
        <v>5</v>
      </c>
      <c r="L146" s="7">
        <v>1</v>
      </c>
    </row>
    <row r="147" spans="1:14">
      <c r="A147" s="6">
        <v>45023</v>
      </c>
      <c r="B147" s="7">
        <f t="shared" si="2"/>
        <v>146</v>
      </c>
      <c r="C147" s="25" t="s">
        <v>4078</v>
      </c>
      <c r="D147" s="122" t="s">
        <v>73</v>
      </c>
      <c r="E147" s="7">
        <v>1</v>
      </c>
      <c r="F147" s="7">
        <v>0</v>
      </c>
      <c r="G147" s="7">
        <v>1</v>
      </c>
      <c r="H147" s="9" t="s">
        <v>21</v>
      </c>
      <c r="I147" s="9" t="s">
        <v>4</v>
      </c>
      <c r="J147" s="7" t="s">
        <v>1209</v>
      </c>
      <c r="K147" s="9" t="s">
        <v>25</v>
      </c>
      <c r="M147" s="7">
        <v>1</v>
      </c>
      <c r="N147" t="s">
        <v>4126</v>
      </c>
    </row>
    <row r="148" spans="1:14">
      <c r="A148" s="6">
        <v>45023</v>
      </c>
      <c r="B148" s="7">
        <f t="shared" si="2"/>
        <v>147</v>
      </c>
      <c r="C148" s="25" t="s">
        <v>4127</v>
      </c>
      <c r="D148" s="122" t="s">
        <v>61</v>
      </c>
      <c r="E148" s="7">
        <v>1</v>
      </c>
      <c r="F148" s="7">
        <v>1</v>
      </c>
      <c r="G148" s="7">
        <v>1</v>
      </c>
      <c r="H148" s="9" t="s">
        <v>3</v>
      </c>
      <c r="I148" s="9" t="s">
        <v>22</v>
      </c>
      <c r="J148" s="7" t="s">
        <v>49</v>
      </c>
      <c r="K148" s="9" t="s">
        <v>5</v>
      </c>
      <c r="M148" s="7">
        <v>1</v>
      </c>
      <c r="N148" t="s">
        <v>3043</v>
      </c>
    </row>
    <row r="149" spans="1:14">
      <c r="A149" s="6">
        <v>45023</v>
      </c>
      <c r="B149" s="7">
        <f t="shared" si="2"/>
        <v>148</v>
      </c>
      <c r="C149" s="25" t="s">
        <v>4128</v>
      </c>
      <c r="D149" s="122" t="s">
        <v>61</v>
      </c>
      <c r="E149" s="7">
        <v>1</v>
      </c>
      <c r="F149" s="7">
        <v>1</v>
      </c>
      <c r="G149" s="7">
        <v>1</v>
      </c>
      <c r="H149" s="9" t="s">
        <v>3</v>
      </c>
      <c r="I149" s="9" t="s">
        <v>19</v>
      </c>
      <c r="J149" s="7" t="s">
        <v>49</v>
      </c>
      <c r="K149" s="9" t="s">
        <v>5</v>
      </c>
      <c r="L149" s="7">
        <v>1</v>
      </c>
    </row>
    <row r="150" spans="1:14">
      <c r="A150" s="6">
        <v>45023</v>
      </c>
      <c r="B150" s="7">
        <f t="shared" si="2"/>
        <v>149</v>
      </c>
      <c r="C150" s="25" t="s">
        <v>4129</v>
      </c>
      <c r="D150" s="122" t="s">
        <v>61</v>
      </c>
      <c r="E150" s="7">
        <v>1</v>
      </c>
      <c r="F150" s="7">
        <v>1</v>
      </c>
      <c r="G150" s="7">
        <v>1</v>
      </c>
      <c r="H150" s="9" t="s">
        <v>3</v>
      </c>
      <c r="I150" s="9" t="s">
        <v>22</v>
      </c>
      <c r="J150" s="7" t="s">
        <v>49</v>
      </c>
      <c r="K150" s="9" t="s">
        <v>5</v>
      </c>
      <c r="L150" s="7">
        <v>1</v>
      </c>
    </row>
    <row r="151" spans="1:14">
      <c r="A151" s="6">
        <v>45023</v>
      </c>
      <c r="B151" s="7">
        <f t="shared" si="2"/>
        <v>150</v>
      </c>
      <c r="C151" s="25" t="s">
        <v>4130</v>
      </c>
      <c r="D151" s="122" t="s">
        <v>61</v>
      </c>
      <c r="E151" s="7">
        <v>1</v>
      </c>
      <c r="F151" s="7">
        <v>0</v>
      </c>
      <c r="G151" s="7">
        <v>0</v>
      </c>
      <c r="H151" s="9" t="s">
        <v>6</v>
      </c>
      <c r="I151" s="9" t="s">
        <v>4</v>
      </c>
      <c r="J151" s="7" t="s">
        <v>49</v>
      </c>
      <c r="K151" s="9" t="s">
        <v>36</v>
      </c>
      <c r="L151" s="7">
        <v>1</v>
      </c>
    </row>
    <row r="152" spans="1:14">
      <c r="A152" s="6">
        <v>45023</v>
      </c>
      <c r="B152" s="7">
        <f t="shared" si="2"/>
        <v>151</v>
      </c>
      <c r="C152" s="25" t="s">
        <v>4131</v>
      </c>
      <c r="D152" s="122" t="s">
        <v>55</v>
      </c>
      <c r="E152" s="7">
        <v>1</v>
      </c>
      <c r="F152" s="7">
        <v>0</v>
      </c>
      <c r="G152" s="7">
        <v>0</v>
      </c>
      <c r="H152" s="9" t="s">
        <v>3</v>
      </c>
      <c r="I152" s="9" t="s">
        <v>4</v>
      </c>
      <c r="J152" s="7" t="s">
        <v>51</v>
      </c>
      <c r="K152" s="9" t="s">
        <v>5</v>
      </c>
      <c r="M152" s="7">
        <v>1</v>
      </c>
    </row>
    <row r="153" spans="1:14">
      <c r="A153" s="6">
        <v>45023</v>
      </c>
      <c r="B153" s="7">
        <f t="shared" si="2"/>
        <v>152</v>
      </c>
      <c r="C153" s="25" t="s">
        <v>4132</v>
      </c>
      <c r="D153" s="122" t="s">
        <v>55</v>
      </c>
      <c r="E153" s="7">
        <v>1</v>
      </c>
      <c r="F153" s="7">
        <v>0</v>
      </c>
      <c r="G153" s="7">
        <v>0</v>
      </c>
      <c r="H153" s="9" t="s">
        <v>18</v>
      </c>
      <c r="I153" s="9" t="s">
        <v>4</v>
      </c>
      <c r="J153" s="7" t="s">
        <v>51</v>
      </c>
      <c r="K153" s="9" t="s">
        <v>27</v>
      </c>
      <c r="L153" s="7">
        <v>1</v>
      </c>
    </row>
    <row r="154" spans="1:14">
      <c r="A154" s="6">
        <v>45023</v>
      </c>
      <c r="B154" s="7">
        <f t="shared" si="2"/>
        <v>153</v>
      </c>
      <c r="C154" s="25" t="s">
        <v>4133</v>
      </c>
      <c r="D154" s="122" t="s">
        <v>55</v>
      </c>
      <c r="E154" s="7">
        <v>1</v>
      </c>
      <c r="F154" s="7">
        <v>0</v>
      </c>
      <c r="G154" s="7">
        <v>0</v>
      </c>
      <c r="H154" s="9" t="s">
        <v>18</v>
      </c>
      <c r="I154" s="9" t="s">
        <v>4</v>
      </c>
      <c r="J154" s="7" t="s">
        <v>87</v>
      </c>
      <c r="K154" s="9" t="s">
        <v>27</v>
      </c>
      <c r="L154" s="7">
        <v>1</v>
      </c>
    </row>
    <row r="155" spans="1:14">
      <c r="A155" s="6">
        <v>45023</v>
      </c>
      <c r="B155" s="7">
        <f t="shared" si="2"/>
        <v>154</v>
      </c>
      <c r="C155" s="25" t="s">
        <v>4134</v>
      </c>
      <c r="D155" s="122" t="s">
        <v>55</v>
      </c>
      <c r="E155" s="7">
        <v>1</v>
      </c>
      <c r="F155" s="7">
        <v>0</v>
      </c>
      <c r="G155" s="7">
        <v>1</v>
      </c>
      <c r="H155" s="9" t="s">
        <v>6</v>
      </c>
      <c r="I155" s="9" t="s">
        <v>4</v>
      </c>
      <c r="J155" s="7" t="s">
        <v>66</v>
      </c>
      <c r="K155" s="9" t="s">
        <v>20</v>
      </c>
      <c r="L155" s="7">
        <v>1</v>
      </c>
    </row>
    <row r="156" spans="1:14">
      <c r="A156" s="6">
        <v>45023</v>
      </c>
      <c r="B156" s="7">
        <f t="shared" si="2"/>
        <v>155</v>
      </c>
      <c r="C156" s="25" t="s">
        <v>4135</v>
      </c>
      <c r="D156" s="122" t="s">
        <v>55</v>
      </c>
      <c r="E156" s="7">
        <v>1</v>
      </c>
      <c r="F156" s="7">
        <v>1</v>
      </c>
      <c r="G156" s="7">
        <v>1</v>
      </c>
      <c r="H156" s="9" t="s">
        <v>15</v>
      </c>
      <c r="I156" s="9" t="s">
        <v>4</v>
      </c>
      <c r="J156" s="7" t="s">
        <v>49</v>
      </c>
      <c r="K156" s="9" t="s">
        <v>11</v>
      </c>
      <c r="L156" s="7">
        <v>1</v>
      </c>
    </row>
    <row r="157" spans="1:14">
      <c r="A157" s="6">
        <v>45023</v>
      </c>
      <c r="B157" s="7">
        <f t="shared" si="2"/>
        <v>156</v>
      </c>
      <c r="C157" s="25" t="s">
        <v>4136</v>
      </c>
      <c r="D157" s="122" t="s">
        <v>55</v>
      </c>
      <c r="E157" s="7">
        <v>1</v>
      </c>
      <c r="F157" s="7">
        <v>1</v>
      </c>
      <c r="G157" s="7">
        <v>1</v>
      </c>
      <c r="H157" s="9" t="s">
        <v>3</v>
      </c>
      <c r="I157" s="9" t="s">
        <v>4</v>
      </c>
      <c r="J157" s="7" t="s">
        <v>87</v>
      </c>
      <c r="K157" s="9" t="s">
        <v>5</v>
      </c>
      <c r="L157" s="7">
        <v>1</v>
      </c>
    </row>
    <row r="158" spans="1:14">
      <c r="A158" s="6">
        <v>45023</v>
      </c>
      <c r="B158" s="7">
        <f t="shared" si="2"/>
        <v>157</v>
      </c>
      <c r="C158" s="25" t="s">
        <v>4137</v>
      </c>
      <c r="D158" s="122" t="s">
        <v>59</v>
      </c>
      <c r="E158" s="7">
        <v>1</v>
      </c>
      <c r="F158" s="7">
        <v>4</v>
      </c>
      <c r="G158" s="7">
        <v>0</v>
      </c>
      <c r="H158" s="9" t="s">
        <v>18</v>
      </c>
      <c r="I158" s="9" t="s">
        <v>4</v>
      </c>
      <c r="J158" s="7" t="s">
        <v>1443</v>
      </c>
      <c r="K158" s="9" t="s">
        <v>27</v>
      </c>
      <c r="M158" s="7">
        <v>1</v>
      </c>
      <c r="N158" t="s">
        <v>3465</v>
      </c>
    </row>
    <row r="159" spans="1:14">
      <c r="A159" s="6">
        <v>45023</v>
      </c>
      <c r="B159" s="7">
        <f t="shared" si="2"/>
        <v>158</v>
      </c>
      <c r="C159" s="25" t="s">
        <v>4138</v>
      </c>
      <c r="D159" s="122" t="s">
        <v>59</v>
      </c>
      <c r="E159" s="7">
        <v>1</v>
      </c>
      <c r="F159" s="7">
        <v>1</v>
      </c>
      <c r="G159" s="7">
        <v>0</v>
      </c>
      <c r="H159" s="9" t="s">
        <v>18</v>
      </c>
      <c r="I159" s="9" t="s">
        <v>4</v>
      </c>
      <c r="J159" s="7" t="s">
        <v>49</v>
      </c>
      <c r="K159" s="9" t="s">
        <v>17</v>
      </c>
      <c r="L159" s="7">
        <v>1</v>
      </c>
    </row>
    <row r="160" spans="1:14">
      <c r="A160" s="6">
        <v>45023</v>
      </c>
      <c r="B160" s="7">
        <f t="shared" si="2"/>
        <v>159</v>
      </c>
      <c r="C160" s="25" t="s">
        <v>4139</v>
      </c>
      <c r="D160" s="122" t="s">
        <v>59</v>
      </c>
      <c r="E160" s="7">
        <v>1</v>
      </c>
      <c r="F160" s="7">
        <v>1</v>
      </c>
      <c r="G160" s="7">
        <v>1</v>
      </c>
      <c r="H160" s="9" t="s">
        <v>3</v>
      </c>
      <c r="I160" s="9" t="s">
        <v>22</v>
      </c>
      <c r="J160" s="7" t="s">
        <v>49</v>
      </c>
      <c r="K160" s="9" t="s">
        <v>5</v>
      </c>
      <c r="L160" s="7">
        <v>1</v>
      </c>
    </row>
    <row r="161" spans="1:14">
      <c r="A161" s="6">
        <v>45023</v>
      </c>
      <c r="B161" s="7">
        <f t="shared" si="2"/>
        <v>160</v>
      </c>
      <c r="C161" s="25" t="s">
        <v>4140</v>
      </c>
      <c r="D161" s="122" t="s">
        <v>783</v>
      </c>
      <c r="E161" s="7">
        <v>1</v>
      </c>
      <c r="F161" s="7">
        <v>1</v>
      </c>
      <c r="G161" s="7">
        <v>1</v>
      </c>
      <c r="H161" s="9" t="s">
        <v>6</v>
      </c>
      <c r="I161" s="9" t="s">
        <v>4</v>
      </c>
      <c r="J161" s="7" t="s">
        <v>51</v>
      </c>
      <c r="K161" s="9" t="s">
        <v>8</v>
      </c>
      <c r="M161" s="7">
        <v>1</v>
      </c>
      <c r="N161" t="s">
        <v>4141</v>
      </c>
    </row>
    <row r="162" spans="1:14">
      <c r="A162" s="6">
        <v>45023</v>
      </c>
      <c r="B162" s="7">
        <f t="shared" si="2"/>
        <v>161</v>
      </c>
      <c r="C162" s="25" t="s">
        <v>4142</v>
      </c>
      <c r="D162" s="122" t="s">
        <v>783</v>
      </c>
      <c r="E162" s="7">
        <v>1</v>
      </c>
      <c r="F162" s="7">
        <v>0</v>
      </c>
      <c r="G162" s="7">
        <v>1</v>
      </c>
      <c r="H162" s="9" t="s">
        <v>6</v>
      </c>
      <c r="I162" s="9" t="s">
        <v>7</v>
      </c>
      <c r="J162" s="7" t="s">
        <v>49</v>
      </c>
      <c r="K162" s="9" t="s">
        <v>8</v>
      </c>
      <c r="L162" s="7">
        <v>1</v>
      </c>
    </row>
    <row r="163" spans="1:14">
      <c r="A163" s="6">
        <v>45023</v>
      </c>
      <c r="B163" s="7">
        <f t="shared" si="2"/>
        <v>162</v>
      </c>
      <c r="C163" s="25" t="s">
        <v>4143</v>
      </c>
      <c r="D163" s="122" t="s">
        <v>48</v>
      </c>
      <c r="E163" s="7">
        <v>1</v>
      </c>
      <c r="F163" s="7">
        <v>0</v>
      </c>
      <c r="G163" s="7">
        <v>0</v>
      </c>
      <c r="H163" s="9" t="s">
        <v>9</v>
      </c>
      <c r="I163" s="9" t="s">
        <v>4</v>
      </c>
      <c r="J163" s="7" t="s">
        <v>66</v>
      </c>
      <c r="K163" s="9" t="s">
        <v>36</v>
      </c>
      <c r="L163" s="7">
        <v>1</v>
      </c>
    </row>
    <row r="164" spans="1:14">
      <c r="A164" s="6">
        <v>45023</v>
      </c>
      <c r="B164" s="7">
        <f t="shared" si="2"/>
        <v>163</v>
      </c>
      <c r="C164" s="25" t="s">
        <v>4144</v>
      </c>
      <c r="D164" s="122" t="s">
        <v>48</v>
      </c>
      <c r="E164" s="7">
        <v>1</v>
      </c>
      <c r="F164" s="7">
        <v>0</v>
      </c>
      <c r="G164" s="7">
        <v>0</v>
      </c>
      <c r="H164" s="9" t="s">
        <v>9</v>
      </c>
      <c r="I164" s="9" t="s">
        <v>4</v>
      </c>
      <c r="J164" s="7" t="s">
        <v>66</v>
      </c>
      <c r="K164" s="9" t="s">
        <v>36</v>
      </c>
      <c r="L164" s="7">
        <v>1</v>
      </c>
    </row>
    <row r="165" spans="1:14">
      <c r="A165" s="6">
        <v>45023</v>
      </c>
      <c r="B165" s="7">
        <f t="shared" si="2"/>
        <v>164</v>
      </c>
      <c r="C165" s="25" t="s">
        <v>4145</v>
      </c>
      <c r="D165" s="122" t="s">
        <v>48</v>
      </c>
      <c r="E165" s="7">
        <v>1</v>
      </c>
      <c r="F165" s="7">
        <v>0</v>
      </c>
      <c r="G165" s="7">
        <v>0</v>
      </c>
      <c r="H165" s="9" t="s">
        <v>9</v>
      </c>
      <c r="I165" s="9" t="s">
        <v>4</v>
      </c>
      <c r="J165" s="7" t="s">
        <v>66</v>
      </c>
      <c r="K165" s="9" t="s">
        <v>36</v>
      </c>
      <c r="L165" s="7">
        <v>1</v>
      </c>
    </row>
    <row r="166" spans="1:14">
      <c r="A166" s="6">
        <v>45023</v>
      </c>
      <c r="B166" s="7">
        <f t="shared" si="2"/>
        <v>165</v>
      </c>
      <c r="C166" s="25" t="s">
        <v>4146</v>
      </c>
      <c r="D166" s="122" t="s">
        <v>48</v>
      </c>
      <c r="E166" s="7">
        <v>1</v>
      </c>
      <c r="F166" s="7">
        <v>0</v>
      </c>
      <c r="G166" s="7">
        <v>0</v>
      </c>
      <c r="H166" s="9" t="s">
        <v>9</v>
      </c>
      <c r="I166" s="9" t="s">
        <v>4</v>
      </c>
      <c r="J166" s="7" t="s">
        <v>66</v>
      </c>
      <c r="K166" s="9" t="s">
        <v>36</v>
      </c>
      <c r="L166" s="7">
        <v>1</v>
      </c>
    </row>
    <row r="167" spans="1:14">
      <c r="A167" s="6">
        <v>45023</v>
      </c>
      <c r="B167" s="7">
        <f t="shared" si="2"/>
        <v>166</v>
      </c>
      <c r="C167" s="25" t="s">
        <v>4147</v>
      </c>
      <c r="D167" s="122" t="s">
        <v>48</v>
      </c>
      <c r="E167" s="7">
        <v>1</v>
      </c>
      <c r="F167" s="7">
        <v>0</v>
      </c>
      <c r="G167" s="7">
        <v>0</v>
      </c>
      <c r="H167" s="9" t="s">
        <v>9</v>
      </c>
      <c r="I167" s="9" t="s">
        <v>4</v>
      </c>
      <c r="J167" s="7" t="s">
        <v>66</v>
      </c>
      <c r="K167" s="9" t="s">
        <v>36</v>
      </c>
      <c r="L167" s="7">
        <v>1</v>
      </c>
    </row>
    <row r="168" spans="1:14">
      <c r="A168" s="6">
        <v>45023</v>
      </c>
      <c r="B168" s="7">
        <f t="shared" si="2"/>
        <v>167</v>
      </c>
      <c r="C168" s="25" t="s">
        <v>4148</v>
      </c>
      <c r="D168" s="122" t="s">
        <v>48</v>
      </c>
      <c r="E168" s="7">
        <v>1</v>
      </c>
      <c r="F168" s="7">
        <v>0</v>
      </c>
      <c r="G168" s="7">
        <v>0</v>
      </c>
      <c r="H168" s="9" t="s">
        <v>9</v>
      </c>
      <c r="I168" s="9" t="s">
        <v>4</v>
      </c>
      <c r="J168" s="7" t="s">
        <v>66</v>
      </c>
      <c r="K168" s="9" t="s">
        <v>36</v>
      </c>
      <c r="L168" s="7">
        <v>1</v>
      </c>
    </row>
    <row r="169" spans="1:14">
      <c r="A169" s="6">
        <v>45023</v>
      </c>
      <c r="B169" s="7">
        <f t="shared" si="2"/>
        <v>168</v>
      </c>
      <c r="C169" s="25" t="s">
        <v>4149</v>
      </c>
      <c r="D169" s="122" t="s">
        <v>48</v>
      </c>
      <c r="E169" s="7">
        <v>1</v>
      </c>
      <c r="F169" s="7">
        <v>0</v>
      </c>
      <c r="G169" s="7">
        <v>0</v>
      </c>
      <c r="H169" s="9" t="s">
        <v>9</v>
      </c>
      <c r="I169" s="9" t="s">
        <v>4</v>
      </c>
      <c r="J169" s="7" t="s">
        <v>66</v>
      </c>
      <c r="K169" s="9" t="s">
        <v>36</v>
      </c>
      <c r="L169" s="7">
        <v>1</v>
      </c>
    </row>
    <row r="170" spans="1:14">
      <c r="A170" s="6">
        <v>45026</v>
      </c>
      <c r="B170" s="7">
        <f t="shared" si="2"/>
        <v>169</v>
      </c>
      <c r="C170" s="25" t="s">
        <v>4150</v>
      </c>
      <c r="D170" s="122" t="s">
        <v>159</v>
      </c>
      <c r="E170" s="7">
        <v>1</v>
      </c>
      <c r="F170" s="7">
        <v>1</v>
      </c>
      <c r="G170" s="7">
        <v>2</v>
      </c>
      <c r="H170" s="9" t="s">
        <v>6</v>
      </c>
      <c r="I170" s="9" t="s">
        <v>4</v>
      </c>
      <c r="J170" s="7" t="s">
        <v>49</v>
      </c>
      <c r="K170" s="9" t="s">
        <v>8</v>
      </c>
      <c r="M170" s="7">
        <v>1</v>
      </c>
    </row>
    <row r="171" spans="1:14">
      <c r="A171" s="6">
        <v>45026</v>
      </c>
      <c r="B171" s="7">
        <f t="shared" si="2"/>
        <v>170</v>
      </c>
      <c r="C171" s="25" t="s">
        <v>4151</v>
      </c>
      <c r="D171" s="122" t="s">
        <v>55</v>
      </c>
      <c r="E171" s="7">
        <v>1</v>
      </c>
      <c r="F171" s="7">
        <v>0</v>
      </c>
      <c r="G171" s="7">
        <v>1</v>
      </c>
      <c r="H171" s="9" t="s">
        <v>3</v>
      </c>
      <c r="I171" s="9" t="s">
        <v>4</v>
      </c>
      <c r="J171" s="7" t="s">
        <v>49</v>
      </c>
      <c r="K171" s="9" t="s">
        <v>5</v>
      </c>
      <c r="L171" s="7">
        <v>1</v>
      </c>
    </row>
    <row r="172" spans="1:14">
      <c r="A172" s="6">
        <v>45026</v>
      </c>
      <c r="B172" s="7">
        <f t="shared" si="2"/>
        <v>171</v>
      </c>
      <c r="C172" s="25" t="s">
        <v>4152</v>
      </c>
      <c r="D172" s="122" t="s">
        <v>55</v>
      </c>
      <c r="E172" s="7">
        <v>1</v>
      </c>
      <c r="F172" s="7">
        <v>0</v>
      </c>
      <c r="G172" s="7">
        <v>1</v>
      </c>
      <c r="H172" s="9" t="s">
        <v>3</v>
      </c>
      <c r="I172" s="9" t="s">
        <v>4</v>
      </c>
      <c r="J172" s="7" t="s">
        <v>51</v>
      </c>
      <c r="K172" s="9" t="s">
        <v>5</v>
      </c>
      <c r="L172" s="7">
        <v>1</v>
      </c>
    </row>
    <row r="173" spans="1:14">
      <c r="A173" s="6">
        <v>45026</v>
      </c>
      <c r="B173" s="7">
        <f t="shared" si="2"/>
        <v>172</v>
      </c>
      <c r="C173" s="25" t="s">
        <v>4153</v>
      </c>
      <c r="D173" s="122" t="s">
        <v>55</v>
      </c>
      <c r="E173" s="7">
        <v>1</v>
      </c>
      <c r="F173" s="7">
        <v>0</v>
      </c>
      <c r="G173" s="7">
        <v>1</v>
      </c>
      <c r="H173" s="9" t="s">
        <v>3</v>
      </c>
      <c r="I173" s="9" t="s">
        <v>4</v>
      </c>
      <c r="J173" s="7" t="s">
        <v>87</v>
      </c>
      <c r="K173" s="9" t="s">
        <v>5</v>
      </c>
      <c r="L173" s="7">
        <v>1</v>
      </c>
    </row>
    <row r="174" spans="1:14">
      <c r="A174" s="6">
        <v>45026</v>
      </c>
      <c r="B174" s="7">
        <f t="shared" si="2"/>
        <v>173</v>
      </c>
      <c r="C174" s="25" t="s">
        <v>4154</v>
      </c>
      <c r="D174" s="122" t="s">
        <v>59</v>
      </c>
      <c r="E174" s="7">
        <v>1</v>
      </c>
      <c r="F174" s="7">
        <v>1</v>
      </c>
      <c r="G174" s="7">
        <v>1</v>
      </c>
      <c r="H174" s="9" t="s">
        <v>6</v>
      </c>
      <c r="I174" s="9" t="s">
        <v>4</v>
      </c>
      <c r="J174" s="7" t="s">
        <v>66</v>
      </c>
      <c r="K174" s="9" t="s">
        <v>8</v>
      </c>
      <c r="L174" s="7">
        <v>1</v>
      </c>
    </row>
    <row r="175" spans="1:14">
      <c r="A175" s="6">
        <v>45026</v>
      </c>
      <c r="B175" s="7">
        <f t="shared" si="2"/>
        <v>174</v>
      </c>
      <c r="C175" s="25" t="s">
        <v>4155</v>
      </c>
      <c r="D175" s="122" t="s">
        <v>783</v>
      </c>
      <c r="E175" s="7">
        <v>1</v>
      </c>
      <c r="F175" s="7">
        <v>1</v>
      </c>
      <c r="G175" s="7">
        <v>1</v>
      </c>
      <c r="H175" s="9" t="s">
        <v>6</v>
      </c>
      <c r="I175" s="9" t="s">
        <v>4</v>
      </c>
      <c r="J175" s="7" t="s">
        <v>87</v>
      </c>
      <c r="K175" s="9" t="s">
        <v>8</v>
      </c>
      <c r="M175" s="7">
        <v>1</v>
      </c>
      <c r="N175" t="s">
        <v>3043</v>
      </c>
    </row>
    <row r="176" spans="1:14">
      <c r="A176" s="6">
        <v>45026</v>
      </c>
      <c r="B176" s="7">
        <f t="shared" si="2"/>
        <v>175</v>
      </c>
      <c r="C176" s="25" t="s">
        <v>4139</v>
      </c>
      <c r="D176" s="122" t="s">
        <v>783</v>
      </c>
      <c r="E176" s="7">
        <v>1</v>
      </c>
      <c r="F176" s="7">
        <v>1</v>
      </c>
      <c r="G176" s="7">
        <v>1</v>
      </c>
      <c r="H176" s="9" t="s">
        <v>3</v>
      </c>
      <c r="I176" s="9" t="s">
        <v>24</v>
      </c>
      <c r="J176" s="7" t="s">
        <v>49</v>
      </c>
      <c r="K176" s="9" t="s">
        <v>5</v>
      </c>
      <c r="L176" s="7">
        <v>1</v>
      </c>
    </row>
    <row r="177" spans="1:14">
      <c r="A177" s="6">
        <v>45026</v>
      </c>
      <c r="B177" s="7">
        <f t="shared" si="2"/>
        <v>176</v>
      </c>
      <c r="C177" s="25" t="s">
        <v>4128</v>
      </c>
      <c r="D177" s="122" t="s">
        <v>783</v>
      </c>
      <c r="E177" s="7">
        <v>1</v>
      </c>
      <c r="F177" s="7">
        <v>1</v>
      </c>
      <c r="G177" s="7">
        <v>1</v>
      </c>
      <c r="H177" s="9" t="s">
        <v>3</v>
      </c>
      <c r="I177" s="9" t="s">
        <v>7</v>
      </c>
      <c r="J177" s="7" t="s">
        <v>49</v>
      </c>
      <c r="K177" s="9" t="s">
        <v>5</v>
      </c>
      <c r="L177" s="7">
        <v>1</v>
      </c>
    </row>
    <row r="178" spans="1:14">
      <c r="A178" s="6">
        <v>45026</v>
      </c>
      <c r="B178" s="7">
        <f t="shared" si="2"/>
        <v>177</v>
      </c>
      <c r="C178" s="25" t="s">
        <v>4125</v>
      </c>
      <c r="D178" s="122" t="s">
        <v>783</v>
      </c>
      <c r="E178" s="7">
        <v>1</v>
      </c>
      <c r="F178" s="7">
        <v>1</v>
      </c>
      <c r="G178" s="7">
        <v>1</v>
      </c>
      <c r="H178" s="9" t="s">
        <v>3</v>
      </c>
      <c r="I178" s="9" t="s">
        <v>7</v>
      </c>
      <c r="J178" s="7" t="s">
        <v>51</v>
      </c>
      <c r="K178" s="9" t="s">
        <v>5</v>
      </c>
      <c r="L178" s="7">
        <v>1</v>
      </c>
    </row>
    <row r="179" spans="1:14">
      <c r="A179" s="6">
        <v>45026</v>
      </c>
      <c r="B179" s="7">
        <f t="shared" si="2"/>
        <v>178</v>
      </c>
      <c r="C179" s="25" t="s">
        <v>4156</v>
      </c>
      <c r="D179" s="122" t="s">
        <v>48</v>
      </c>
      <c r="E179" s="7">
        <v>1</v>
      </c>
      <c r="F179" s="7">
        <v>1</v>
      </c>
      <c r="G179" s="7">
        <v>0</v>
      </c>
      <c r="H179" s="9" t="s">
        <v>18</v>
      </c>
      <c r="I179" s="9" t="s">
        <v>7</v>
      </c>
      <c r="J179" s="7" t="s">
        <v>51</v>
      </c>
      <c r="K179" s="9" t="s">
        <v>27</v>
      </c>
      <c r="L179" s="7">
        <v>1</v>
      </c>
    </row>
    <row r="180" spans="1:14">
      <c r="A180" s="6">
        <v>45026</v>
      </c>
      <c r="B180" s="7">
        <f t="shared" si="2"/>
        <v>179</v>
      </c>
      <c r="C180" s="25" t="s">
        <v>4157</v>
      </c>
      <c r="D180" s="122" t="s">
        <v>48</v>
      </c>
      <c r="E180" s="7">
        <v>1</v>
      </c>
      <c r="F180" s="7">
        <v>1</v>
      </c>
      <c r="G180" s="7">
        <v>0</v>
      </c>
      <c r="H180" s="9" t="s">
        <v>18</v>
      </c>
      <c r="I180" s="9" t="s">
        <v>7</v>
      </c>
      <c r="J180" s="7" t="s">
        <v>49</v>
      </c>
      <c r="K180" s="9" t="s">
        <v>27</v>
      </c>
      <c r="L180" s="7">
        <v>1</v>
      </c>
    </row>
    <row r="181" spans="1:14">
      <c r="A181" s="46">
        <v>45027</v>
      </c>
      <c r="B181" s="7">
        <f t="shared" si="2"/>
        <v>180</v>
      </c>
      <c r="C181" s="25" t="s">
        <v>4158</v>
      </c>
      <c r="D181" s="122" t="s">
        <v>55</v>
      </c>
      <c r="E181" s="7">
        <v>1</v>
      </c>
      <c r="F181" s="7">
        <v>0</v>
      </c>
      <c r="G181" s="7">
        <v>0</v>
      </c>
      <c r="H181" s="9" t="s">
        <v>6</v>
      </c>
      <c r="I181" s="9" t="s">
        <v>16</v>
      </c>
      <c r="J181" s="7" t="s">
        <v>49</v>
      </c>
      <c r="K181" s="9" t="s">
        <v>8</v>
      </c>
      <c r="M181" s="7">
        <v>1</v>
      </c>
      <c r="N181" t="s">
        <v>3454</v>
      </c>
    </row>
    <row r="182" spans="1:14">
      <c r="A182" s="46">
        <v>45027</v>
      </c>
      <c r="B182" s="7">
        <f t="shared" si="2"/>
        <v>181</v>
      </c>
      <c r="C182" s="25" t="s">
        <v>4159</v>
      </c>
      <c r="D182" s="122" t="s">
        <v>55</v>
      </c>
      <c r="E182" s="7">
        <v>1</v>
      </c>
      <c r="F182" s="7">
        <v>1</v>
      </c>
      <c r="G182" s="7">
        <v>3</v>
      </c>
      <c r="H182" s="9" t="s">
        <v>9</v>
      </c>
      <c r="I182" s="9" t="s">
        <v>7</v>
      </c>
      <c r="J182" s="7" t="s">
        <v>49</v>
      </c>
      <c r="K182" s="9" t="s">
        <v>8</v>
      </c>
      <c r="L182" s="7">
        <v>1</v>
      </c>
    </row>
    <row r="183" spans="1:14">
      <c r="A183" s="46">
        <v>45027</v>
      </c>
      <c r="B183" s="7">
        <f t="shared" si="2"/>
        <v>182</v>
      </c>
      <c r="C183" s="25" t="s">
        <v>4160</v>
      </c>
      <c r="D183" s="122" t="s">
        <v>55</v>
      </c>
      <c r="E183" s="7">
        <v>1</v>
      </c>
      <c r="F183" s="7">
        <v>0</v>
      </c>
      <c r="G183" s="7">
        <v>3</v>
      </c>
      <c r="H183" s="9" t="s">
        <v>6</v>
      </c>
      <c r="I183" s="9" t="s">
        <v>7</v>
      </c>
      <c r="J183" s="7" t="s">
        <v>49</v>
      </c>
      <c r="K183" s="9" t="s">
        <v>20</v>
      </c>
      <c r="L183" s="7">
        <v>1</v>
      </c>
    </row>
    <row r="184" spans="1:14">
      <c r="A184" s="46">
        <v>45027</v>
      </c>
      <c r="B184" s="7">
        <f t="shared" si="2"/>
        <v>183</v>
      </c>
      <c r="C184" s="25" t="s">
        <v>4161</v>
      </c>
      <c r="D184" s="122" t="s">
        <v>59</v>
      </c>
      <c r="E184" s="7">
        <v>1</v>
      </c>
      <c r="F184" s="7">
        <v>21</v>
      </c>
      <c r="G184" s="7">
        <v>0</v>
      </c>
      <c r="H184" s="9" t="s">
        <v>30</v>
      </c>
      <c r="I184" s="9" t="s">
        <v>4</v>
      </c>
      <c r="J184" s="7" t="s">
        <v>71</v>
      </c>
      <c r="K184" s="9" t="s">
        <v>29</v>
      </c>
      <c r="M184" s="7">
        <v>1</v>
      </c>
      <c r="N184" t="s">
        <v>4162</v>
      </c>
    </row>
    <row r="185" spans="1:14">
      <c r="A185" s="46">
        <v>45027</v>
      </c>
      <c r="B185" s="7">
        <f t="shared" si="2"/>
        <v>184</v>
      </c>
      <c r="C185" s="25" t="s">
        <v>4084</v>
      </c>
      <c r="D185" s="122" t="s">
        <v>59</v>
      </c>
      <c r="E185" s="7">
        <v>1</v>
      </c>
      <c r="F185" s="7">
        <v>17</v>
      </c>
      <c r="G185" s="7">
        <v>0</v>
      </c>
      <c r="H185" s="9" t="s">
        <v>21</v>
      </c>
      <c r="I185" s="9" t="s">
        <v>4</v>
      </c>
      <c r="J185" s="7" t="s">
        <v>71</v>
      </c>
      <c r="K185" s="9" t="s">
        <v>14</v>
      </c>
      <c r="M185" s="7">
        <v>1</v>
      </c>
      <c r="N185" t="s">
        <v>4050</v>
      </c>
    </row>
    <row r="186" spans="1:14">
      <c r="A186" s="46">
        <v>45027</v>
      </c>
      <c r="B186" s="7">
        <f t="shared" si="2"/>
        <v>185</v>
      </c>
      <c r="C186" s="121" t="s">
        <v>4163</v>
      </c>
      <c r="D186" s="122" t="s">
        <v>59</v>
      </c>
      <c r="E186" s="7">
        <v>1</v>
      </c>
      <c r="F186" s="7">
        <v>0</v>
      </c>
      <c r="G186" s="7">
        <v>0</v>
      </c>
      <c r="H186" s="9" t="s">
        <v>3</v>
      </c>
      <c r="I186" s="9" t="s">
        <v>4</v>
      </c>
      <c r="J186" s="7" t="s">
        <v>4164</v>
      </c>
      <c r="K186" s="9" t="s">
        <v>5</v>
      </c>
      <c r="M186" s="7">
        <v>1</v>
      </c>
      <c r="N186" t="s">
        <v>4165</v>
      </c>
    </row>
    <row r="187" spans="1:14">
      <c r="A187" s="46">
        <v>45027</v>
      </c>
      <c r="B187" s="7">
        <f t="shared" si="2"/>
        <v>186</v>
      </c>
      <c r="C187" s="25" t="s">
        <v>4166</v>
      </c>
      <c r="D187" s="122" t="s">
        <v>2605</v>
      </c>
      <c r="E187" s="7">
        <v>1</v>
      </c>
      <c r="F187" s="7">
        <v>21</v>
      </c>
      <c r="G187" s="7">
        <v>0</v>
      </c>
      <c r="H187" s="9" t="s">
        <v>30</v>
      </c>
      <c r="I187" s="9" t="s">
        <v>4</v>
      </c>
      <c r="J187" s="7" t="s">
        <v>71</v>
      </c>
      <c r="K187" s="9" t="s">
        <v>29</v>
      </c>
      <c r="L187" s="7">
        <v>1</v>
      </c>
    </row>
    <row r="188" spans="1:14">
      <c r="A188" s="46">
        <v>45027</v>
      </c>
      <c r="B188" s="7">
        <f t="shared" si="2"/>
        <v>187</v>
      </c>
      <c r="C188" s="25" t="s">
        <v>4167</v>
      </c>
      <c r="D188" s="122" t="s">
        <v>2605</v>
      </c>
      <c r="E188" s="7">
        <v>1</v>
      </c>
      <c r="F188" s="7">
        <v>0</v>
      </c>
      <c r="G188" s="7">
        <v>3</v>
      </c>
      <c r="H188" s="9" t="s">
        <v>6</v>
      </c>
      <c r="I188" s="9" t="s">
        <v>7</v>
      </c>
      <c r="J188" s="7" t="s">
        <v>51</v>
      </c>
      <c r="K188" s="9" t="s">
        <v>20</v>
      </c>
      <c r="L188" s="7">
        <v>1</v>
      </c>
    </row>
    <row r="189" spans="1:14">
      <c r="A189" s="46">
        <v>45027</v>
      </c>
      <c r="B189" s="7">
        <f t="shared" si="2"/>
        <v>188</v>
      </c>
      <c r="C189" s="25" t="s">
        <v>4016</v>
      </c>
      <c r="D189" s="122" t="s">
        <v>70</v>
      </c>
      <c r="E189" s="7">
        <v>1</v>
      </c>
      <c r="F189" s="7">
        <v>0</v>
      </c>
      <c r="G189" s="7">
        <v>2</v>
      </c>
      <c r="H189" s="9" t="s">
        <v>6</v>
      </c>
      <c r="I189" s="9" t="s">
        <v>7</v>
      </c>
      <c r="J189" s="7" t="s">
        <v>785</v>
      </c>
      <c r="K189" s="9" t="s">
        <v>20</v>
      </c>
      <c r="M189" s="7">
        <v>1</v>
      </c>
      <c r="N189" t="s">
        <v>4168</v>
      </c>
    </row>
    <row r="190" spans="1:14">
      <c r="A190" s="46">
        <v>45027</v>
      </c>
      <c r="B190" s="7">
        <f t="shared" si="2"/>
        <v>189</v>
      </c>
      <c r="C190" s="25" t="s">
        <v>4169</v>
      </c>
      <c r="D190" s="122" t="s">
        <v>61</v>
      </c>
      <c r="E190" s="7">
        <v>1</v>
      </c>
      <c r="F190" s="7">
        <v>0</v>
      </c>
      <c r="G190" s="7">
        <v>3</v>
      </c>
      <c r="H190" s="9" t="s">
        <v>6</v>
      </c>
      <c r="I190" s="9" t="s">
        <v>4</v>
      </c>
      <c r="J190" s="7" t="s">
        <v>49</v>
      </c>
      <c r="K190" s="9" t="s">
        <v>20</v>
      </c>
      <c r="L190" s="7">
        <v>1</v>
      </c>
    </row>
    <row r="191" spans="1:14">
      <c r="A191" s="46">
        <v>45027</v>
      </c>
      <c r="B191" s="7">
        <f t="shared" si="2"/>
        <v>190</v>
      </c>
      <c r="C191" s="25" t="s">
        <v>4170</v>
      </c>
      <c r="D191" s="122" t="s">
        <v>3439</v>
      </c>
      <c r="E191" s="7">
        <v>1</v>
      </c>
      <c r="F191" s="7">
        <v>0</v>
      </c>
      <c r="G191" s="7">
        <v>3</v>
      </c>
      <c r="H191" s="9" t="s">
        <v>6</v>
      </c>
      <c r="I191" s="9" t="s">
        <v>4</v>
      </c>
      <c r="J191" s="7" t="s">
        <v>87</v>
      </c>
      <c r="K191" s="9" t="s">
        <v>20</v>
      </c>
      <c r="L191" s="7">
        <v>1</v>
      </c>
    </row>
    <row r="192" spans="1:14">
      <c r="A192" s="46">
        <v>45027</v>
      </c>
      <c r="B192" s="7">
        <f t="shared" si="2"/>
        <v>191</v>
      </c>
      <c r="C192" s="25" t="s">
        <v>4171</v>
      </c>
      <c r="D192" s="122" t="s">
        <v>73</v>
      </c>
      <c r="E192" s="7">
        <v>1</v>
      </c>
      <c r="F192" s="7">
        <v>0</v>
      </c>
      <c r="G192" s="7">
        <v>1</v>
      </c>
      <c r="H192" s="9" t="s">
        <v>3</v>
      </c>
      <c r="I192" s="9" t="s">
        <v>7</v>
      </c>
      <c r="J192" s="7" t="s">
        <v>49</v>
      </c>
      <c r="K192" s="9" t="s">
        <v>5</v>
      </c>
      <c r="L192" s="7">
        <v>1</v>
      </c>
    </row>
    <row r="193" spans="1:14">
      <c r="A193" s="46">
        <v>45027</v>
      </c>
      <c r="B193" s="7">
        <f t="shared" si="2"/>
        <v>192</v>
      </c>
      <c r="C193" s="25" t="s">
        <v>4172</v>
      </c>
      <c r="D193" s="122" t="s">
        <v>73</v>
      </c>
      <c r="E193" s="7">
        <v>1</v>
      </c>
      <c r="F193" s="7">
        <v>1</v>
      </c>
      <c r="G193" s="7">
        <v>1</v>
      </c>
      <c r="H193" s="9" t="s">
        <v>6</v>
      </c>
      <c r="I193" s="9" t="s">
        <v>16</v>
      </c>
      <c r="J193" s="7" t="s">
        <v>49</v>
      </c>
      <c r="K193" s="9" t="s">
        <v>20</v>
      </c>
      <c r="M193" s="7">
        <v>1</v>
      </c>
      <c r="N193" t="s">
        <v>3291</v>
      </c>
    </row>
    <row r="194" spans="1:14">
      <c r="A194" s="46">
        <v>45027</v>
      </c>
      <c r="B194" s="7">
        <f t="shared" si="2"/>
        <v>193</v>
      </c>
      <c r="C194" s="25" t="s">
        <v>4173</v>
      </c>
      <c r="D194" s="122" t="s">
        <v>73</v>
      </c>
      <c r="E194" s="7">
        <v>1</v>
      </c>
      <c r="F194" s="7">
        <v>1</v>
      </c>
      <c r="G194" s="7">
        <v>1</v>
      </c>
      <c r="H194" s="9" t="s">
        <v>6</v>
      </c>
      <c r="I194" s="9" t="s">
        <v>7</v>
      </c>
      <c r="J194" s="7" t="s">
        <v>49</v>
      </c>
      <c r="K194" s="9" t="s">
        <v>20</v>
      </c>
      <c r="M194" s="7">
        <v>1</v>
      </c>
      <c r="N194" t="s">
        <v>3291</v>
      </c>
    </row>
    <row r="195" spans="1:14">
      <c r="A195" s="46">
        <v>45027</v>
      </c>
      <c r="B195" s="7">
        <f t="shared" si="2"/>
        <v>194</v>
      </c>
      <c r="C195" s="25" t="s">
        <v>4174</v>
      </c>
      <c r="D195" s="122" t="s">
        <v>73</v>
      </c>
      <c r="E195" s="7">
        <v>1</v>
      </c>
      <c r="F195" s="7">
        <v>0</v>
      </c>
      <c r="G195" s="7">
        <v>3</v>
      </c>
      <c r="H195" s="9" t="s">
        <v>6</v>
      </c>
      <c r="I195" s="9" t="s">
        <v>4</v>
      </c>
      <c r="J195" s="7" t="s">
        <v>51</v>
      </c>
      <c r="K195" s="9" t="s">
        <v>20</v>
      </c>
      <c r="L195" s="7">
        <v>1</v>
      </c>
    </row>
    <row r="196" spans="1:14">
      <c r="A196" s="46">
        <v>45027</v>
      </c>
      <c r="B196" s="7">
        <f t="shared" ref="B196:B213" si="3">B195+1</f>
        <v>195</v>
      </c>
      <c r="C196" s="25" t="s">
        <v>4175</v>
      </c>
      <c r="D196" s="122" t="s">
        <v>73</v>
      </c>
      <c r="E196" s="7">
        <v>1</v>
      </c>
      <c r="F196" s="7">
        <v>0</v>
      </c>
      <c r="G196" s="7">
        <v>3</v>
      </c>
      <c r="H196" s="9" t="s">
        <v>6</v>
      </c>
      <c r="I196" s="9" t="s">
        <v>4</v>
      </c>
      <c r="J196" s="7" t="s">
        <v>83</v>
      </c>
      <c r="K196" s="9" t="s">
        <v>20</v>
      </c>
      <c r="L196" s="7">
        <v>1</v>
      </c>
    </row>
    <row r="197" spans="1:14">
      <c r="A197" s="46">
        <v>45027</v>
      </c>
      <c r="B197" s="7">
        <f t="shared" si="3"/>
        <v>196</v>
      </c>
      <c r="C197" s="25" t="s">
        <v>4176</v>
      </c>
      <c r="D197" s="122" t="s">
        <v>783</v>
      </c>
      <c r="E197" s="7">
        <v>1</v>
      </c>
      <c r="F197" s="7">
        <v>1</v>
      </c>
      <c r="G197" s="7">
        <v>1</v>
      </c>
      <c r="H197" s="9" t="s">
        <v>6</v>
      </c>
      <c r="I197" s="9" t="s">
        <v>4</v>
      </c>
      <c r="J197" s="7" t="s">
        <v>87</v>
      </c>
      <c r="K197" s="9" t="s">
        <v>36</v>
      </c>
      <c r="L197" s="7">
        <v>1</v>
      </c>
    </row>
    <row r="198" spans="1:14">
      <c r="A198" s="46">
        <v>45027</v>
      </c>
      <c r="B198" s="7">
        <f t="shared" si="3"/>
        <v>197</v>
      </c>
      <c r="C198" s="25" t="s">
        <v>4177</v>
      </c>
      <c r="D198" s="122" t="s">
        <v>783</v>
      </c>
      <c r="E198" s="7">
        <v>1</v>
      </c>
      <c r="F198" s="7">
        <v>1</v>
      </c>
      <c r="G198" s="7">
        <v>1</v>
      </c>
      <c r="H198" s="9" t="s">
        <v>6</v>
      </c>
      <c r="I198" s="9" t="s">
        <v>4</v>
      </c>
      <c r="J198" s="7" t="s">
        <v>49</v>
      </c>
      <c r="K198" s="9" t="s">
        <v>36</v>
      </c>
      <c r="L198" s="7">
        <v>1</v>
      </c>
    </row>
    <row r="199" spans="1:14">
      <c r="A199" s="46">
        <v>45027</v>
      </c>
      <c r="B199" s="7">
        <f t="shared" si="3"/>
        <v>198</v>
      </c>
      <c r="C199" s="25" t="s">
        <v>4178</v>
      </c>
      <c r="D199" s="122" t="s">
        <v>783</v>
      </c>
      <c r="E199" s="7">
        <v>1</v>
      </c>
      <c r="F199" s="7">
        <v>1</v>
      </c>
      <c r="G199" s="7">
        <v>1</v>
      </c>
      <c r="H199" s="9" t="s">
        <v>6</v>
      </c>
      <c r="I199" s="9" t="s">
        <v>4</v>
      </c>
      <c r="J199" s="7" t="s">
        <v>83</v>
      </c>
      <c r="K199" s="9" t="s">
        <v>36</v>
      </c>
      <c r="L199" s="7">
        <v>1</v>
      </c>
    </row>
    <row r="200" spans="1:14">
      <c r="A200" s="46">
        <v>45027</v>
      </c>
      <c r="B200" s="7">
        <f t="shared" si="3"/>
        <v>199</v>
      </c>
      <c r="C200" s="25" t="s">
        <v>4179</v>
      </c>
      <c r="D200" s="122" t="s">
        <v>783</v>
      </c>
      <c r="E200" s="7">
        <v>1</v>
      </c>
      <c r="F200" s="7">
        <v>1</v>
      </c>
      <c r="G200" s="7">
        <v>1</v>
      </c>
      <c r="H200" s="9" t="s">
        <v>6</v>
      </c>
      <c r="I200" s="9" t="s">
        <v>4</v>
      </c>
      <c r="J200" s="7" t="s">
        <v>51</v>
      </c>
      <c r="K200" s="9" t="s">
        <v>36</v>
      </c>
      <c r="L200" s="7">
        <v>1</v>
      </c>
    </row>
    <row r="201" spans="1:14">
      <c r="A201" s="46">
        <v>45027</v>
      </c>
      <c r="B201" s="7">
        <f t="shared" si="3"/>
        <v>200</v>
      </c>
      <c r="C201" s="25" t="s">
        <v>4180</v>
      </c>
      <c r="D201" s="122" t="s">
        <v>783</v>
      </c>
      <c r="E201" s="7">
        <v>1</v>
      </c>
      <c r="F201" s="7">
        <v>0</v>
      </c>
      <c r="G201" s="7">
        <v>1</v>
      </c>
      <c r="H201" s="9" t="s">
        <v>6</v>
      </c>
      <c r="I201" s="9" t="s">
        <v>16</v>
      </c>
      <c r="J201" s="7" t="s">
        <v>49</v>
      </c>
      <c r="K201" s="9" t="s">
        <v>36</v>
      </c>
      <c r="M201" s="7">
        <v>1</v>
      </c>
      <c r="N201" t="s">
        <v>4181</v>
      </c>
    </row>
    <row r="202" spans="1:14">
      <c r="A202" s="46">
        <v>45027</v>
      </c>
      <c r="B202" s="7">
        <f t="shared" si="3"/>
        <v>201</v>
      </c>
      <c r="C202" s="25" t="s">
        <v>4182</v>
      </c>
      <c r="D202" s="122" t="s">
        <v>53</v>
      </c>
      <c r="E202" s="7">
        <v>1</v>
      </c>
      <c r="F202" s="7">
        <v>1</v>
      </c>
      <c r="G202" s="7">
        <v>1</v>
      </c>
      <c r="H202" s="9" t="s">
        <v>9</v>
      </c>
      <c r="I202" s="9" t="s">
        <v>7</v>
      </c>
      <c r="J202" s="7" t="s">
        <v>49</v>
      </c>
      <c r="K202" s="9" t="s">
        <v>36</v>
      </c>
      <c r="M202" s="7">
        <v>1</v>
      </c>
      <c r="N202" t="s">
        <v>4183</v>
      </c>
    </row>
    <row r="203" spans="1:14">
      <c r="A203" s="46">
        <v>45027</v>
      </c>
      <c r="B203" s="7">
        <f t="shared" si="3"/>
        <v>202</v>
      </c>
      <c r="C203" s="25" t="s">
        <v>4184</v>
      </c>
      <c r="D203" s="122" t="s">
        <v>48</v>
      </c>
      <c r="E203" s="7">
        <v>1</v>
      </c>
      <c r="F203" s="7">
        <v>1</v>
      </c>
      <c r="G203" s="7">
        <v>1</v>
      </c>
      <c r="H203" s="9" t="s">
        <v>9</v>
      </c>
      <c r="I203" s="9" t="s">
        <v>7</v>
      </c>
      <c r="J203" s="7" t="s">
        <v>51</v>
      </c>
      <c r="K203" s="9" t="s">
        <v>36</v>
      </c>
      <c r="M203" s="7">
        <v>1</v>
      </c>
      <c r="N203" t="s">
        <v>4185</v>
      </c>
    </row>
    <row r="204" spans="1:14">
      <c r="A204" s="46">
        <v>45027</v>
      </c>
      <c r="B204" s="7">
        <f t="shared" si="3"/>
        <v>203</v>
      </c>
      <c r="C204" s="25" t="s">
        <v>3901</v>
      </c>
      <c r="D204" s="122" t="s">
        <v>113</v>
      </c>
      <c r="E204" s="7">
        <v>1</v>
      </c>
      <c r="F204" s="7">
        <v>0</v>
      </c>
      <c r="G204" s="7">
        <v>0</v>
      </c>
      <c r="H204" s="9" t="s">
        <v>15</v>
      </c>
      <c r="I204" s="9" t="s">
        <v>1783</v>
      </c>
      <c r="J204" s="7" t="s">
        <v>49</v>
      </c>
      <c r="K204" s="9" t="s">
        <v>14</v>
      </c>
      <c r="M204" s="7">
        <v>1</v>
      </c>
      <c r="N204" t="s">
        <v>4186</v>
      </c>
    </row>
    <row r="205" spans="1:14">
      <c r="A205" s="46">
        <v>45028</v>
      </c>
      <c r="B205" s="7">
        <f t="shared" si="3"/>
        <v>204</v>
      </c>
      <c r="C205" s="25" t="s">
        <v>4187</v>
      </c>
      <c r="D205" s="122" t="s">
        <v>61</v>
      </c>
      <c r="E205" s="7">
        <v>1</v>
      </c>
      <c r="F205" s="7">
        <v>1</v>
      </c>
      <c r="G205" s="7">
        <v>1</v>
      </c>
      <c r="H205" s="9" t="s">
        <v>3</v>
      </c>
      <c r="I205" s="9" t="s">
        <v>22</v>
      </c>
      <c r="J205" s="7" t="s">
        <v>87</v>
      </c>
      <c r="K205" s="9" t="s">
        <v>5</v>
      </c>
      <c r="M205" s="7">
        <v>1</v>
      </c>
      <c r="N205" t="s">
        <v>4188</v>
      </c>
    </row>
    <row r="206" spans="1:14">
      <c r="A206" s="46">
        <v>45028</v>
      </c>
      <c r="B206" s="7">
        <f t="shared" si="3"/>
        <v>205</v>
      </c>
      <c r="C206" s="25" t="s">
        <v>4189</v>
      </c>
      <c r="D206" s="122" t="s">
        <v>70</v>
      </c>
      <c r="E206" s="7">
        <v>1</v>
      </c>
      <c r="F206" s="7">
        <v>1</v>
      </c>
      <c r="G206" s="7">
        <v>1</v>
      </c>
      <c r="H206" s="9" t="s">
        <v>3</v>
      </c>
      <c r="I206" s="9" t="s">
        <v>19</v>
      </c>
      <c r="J206" s="7" t="s">
        <v>51</v>
      </c>
      <c r="K206" s="9" t="s">
        <v>5</v>
      </c>
      <c r="M206" s="7">
        <v>1</v>
      </c>
      <c r="N206" t="s">
        <v>4188</v>
      </c>
    </row>
    <row r="207" spans="1:14">
      <c r="A207" s="46">
        <v>45028</v>
      </c>
      <c r="B207" s="7">
        <f t="shared" si="3"/>
        <v>206</v>
      </c>
      <c r="C207" s="25" t="s">
        <v>3972</v>
      </c>
      <c r="D207" s="122" t="s">
        <v>59</v>
      </c>
      <c r="E207" s="7">
        <v>1</v>
      </c>
      <c r="F207" s="7">
        <v>0</v>
      </c>
      <c r="G207" s="7">
        <v>0</v>
      </c>
      <c r="H207" s="9" t="s">
        <v>15</v>
      </c>
      <c r="I207" s="9" t="s">
        <v>1514</v>
      </c>
      <c r="J207" s="7" t="s">
        <v>49</v>
      </c>
      <c r="K207" s="9" t="s">
        <v>11</v>
      </c>
      <c r="M207" s="7">
        <v>1</v>
      </c>
      <c r="N207" t="s">
        <v>4190</v>
      </c>
    </row>
    <row r="208" spans="1:14">
      <c r="A208" s="46">
        <v>45028</v>
      </c>
      <c r="B208" s="7">
        <f t="shared" si="3"/>
        <v>207</v>
      </c>
      <c r="C208" s="25" t="s">
        <v>4191</v>
      </c>
      <c r="D208" s="122" t="s">
        <v>59</v>
      </c>
      <c r="E208" s="7">
        <v>1</v>
      </c>
      <c r="F208" s="7">
        <v>1</v>
      </c>
      <c r="G208" s="7">
        <v>1</v>
      </c>
      <c r="H208" s="9" t="s">
        <v>3</v>
      </c>
      <c r="I208" s="9" t="s">
        <v>4</v>
      </c>
      <c r="J208" s="7" t="s">
        <v>49</v>
      </c>
      <c r="K208" s="9" t="s">
        <v>5</v>
      </c>
      <c r="M208" s="7">
        <v>1</v>
      </c>
      <c r="N208" t="s">
        <v>4192</v>
      </c>
    </row>
    <row r="209" spans="1:14">
      <c r="A209" s="46">
        <v>45028</v>
      </c>
      <c r="B209" s="7">
        <f t="shared" si="3"/>
        <v>208</v>
      </c>
      <c r="C209" s="25" t="s">
        <v>4193</v>
      </c>
      <c r="D209" s="122" t="s">
        <v>59</v>
      </c>
      <c r="E209" s="7">
        <v>1</v>
      </c>
      <c r="F209" s="7">
        <v>1</v>
      </c>
      <c r="G209" s="7">
        <v>2</v>
      </c>
      <c r="H209" s="9" t="s">
        <v>21</v>
      </c>
      <c r="I209" s="9" t="s">
        <v>4</v>
      </c>
      <c r="J209" s="7" t="s">
        <v>49</v>
      </c>
      <c r="K209" s="9" t="s">
        <v>14</v>
      </c>
      <c r="L209" s="7">
        <v>1</v>
      </c>
    </row>
    <row r="210" spans="1:14">
      <c r="A210" s="46">
        <v>45028</v>
      </c>
      <c r="B210" s="7">
        <f t="shared" si="3"/>
        <v>209</v>
      </c>
      <c r="C210" s="25" t="s">
        <v>4194</v>
      </c>
      <c r="D210" s="122" t="s">
        <v>3439</v>
      </c>
      <c r="E210" s="7">
        <v>1</v>
      </c>
      <c r="F210" s="7">
        <v>1</v>
      </c>
      <c r="G210" s="7">
        <v>1</v>
      </c>
      <c r="H210" s="9" t="s">
        <v>3</v>
      </c>
      <c r="I210" s="9" t="s">
        <v>4</v>
      </c>
      <c r="J210" s="7" t="s">
        <v>51</v>
      </c>
      <c r="K210" s="9" t="s">
        <v>5</v>
      </c>
      <c r="M210" s="7">
        <v>1</v>
      </c>
      <c r="N210" t="s">
        <v>4195</v>
      </c>
    </row>
    <row r="211" spans="1:14">
      <c r="A211" s="46">
        <v>45028</v>
      </c>
      <c r="B211" s="7">
        <f t="shared" si="3"/>
        <v>210</v>
      </c>
      <c r="C211" s="25" t="s">
        <v>4196</v>
      </c>
      <c r="D211" s="122" t="s">
        <v>2605</v>
      </c>
      <c r="E211" s="7">
        <v>1</v>
      </c>
      <c r="F211" s="7">
        <v>0</v>
      </c>
      <c r="G211" s="7">
        <v>0</v>
      </c>
      <c r="H211" s="9" t="s">
        <v>15</v>
      </c>
      <c r="I211" s="9" t="s">
        <v>10</v>
      </c>
      <c r="J211" s="7" t="s">
        <v>49</v>
      </c>
      <c r="K211" s="9" t="s">
        <v>11</v>
      </c>
      <c r="M211" s="7">
        <v>1</v>
      </c>
      <c r="N211" t="s">
        <v>4197</v>
      </c>
    </row>
    <row r="212" spans="1:14">
      <c r="A212" s="46">
        <v>45028</v>
      </c>
      <c r="B212" s="7">
        <f t="shared" si="3"/>
        <v>211</v>
      </c>
      <c r="C212" s="25" t="s">
        <v>4198</v>
      </c>
      <c r="D212" s="122" t="s">
        <v>2605</v>
      </c>
      <c r="E212" s="7">
        <v>1</v>
      </c>
      <c r="F212" s="7">
        <v>2</v>
      </c>
      <c r="G212" s="7">
        <v>2</v>
      </c>
      <c r="H212" s="9" t="s">
        <v>3</v>
      </c>
      <c r="I212" s="9" t="s">
        <v>4199</v>
      </c>
      <c r="J212" s="7" t="s">
        <v>49</v>
      </c>
      <c r="K212" s="9" t="s">
        <v>5</v>
      </c>
      <c r="M212" s="7">
        <v>1</v>
      </c>
      <c r="N212" t="s">
        <v>3750</v>
      </c>
    </row>
    <row r="213" spans="1:14">
      <c r="A213" s="46">
        <v>45028</v>
      </c>
      <c r="B213" s="7">
        <f t="shared" si="3"/>
        <v>212</v>
      </c>
      <c r="C213" s="25" t="s">
        <v>4200</v>
      </c>
      <c r="D213" s="122" t="s">
        <v>55</v>
      </c>
      <c r="E213" s="7">
        <v>1</v>
      </c>
      <c r="F213" s="7">
        <v>0</v>
      </c>
      <c r="G213" s="7">
        <v>0</v>
      </c>
      <c r="H213" s="9" t="s">
        <v>9</v>
      </c>
      <c r="I213" s="9" t="s">
        <v>7</v>
      </c>
      <c r="J213" s="7" t="s">
        <v>49</v>
      </c>
      <c r="K213" s="9" t="s">
        <v>8</v>
      </c>
      <c r="M213" s="7">
        <v>1</v>
      </c>
      <c r="N213" t="s">
        <v>4201</v>
      </c>
    </row>
    <row r="214" spans="1:14">
      <c r="A214" s="46">
        <v>45028</v>
      </c>
      <c r="B214" s="7">
        <f>B213+1</f>
        <v>213</v>
      </c>
      <c r="C214" s="25" t="s">
        <v>4202</v>
      </c>
      <c r="D214" s="122" t="s">
        <v>48</v>
      </c>
      <c r="E214" s="7">
        <v>1</v>
      </c>
      <c r="F214" s="7">
        <v>1</v>
      </c>
      <c r="G214" s="7">
        <v>0</v>
      </c>
      <c r="H214" s="9" t="s">
        <v>18</v>
      </c>
      <c r="I214" s="9" t="s">
        <v>7</v>
      </c>
      <c r="J214" s="7" t="s">
        <v>49</v>
      </c>
      <c r="K214" s="9" t="s">
        <v>17</v>
      </c>
      <c r="L214" s="7">
        <v>1</v>
      </c>
    </row>
    <row r="215" spans="1:14">
      <c r="A215" s="46">
        <v>45028</v>
      </c>
      <c r="B215" s="7">
        <f>B214+1</f>
        <v>214</v>
      </c>
      <c r="C215" s="25" t="s">
        <v>4203</v>
      </c>
      <c r="D215" s="122" t="s">
        <v>48</v>
      </c>
      <c r="E215" s="7">
        <v>1</v>
      </c>
      <c r="F215" s="7">
        <v>1</v>
      </c>
      <c r="G215" s="7">
        <v>3</v>
      </c>
      <c r="H215" s="9" t="s">
        <v>9</v>
      </c>
      <c r="I215" s="9" t="s">
        <v>7</v>
      </c>
      <c r="J215" s="7" t="s">
        <v>51</v>
      </c>
      <c r="K215" s="9" t="s">
        <v>8</v>
      </c>
      <c r="L215" s="7">
        <v>1</v>
      </c>
    </row>
    <row r="216" spans="1:14">
      <c r="A216" s="46">
        <v>45028</v>
      </c>
      <c r="B216" s="7">
        <f>B215+1</f>
        <v>215</v>
      </c>
      <c r="C216" s="25" t="s">
        <v>4204</v>
      </c>
      <c r="D216" s="122" t="s">
        <v>783</v>
      </c>
      <c r="E216" s="7">
        <v>1</v>
      </c>
      <c r="F216" s="7">
        <v>1</v>
      </c>
      <c r="G216" s="7">
        <v>1</v>
      </c>
      <c r="H216" s="9" t="s">
        <v>6</v>
      </c>
      <c r="I216" s="9" t="s">
        <v>4</v>
      </c>
      <c r="J216" s="7" t="s">
        <v>51</v>
      </c>
      <c r="K216" s="9" t="s">
        <v>8</v>
      </c>
      <c r="L216" s="7">
        <v>1</v>
      </c>
    </row>
    <row r="217" spans="1:14">
      <c r="A217" s="46">
        <v>45028</v>
      </c>
      <c r="B217" s="7">
        <f>B216+1</f>
        <v>216</v>
      </c>
      <c r="C217" s="25" t="s">
        <v>4205</v>
      </c>
      <c r="D217" s="122" t="s">
        <v>53</v>
      </c>
      <c r="E217" s="7">
        <v>1</v>
      </c>
      <c r="F217" s="7">
        <v>1</v>
      </c>
      <c r="G217" s="7">
        <v>1</v>
      </c>
      <c r="H217" s="9" t="s">
        <v>6</v>
      </c>
      <c r="I217" s="9" t="s">
        <v>4</v>
      </c>
      <c r="J217" s="7" t="s">
        <v>87</v>
      </c>
      <c r="K217" s="9" t="s">
        <v>8</v>
      </c>
      <c r="L217" s="7">
        <v>1</v>
      </c>
    </row>
    <row r="218" spans="1:14">
      <c r="A218" s="46">
        <v>45029</v>
      </c>
      <c r="B218" s="7">
        <f>B217+1</f>
        <v>217</v>
      </c>
      <c r="C218" s="25" t="s">
        <v>4206</v>
      </c>
      <c r="D218" s="122" t="s">
        <v>2605</v>
      </c>
      <c r="E218" s="7">
        <v>1</v>
      </c>
      <c r="F218" s="7">
        <v>0</v>
      </c>
      <c r="G218" s="7">
        <v>3</v>
      </c>
      <c r="H218" s="9" t="s">
        <v>6</v>
      </c>
      <c r="I218" s="9" t="s">
        <v>7</v>
      </c>
      <c r="J218" s="7" t="s">
        <v>51</v>
      </c>
      <c r="K218" s="9" t="s">
        <v>20</v>
      </c>
      <c r="L218" s="7">
        <v>1</v>
      </c>
    </row>
    <row r="219" spans="1:14">
      <c r="A219" s="46">
        <v>45029</v>
      </c>
      <c r="B219" s="7">
        <f>B218+1</f>
        <v>218</v>
      </c>
      <c r="C219" s="25" t="s">
        <v>4105</v>
      </c>
      <c r="D219" s="122" t="s">
        <v>2605</v>
      </c>
      <c r="E219" s="7">
        <v>1</v>
      </c>
      <c r="F219" s="7">
        <v>17</v>
      </c>
      <c r="G219" s="7">
        <v>0</v>
      </c>
      <c r="H219" s="9" t="s">
        <v>21</v>
      </c>
      <c r="I219" s="9" t="s">
        <v>4</v>
      </c>
      <c r="J219" s="7" t="s">
        <v>71</v>
      </c>
      <c r="K219" s="9" t="s">
        <v>14</v>
      </c>
      <c r="M219" s="7">
        <v>1</v>
      </c>
      <c r="N219" t="s">
        <v>4207</v>
      </c>
    </row>
    <row r="220" spans="1:14">
      <c r="A220" s="46">
        <v>45029</v>
      </c>
      <c r="B220" s="7">
        <f>B219+1</f>
        <v>219</v>
      </c>
      <c r="C220" s="25" t="s">
        <v>4208</v>
      </c>
      <c r="D220" s="122" t="s">
        <v>73</v>
      </c>
      <c r="E220" s="7">
        <v>1</v>
      </c>
      <c r="F220" s="7">
        <v>1</v>
      </c>
      <c r="G220" s="7">
        <v>1</v>
      </c>
      <c r="H220" s="9" t="s">
        <v>13</v>
      </c>
      <c r="I220" s="9" t="s">
        <v>13</v>
      </c>
      <c r="J220" s="7" t="s">
        <v>49</v>
      </c>
      <c r="K220" s="9" t="s">
        <v>20</v>
      </c>
      <c r="L220" s="7">
        <v>1</v>
      </c>
    </row>
    <row r="221" spans="1:14">
      <c r="A221" s="46">
        <v>45029</v>
      </c>
      <c r="B221" s="7">
        <f t="shared" ref="B221:B240" si="4">B220+1</f>
        <v>220</v>
      </c>
      <c r="C221" s="25" t="s">
        <v>4209</v>
      </c>
      <c r="D221" s="122" t="s">
        <v>73</v>
      </c>
      <c r="E221" s="7">
        <v>1</v>
      </c>
      <c r="F221" s="7">
        <v>1</v>
      </c>
      <c r="G221" s="7">
        <v>2</v>
      </c>
      <c r="H221" s="9" t="s">
        <v>21</v>
      </c>
      <c r="I221" s="9" t="s">
        <v>4</v>
      </c>
      <c r="J221" s="7" t="s">
        <v>49</v>
      </c>
      <c r="K221" s="9" t="s">
        <v>25</v>
      </c>
      <c r="L221" s="7">
        <v>1</v>
      </c>
    </row>
    <row r="222" spans="1:14">
      <c r="A222" s="46">
        <v>45029</v>
      </c>
      <c r="B222" s="7">
        <f t="shared" si="4"/>
        <v>221</v>
      </c>
      <c r="C222" s="25" t="s">
        <v>4210</v>
      </c>
      <c r="D222" s="122" t="s">
        <v>70</v>
      </c>
      <c r="E222" s="7">
        <v>1</v>
      </c>
      <c r="F222" s="7">
        <v>3</v>
      </c>
      <c r="G222" s="7">
        <v>3</v>
      </c>
      <c r="H222" s="9" t="s">
        <v>13</v>
      </c>
      <c r="I222" s="9" t="s">
        <v>1568</v>
      </c>
      <c r="J222" s="7" t="s">
        <v>49</v>
      </c>
      <c r="K222" s="9" t="s">
        <v>20</v>
      </c>
      <c r="L222" s="7">
        <v>1</v>
      </c>
    </row>
    <row r="223" spans="1:14">
      <c r="A223" s="46">
        <v>45029</v>
      </c>
      <c r="B223" s="7">
        <f t="shared" si="4"/>
        <v>222</v>
      </c>
      <c r="C223" s="25" t="s">
        <v>4211</v>
      </c>
      <c r="D223" s="122" t="s">
        <v>59</v>
      </c>
      <c r="E223" s="7">
        <v>1</v>
      </c>
      <c r="F223" s="7">
        <v>0</v>
      </c>
      <c r="G223" s="7">
        <v>3</v>
      </c>
      <c r="H223" s="9" t="s">
        <v>6</v>
      </c>
      <c r="I223" s="9" t="s">
        <v>16</v>
      </c>
      <c r="J223" s="7" t="s">
        <v>49</v>
      </c>
      <c r="K223" s="9" t="s">
        <v>20</v>
      </c>
      <c r="L223" s="7">
        <v>1</v>
      </c>
    </row>
    <row r="224" spans="1:14">
      <c r="A224" s="46">
        <v>45029</v>
      </c>
      <c r="B224" s="7">
        <f t="shared" si="4"/>
        <v>223</v>
      </c>
      <c r="C224" s="25" t="s">
        <v>4212</v>
      </c>
      <c r="D224" s="122" t="s">
        <v>59</v>
      </c>
      <c r="E224" s="7">
        <v>1</v>
      </c>
      <c r="F224" s="7">
        <v>1</v>
      </c>
      <c r="G224" s="7">
        <v>1</v>
      </c>
      <c r="H224" s="9" t="s">
        <v>15</v>
      </c>
      <c r="I224" s="9" t="s">
        <v>4</v>
      </c>
      <c r="J224" s="7" t="s">
        <v>49</v>
      </c>
      <c r="K224" s="9" t="s">
        <v>14</v>
      </c>
      <c r="L224" s="7">
        <v>1</v>
      </c>
    </row>
    <row r="225" spans="1:14">
      <c r="A225" s="46">
        <v>45029</v>
      </c>
      <c r="B225" s="7">
        <f t="shared" si="4"/>
        <v>224</v>
      </c>
      <c r="C225" s="25" t="s">
        <v>4213</v>
      </c>
      <c r="D225" s="122" t="s">
        <v>3439</v>
      </c>
      <c r="E225" s="7">
        <v>1</v>
      </c>
      <c r="F225" s="7">
        <v>1</v>
      </c>
      <c r="G225" s="7">
        <v>1</v>
      </c>
      <c r="H225" s="9" t="s">
        <v>6</v>
      </c>
      <c r="I225" s="9" t="s">
        <v>7</v>
      </c>
      <c r="J225" s="7" t="s">
        <v>51</v>
      </c>
      <c r="K225" s="9" t="s">
        <v>20</v>
      </c>
      <c r="L225" s="7">
        <v>1</v>
      </c>
    </row>
    <row r="226" spans="1:14">
      <c r="A226" s="46">
        <v>45029</v>
      </c>
      <c r="B226" s="7">
        <f t="shared" si="4"/>
        <v>225</v>
      </c>
      <c r="C226" s="25" t="s">
        <v>4214</v>
      </c>
      <c r="D226" s="122" t="s">
        <v>55</v>
      </c>
      <c r="E226" s="7">
        <v>1</v>
      </c>
      <c r="F226" s="7">
        <v>2</v>
      </c>
      <c r="G226" s="7">
        <v>0</v>
      </c>
      <c r="H226" s="9" t="s">
        <v>15</v>
      </c>
      <c r="I226" s="9" t="s">
        <v>4</v>
      </c>
      <c r="J226" s="7" t="s">
        <v>66</v>
      </c>
      <c r="K226" s="9" t="s">
        <v>14</v>
      </c>
      <c r="L226" s="7">
        <v>1</v>
      </c>
    </row>
    <row r="227" spans="1:14">
      <c r="A227" s="46">
        <v>45029</v>
      </c>
      <c r="B227" s="7">
        <f t="shared" si="4"/>
        <v>226</v>
      </c>
      <c r="C227" s="25" t="s">
        <v>4215</v>
      </c>
      <c r="D227" s="122" t="s">
        <v>55</v>
      </c>
      <c r="E227" s="7">
        <v>1</v>
      </c>
      <c r="F227" s="7">
        <v>0</v>
      </c>
      <c r="G227" s="7">
        <v>2</v>
      </c>
      <c r="H227" s="9" t="s">
        <v>15</v>
      </c>
      <c r="I227" s="9" t="s">
        <v>4</v>
      </c>
      <c r="J227" s="7" t="s">
        <v>66</v>
      </c>
      <c r="K227" s="9" t="s">
        <v>14</v>
      </c>
      <c r="L227" s="7">
        <v>1</v>
      </c>
    </row>
    <row r="228" spans="1:14">
      <c r="A228" s="46">
        <v>45029</v>
      </c>
      <c r="B228" s="7">
        <f t="shared" si="4"/>
        <v>227</v>
      </c>
      <c r="C228" s="25" t="s">
        <v>4216</v>
      </c>
      <c r="D228" s="122" t="s">
        <v>783</v>
      </c>
      <c r="E228" s="7">
        <v>1</v>
      </c>
      <c r="F228" s="7">
        <v>1</v>
      </c>
      <c r="G228" s="7">
        <v>1</v>
      </c>
      <c r="H228" s="9" t="s">
        <v>13</v>
      </c>
      <c r="I228" s="9" t="s">
        <v>13</v>
      </c>
      <c r="J228" s="7" t="s">
        <v>49</v>
      </c>
      <c r="K228" s="9" t="s">
        <v>20</v>
      </c>
      <c r="L228" s="7">
        <v>1</v>
      </c>
    </row>
    <row r="229" spans="1:14">
      <c r="A229" s="46">
        <v>45029</v>
      </c>
      <c r="B229" s="7">
        <f t="shared" si="4"/>
        <v>228</v>
      </c>
      <c r="C229" s="25" t="s">
        <v>4217</v>
      </c>
      <c r="D229" s="122" t="s">
        <v>783</v>
      </c>
      <c r="E229" s="7">
        <v>1</v>
      </c>
      <c r="F229" s="7">
        <v>0</v>
      </c>
      <c r="G229" s="7">
        <v>3</v>
      </c>
      <c r="H229" s="9" t="s">
        <v>6</v>
      </c>
      <c r="I229" s="9" t="s">
        <v>7</v>
      </c>
      <c r="J229" s="7" t="s">
        <v>49</v>
      </c>
      <c r="K229" s="9" t="s">
        <v>20</v>
      </c>
      <c r="L229" s="7">
        <v>1</v>
      </c>
    </row>
    <row r="230" spans="1:14">
      <c r="A230" s="46">
        <v>45029</v>
      </c>
      <c r="B230" s="7">
        <f t="shared" si="4"/>
        <v>229</v>
      </c>
      <c r="C230" s="25" t="s">
        <v>4218</v>
      </c>
      <c r="D230" s="122" t="s">
        <v>783</v>
      </c>
      <c r="E230" s="7">
        <v>1</v>
      </c>
      <c r="F230" s="7">
        <v>1</v>
      </c>
      <c r="G230" s="7">
        <v>2</v>
      </c>
      <c r="H230" s="9" t="s">
        <v>6</v>
      </c>
      <c r="I230" s="9" t="s">
        <v>16</v>
      </c>
      <c r="J230" s="7" t="s">
        <v>49</v>
      </c>
      <c r="K230" s="9" t="s">
        <v>8</v>
      </c>
      <c r="L230" s="7">
        <v>1</v>
      </c>
    </row>
    <row r="231" spans="1:14">
      <c r="A231" s="46">
        <v>45029</v>
      </c>
      <c r="B231" s="7">
        <f t="shared" si="4"/>
        <v>230</v>
      </c>
      <c r="C231" s="25" t="s">
        <v>4219</v>
      </c>
      <c r="D231" s="122" t="s">
        <v>53</v>
      </c>
      <c r="E231" s="7">
        <v>1</v>
      </c>
      <c r="F231" s="7">
        <v>0</v>
      </c>
      <c r="G231" s="7">
        <v>3</v>
      </c>
      <c r="H231" s="9" t="s">
        <v>6</v>
      </c>
      <c r="I231" s="9" t="s">
        <v>4</v>
      </c>
      <c r="J231" s="7" t="s">
        <v>87</v>
      </c>
      <c r="K231" s="9" t="s">
        <v>20</v>
      </c>
      <c r="L231" s="7">
        <v>1</v>
      </c>
    </row>
    <row r="232" spans="1:14">
      <c r="A232" s="46">
        <v>45029</v>
      </c>
      <c r="B232" s="7">
        <f t="shared" si="4"/>
        <v>231</v>
      </c>
      <c r="C232" s="25" t="s">
        <v>4220</v>
      </c>
      <c r="D232" s="122" t="s">
        <v>53</v>
      </c>
      <c r="E232" s="7">
        <v>1</v>
      </c>
      <c r="F232" s="7">
        <v>0</v>
      </c>
      <c r="G232" s="7">
        <v>3</v>
      </c>
      <c r="H232" s="9" t="s">
        <v>6</v>
      </c>
      <c r="I232" s="9" t="s">
        <v>4</v>
      </c>
      <c r="J232" s="7" t="s">
        <v>49</v>
      </c>
      <c r="K232" s="9" t="s">
        <v>20</v>
      </c>
      <c r="M232" s="7">
        <v>1</v>
      </c>
      <c r="N232" t="s">
        <v>4221</v>
      </c>
    </row>
    <row r="233" spans="1:14">
      <c r="A233" s="46">
        <v>45029</v>
      </c>
      <c r="B233" s="7">
        <f t="shared" si="4"/>
        <v>232</v>
      </c>
      <c r="C233" s="25" t="s">
        <v>4222</v>
      </c>
      <c r="D233" s="122" t="s">
        <v>53</v>
      </c>
      <c r="E233" s="7">
        <v>1</v>
      </c>
      <c r="F233" s="7">
        <v>0</v>
      </c>
      <c r="G233" s="7">
        <v>3</v>
      </c>
      <c r="H233" s="9" t="s">
        <v>6</v>
      </c>
      <c r="I233" s="9" t="s">
        <v>4</v>
      </c>
      <c r="J233" s="7" t="s">
        <v>51</v>
      </c>
      <c r="K233" s="9" t="s">
        <v>20</v>
      </c>
      <c r="L233" s="7">
        <v>1</v>
      </c>
    </row>
    <row r="234" spans="1:14">
      <c r="A234" s="46">
        <v>45029</v>
      </c>
      <c r="B234" s="7">
        <f t="shared" si="4"/>
        <v>233</v>
      </c>
      <c r="C234" s="25" t="s">
        <v>4223</v>
      </c>
      <c r="D234" s="122" t="s">
        <v>53</v>
      </c>
      <c r="E234" s="7">
        <v>1</v>
      </c>
      <c r="F234" s="7">
        <v>0</v>
      </c>
      <c r="G234" s="7">
        <v>3</v>
      </c>
      <c r="H234" s="9" t="s">
        <v>6</v>
      </c>
      <c r="I234" s="9" t="s">
        <v>4</v>
      </c>
      <c r="J234" s="7" t="s">
        <v>83</v>
      </c>
      <c r="K234" s="9" t="s">
        <v>20</v>
      </c>
      <c r="L234" s="7">
        <v>1</v>
      </c>
    </row>
    <row r="235" spans="1:14">
      <c r="A235" s="46">
        <v>45029</v>
      </c>
      <c r="B235" s="7">
        <f t="shared" si="4"/>
        <v>234</v>
      </c>
      <c r="C235" s="25" t="s">
        <v>4224</v>
      </c>
      <c r="D235" s="122" t="s">
        <v>48</v>
      </c>
      <c r="E235" s="7">
        <v>1</v>
      </c>
      <c r="F235" s="7">
        <v>1</v>
      </c>
      <c r="G235" s="7">
        <v>2</v>
      </c>
      <c r="H235" s="9" t="s">
        <v>6</v>
      </c>
      <c r="I235" s="9" t="s">
        <v>4</v>
      </c>
      <c r="J235" s="7" t="s">
        <v>87</v>
      </c>
      <c r="K235" s="9" t="s">
        <v>20</v>
      </c>
      <c r="L235" s="7">
        <v>1</v>
      </c>
    </row>
    <row r="236" spans="1:14">
      <c r="A236" s="46">
        <v>45029</v>
      </c>
      <c r="B236" s="7">
        <f t="shared" si="4"/>
        <v>235</v>
      </c>
      <c r="C236" s="25" t="s">
        <v>4225</v>
      </c>
      <c r="D236" s="122" t="s">
        <v>48</v>
      </c>
      <c r="E236" s="7">
        <v>1</v>
      </c>
      <c r="F236" s="7">
        <v>1</v>
      </c>
      <c r="G236" s="7">
        <v>2</v>
      </c>
      <c r="H236" s="9" t="s">
        <v>6</v>
      </c>
      <c r="I236" s="9" t="s">
        <v>4</v>
      </c>
      <c r="J236" s="7" t="s">
        <v>49</v>
      </c>
      <c r="K236" s="9" t="s">
        <v>20</v>
      </c>
      <c r="L236" s="7">
        <v>1</v>
      </c>
    </row>
    <row r="237" spans="1:14">
      <c r="A237" s="46">
        <v>45029</v>
      </c>
      <c r="B237" s="7">
        <f t="shared" si="4"/>
        <v>236</v>
      </c>
      <c r="C237" s="25" t="s">
        <v>4226</v>
      </c>
      <c r="D237" s="122" t="s">
        <v>48</v>
      </c>
      <c r="E237" s="7">
        <v>1</v>
      </c>
      <c r="F237" s="7">
        <v>1</v>
      </c>
      <c r="G237" s="7">
        <v>2</v>
      </c>
      <c r="H237" s="9" t="s">
        <v>6</v>
      </c>
      <c r="I237" s="9" t="s">
        <v>4</v>
      </c>
      <c r="J237" s="7" t="s">
        <v>83</v>
      </c>
      <c r="K237" s="9" t="s">
        <v>20</v>
      </c>
      <c r="L237" s="7">
        <v>1</v>
      </c>
    </row>
    <row r="238" spans="1:14">
      <c r="A238" s="46">
        <v>45029</v>
      </c>
      <c r="B238" s="7">
        <f t="shared" si="4"/>
        <v>237</v>
      </c>
      <c r="C238" s="25" t="s">
        <v>4227</v>
      </c>
      <c r="D238" s="122" t="s">
        <v>48</v>
      </c>
      <c r="E238" s="7">
        <v>1</v>
      </c>
      <c r="F238" s="7">
        <v>1</v>
      </c>
      <c r="G238" s="7">
        <v>2</v>
      </c>
      <c r="H238" s="9" t="s">
        <v>6</v>
      </c>
      <c r="I238" s="9" t="s">
        <v>4</v>
      </c>
      <c r="J238" s="7" t="s">
        <v>51</v>
      </c>
      <c r="K238" s="9" t="s">
        <v>20</v>
      </c>
      <c r="L238" s="7">
        <v>1</v>
      </c>
    </row>
    <row r="239" spans="1:14">
      <c r="A239" s="46">
        <v>45030</v>
      </c>
      <c r="B239" s="7">
        <f t="shared" si="4"/>
        <v>238</v>
      </c>
      <c r="C239" s="25" t="s">
        <v>4228</v>
      </c>
      <c r="D239" s="122" t="s">
        <v>73</v>
      </c>
      <c r="E239" s="7">
        <v>1</v>
      </c>
      <c r="F239" s="7">
        <v>1</v>
      </c>
      <c r="G239" s="7">
        <v>1</v>
      </c>
      <c r="H239" s="9" t="s">
        <v>6</v>
      </c>
      <c r="I239" s="9" t="s">
        <v>7</v>
      </c>
      <c r="J239" s="7" t="s">
        <v>51</v>
      </c>
      <c r="K239" s="9" t="s">
        <v>8</v>
      </c>
      <c r="M239" s="7">
        <v>1</v>
      </c>
      <c r="N239" t="s">
        <v>3286</v>
      </c>
    </row>
    <row r="240" spans="1:14">
      <c r="A240" s="46">
        <v>45030</v>
      </c>
      <c r="B240" s="7">
        <f t="shared" si="4"/>
        <v>239</v>
      </c>
      <c r="C240" s="25" t="s">
        <v>4229</v>
      </c>
      <c r="D240" s="122" t="s">
        <v>73</v>
      </c>
      <c r="E240" s="7">
        <v>1</v>
      </c>
      <c r="F240" s="7">
        <v>1</v>
      </c>
      <c r="G240" s="7">
        <v>2</v>
      </c>
      <c r="H240" s="9" t="s">
        <v>9</v>
      </c>
      <c r="I240" s="9" t="s">
        <v>4</v>
      </c>
      <c r="J240" s="7" t="s">
        <v>49</v>
      </c>
      <c r="K240" s="9" t="s">
        <v>20</v>
      </c>
      <c r="L240" s="7">
        <v>1</v>
      </c>
    </row>
    <row r="241" spans="1:14">
      <c r="A241" s="46">
        <v>45030</v>
      </c>
      <c r="B241" s="7">
        <f>B240+1</f>
        <v>240</v>
      </c>
      <c r="C241" s="25" t="s">
        <v>4230</v>
      </c>
      <c r="D241" s="122" t="s">
        <v>2605</v>
      </c>
      <c r="E241" s="7">
        <v>1</v>
      </c>
      <c r="F241" s="7">
        <v>1</v>
      </c>
      <c r="G241" s="7">
        <v>1</v>
      </c>
      <c r="H241" s="9" t="s">
        <v>6</v>
      </c>
      <c r="I241" s="9" t="s">
        <v>4</v>
      </c>
      <c r="J241" s="7" t="s">
        <v>684</v>
      </c>
      <c r="K241" s="9" t="s">
        <v>8</v>
      </c>
      <c r="M241" s="7">
        <v>1</v>
      </c>
      <c r="N241" t="s">
        <v>2922</v>
      </c>
    </row>
    <row r="242" spans="1:14">
      <c r="A242" s="46">
        <v>45030</v>
      </c>
      <c r="B242" s="7">
        <f>B241+1</f>
        <v>241</v>
      </c>
      <c r="C242" s="25" t="s">
        <v>4231</v>
      </c>
      <c r="D242" s="122" t="s">
        <v>2605</v>
      </c>
      <c r="E242" s="7">
        <v>1</v>
      </c>
      <c r="F242" s="7">
        <v>0</v>
      </c>
      <c r="G242" s="7">
        <v>2</v>
      </c>
      <c r="H242" s="9" t="s">
        <v>15</v>
      </c>
      <c r="I242" s="9" t="s">
        <v>4</v>
      </c>
      <c r="J242" s="7" t="s">
        <v>66</v>
      </c>
      <c r="K242" s="9" t="s">
        <v>20</v>
      </c>
      <c r="L242" s="7">
        <v>1</v>
      </c>
    </row>
    <row r="243" spans="1:14">
      <c r="A243" s="46">
        <v>45030</v>
      </c>
      <c r="B243" s="7">
        <f t="shared" ref="B243:B252" si="5">B242+1</f>
        <v>242</v>
      </c>
      <c r="C243" s="25" t="s">
        <v>4232</v>
      </c>
      <c r="D243" s="122" t="s">
        <v>3439</v>
      </c>
      <c r="E243" s="7">
        <v>1</v>
      </c>
      <c r="F243" s="7">
        <v>6</v>
      </c>
      <c r="G243" s="7">
        <v>3</v>
      </c>
      <c r="H243" s="9" t="s">
        <v>6</v>
      </c>
      <c r="I243" s="9" t="s">
        <v>2785</v>
      </c>
      <c r="J243" s="7" t="s">
        <v>49</v>
      </c>
      <c r="K243" s="9" t="s">
        <v>20</v>
      </c>
      <c r="M243" s="7">
        <v>1</v>
      </c>
      <c r="N243" t="s">
        <v>3666</v>
      </c>
    </row>
    <row r="244" spans="1:14">
      <c r="A244" s="46">
        <v>45030</v>
      </c>
      <c r="B244" s="7">
        <f t="shared" si="5"/>
        <v>243</v>
      </c>
      <c r="C244" s="25" t="s">
        <v>4233</v>
      </c>
      <c r="D244" s="122" t="s">
        <v>61</v>
      </c>
      <c r="E244" s="7">
        <v>1</v>
      </c>
      <c r="F244" s="7">
        <v>1</v>
      </c>
      <c r="G244" s="7">
        <v>1</v>
      </c>
      <c r="H244" s="9" t="s">
        <v>6</v>
      </c>
      <c r="I244" s="9" t="s">
        <v>7</v>
      </c>
      <c r="J244" s="7" t="s">
        <v>49</v>
      </c>
      <c r="K244" s="9" t="s">
        <v>8</v>
      </c>
      <c r="M244" s="7">
        <v>1</v>
      </c>
      <c r="N244" t="s">
        <v>4234</v>
      </c>
    </row>
    <row r="245" spans="1:14">
      <c r="A245" s="46">
        <v>45030</v>
      </c>
      <c r="B245" s="7">
        <f t="shared" si="5"/>
        <v>244</v>
      </c>
      <c r="C245" s="25" t="s">
        <v>4235</v>
      </c>
      <c r="D245" s="122" t="s">
        <v>61</v>
      </c>
      <c r="E245" s="7">
        <v>1</v>
      </c>
      <c r="F245" s="7">
        <v>1</v>
      </c>
      <c r="G245" s="7">
        <v>1</v>
      </c>
      <c r="H245" s="9" t="s">
        <v>6</v>
      </c>
      <c r="I245" s="9" t="s">
        <v>4</v>
      </c>
      <c r="J245" s="7" t="s">
        <v>51</v>
      </c>
      <c r="K245" s="9" t="s">
        <v>8</v>
      </c>
      <c r="L245" s="7">
        <v>1</v>
      </c>
    </row>
    <row r="246" spans="1:14">
      <c r="A246" s="46">
        <v>45030</v>
      </c>
      <c r="B246" s="7">
        <f t="shared" si="5"/>
        <v>245</v>
      </c>
      <c r="C246" s="25" t="s">
        <v>4236</v>
      </c>
      <c r="D246" s="122" t="s">
        <v>70</v>
      </c>
      <c r="E246" s="7">
        <v>1</v>
      </c>
      <c r="F246" s="7">
        <v>1</v>
      </c>
      <c r="G246" s="7">
        <v>1</v>
      </c>
      <c r="H246" s="9" t="s">
        <v>6</v>
      </c>
      <c r="I246" s="9" t="s">
        <v>4</v>
      </c>
      <c r="J246" s="7" t="s">
        <v>49</v>
      </c>
      <c r="K246" s="9" t="s">
        <v>8</v>
      </c>
      <c r="M246" s="7">
        <v>1</v>
      </c>
      <c r="N246" t="s">
        <v>4234</v>
      </c>
    </row>
    <row r="247" spans="1:14">
      <c r="A247" s="46">
        <v>45030</v>
      </c>
      <c r="B247" s="7">
        <f t="shared" si="5"/>
        <v>246</v>
      </c>
      <c r="C247" s="25" t="s">
        <v>4237</v>
      </c>
      <c r="D247" s="122" t="s">
        <v>55</v>
      </c>
      <c r="E247" s="7">
        <v>1</v>
      </c>
      <c r="F247" s="7">
        <v>1</v>
      </c>
      <c r="G247" s="7">
        <v>1</v>
      </c>
      <c r="H247" s="9" t="s">
        <v>6</v>
      </c>
      <c r="I247" s="9" t="s">
        <v>7</v>
      </c>
      <c r="J247" s="7" t="s">
        <v>49</v>
      </c>
      <c r="K247" s="9" t="s">
        <v>8</v>
      </c>
      <c r="M247" s="7">
        <v>1</v>
      </c>
    </row>
    <row r="248" spans="1:14">
      <c r="A248" s="46">
        <v>45030</v>
      </c>
      <c r="B248" s="7">
        <f t="shared" si="5"/>
        <v>247</v>
      </c>
      <c r="C248" s="25" t="s">
        <v>4238</v>
      </c>
      <c r="D248" s="122" t="s">
        <v>55</v>
      </c>
      <c r="E248" s="7">
        <v>1</v>
      </c>
      <c r="F248" s="7">
        <v>1</v>
      </c>
      <c r="G248" s="7">
        <v>2</v>
      </c>
      <c r="H248" s="9" t="s">
        <v>9</v>
      </c>
      <c r="I248" s="9" t="s">
        <v>4</v>
      </c>
      <c r="J248" s="7" t="s">
        <v>87</v>
      </c>
      <c r="K248" s="9" t="s">
        <v>20</v>
      </c>
      <c r="L248" s="7">
        <v>1</v>
      </c>
    </row>
    <row r="249" spans="1:14">
      <c r="A249" s="46">
        <v>45030</v>
      </c>
      <c r="B249" s="7">
        <f t="shared" si="5"/>
        <v>248</v>
      </c>
      <c r="C249" s="25" t="s">
        <v>4239</v>
      </c>
      <c r="D249" s="122" t="s">
        <v>159</v>
      </c>
      <c r="E249" s="7">
        <v>1</v>
      </c>
      <c r="F249" s="7">
        <v>1</v>
      </c>
      <c r="G249" s="7">
        <v>2</v>
      </c>
      <c r="H249" s="9" t="s">
        <v>9</v>
      </c>
      <c r="I249" s="9" t="s">
        <v>4</v>
      </c>
      <c r="J249" s="7" t="s">
        <v>83</v>
      </c>
      <c r="K249" s="9" t="s">
        <v>20</v>
      </c>
      <c r="L249" s="7">
        <v>1</v>
      </c>
    </row>
    <row r="250" spans="1:14">
      <c r="A250" s="46">
        <v>45030</v>
      </c>
      <c r="B250" s="7">
        <f t="shared" si="5"/>
        <v>249</v>
      </c>
      <c r="C250" s="25" t="s">
        <v>3462</v>
      </c>
      <c r="D250" s="122" t="s">
        <v>59</v>
      </c>
      <c r="E250" s="7">
        <v>1</v>
      </c>
      <c r="F250" s="7">
        <v>2</v>
      </c>
      <c r="G250" s="7">
        <v>2</v>
      </c>
      <c r="H250" s="9" t="s">
        <v>6</v>
      </c>
      <c r="I250" s="9" t="s">
        <v>4</v>
      </c>
      <c r="J250" s="7" t="s">
        <v>684</v>
      </c>
      <c r="K250" s="9" t="s">
        <v>8</v>
      </c>
      <c r="M250" s="7">
        <v>1</v>
      </c>
      <c r="N250" t="s">
        <v>4240</v>
      </c>
    </row>
    <row r="251" spans="1:14">
      <c r="A251" s="46">
        <v>45030</v>
      </c>
      <c r="B251" s="7">
        <f t="shared" si="5"/>
        <v>250</v>
      </c>
      <c r="C251" s="25" t="s">
        <v>4241</v>
      </c>
      <c r="D251" s="122" t="s">
        <v>59</v>
      </c>
      <c r="E251" s="7">
        <v>1</v>
      </c>
      <c r="F251" s="7">
        <v>0</v>
      </c>
      <c r="G251" s="7">
        <v>8</v>
      </c>
      <c r="H251" s="9" t="s">
        <v>15</v>
      </c>
      <c r="I251" s="9" t="s">
        <v>4</v>
      </c>
      <c r="J251" s="7" t="s">
        <v>1443</v>
      </c>
      <c r="K251" s="9" t="s">
        <v>20</v>
      </c>
      <c r="M251" s="7">
        <v>1</v>
      </c>
      <c r="N251" t="s">
        <v>4242</v>
      </c>
    </row>
    <row r="252" spans="1:14">
      <c r="A252" s="46">
        <v>45030</v>
      </c>
      <c r="B252" s="7">
        <f t="shared" si="5"/>
        <v>251</v>
      </c>
      <c r="C252" s="25" t="s">
        <v>4243</v>
      </c>
      <c r="D252" s="122" t="s">
        <v>59</v>
      </c>
      <c r="E252" s="7">
        <v>1</v>
      </c>
      <c r="F252" s="7">
        <v>17</v>
      </c>
      <c r="G252" s="7">
        <v>0</v>
      </c>
      <c r="H252" s="9" t="s">
        <v>21</v>
      </c>
      <c r="I252" s="9" t="s">
        <v>4</v>
      </c>
      <c r="J252" s="7" t="s">
        <v>1209</v>
      </c>
      <c r="K252" s="9" t="s">
        <v>27</v>
      </c>
      <c r="M252" s="7">
        <v>1</v>
      </c>
      <c r="N252" t="s">
        <v>4244</v>
      </c>
    </row>
    <row r="253" spans="1:14">
      <c r="A253" s="46">
        <v>45030</v>
      </c>
      <c r="B253" s="7">
        <f>B252+1</f>
        <v>252</v>
      </c>
      <c r="C253" s="25" t="s">
        <v>4245</v>
      </c>
      <c r="D253" s="122" t="s">
        <v>783</v>
      </c>
      <c r="E253" s="7">
        <v>1</v>
      </c>
      <c r="F253" s="7">
        <v>1</v>
      </c>
      <c r="G253" s="7">
        <v>0</v>
      </c>
      <c r="H253" s="9" t="s">
        <v>13</v>
      </c>
      <c r="I253" s="9" t="s">
        <v>13</v>
      </c>
      <c r="J253" s="7" t="s">
        <v>49</v>
      </c>
      <c r="K253" s="9" t="s">
        <v>20</v>
      </c>
      <c r="M253" s="7">
        <v>1</v>
      </c>
      <c r="N253" t="s">
        <v>4246</v>
      </c>
    </row>
    <row r="254" spans="1:14">
      <c r="A254" s="46">
        <v>45030</v>
      </c>
      <c r="B254" s="7">
        <f t="shared" ref="B254:B255" si="6">B253+1</f>
        <v>253</v>
      </c>
      <c r="C254" s="25" t="s">
        <v>4247</v>
      </c>
      <c r="D254" s="122" t="s">
        <v>783</v>
      </c>
      <c r="E254" s="7">
        <v>1</v>
      </c>
      <c r="F254" s="7">
        <v>1</v>
      </c>
      <c r="G254" s="7">
        <v>2</v>
      </c>
      <c r="H254" s="9" t="s">
        <v>6</v>
      </c>
      <c r="I254" s="9" t="s">
        <v>4</v>
      </c>
      <c r="J254" s="7" t="s">
        <v>66</v>
      </c>
      <c r="K254" s="9" t="s">
        <v>36</v>
      </c>
      <c r="L254" s="7">
        <v>1</v>
      </c>
    </row>
    <row r="255" spans="1:14">
      <c r="A255" s="46">
        <v>45030</v>
      </c>
      <c r="B255" s="7">
        <f t="shared" si="6"/>
        <v>254</v>
      </c>
      <c r="C255" s="25" t="s">
        <v>4248</v>
      </c>
      <c r="D255" s="122" t="s">
        <v>783</v>
      </c>
      <c r="E255" s="7">
        <v>1</v>
      </c>
      <c r="F255" s="7">
        <v>1</v>
      </c>
      <c r="G255" s="7">
        <v>1</v>
      </c>
      <c r="H255" s="9" t="s">
        <v>6</v>
      </c>
      <c r="I255" s="9" t="s">
        <v>16</v>
      </c>
      <c r="J255" s="7" t="s">
        <v>49</v>
      </c>
      <c r="K255" s="9" t="s">
        <v>8</v>
      </c>
      <c r="L255" s="7">
        <v>1</v>
      </c>
    </row>
    <row r="256" spans="1:14">
      <c r="A256" s="46">
        <v>45030</v>
      </c>
      <c r="B256" s="7">
        <f>B255+1</f>
        <v>255</v>
      </c>
      <c r="C256" s="25" t="s">
        <v>4249</v>
      </c>
      <c r="D256" s="122" t="s">
        <v>783</v>
      </c>
      <c r="E256" s="7">
        <v>1</v>
      </c>
      <c r="F256" s="7">
        <v>1</v>
      </c>
      <c r="G256" s="7">
        <v>1</v>
      </c>
      <c r="H256" s="9" t="s">
        <v>6</v>
      </c>
      <c r="I256" s="9" t="s">
        <v>7</v>
      </c>
      <c r="J256" s="7" t="s">
        <v>51</v>
      </c>
      <c r="K256" s="9" t="s">
        <v>8</v>
      </c>
      <c r="L256" s="7">
        <v>1</v>
      </c>
    </row>
    <row r="257" spans="1:14">
      <c r="A257" s="46">
        <v>45030</v>
      </c>
      <c r="B257" s="7">
        <f>B256+1</f>
        <v>256</v>
      </c>
      <c r="C257" s="25" t="s">
        <v>4250</v>
      </c>
      <c r="D257" s="122" t="s">
        <v>68</v>
      </c>
      <c r="E257" s="7">
        <v>1</v>
      </c>
      <c r="F257" s="7">
        <v>1</v>
      </c>
      <c r="G257" s="7">
        <v>1</v>
      </c>
      <c r="H257" s="9" t="s">
        <v>6</v>
      </c>
      <c r="I257" s="9" t="s">
        <v>16</v>
      </c>
      <c r="J257" s="7" t="s">
        <v>49</v>
      </c>
      <c r="K257" s="9" t="s">
        <v>8</v>
      </c>
      <c r="L257" s="7">
        <v>1</v>
      </c>
    </row>
    <row r="258" spans="1:14">
      <c r="A258" s="46">
        <v>45030</v>
      </c>
      <c r="B258" s="7">
        <f>B257+1</f>
        <v>257</v>
      </c>
      <c r="C258" s="25" t="s">
        <v>4251</v>
      </c>
      <c r="D258" s="122" t="s">
        <v>48</v>
      </c>
      <c r="E258" s="7">
        <v>1</v>
      </c>
      <c r="F258" s="7">
        <v>2</v>
      </c>
      <c r="G258" s="7">
        <v>0</v>
      </c>
      <c r="H258" s="9" t="s">
        <v>3</v>
      </c>
      <c r="I258" s="9" t="s">
        <v>2549</v>
      </c>
      <c r="J258" s="7" t="s">
        <v>49</v>
      </c>
      <c r="K258" s="9" t="s">
        <v>5</v>
      </c>
      <c r="M258" s="7">
        <v>1</v>
      </c>
      <c r="N258" t="s">
        <v>4252</v>
      </c>
    </row>
    <row r="259" spans="1:14">
      <c r="A259" s="46">
        <v>45030</v>
      </c>
      <c r="B259" s="7">
        <f t="shared" ref="B259:B261" si="7">B258+1</f>
        <v>258</v>
      </c>
      <c r="C259" s="25" t="s">
        <v>4253</v>
      </c>
      <c r="D259" s="122" t="s">
        <v>48</v>
      </c>
      <c r="E259" s="7">
        <v>1</v>
      </c>
      <c r="F259" s="7">
        <v>1</v>
      </c>
      <c r="G259" s="7">
        <v>2</v>
      </c>
      <c r="H259" s="9" t="s">
        <v>9</v>
      </c>
      <c r="I259" s="9" t="s">
        <v>7</v>
      </c>
      <c r="J259" s="7" t="s">
        <v>49</v>
      </c>
      <c r="K259" s="9" t="s">
        <v>20</v>
      </c>
      <c r="L259" s="7">
        <v>1</v>
      </c>
    </row>
    <row r="260" spans="1:14">
      <c r="A260" s="46">
        <v>45030</v>
      </c>
      <c r="B260" s="7">
        <f t="shared" si="7"/>
        <v>259</v>
      </c>
      <c r="C260" s="25" t="s">
        <v>4254</v>
      </c>
      <c r="D260" s="122" t="s">
        <v>53</v>
      </c>
      <c r="E260" s="7">
        <v>1</v>
      </c>
      <c r="F260" s="7">
        <v>1</v>
      </c>
      <c r="G260" s="7">
        <v>3</v>
      </c>
      <c r="H260" s="9" t="s">
        <v>9</v>
      </c>
      <c r="I260" s="9" t="s">
        <v>16</v>
      </c>
      <c r="J260" s="7" t="s">
        <v>49</v>
      </c>
      <c r="K260" s="9" t="s">
        <v>8</v>
      </c>
      <c r="L260" s="7">
        <v>1</v>
      </c>
    </row>
    <row r="261" spans="1:14">
      <c r="A261" s="46">
        <v>45030</v>
      </c>
      <c r="B261" s="7">
        <f t="shared" si="7"/>
        <v>260</v>
      </c>
      <c r="C261" s="25" t="s">
        <v>4255</v>
      </c>
      <c r="D261" s="122" t="s">
        <v>53</v>
      </c>
      <c r="E261" s="7">
        <v>1</v>
      </c>
      <c r="F261" s="7">
        <v>1</v>
      </c>
      <c r="G261" s="7">
        <v>2</v>
      </c>
      <c r="H261" s="9" t="s">
        <v>9</v>
      </c>
      <c r="I261" s="9" t="s">
        <v>16</v>
      </c>
      <c r="J261" s="7" t="s">
        <v>49</v>
      </c>
      <c r="K261" s="9" t="s">
        <v>20</v>
      </c>
      <c r="L261" s="7">
        <v>1</v>
      </c>
    </row>
    <row r="262" spans="1:14">
      <c r="A262" s="46">
        <v>45033</v>
      </c>
      <c r="B262" s="7">
        <f>B261+1</f>
        <v>261</v>
      </c>
      <c r="C262" s="25" t="s">
        <v>4256</v>
      </c>
      <c r="D262" s="122" t="s">
        <v>73</v>
      </c>
      <c r="E262" s="7">
        <v>1</v>
      </c>
      <c r="F262" s="7">
        <v>1</v>
      </c>
      <c r="G262" s="7">
        <v>0</v>
      </c>
      <c r="H262" s="9" t="s">
        <v>18</v>
      </c>
      <c r="I262" s="9" t="s">
        <v>4</v>
      </c>
      <c r="J262" s="7" t="s">
        <v>49</v>
      </c>
      <c r="K262" s="9" t="s">
        <v>17</v>
      </c>
      <c r="M262" s="7">
        <v>1</v>
      </c>
      <c r="N262" t="s">
        <v>4257</v>
      </c>
    </row>
    <row r="263" spans="1:14">
      <c r="A263" s="46">
        <v>45033</v>
      </c>
      <c r="B263" s="7">
        <f>B262+1</f>
        <v>262</v>
      </c>
      <c r="C263" s="25" t="s">
        <v>4258</v>
      </c>
      <c r="D263" s="122" t="s">
        <v>73</v>
      </c>
      <c r="E263" s="7">
        <v>1</v>
      </c>
      <c r="F263" s="7">
        <v>1</v>
      </c>
      <c r="G263" s="7">
        <v>0</v>
      </c>
      <c r="H263" s="9" t="s">
        <v>18</v>
      </c>
      <c r="I263" s="9" t="s">
        <v>4</v>
      </c>
      <c r="J263" s="7" t="s">
        <v>87</v>
      </c>
      <c r="K263" s="9" t="s">
        <v>17</v>
      </c>
      <c r="M263" s="7">
        <v>1</v>
      </c>
      <c r="N263" t="s">
        <v>4257</v>
      </c>
    </row>
    <row r="264" spans="1:14">
      <c r="A264" s="46">
        <v>45033</v>
      </c>
      <c r="B264" s="7">
        <f>B263+1</f>
        <v>263</v>
      </c>
      <c r="C264" s="25" t="s">
        <v>4259</v>
      </c>
      <c r="D264" s="122" t="s">
        <v>73</v>
      </c>
      <c r="E264" s="7">
        <v>1</v>
      </c>
      <c r="F264" s="7">
        <v>1</v>
      </c>
      <c r="G264" s="7">
        <v>0</v>
      </c>
      <c r="H264" s="9" t="s">
        <v>18</v>
      </c>
      <c r="I264" s="9" t="s">
        <v>4</v>
      </c>
      <c r="J264" s="7" t="s">
        <v>51</v>
      </c>
      <c r="K264" s="9" t="s">
        <v>17</v>
      </c>
      <c r="M264" s="7">
        <v>1</v>
      </c>
      <c r="N264" t="s">
        <v>4257</v>
      </c>
    </row>
    <row r="265" spans="1:14">
      <c r="A265" s="46">
        <v>45033</v>
      </c>
      <c r="B265" s="7">
        <f>B264+1</f>
        <v>264</v>
      </c>
      <c r="C265" s="25" t="s">
        <v>4260</v>
      </c>
      <c r="D265" s="122" t="s">
        <v>73</v>
      </c>
      <c r="E265" s="7">
        <v>1</v>
      </c>
      <c r="F265" s="7">
        <v>1</v>
      </c>
      <c r="G265" s="7">
        <v>0</v>
      </c>
      <c r="H265" s="9" t="s">
        <v>18</v>
      </c>
      <c r="I265" s="9" t="s">
        <v>4</v>
      </c>
      <c r="J265" s="7" t="s">
        <v>83</v>
      </c>
      <c r="K265" s="9" t="s">
        <v>17</v>
      </c>
      <c r="M265" s="7">
        <v>1</v>
      </c>
      <c r="N265" t="s">
        <v>4257</v>
      </c>
    </row>
    <row r="266" spans="1:14">
      <c r="A266" s="46">
        <v>45033</v>
      </c>
      <c r="B266" s="7">
        <f>B265+1</f>
        <v>265</v>
      </c>
      <c r="C266" s="25" t="s">
        <v>4261</v>
      </c>
      <c r="D266" s="122" t="s">
        <v>73</v>
      </c>
      <c r="E266" s="7">
        <v>1</v>
      </c>
      <c r="F266" s="7">
        <v>1</v>
      </c>
      <c r="G266" s="7">
        <v>2</v>
      </c>
      <c r="H266" s="9" t="s">
        <v>6</v>
      </c>
      <c r="I266" s="9" t="s">
        <v>7</v>
      </c>
      <c r="J266" s="7" t="s">
        <v>49</v>
      </c>
      <c r="K266" s="9" t="s">
        <v>20</v>
      </c>
      <c r="M266" s="7">
        <v>1</v>
      </c>
      <c r="N266" t="s">
        <v>4115</v>
      </c>
    </row>
    <row r="267" spans="1:14">
      <c r="A267" s="46">
        <v>45033</v>
      </c>
      <c r="B267" s="7">
        <f>B266+1</f>
        <v>266</v>
      </c>
      <c r="C267" s="121" t="s">
        <v>4262</v>
      </c>
      <c r="D267" s="122" t="s">
        <v>55</v>
      </c>
      <c r="E267" s="7">
        <v>1</v>
      </c>
      <c r="F267" s="7">
        <v>15</v>
      </c>
      <c r="G267" s="7">
        <v>0</v>
      </c>
      <c r="H267" s="9" t="s">
        <v>21</v>
      </c>
      <c r="I267" s="9" t="s">
        <v>4</v>
      </c>
      <c r="J267" s="7" t="s">
        <v>1209</v>
      </c>
      <c r="K267" s="9" t="s">
        <v>14</v>
      </c>
      <c r="L267" s="7">
        <v>1</v>
      </c>
    </row>
    <row r="268" spans="1:14">
      <c r="A268" s="46">
        <v>45033</v>
      </c>
      <c r="B268" s="7">
        <f>B267+1</f>
        <v>267</v>
      </c>
      <c r="C268" s="121" t="s">
        <v>4261</v>
      </c>
      <c r="D268" s="122" t="s">
        <v>55</v>
      </c>
      <c r="E268" s="7">
        <v>1</v>
      </c>
      <c r="F268" s="7">
        <v>1</v>
      </c>
      <c r="G268" s="7">
        <v>2</v>
      </c>
      <c r="H268" s="9" t="s">
        <v>6</v>
      </c>
      <c r="I268" s="9" t="s">
        <v>7</v>
      </c>
      <c r="J268" s="7" t="s">
        <v>51</v>
      </c>
      <c r="K268" s="9" t="s">
        <v>20</v>
      </c>
      <c r="M268" s="7">
        <v>1</v>
      </c>
    </row>
    <row r="269" spans="1:14">
      <c r="A269" s="46">
        <v>45033</v>
      </c>
      <c r="B269" s="7">
        <f>B268+1</f>
        <v>268</v>
      </c>
      <c r="C269" s="25" t="s">
        <v>4263</v>
      </c>
      <c r="D269" s="122" t="s">
        <v>2605</v>
      </c>
      <c r="E269" s="7">
        <v>1</v>
      </c>
      <c r="F269" s="7">
        <v>1</v>
      </c>
      <c r="G269" s="7">
        <v>0</v>
      </c>
      <c r="H269" s="9" t="s">
        <v>21</v>
      </c>
      <c r="I269" s="9" t="s">
        <v>4</v>
      </c>
      <c r="J269" s="7" t="s">
        <v>4264</v>
      </c>
      <c r="K269" s="9" t="s">
        <v>14</v>
      </c>
      <c r="L269" s="7">
        <v>1</v>
      </c>
    </row>
    <row r="270" spans="1:14">
      <c r="A270" s="46">
        <v>45033</v>
      </c>
      <c r="B270" s="7">
        <f>B269+1</f>
        <v>269</v>
      </c>
      <c r="C270" s="25" t="s">
        <v>4193</v>
      </c>
      <c r="D270" s="122" t="s">
        <v>59</v>
      </c>
      <c r="E270" s="7">
        <v>1</v>
      </c>
      <c r="F270" s="7">
        <v>1</v>
      </c>
      <c r="G270" s="7">
        <v>0</v>
      </c>
      <c r="H270" s="9" t="s">
        <v>21</v>
      </c>
      <c r="I270" s="9" t="s">
        <v>4</v>
      </c>
      <c r="J270" s="7" t="s">
        <v>49</v>
      </c>
      <c r="K270" s="9" t="s">
        <v>14</v>
      </c>
      <c r="M270" s="7">
        <v>1</v>
      </c>
      <c r="N270" t="s">
        <v>4265</v>
      </c>
    </row>
    <row r="271" spans="1:14">
      <c r="A271" s="46">
        <v>45033</v>
      </c>
      <c r="B271" s="7">
        <f>B270+1</f>
        <v>270</v>
      </c>
      <c r="C271" s="25" t="s">
        <v>4266</v>
      </c>
      <c r="D271" s="122" t="s">
        <v>59</v>
      </c>
      <c r="E271" s="7">
        <v>1</v>
      </c>
      <c r="F271" s="7">
        <v>1</v>
      </c>
      <c r="G271" s="7">
        <v>0</v>
      </c>
      <c r="H271" s="9" t="s">
        <v>21</v>
      </c>
      <c r="I271" s="9" t="s">
        <v>7</v>
      </c>
      <c r="J271" s="7" t="s">
        <v>51</v>
      </c>
      <c r="K271" s="9" t="s">
        <v>17</v>
      </c>
      <c r="M271" s="7">
        <v>1</v>
      </c>
      <c r="N271" t="s">
        <v>4267</v>
      </c>
    </row>
    <row r="272" spans="1:14">
      <c r="A272" s="46">
        <v>45033</v>
      </c>
      <c r="B272" s="7">
        <f>B271+1</f>
        <v>271</v>
      </c>
      <c r="C272" s="25" t="s">
        <v>4268</v>
      </c>
      <c r="D272" s="122" t="s">
        <v>59</v>
      </c>
      <c r="E272" s="7">
        <v>1</v>
      </c>
      <c r="F272" s="7">
        <v>1</v>
      </c>
      <c r="G272" s="7">
        <v>0</v>
      </c>
      <c r="H272" s="9" t="s">
        <v>21</v>
      </c>
      <c r="I272" s="9" t="s">
        <v>7</v>
      </c>
      <c r="J272" s="7" t="s">
        <v>49</v>
      </c>
      <c r="K272" s="9" t="s">
        <v>17</v>
      </c>
      <c r="M272" s="7">
        <v>1</v>
      </c>
      <c r="N272" t="s">
        <v>4267</v>
      </c>
    </row>
    <row r="273" spans="1:14">
      <c r="A273" s="46">
        <v>45033</v>
      </c>
      <c r="B273" s="7">
        <f>B272+1</f>
        <v>272</v>
      </c>
      <c r="C273" s="25" t="s">
        <v>4269</v>
      </c>
      <c r="D273" s="122" t="s">
        <v>70</v>
      </c>
      <c r="E273" s="7">
        <v>1</v>
      </c>
      <c r="F273" s="7">
        <v>1</v>
      </c>
      <c r="G273" s="7">
        <v>2</v>
      </c>
      <c r="H273" s="9" t="s">
        <v>6</v>
      </c>
      <c r="I273" s="9" t="s">
        <v>16</v>
      </c>
      <c r="J273" s="7" t="s">
        <v>49</v>
      </c>
      <c r="K273" s="9" t="s">
        <v>36</v>
      </c>
      <c r="L273" s="7">
        <v>1</v>
      </c>
    </row>
    <row r="274" spans="1:14">
      <c r="A274" s="46">
        <v>45033</v>
      </c>
      <c r="B274" s="7">
        <f>B273+1</f>
        <v>273</v>
      </c>
      <c r="C274" s="25" t="s">
        <v>4270</v>
      </c>
      <c r="D274" s="122" t="s">
        <v>70</v>
      </c>
      <c r="E274" s="7">
        <v>1</v>
      </c>
      <c r="F274" s="7">
        <v>1</v>
      </c>
      <c r="G274" s="7">
        <v>1</v>
      </c>
      <c r="H274" s="195" t="s">
        <v>6</v>
      </c>
      <c r="I274" s="9" t="s">
        <v>7</v>
      </c>
      <c r="J274" s="7" t="s">
        <v>51</v>
      </c>
      <c r="K274" s="9" t="s">
        <v>20</v>
      </c>
      <c r="L274" s="7">
        <v>1</v>
      </c>
    </row>
    <row r="275" spans="1:14">
      <c r="A275" s="46">
        <v>45033</v>
      </c>
      <c r="B275" s="7">
        <f>B274+1</f>
        <v>274</v>
      </c>
      <c r="C275" s="25" t="s">
        <v>4271</v>
      </c>
      <c r="D275" s="122" t="s">
        <v>70</v>
      </c>
      <c r="E275" s="7">
        <v>1</v>
      </c>
      <c r="F275" s="7">
        <v>1</v>
      </c>
      <c r="G275" s="7">
        <v>1</v>
      </c>
      <c r="H275" s="195" t="s">
        <v>6</v>
      </c>
      <c r="I275" s="9" t="s">
        <v>7</v>
      </c>
      <c r="J275" s="7" t="s">
        <v>51</v>
      </c>
      <c r="K275" s="9" t="s">
        <v>20</v>
      </c>
      <c r="L275" s="7">
        <v>1</v>
      </c>
    </row>
    <row r="276" spans="1:14">
      <c r="A276" s="46">
        <v>45033</v>
      </c>
      <c r="B276" s="7">
        <f>B275+1</f>
        <v>275</v>
      </c>
      <c r="C276" s="25" t="s">
        <v>4272</v>
      </c>
      <c r="D276" s="122" t="s">
        <v>3439</v>
      </c>
      <c r="E276" s="7">
        <v>1</v>
      </c>
      <c r="F276" s="7">
        <v>1</v>
      </c>
      <c r="G276" s="7">
        <v>1</v>
      </c>
      <c r="H276" s="195" t="s">
        <v>6</v>
      </c>
      <c r="I276" s="9" t="s">
        <v>4</v>
      </c>
      <c r="J276" s="7" t="s">
        <v>66</v>
      </c>
      <c r="K276" s="9" t="s">
        <v>20</v>
      </c>
      <c r="L276" s="7">
        <v>1</v>
      </c>
    </row>
    <row r="277" spans="1:14">
      <c r="A277" s="46">
        <v>45033</v>
      </c>
      <c r="B277" s="7">
        <f>B276+1</f>
        <v>276</v>
      </c>
      <c r="C277" s="25" t="s">
        <v>4273</v>
      </c>
      <c r="D277" s="122" t="s">
        <v>3439</v>
      </c>
      <c r="E277" s="7">
        <v>1</v>
      </c>
      <c r="F277" s="7">
        <v>1</v>
      </c>
      <c r="G277" s="7">
        <v>1</v>
      </c>
      <c r="H277" s="9" t="s">
        <v>6</v>
      </c>
      <c r="I277" s="9" t="s">
        <v>7</v>
      </c>
      <c r="J277" s="7" t="s">
        <v>49</v>
      </c>
      <c r="K277" s="9" t="s">
        <v>36</v>
      </c>
      <c r="L277" s="7">
        <v>1</v>
      </c>
    </row>
    <row r="278" spans="1:14">
      <c r="A278" s="46">
        <v>45033</v>
      </c>
      <c r="B278" s="7">
        <f>B277+1</f>
        <v>277</v>
      </c>
      <c r="C278" s="25" t="s">
        <v>4274</v>
      </c>
      <c r="D278" s="122" t="s">
        <v>3439</v>
      </c>
      <c r="E278" s="7">
        <v>1</v>
      </c>
      <c r="F278" s="7">
        <v>1</v>
      </c>
      <c r="G278" s="7">
        <v>1</v>
      </c>
      <c r="H278" s="9" t="s">
        <v>6</v>
      </c>
      <c r="I278" s="9" t="s">
        <v>4</v>
      </c>
      <c r="J278" s="7" t="s">
        <v>66</v>
      </c>
      <c r="K278" s="9" t="s">
        <v>20</v>
      </c>
      <c r="M278" s="7">
        <v>1</v>
      </c>
      <c r="N278" t="s">
        <v>4275</v>
      </c>
    </row>
    <row r="279" spans="1:14">
      <c r="A279" s="46">
        <v>45033</v>
      </c>
      <c r="B279" s="7">
        <f>B278+1</f>
        <v>278</v>
      </c>
      <c r="C279" s="25" t="s">
        <v>4276</v>
      </c>
      <c r="D279" s="122" t="s">
        <v>61</v>
      </c>
      <c r="E279" s="7">
        <v>1</v>
      </c>
      <c r="F279" s="7">
        <v>1</v>
      </c>
      <c r="G279" s="7">
        <v>1</v>
      </c>
      <c r="H279" s="195" t="s">
        <v>6</v>
      </c>
      <c r="I279" s="9" t="s">
        <v>4</v>
      </c>
      <c r="J279" s="7" t="s">
        <v>51</v>
      </c>
      <c r="K279" s="9" t="s">
        <v>20</v>
      </c>
      <c r="L279" s="7">
        <v>1</v>
      </c>
    </row>
    <row r="280" spans="1:14">
      <c r="A280" s="46">
        <v>45033</v>
      </c>
      <c r="B280" s="7">
        <f>B279+1</f>
        <v>279</v>
      </c>
      <c r="C280" s="121" t="s">
        <v>4277</v>
      </c>
      <c r="D280" s="122" t="s">
        <v>61</v>
      </c>
      <c r="E280" s="7">
        <v>1</v>
      </c>
      <c r="F280" s="7">
        <v>1</v>
      </c>
      <c r="G280" s="7">
        <v>1</v>
      </c>
      <c r="H280" s="195" t="s">
        <v>6</v>
      </c>
      <c r="I280" s="9" t="s">
        <v>4</v>
      </c>
      <c r="J280" s="7" t="s">
        <v>51</v>
      </c>
      <c r="K280" s="9" t="s">
        <v>20</v>
      </c>
      <c r="M280" s="7">
        <v>1</v>
      </c>
      <c r="N280" t="s">
        <v>4278</v>
      </c>
    </row>
    <row r="281" spans="1:14">
      <c r="A281" s="46">
        <v>45033</v>
      </c>
      <c r="B281" s="7">
        <f t="shared" ref="B281:B284" si="8">B280+1</f>
        <v>280</v>
      </c>
      <c r="C281" s="25" t="s">
        <v>4279</v>
      </c>
      <c r="D281" s="122" t="s">
        <v>783</v>
      </c>
      <c r="E281" s="7">
        <v>1</v>
      </c>
      <c r="F281" s="7">
        <v>0</v>
      </c>
      <c r="G281" s="7">
        <v>3</v>
      </c>
      <c r="H281" s="9" t="s">
        <v>6</v>
      </c>
      <c r="I281" s="9" t="s">
        <v>4</v>
      </c>
      <c r="J281" s="7" t="s">
        <v>87</v>
      </c>
      <c r="K281" s="9" t="s">
        <v>20</v>
      </c>
      <c r="L281" s="7">
        <v>1</v>
      </c>
    </row>
    <row r="282" spans="1:14">
      <c r="A282" s="46">
        <v>45033</v>
      </c>
      <c r="B282" s="7">
        <f t="shared" si="8"/>
        <v>281</v>
      </c>
      <c r="C282" s="25" t="s">
        <v>4280</v>
      </c>
      <c r="D282" s="122" t="s">
        <v>783</v>
      </c>
      <c r="E282" s="7">
        <v>1</v>
      </c>
      <c r="F282" s="7">
        <v>0</v>
      </c>
      <c r="G282" s="7">
        <v>3</v>
      </c>
      <c r="H282" s="9" t="s">
        <v>6</v>
      </c>
      <c r="I282" s="9" t="s">
        <v>4</v>
      </c>
      <c r="J282" s="7" t="s">
        <v>49</v>
      </c>
      <c r="K282" s="9" t="s">
        <v>20</v>
      </c>
      <c r="L282" s="7">
        <v>1</v>
      </c>
    </row>
    <row r="283" spans="1:14">
      <c r="A283" s="46">
        <v>45033</v>
      </c>
      <c r="B283" s="7">
        <f t="shared" si="8"/>
        <v>282</v>
      </c>
      <c r="C283" s="25" t="s">
        <v>4281</v>
      </c>
      <c r="D283" s="122" t="s">
        <v>783</v>
      </c>
      <c r="E283" s="7">
        <v>1</v>
      </c>
      <c r="F283" s="7">
        <v>0</v>
      </c>
      <c r="G283" s="7">
        <v>3</v>
      </c>
      <c r="H283" s="9" t="s">
        <v>6</v>
      </c>
      <c r="I283" s="9" t="s">
        <v>4</v>
      </c>
      <c r="J283" s="7" t="s">
        <v>83</v>
      </c>
      <c r="K283" s="9" t="s">
        <v>20</v>
      </c>
      <c r="L283" s="7">
        <v>1</v>
      </c>
    </row>
    <row r="284" spans="1:14">
      <c r="A284" s="46">
        <v>45033</v>
      </c>
      <c r="B284" s="7">
        <f t="shared" si="8"/>
        <v>283</v>
      </c>
      <c r="C284" s="25" t="s">
        <v>4282</v>
      </c>
      <c r="D284" s="122" t="s">
        <v>783</v>
      </c>
      <c r="E284" s="7">
        <v>1</v>
      </c>
      <c r="F284" s="7">
        <v>0</v>
      </c>
      <c r="G284" s="7">
        <v>3</v>
      </c>
      <c r="H284" s="9" t="s">
        <v>6</v>
      </c>
      <c r="I284" s="9" t="s">
        <v>4</v>
      </c>
      <c r="J284" s="7" t="s">
        <v>51</v>
      </c>
      <c r="K284" s="9" t="s">
        <v>20</v>
      </c>
      <c r="L284" s="7">
        <v>1</v>
      </c>
    </row>
    <row r="285" spans="1:14">
      <c r="A285" s="46">
        <v>45033</v>
      </c>
      <c r="B285" s="7">
        <f>B284+1</f>
        <v>284</v>
      </c>
      <c r="C285" s="25" t="s">
        <v>4283</v>
      </c>
      <c r="D285" s="122" t="s">
        <v>48</v>
      </c>
      <c r="E285" s="7">
        <v>1</v>
      </c>
      <c r="F285" s="7">
        <v>0</v>
      </c>
      <c r="G285" s="7">
        <v>3</v>
      </c>
      <c r="H285" s="9" t="s">
        <v>6</v>
      </c>
      <c r="I285" s="9" t="s">
        <v>4</v>
      </c>
      <c r="J285" s="7" t="s">
        <v>87</v>
      </c>
      <c r="K285" s="9" t="s">
        <v>20</v>
      </c>
      <c r="L285" s="7">
        <v>1</v>
      </c>
    </row>
    <row r="286" spans="1:14">
      <c r="A286" s="46">
        <v>45033</v>
      </c>
      <c r="B286" s="7">
        <f>B285+1</f>
        <v>285</v>
      </c>
      <c r="C286" s="25" t="s">
        <v>4284</v>
      </c>
      <c r="D286" s="122" t="s">
        <v>48</v>
      </c>
      <c r="E286" s="7">
        <v>1</v>
      </c>
      <c r="F286" s="7">
        <v>0</v>
      </c>
      <c r="G286" s="7">
        <v>3</v>
      </c>
      <c r="H286" s="9" t="s">
        <v>6</v>
      </c>
      <c r="I286" s="9" t="s">
        <v>4</v>
      </c>
      <c r="J286" s="7" t="s">
        <v>49</v>
      </c>
      <c r="K286" s="9" t="s">
        <v>20</v>
      </c>
      <c r="L286" s="7">
        <v>1</v>
      </c>
    </row>
    <row r="287" spans="1:14">
      <c r="A287" s="46">
        <v>45033</v>
      </c>
      <c r="B287" s="7">
        <f>B286+1</f>
        <v>286</v>
      </c>
      <c r="C287" s="25" t="s">
        <v>4285</v>
      </c>
      <c r="D287" s="122" t="s">
        <v>48</v>
      </c>
      <c r="E287" s="7">
        <v>1</v>
      </c>
      <c r="F287" s="7">
        <v>0</v>
      </c>
      <c r="G287" s="7">
        <v>3</v>
      </c>
      <c r="H287" s="9" t="s">
        <v>6</v>
      </c>
      <c r="I287" s="9" t="s">
        <v>4</v>
      </c>
      <c r="J287" s="7" t="s">
        <v>51</v>
      </c>
      <c r="K287" s="9" t="s">
        <v>20</v>
      </c>
      <c r="L287" s="7">
        <v>1</v>
      </c>
    </row>
    <row r="288" spans="1:14">
      <c r="A288" s="46">
        <v>45033</v>
      </c>
      <c r="B288" s="7">
        <f t="shared" ref="B288:B296" si="9">B287+1</f>
        <v>287</v>
      </c>
      <c r="C288" s="25" t="s">
        <v>4286</v>
      </c>
      <c r="D288" s="122" t="s">
        <v>48</v>
      </c>
      <c r="E288" s="7">
        <v>1</v>
      </c>
      <c r="F288" s="7">
        <v>0</v>
      </c>
      <c r="G288" s="7">
        <v>3</v>
      </c>
      <c r="H288" s="9" t="s">
        <v>6</v>
      </c>
      <c r="I288" s="9" t="s">
        <v>4</v>
      </c>
      <c r="J288" s="7" t="s">
        <v>83</v>
      </c>
      <c r="K288" s="9" t="s">
        <v>20</v>
      </c>
      <c r="L288" s="7">
        <v>1</v>
      </c>
    </row>
    <row r="289" spans="1:14">
      <c r="A289" s="46">
        <v>45033</v>
      </c>
      <c r="B289" s="7">
        <f t="shared" si="9"/>
        <v>288</v>
      </c>
      <c r="C289" s="25" t="s">
        <v>4287</v>
      </c>
      <c r="D289" s="122" t="s">
        <v>48</v>
      </c>
      <c r="E289" s="7">
        <v>1</v>
      </c>
      <c r="F289" s="7">
        <v>0</v>
      </c>
      <c r="G289" s="7">
        <v>0</v>
      </c>
      <c r="H289" s="9" t="s">
        <v>6</v>
      </c>
      <c r="I289" s="9" t="s">
        <v>4</v>
      </c>
      <c r="J289" s="7" t="s">
        <v>49</v>
      </c>
      <c r="K289" s="9" t="s">
        <v>20</v>
      </c>
      <c r="L289" s="7">
        <v>1</v>
      </c>
    </row>
    <row r="290" spans="1:14">
      <c r="A290" s="46">
        <v>45033</v>
      </c>
      <c r="B290" s="7">
        <f t="shared" si="9"/>
        <v>289</v>
      </c>
      <c r="C290" s="25" t="s">
        <v>4288</v>
      </c>
      <c r="D290" s="122" t="s">
        <v>53</v>
      </c>
      <c r="E290" s="7">
        <v>1</v>
      </c>
      <c r="F290" s="7">
        <v>0</v>
      </c>
      <c r="G290" s="7">
        <v>3</v>
      </c>
      <c r="H290" s="9" t="s">
        <v>6</v>
      </c>
      <c r="I290" s="9" t="s">
        <v>4</v>
      </c>
      <c r="J290" s="7" t="s">
        <v>87</v>
      </c>
      <c r="K290" s="9" t="s">
        <v>20</v>
      </c>
      <c r="L290" s="7">
        <v>1</v>
      </c>
    </row>
    <row r="291" spans="1:14">
      <c r="A291" s="46">
        <v>45033</v>
      </c>
      <c r="B291" s="7">
        <f t="shared" si="9"/>
        <v>290</v>
      </c>
      <c r="C291" s="25" t="s">
        <v>4289</v>
      </c>
      <c r="D291" s="122" t="s">
        <v>53</v>
      </c>
      <c r="E291" s="7">
        <v>1</v>
      </c>
      <c r="F291" s="7">
        <v>0</v>
      </c>
      <c r="G291" s="7">
        <v>3</v>
      </c>
      <c r="H291" s="9" t="s">
        <v>6</v>
      </c>
      <c r="I291" s="9" t="s">
        <v>4</v>
      </c>
      <c r="J291" s="7" t="s">
        <v>49</v>
      </c>
      <c r="K291" s="9" t="s">
        <v>20</v>
      </c>
      <c r="L291" s="7">
        <v>1</v>
      </c>
    </row>
    <row r="292" spans="1:14">
      <c r="A292" s="46">
        <v>45033</v>
      </c>
      <c r="B292" s="7">
        <f t="shared" si="9"/>
        <v>291</v>
      </c>
      <c r="C292" s="25" t="s">
        <v>4290</v>
      </c>
      <c r="D292" s="122" t="s">
        <v>53</v>
      </c>
      <c r="E292" s="7">
        <v>1</v>
      </c>
      <c r="F292" s="7">
        <v>0</v>
      </c>
      <c r="G292" s="7">
        <v>3</v>
      </c>
      <c r="H292" s="9" t="s">
        <v>6</v>
      </c>
      <c r="I292" s="9" t="s">
        <v>4</v>
      </c>
      <c r="J292" s="7" t="s">
        <v>51</v>
      </c>
      <c r="K292" s="9" t="s">
        <v>20</v>
      </c>
      <c r="L292" s="7">
        <v>1</v>
      </c>
    </row>
    <row r="293" spans="1:14">
      <c r="A293" s="46">
        <v>45033</v>
      </c>
      <c r="B293" s="7">
        <f t="shared" si="9"/>
        <v>292</v>
      </c>
      <c r="C293" s="25" t="s">
        <v>4291</v>
      </c>
      <c r="D293" s="122" t="s">
        <v>53</v>
      </c>
      <c r="E293" s="7">
        <v>1</v>
      </c>
      <c r="F293" s="7">
        <v>0</v>
      </c>
      <c r="G293" s="7">
        <v>3</v>
      </c>
      <c r="H293" s="9" t="s">
        <v>6</v>
      </c>
      <c r="I293" s="9" t="s">
        <v>4</v>
      </c>
      <c r="J293" s="7" t="s">
        <v>83</v>
      </c>
      <c r="K293" s="9" t="s">
        <v>20</v>
      </c>
      <c r="L293" s="7">
        <v>1</v>
      </c>
    </row>
    <row r="294" spans="1:14">
      <c r="A294" s="46">
        <v>45033</v>
      </c>
      <c r="B294" s="7">
        <f t="shared" si="9"/>
        <v>293</v>
      </c>
      <c r="C294" s="25" t="s">
        <v>4292</v>
      </c>
      <c r="D294" s="122" t="s">
        <v>53</v>
      </c>
      <c r="E294" s="7">
        <v>1</v>
      </c>
      <c r="F294" s="7">
        <v>0</v>
      </c>
      <c r="G294" s="7">
        <v>0</v>
      </c>
      <c r="H294" s="9" t="s">
        <v>6</v>
      </c>
      <c r="I294" s="9" t="s">
        <v>4</v>
      </c>
      <c r="J294" s="7" t="s">
        <v>49</v>
      </c>
      <c r="K294" s="9" t="s">
        <v>11</v>
      </c>
      <c r="L294" s="7">
        <v>1</v>
      </c>
    </row>
    <row r="295" spans="1:14">
      <c r="A295" s="46">
        <v>45033</v>
      </c>
      <c r="B295" s="7">
        <f t="shared" si="9"/>
        <v>294</v>
      </c>
      <c r="C295" s="25" t="s">
        <v>4293</v>
      </c>
      <c r="D295" s="122" t="s">
        <v>53</v>
      </c>
      <c r="E295" s="7">
        <v>1</v>
      </c>
      <c r="F295" s="7">
        <v>0</v>
      </c>
      <c r="G295" s="7">
        <v>0</v>
      </c>
      <c r="H295" s="9" t="s">
        <v>6</v>
      </c>
      <c r="I295" s="195" t="s">
        <v>7</v>
      </c>
      <c r="J295" s="7" t="s">
        <v>49</v>
      </c>
      <c r="K295" s="9" t="s">
        <v>11</v>
      </c>
      <c r="L295" s="7">
        <v>1</v>
      </c>
    </row>
    <row r="296" spans="1:14">
      <c r="A296" s="46">
        <v>45033</v>
      </c>
      <c r="B296" s="7">
        <f t="shared" si="9"/>
        <v>295</v>
      </c>
      <c r="C296" s="25" t="s">
        <v>4294</v>
      </c>
      <c r="D296" s="122" t="s">
        <v>53</v>
      </c>
      <c r="E296" s="7">
        <v>1</v>
      </c>
      <c r="F296" s="7">
        <v>0</v>
      </c>
      <c r="G296" s="7">
        <v>0</v>
      </c>
      <c r="H296" s="9" t="s">
        <v>6</v>
      </c>
      <c r="I296" s="9" t="s">
        <v>16</v>
      </c>
      <c r="J296" s="7" t="s">
        <v>49</v>
      </c>
      <c r="K296" s="9" t="s">
        <v>11</v>
      </c>
      <c r="L296" s="7">
        <v>1</v>
      </c>
    </row>
    <row r="297" spans="1:14">
      <c r="A297" s="46">
        <v>45034</v>
      </c>
      <c r="B297" s="7">
        <f>B296+1</f>
        <v>296</v>
      </c>
      <c r="C297" s="25" t="s">
        <v>4295</v>
      </c>
      <c r="D297" s="122" t="s">
        <v>55</v>
      </c>
      <c r="E297" s="7">
        <v>1</v>
      </c>
      <c r="F297" s="7">
        <v>1</v>
      </c>
      <c r="G297" s="7">
        <v>2</v>
      </c>
      <c r="H297" s="9" t="s">
        <v>9</v>
      </c>
      <c r="I297" s="9" t="s">
        <v>4</v>
      </c>
      <c r="J297" s="7" t="s">
        <v>66</v>
      </c>
      <c r="K297" s="195" t="s">
        <v>20</v>
      </c>
      <c r="L297" s="7">
        <v>1</v>
      </c>
    </row>
    <row r="298" spans="1:14">
      <c r="A298" s="46">
        <v>45034</v>
      </c>
      <c r="B298" s="7">
        <f>B297+1</f>
        <v>297</v>
      </c>
      <c r="C298" s="25" t="s">
        <v>4296</v>
      </c>
      <c r="D298" s="122" t="s">
        <v>55</v>
      </c>
      <c r="E298" s="7">
        <v>1</v>
      </c>
      <c r="F298" s="7">
        <v>1</v>
      </c>
      <c r="G298" s="7">
        <v>3</v>
      </c>
      <c r="H298" s="9" t="s">
        <v>9</v>
      </c>
      <c r="I298" s="9" t="s">
        <v>4</v>
      </c>
      <c r="J298" s="7" t="s">
        <v>49</v>
      </c>
      <c r="K298" s="9" t="s">
        <v>8</v>
      </c>
      <c r="L298" s="7">
        <v>1</v>
      </c>
    </row>
    <row r="299" spans="1:14">
      <c r="A299" s="46">
        <v>45034</v>
      </c>
      <c r="B299" s="7">
        <f>B298+1</f>
        <v>298</v>
      </c>
      <c r="C299" s="25" t="s">
        <v>4297</v>
      </c>
      <c r="D299" s="122" t="s">
        <v>55</v>
      </c>
      <c r="E299" s="7">
        <v>1</v>
      </c>
      <c r="F299" s="7">
        <v>1</v>
      </c>
      <c r="G299" s="7">
        <v>2</v>
      </c>
      <c r="H299" s="9" t="s">
        <v>9</v>
      </c>
      <c r="I299" s="9" t="s">
        <v>4</v>
      </c>
      <c r="J299" s="7" t="s">
        <v>51</v>
      </c>
      <c r="K299" s="195" t="s">
        <v>20</v>
      </c>
      <c r="L299" s="7">
        <v>1</v>
      </c>
    </row>
    <row r="300" spans="1:14" ht="15.75">
      <c r="A300" s="46">
        <v>45034</v>
      </c>
      <c r="B300" s="7">
        <f>B299+1</f>
        <v>299</v>
      </c>
      <c r="C300" s="25" t="s">
        <v>4298</v>
      </c>
      <c r="D300" s="213" t="s">
        <v>3439</v>
      </c>
      <c r="E300" s="7">
        <v>1</v>
      </c>
      <c r="F300" s="7">
        <v>0</v>
      </c>
      <c r="G300" s="7">
        <v>3</v>
      </c>
      <c r="H300" s="9" t="s">
        <v>6</v>
      </c>
      <c r="I300" s="9" t="s">
        <v>7</v>
      </c>
      <c r="J300" s="7" t="s">
        <v>49</v>
      </c>
      <c r="K300" s="9" t="s">
        <v>20</v>
      </c>
      <c r="L300" s="7">
        <v>1</v>
      </c>
    </row>
    <row r="301" spans="1:14" ht="15.75">
      <c r="A301" s="46">
        <v>45034</v>
      </c>
      <c r="B301" s="7">
        <f>B300+1</f>
        <v>300</v>
      </c>
      <c r="C301" s="25" t="s">
        <v>4299</v>
      </c>
      <c r="D301" s="213" t="s">
        <v>3439</v>
      </c>
      <c r="E301" s="7">
        <v>1</v>
      </c>
      <c r="F301" s="7">
        <v>0</v>
      </c>
      <c r="G301" s="7">
        <v>3</v>
      </c>
      <c r="H301" s="9" t="s">
        <v>6</v>
      </c>
      <c r="I301" s="9" t="s">
        <v>7</v>
      </c>
      <c r="J301" s="7" t="s">
        <v>51</v>
      </c>
      <c r="K301" s="9" t="s">
        <v>20</v>
      </c>
      <c r="L301" s="7">
        <v>1</v>
      </c>
    </row>
    <row r="302" spans="1:14" ht="15.75">
      <c r="A302" s="46">
        <v>45034</v>
      </c>
      <c r="B302" s="7">
        <f>B301+1</f>
        <v>301</v>
      </c>
      <c r="C302" s="25" t="s">
        <v>4300</v>
      </c>
      <c r="D302" s="213" t="s">
        <v>3439</v>
      </c>
      <c r="E302" s="7">
        <v>1</v>
      </c>
      <c r="F302" s="7">
        <v>1</v>
      </c>
      <c r="G302" s="7">
        <v>1</v>
      </c>
      <c r="H302" s="9" t="s">
        <v>6</v>
      </c>
      <c r="I302" s="9" t="s">
        <v>4</v>
      </c>
      <c r="J302" s="7" t="s">
        <v>83</v>
      </c>
      <c r="K302" s="9" t="s">
        <v>20</v>
      </c>
      <c r="L302" s="7">
        <v>1</v>
      </c>
    </row>
    <row r="303" spans="1:14">
      <c r="A303" s="46">
        <v>45034</v>
      </c>
      <c r="B303" s="7">
        <f>B302+1</f>
        <v>302</v>
      </c>
      <c r="C303" s="25" t="s">
        <v>4301</v>
      </c>
      <c r="D303" s="122" t="s">
        <v>70</v>
      </c>
      <c r="E303" s="7">
        <v>1</v>
      </c>
      <c r="F303" s="7">
        <v>1</v>
      </c>
      <c r="G303" s="7">
        <v>3</v>
      </c>
      <c r="H303" s="9" t="s">
        <v>9</v>
      </c>
      <c r="I303" s="9" t="s">
        <v>4</v>
      </c>
      <c r="J303" s="7" t="s">
        <v>552</v>
      </c>
      <c r="K303" s="9" t="s">
        <v>8</v>
      </c>
      <c r="L303" s="7">
        <v>1</v>
      </c>
    </row>
    <row r="304" spans="1:14">
      <c r="A304" s="46">
        <v>45034</v>
      </c>
      <c r="B304" s="7">
        <f>B303+1</f>
        <v>303</v>
      </c>
      <c r="C304" s="25" t="s">
        <v>4302</v>
      </c>
      <c r="D304" s="122" t="s">
        <v>70</v>
      </c>
      <c r="E304" s="7">
        <v>1</v>
      </c>
      <c r="F304" s="7">
        <v>1</v>
      </c>
      <c r="G304" s="7">
        <v>1</v>
      </c>
      <c r="H304" s="9" t="s">
        <v>3</v>
      </c>
      <c r="I304" s="9" t="s">
        <v>22</v>
      </c>
      <c r="J304" s="7" t="s">
        <v>4303</v>
      </c>
      <c r="K304" s="9" t="s">
        <v>5</v>
      </c>
      <c r="M304" s="7">
        <v>1</v>
      </c>
      <c r="N304" t="s">
        <v>4304</v>
      </c>
    </row>
    <row r="305" spans="1:14">
      <c r="A305" s="46">
        <v>45034</v>
      </c>
      <c r="B305" s="7">
        <f t="shared" ref="B305:B321" si="10">B304+1</f>
        <v>304</v>
      </c>
      <c r="C305" s="25" t="s">
        <v>4305</v>
      </c>
      <c r="D305" s="122" t="s">
        <v>70</v>
      </c>
      <c r="E305" s="7">
        <v>1</v>
      </c>
      <c r="F305" s="7">
        <v>0</v>
      </c>
      <c r="G305" s="7">
        <v>4</v>
      </c>
      <c r="H305" s="9" t="s">
        <v>15</v>
      </c>
      <c r="I305" s="9" t="s">
        <v>4</v>
      </c>
      <c r="J305" s="7" t="s">
        <v>1209</v>
      </c>
      <c r="K305" s="9" t="s">
        <v>20</v>
      </c>
      <c r="L305" s="7">
        <v>1</v>
      </c>
    </row>
    <row r="306" spans="1:14">
      <c r="A306" s="46">
        <v>45034</v>
      </c>
      <c r="B306" s="7">
        <f t="shared" si="10"/>
        <v>305</v>
      </c>
      <c r="C306" s="25" t="s">
        <v>4230</v>
      </c>
      <c r="D306" s="122" t="s">
        <v>2605</v>
      </c>
      <c r="E306" s="7">
        <v>1</v>
      </c>
      <c r="F306" s="7">
        <v>1</v>
      </c>
      <c r="G306" s="7">
        <v>3</v>
      </c>
      <c r="H306" s="9" t="s">
        <v>6</v>
      </c>
      <c r="I306" s="9" t="s">
        <v>4</v>
      </c>
      <c r="J306" s="7" t="s">
        <v>970</v>
      </c>
      <c r="K306" s="9" t="s">
        <v>8</v>
      </c>
      <c r="M306" s="7">
        <v>1</v>
      </c>
      <c r="N306" t="s">
        <v>3974</v>
      </c>
    </row>
    <row r="307" spans="1:14">
      <c r="A307" s="46">
        <v>45034</v>
      </c>
      <c r="B307" s="7">
        <f t="shared" si="10"/>
        <v>306</v>
      </c>
      <c r="C307" s="25" t="s">
        <v>3922</v>
      </c>
      <c r="D307" s="122" t="s">
        <v>2605</v>
      </c>
      <c r="E307" s="7">
        <v>1</v>
      </c>
      <c r="F307" s="7">
        <v>27</v>
      </c>
      <c r="G307" s="7">
        <v>0</v>
      </c>
      <c r="H307" s="9" t="s">
        <v>12</v>
      </c>
      <c r="I307" s="9" t="s">
        <v>10</v>
      </c>
      <c r="J307" s="7" t="s">
        <v>71</v>
      </c>
      <c r="K307" s="9" t="s">
        <v>11</v>
      </c>
      <c r="L307" s="7">
        <v>1</v>
      </c>
      <c r="N307" t="s">
        <v>4306</v>
      </c>
    </row>
    <row r="308" spans="1:14">
      <c r="A308" s="46">
        <v>45034</v>
      </c>
      <c r="B308" s="7">
        <f t="shared" si="10"/>
        <v>307</v>
      </c>
      <c r="C308" s="25" t="s">
        <v>4307</v>
      </c>
      <c r="D308" s="122" t="s">
        <v>2605</v>
      </c>
      <c r="E308" s="7">
        <v>1</v>
      </c>
      <c r="F308" s="7">
        <v>1</v>
      </c>
      <c r="G308" s="7">
        <v>1</v>
      </c>
      <c r="H308" s="9" t="s">
        <v>15</v>
      </c>
      <c r="I308" s="9" t="s">
        <v>4</v>
      </c>
      <c r="J308" s="7" t="s">
        <v>49</v>
      </c>
      <c r="K308" s="9" t="s">
        <v>14</v>
      </c>
      <c r="M308" s="7">
        <v>1</v>
      </c>
      <c r="N308" t="s">
        <v>3974</v>
      </c>
    </row>
    <row r="309" spans="1:14">
      <c r="A309" s="46">
        <v>45034</v>
      </c>
      <c r="B309" s="7">
        <f>B308+1</f>
        <v>308</v>
      </c>
      <c r="C309" s="25" t="s">
        <v>4308</v>
      </c>
      <c r="D309" s="122" t="s">
        <v>2605</v>
      </c>
      <c r="E309" s="7">
        <v>1</v>
      </c>
      <c r="F309" s="7">
        <v>1</v>
      </c>
      <c r="G309" s="7">
        <v>1</v>
      </c>
      <c r="H309" s="9" t="s">
        <v>6</v>
      </c>
      <c r="I309" s="9" t="s">
        <v>4</v>
      </c>
      <c r="J309" s="7" t="s">
        <v>49</v>
      </c>
      <c r="K309" s="9" t="s">
        <v>20</v>
      </c>
      <c r="L309" s="7">
        <v>1</v>
      </c>
    </row>
    <row r="310" spans="1:14">
      <c r="A310" s="46">
        <v>45034</v>
      </c>
      <c r="B310" s="7">
        <f>B309+1</f>
        <v>309</v>
      </c>
      <c r="C310" s="25" t="s">
        <v>4309</v>
      </c>
      <c r="D310" s="122" t="s">
        <v>2605</v>
      </c>
      <c r="E310" s="7">
        <v>1</v>
      </c>
      <c r="F310" s="7">
        <v>2</v>
      </c>
      <c r="G310" s="7">
        <v>0</v>
      </c>
      <c r="H310" s="9" t="s">
        <v>18</v>
      </c>
      <c r="I310" s="9" t="s">
        <v>7</v>
      </c>
      <c r="J310" s="7" t="s">
        <v>785</v>
      </c>
      <c r="K310" s="9" t="s">
        <v>17</v>
      </c>
      <c r="L310" s="7">
        <v>1</v>
      </c>
    </row>
    <row r="311" spans="1:14">
      <c r="A311" s="46">
        <v>45034</v>
      </c>
      <c r="B311" s="7">
        <f>B310+1</f>
        <v>310</v>
      </c>
      <c r="C311" s="25" t="s">
        <v>4310</v>
      </c>
      <c r="D311" s="122" t="s">
        <v>73</v>
      </c>
      <c r="E311" s="7">
        <v>1</v>
      </c>
      <c r="F311" s="7">
        <v>1</v>
      </c>
      <c r="G311" s="7">
        <v>2</v>
      </c>
      <c r="H311" s="9" t="s">
        <v>9</v>
      </c>
      <c r="I311" s="9" t="s">
        <v>7</v>
      </c>
      <c r="J311" s="7" t="s">
        <v>51</v>
      </c>
      <c r="K311" s="9" t="s">
        <v>20</v>
      </c>
      <c r="L311" s="7">
        <v>1</v>
      </c>
    </row>
    <row r="312" spans="1:14">
      <c r="A312" s="46">
        <v>45034</v>
      </c>
      <c r="B312" s="7">
        <f>B311+1</f>
        <v>311</v>
      </c>
      <c r="C312" s="25" t="s">
        <v>4311</v>
      </c>
      <c r="D312" s="122" t="s">
        <v>73</v>
      </c>
      <c r="E312" s="7">
        <v>1</v>
      </c>
      <c r="F312" s="7">
        <v>1</v>
      </c>
      <c r="G312" s="7">
        <v>3</v>
      </c>
      <c r="H312" s="9" t="s">
        <v>9</v>
      </c>
      <c r="I312" s="9" t="s">
        <v>4</v>
      </c>
      <c r="J312" s="7" t="s">
        <v>51</v>
      </c>
      <c r="K312" s="9" t="s">
        <v>8</v>
      </c>
      <c r="L312" s="7">
        <v>1</v>
      </c>
    </row>
    <row r="313" spans="1:14">
      <c r="A313" s="46">
        <v>45034</v>
      </c>
      <c r="B313" s="7">
        <f>B312+1</f>
        <v>312</v>
      </c>
      <c r="C313" s="25" t="s">
        <v>4312</v>
      </c>
      <c r="D313" s="122" t="s">
        <v>73</v>
      </c>
      <c r="E313" s="7">
        <v>1</v>
      </c>
      <c r="F313" s="7">
        <v>1</v>
      </c>
      <c r="G313" s="7">
        <v>3</v>
      </c>
      <c r="H313" s="9" t="s">
        <v>9</v>
      </c>
      <c r="I313" s="9" t="s">
        <v>4</v>
      </c>
      <c r="J313" s="7" t="s">
        <v>83</v>
      </c>
      <c r="K313" s="9" t="s">
        <v>8</v>
      </c>
      <c r="L313" s="7">
        <v>1</v>
      </c>
    </row>
    <row r="314" spans="1:14">
      <c r="A314" s="46">
        <v>45034</v>
      </c>
      <c r="B314" s="7">
        <f>B313+1</f>
        <v>313</v>
      </c>
      <c r="C314" s="25" t="s">
        <v>4313</v>
      </c>
      <c r="D314" s="122" t="s">
        <v>59</v>
      </c>
      <c r="E314" s="7">
        <v>1</v>
      </c>
      <c r="F314" s="7">
        <v>1</v>
      </c>
      <c r="G314" s="7">
        <v>0</v>
      </c>
      <c r="H314" s="9" t="s">
        <v>21</v>
      </c>
      <c r="I314" s="9" t="s">
        <v>4</v>
      </c>
      <c r="J314" s="7" t="s">
        <v>1781</v>
      </c>
      <c r="K314" s="9" t="s">
        <v>25</v>
      </c>
      <c r="L314" s="7">
        <v>1</v>
      </c>
    </row>
    <row r="315" spans="1:14">
      <c r="A315" s="46">
        <v>45034</v>
      </c>
      <c r="B315" s="7">
        <f>B314+1</f>
        <v>314</v>
      </c>
      <c r="C315" s="25" t="s">
        <v>4314</v>
      </c>
      <c r="D315" s="122" t="s">
        <v>59</v>
      </c>
      <c r="E315" s="7">
        <v>1</v>
      </c>
      <c r="F315" s="7">
        <v>0</v>
      </c>
      <c r="G315" s="7">
        <v>2</v>
      </c>
      <c r="H315" s="9" t="s">
        <v>6</v>
      </c>
      <c r="I315" s="9" t="s">
        <v>4</v>
      </c>
      <c r="J315" s="7" t="s">
        <v>83</v>
      </c>
      <c r="K315" s="9" t="s">
        <v>20</v>
      </c>
      <c r="L315" s="7">
        <v>1</v>
      </c>
    </row>
    <row r="316" spans="1:14">
      <c r="A316" s="46">
        <v>45034</v>
      </c>
      <c r="B316" s="7">
        <f>B315+1</f>
        <v>315</v>
      </c>
      <c r="C316" s="25" t="s">
        <v>4315</v>
      </c>
      <c r="D316" s="122" t="s">
        <v>59</v>
      </c>
      <c r="E316" s="7">
        <v>1</v>
      </c>
      <c r="F316" s="7">
        <v>1</v>
      </c>
      <c r="G316" s="7">
        <v>1</v>
      </c>
      <c r="H316" s="9" t="s">
        <v>6</v>
      </c>
      <c r="I316" s="9" t="s">
        <v>4</v>
      </c>
      <c r="J316" s="7" t="s">
        <v>66</v>
      </c>
      <c r="K316" s="9" t="s">
        <v>20</v>
      </c>
      <c r="L316" s="7">
        <v>1</v>
      </c>
    </row>
    <row r="317" spans="1:14">
      <c r="A317" s="46">
        <v>45034</v>
      </c>
      <c r="B317" s="7">
        <f>B316+1</f>
        <v>316</v>
      </c>
      <c r="C317" s="25" t="s">
        <v>4316</v>
      </c>
      <c r="D317" s="122" t="s">
        <v>59</v>
      </c>
      <c r="E317" s="7">
        <v>1</v>
      </c>
      <c r="F317" s="7">
        <v>1</v>
      </c>
      <c r="G317" s="7">
        <v>0</v>
      </c>
      <c r="H317" s="9" t="s">
        <v>18</v>
      </c>
      <c r="I317" s="9" t="s">
        <v>4</v>
      </c>
      <c r="J317" s="7" t="s">
        <v>4317</v>
      </c>
      <c r="K317" s="9" t="s">
        <v>17</v>
      </c>
      <c r="L317" s="7">
        <v>1</v>
      </c>
    </row>
    <row r="318" spans="1:14">
      <c r="A318" s="46">
        <v>45034</v>
      </c>
      <c r="B318" s="7">
        <f>B317+1</f>
        <v>317</v>
      </c>
      <c r="C318" s="25" t="s">
        <v>4318</v>
      </c>
      <c r="D318" s="122" t="s">
        <v>59</v>
      </c>
      <c r="E318" s="7">
        <v>1</v>
      </c>
      <c r="F318" s="7">
        <v>1</v>
      </c>
      <c r="G318" s="7">
        <v>0</v>
      </c>
      <c r="H318" s="9" t="s">
        <v>18</v>
      </c>
      <c r="I318" s="9" t="s">
        <v>4</v>
      </c>
      <c r="J318" s="7" t="s">
        <v>87</v>
      </c>
      <c r="K318" s="9" t="s">
        <v>17</v>
      </c>
      <c r="L318" s="7">
        <v>1</v>
      </c>
    </row>
    <row r="319" spans="1:14">
      <c r="A319" s="46">
        <v>45034</v>
      </c>
      <c r="B319" s="7">
        <f>B318+1</f>
        <v>318</v>
      </c>
      <c r="C319" s="25" t="s">
        <v>4319</v>
      </c>
      <c r="D319" s="122" t="s">
        <v>59</v>
      </c>
      <c r="E319" s="7">
        <v>1</v>
      </c>
      <c r="F319" s="7">
        <v>1</v>
      </c>
      <c r="G319" s="7">
        <v>0</v>
      </c>
      <c r="H319" s="9" t="s">
        <v>18</v>
      </c>
      <c r="I319" s="9" t="s">
        <v>4</v>
      </c>
      <c r="J319" s="7" t="s">
        <v>51</v>
      </c>
      <c r="K319" s="9" t="s">
        <v>17</v>
      </c>
      <c r="L319" s="7">
        <v>1</v>
      </c>
    </row>
    <row r="320" spans="1:14">
      <c r="A320" s="46">
        <v>45034</v>
      </c>
      <c r="B320" s="7">
        <f>B319+1</f>
        <v>319</v>
      </c>
      <c r="C320" s="25" t="s">
        <v>4320</v>
      </c>
      <c r="D320" s="122" t="s">
        <v>59</v>
      </c>
      <c r="E320" s="7">
        <v>1</v>
      </c>
      <c r="F320" s="7">
        <v>1</v>
      </c>
      <c r="G320" s="7">
        <v>0</v>
      </c>
      <c r="H320" s="9" t="s">
        <v>18</v>
      </c>
      <c r="I320" s="9" t="s">
        <v>4</v>
      </c>
      <c r="J320" s="7" t="s">
        <v>83</v>
      </c>
      <c r="K320" s="9" t="s">
        <v>17</v>
      </c>
      <c r="L320" s="7">
        <v>1</v>
      </c>
    </row>
    <row r="321" spans="1:14">
      <c r="A321" s="46">
        <v>45034</v>
      </c>
      <c r="B321" s="7">
        <f>B320+1</f>
        <v>320</v>
      </c>
      <c r="C321" s="25" t="s">
        <v>4321</v>
      </c>
      <c r="D321" s="122" t="s">
        <v>61</v>
      </c>
      <c r="E321" s="7">
        <v>1</v>
      </c>
      <c r="F321" s="7">
        <v>0</v>
      </c>
      <c r="G321" s="7">
        <v>2</v>
      </c>
      <c r="H321" s="9" t="s">
        <v>6</v>
      </c>
      <c r="I321" s="9" t="s">
        <v>4</v>
      </c>
      <c r="J321" s="7" t="s">
        <v>49</v>
      </c>
      <c r="K321" s="9" t="s">
        <v>20</v>
      </c>
      <c r="L321" s="7">
        <v>1</v>
      </c>
    </row>
    <row r="322" spans="1:14">
      <c r="A322" s="46">
        <v>45034</v>
      </c>
      <c r="B322" s="7">
        <f>B321+1</f>
        <v>321</v>
      </c>
      <c r="C322" s="25" t="s">
        <v>4322</v>
      </c>
      <c r="D322" s="122" t="s">
        <v>61</v>
      </c>
      <c r="E322" s="7">
        <v>1</v>
      </c>
      <c r="F322" s="7">
        <v>0</v>
      </c>
      <c r="G322" s="7">
        <v>2</v>
      </c>
      <c r="H322" s="9" t="s">
        <v>6</v>
      </c>
      <c r="I322" s="9" t="s">
        <v>4</v>
      </c>
      <c r="J322" s="7" t="s">
        <v>51</v>
      </c>
      <c r="K322" s="9" t="s">
        <v>20</v>
      </c>
      <c r="L322" s="7">
        <v>1</v>
      </c>
    </row>
    <row r="323" spans="1:14">
      <c r="A323" s="46">
        <v>45034</v>
      </c>
      <c r="B323" s="7">
        <f>B322+1</f>
        <v>322</v>
      </c>
      <c r="C323" s="25" t="s">
        <v>4323</v>
      </c>
      <c r="D323" s="122" t="s">
        <v>61</v>
      </c>
      <c r="E323" s="7">
        <v>1</v>
      </c>
      <c r="F323" s="7">
        <v>1</v>
      </c>
      <c r="G323" s="7">
        <v>1</v>
      </c>
      <c r="H323" s="9" t="s">
        <v>32</v>
      </c>
      <c r="I323" s="9" t="s">
        <v>22</v>
      </c>
      <c r="J323" s="7" t="s">
        <v>49</v>
      </c>
      <c r="K323" s="9" t="s">
        <v>5</v>
      </c>
      <c r="L323" s="7">
        <v>1</v>
      </c>
    </row>
    <row r="324" spans="1:14">
      <c r="A324" s="46">
        <v>45034</v>
      </c>
      <c r="B324" s="7">
        <f>B323+1</f>
        <v>323</v>
      </c>
      <c r="C324" s="25" t="s">
        <v>4324</v>
      </c>
      <c r="D324" s="122" t="s">
        <v>61</v>
      </c>
      <c r="E324" s="7">
        <v>1</v>
      </c>
      <c r="F324" s="7">
        <v>0</v>
      </c>
      <c r="G324" s="7">
        <v>1</v>
      </c>
      <c r="H324" s="195" t="s">
        <v>15</v>
      </c>
      <c r="I324" s="9" t="s">
        <v>4</v>
      </c>
      <c r="J324" s="7" t="s">
        <v>4325</v>
      </c>
      <c r="K324" s="9" t="s">
        <v>20</v>
      </c>
      <c r="L324" s="7">
        <v>1</v>
      </c>
    </row>
    <row r="325" spans="1:14">
      <c r="A325" s="46">
        <v>45034</v>
      </c>
      <c r="B325" s="7">
        <f t="shared" ref="B325:B339" si="11">B324+1</f>
        <v>324</v>
      </c>
      <c r="C325" s="25" t="s">
        <v>4326</v>
      </c>
      <c r="D325" s="122" t="s">
        <v>48</v>
      </c>
      <c r="E325" s="7">
        <v>1</v>
      </c>
      <c r="F325" s="7">
        <v>1</v>
      </c>
      <c r="G325" s="7">
        <v>2</v>
      </c>
      <c r="H325" s="9" t="s">
        <v>32</v>
      </c>
      <c r="I325" s="9" t="s">
        <v>7</v>
      </c>
      <c r="J325" s="7" t="s">
        <v>51</v>
      </c>
      <c r="K325" s="9" t="s">
        <v>5</v>
      </c>
      <c r="L325" s="7">
        <v>1</v>
      </c>
    </row>
    <row r="326" spans="1:14">
      <c r="A326" s="46">
        <v>45034</v>
      </c>
      <c r="B326" s="7">
        <f t="shared" si="11"/>
        <v>325</v>
      </c>
      <c r="C326" s="25" t="s">
        <v>4327</v>
      </c>
      <c r="D326" s="122" t="s">
        <v>48</v>
      </c>
      <c r="E326" s="7">
        <v>1</v>
      </c>
      <c r="F326" s="7">
        <v>1</v>
      </c>
      <c r="G326" s="7">
        <v>2</v>
      </c>
      <c r="H326" s="9" t="s">
        <v>32</v>
      </c>
      <c r="I326" s="9" t="s">
        <v>4</v>
      </c>
      <c r="J326" s="7" t="s">
        <v>87</v>
      </c>
      <c r="K326" s="9" t="s">
        <v>5</v>
      </c>
      <c r="L326" s="7">
        <v>1</v>
      </c>
    </row>
    <row r="327" spans="1:14">
      <c r="A327" s="46">
        <v>45034</v>
      </c>
      <c r="B327" s="7">
        <f t="shared" si="11"/>
        <v>326</v>
      </c>
      <c r="C327" s="25" t="s">
        <v>4328</v>
      </c>
      <c r="D327" s="122" t="s">
        <v>48</v>
      </c>
      <c r="E327" s="7">
        <v>1</v>
      </c>
      <c r="F327" s="7">
        <v>1</v>
      </c>
      <c r="G327" s="7">
        <v>1</v>
      </c>
      <c r="H327" s="9" t="s">
        <v>6</v>
      </c>
      <c r="I327" s="9" t="s">
        <v>4</v>
      </c>
      <c r="J327" s="7" t="s">
        <v>87</v>
      </c>
      <c r="K327" s="9" t="s">
        <v>20</v>
      </c>
      <c r="L327" s="7">
        <v>1</v>
      </c>
    </row>
    <row r="328" spans="1:14">
      <c r="A328" s="46">
        <v>45034</v>
      </c>
      <c r="B328" s="7">
        <f t="shared" si="11"/>
        <v>327</v>
      </c>
      <c r="C328" s="25" t="s">
        <v>4329</v>
      </c>
      <c r="D328" s="122" t="s">
        <v>48</v>
      </c>
      <c r="E328" s="7">
        <v>1</v>
      </c>
      <c r="F328" s="7">
        <v>1</v>
      </c>
      <c r="G328" s="7">
        <v>1</v>
      </c>
      <c r="H328" s="9" t="s">
        <v>32</v>
      </c>
      <c r="I328" s="9" t="s">
        <v>7</v>
      </c>
      <c r="J328" s="7" t="s">
        <v>51</v>
      </c>
      <c r="K328" s="9" t="s">
        <v>5</v>
      </c>
      <c r="M328" s="7">
        <v>1</v>
      </c>
      <c r="N328" t="s">
        <v>4330</v>
      </c>
    </row>
    <row r="329" spans="1:14">
      <c r="A329" s="46">
        <v>45034</v>
      </c>
      <c r="B329" s="7">
        <f t="shared" si="11"/>
        <v>328</v>
      </c>
      <c r="C329" s="25" t="s">
        <v>4331</v>
      </c>
      <c r="D329" s="122" t="s">
        <v>48</v>
      </c>
      <c r="E329" s="7">
        <v>1</v>
      </c>
      <c r="F329" s="7">
        <v>1</v>
      </c>
      <c r="G329" s="7">
        <v>1</v>
      </c>
      <c r="H329" s="9" t="s">
        <v>32</v>
      </c>
      <c r="I329" s="9" t="s">
        <v>4</v>
      </c>
      <c r="J329" s="7" t="s">
        <v>87</v>
      </c>
      <c r="K329" s="9" t="s">
        <v>5</v>
      </c>
      <c r="M329" s="7">
        <v>1</v>
      </c>
      <c r="N329" t="s">
        <v>4330</v>
      </c>
    </row>
    <row r="330" spans="1:14">
      <c r="A330" s="46">
        <v>45034</v>
      </c>
      <c r="B330" s="7">
        <f t="shared" si="11"/>
        <v>329</v>
      </c>
      <c r="C330" s="25" t="s">
        <v>4332</v>
      </c>
      <c r="D330" s="122" t="s">
        <v>48</v>
      </c>
      <c r="E330" s="7">
        <v>1</v>
      </c>
      <c r="F330" s="7">
        <v>1</v>
      </c>
      <c r="G330" s="7">
        <v>1</v>
      </c>
      <c r="H330" s="9" t="s">
        <v>32</v>
      </c>
      <c r="I330" s="9" t="s">
        <v>4</v>
      </c>
      <c r="J330" s="7" t="s">
        <v>49</v>
      </c>
      <c r="K330" s="9" t="s">
        <v>5</v>
      </c>
      <c r="M330" s="7">
        <v>1</v>
      </c>
      <c r="N330" t="s">
        <v>4330</v>
      </c>
    </row>
    <row r="331" spans="1:14">
      <c r="A331" s="46">
        <v>45034</v>
      </c>
      <c r="B331" s="7">
        <f t="shared" si="11"/>
        <v>330</v>
      </c>
      <c r="C331" s="25" t="s">
        <v>4333</v>
      </c>
      <c r="D331" s="122" t="s">
        <v>783</v>
      </c>
      <c r="E331" s="7">
        <v>1</v>
      </c>
      <c r="F331" s="7">
        <v>1</v>
      </c>
      <c r="G331" s="7">
        <v>1</v>
      </c>
      <c r="H331" s="9" t="s">
        <v>6</v>
      </c>
      <c r="I331" s="9" t="s">
        <v>4</v>
      </c>
      <c r="J331" s="7" t="s">
        <v>66</v>
      </c>
      <c r="K331" s="9" t="s">
        <v>8</v>
      </c>
      <c r="L331" s="7">
        <v>1</v>
      </c>
    </row>
    <row r="332" spans="1:14">
      <c r="A332" s="46">
        <v>45034</v>
      </c>
      <c r="B332" s="7">
        <f t="shared" si="11"/>
        <v>331</v>
      </c>
      <c r="C332" s="25" t="s">
        <v>4334</v>
      </c>
      <c r="D332" s="122" t="s">
        <v>783</v>
      </c>
      <c r="E332" s="7">
        <v>1</v>
      </c>
      <c r="F332" s="7">
        <v>1</v>
      </c>
      <c r="G332" s="7">
        <v>1</v>
      </c>
      <c r="H332" s="9" t="s">
        <v>6</v>
      </c>
      <c r="I332" s="9" t="s">
        <v>7</v>
      </c>
      <c r="J332" s="7" t="s">
        <v>49</v>
      </c>
      <c r="K332" s="9" t="s">
        <v>8</v>
      </c>
      <c r="L332" s="7">
        <v>1</v>
      </c>
    </row>
    <row r="333" spans="1:14">
      <c r="A333" s="46">
        <v>45034</v>
      </c>
      <c r="B333" s="7">
        <f t="shared" si="11"/>
        <v>332</v>
      </c>
      <c r="C333" s="25" t="s">
        <v>4335</v>
      </c>
      <c r="D333" s="122" t="s">
        <v>783</v>
      </c>
      <c r="E333" s="7">
        <v>1</v>
      </c>
      <c r="F333" s="7">
        <v>1</v>
      </c>
      <c r="G333" s="7">
        <v>1</v>
      </c>
      <c r="H333" s="9" t="s">
        <v>6</v>
      </c>
      <c r="I333" s="9" t="s">
        <v>4</v>
      </c>
      <c r="J333" s="7" t="s">
        <v>51</v>
      </c>
      <c r="K333" s="9" t="s">
        <v>8</v>
      </c>
      <c r="L333" s="7">
        <v>1</v>
      </c>
    </row>
    <row r="334" spans="1:14">
      <c r="A334" s="46">
        <v>45034</v>
      </c>
      <c r="B334" s="7">
        <f t="shared" si="11"/>
        <v>333</v>
      </c>
      <c r="C334" s="25" t="s">
        <v>4336</v>
      </c>
      <c r="D334" s="122" t="s">
        <v>783</v>
      </c>
      <c r="E334" s="7">
        <v>1</v>
      </c>
      <c r="F334" s="7">
        <v>1</v>
      </c>
      <c r="G334" s="7">
        <v>1</v>
      </c>
      <c r="H334" s="9" t="s">
        <v>6</v>
      </c>
      <c r="I334" s="9" t="s">
        <v>4</v>
      </c>
      <c r="J334" s="7" t="s">
        <v>49</v>
      </c>
      <c r="K334" s="9" t="s">
        <v>20</v>
      </c>
      <c r="L334" s="7">
        <v>1</v>
      </c>
    </row>
    <row r="335" spans="1:14">
      <c r="A335" s="46">
        <v>45034</v>
      </c>
      <c r="B335" s="7">
        <f t="shared" si="11"/>
        <v>334</v>
      </c>
      <c r="C335" s="25" t="s">
        <v>4337</v>
      </c>
      <c r="D335" s="122" t="s">
        <v>783</v>
      </c>
      <c r="E335" s="7">
        <v>1</v>
      </c>
      <c r="F335" s="7">
        <v>1</v>
      </c>
      <c r="G335" s="7">
        <v>1</v>
      </c>
      <c r="H335" s="9" t="s">
        <v>6</v>
      </c>
      <c r="I335" s="9" t="s">
        <v>7</v>
      </c>
      <c r="J335" s="7" t="s">
        <v>51</v>
      </c>
      <c r="K335" s="9" t="s">
        <v>8</v>
      </c>
      <c r="L335" s="7">
        <v>1</v>
      </c>
    </row>
    <row r="336" spans="1:14">
      <c r="A336" s="46">
        <v>45034</v>
      </c>
      <c r="B336" s="7">
        <f t="shared" si="11"/>
        <v>335</v>
      </c>
      <c r="C336" s="25" t="s">
        <v>4338</v>
      </c>
      <c r="D336" s="122" t="s">
        <v>53</v>
      </c>
      <c r="E336" s="7">
        <v>1</v>
      </c>
      <c r="F336" s="7">
        <v>1</v>
      </c>
      <c r="G336" s="7">
        <v>1</v>
      </c>
      <c r="H336" s="9" t="s">
        <v>13</v>
      </c>
      <c r="I336" s="9" t="s">
        <v>13</v>
      </c>
      <c r="J336" s="7" t="s">
        <v>49</v>
      </c>
      <c r="K336" s="9" t="s">
        <v>8</v>
      </c>
      <c r="L336" s="7">
        <v>1</v>
      </c>
    </row>
    <row r="337" spans="1:14">
      <c r="A337" s="46">
        <v>45034</v>
      </c>
      <c r="B337" s="7">
        <f t="shared" si="11"/>
        <v>336</v>
      </c>
      <c r="C337" s="25" t="s">
        <v>4339</v>
      </c>
      <c r="D337" s="122" t="s">
        <v>53</v>
      </c>
      <c r="E337" s="7">
        <v>1</v>
      </c>
      <c r="F337" s="7">
        <v>1</v>
      </c>
      <c r="G337" s="7">
        <v>3</v>
      </c>
      <c r="H337" s="9" t="s">
        <v>9</v>
      </c>
      <c r="I337" s="9" t="s">
        <v>4</v>
      </c>
      <c r="J337" s="7" t="s">
        <v>66</v>
      </c>
      <c r="K337" s="9" t="s">
        <v>8</v>
      </c>
      <c r="L337" s="7">
        <v>1</v>
      </c>
    </row>
    <row r="338" spans="1:14">
      <c r="A338" s="46">
        <v>45034</v>
      </c>
      <c r="B338" s="7">
        <f t="shared" si="11"/>
        <v>337</v>
      </c>
      <c r="C338" s="25" t="s">
        <v>4340</v>
      </c>
      <c r="D338" s="122" t="s">
        <v>53</v>
      </c>
      <c r="E338" s="7">
        <v>1</v>
      </c>
      <c r="F338" s="7">
        <v>1</v>
      </c>
      <c r="G338" s="7">
        <v>1</v>
      </c>
      <c r="H338" s="9" t="s">
        <v>6</v>
      </c>
      <c r="I338" s="9" t="s">
        <v>4</v>
      </c>
      <c r="J338" s="7" t="s">
        <v>83</v>
      </c>
      <c r="K338" s="9" t="s">
        <v>20</v>
      </c>
      <c r="L338" s="7">
        <v>1</v>
      </c>
    </row>
    <row r="339" spans="1:14">
      <c r="A339" s="46">
        <v>45034</v>
      </c>
      <c r="B339" s="7">
        <f t="shared" si="11"/>
        <v>338</v>
      </c>
      <c r="C339" s="25" t="s">
        <v>4341</v>
      </c>
      <c r="D339" s="122" t="s">
        <v>53</v>
      </c>
      <c r="E339" s="7">
        <v>1</v>
      </c>
      <c r="F339" s="7">
        <v>1</v>
      </c>
      <c r="G339" s="7">
        <v>1</v>
      </c>
      <c r="H339" s="9" t="s">
        <v>6</v>
      </c>
      <c r="I339" s="9" t="s">
        <v>7</v>
      </c>
      <c r="J339" s="7" t="s">
        <v>49</v>
      </c>
      <c r="K339" s="9" t="s">
        <v>8</v>
      </c>
      <c r="L339" s="7">
        <v>1</v>
      </c>
    </row>
    <row r="340" spans="1:14">
      <c r="A340" s="46">
        <v>45034</v>
      </c>
      <c r="B340" s="7">
        <f>B339+1</f>
        <v>339</v>
      </c>
      <c r="C340" s="25" t="s">
        <v>4342</v>
      </c>
      <c r="D340" s="122" t="s">
        <v>159</v>
      </c>
      <c r="E340" s="7">
        <v>1</v>
      </c>
      <c r="F340" s="7">
        <v>0</v>
      </c>
      <c r="G340" s="7">
        <v>1</v>
      </c>
      <c r="H340" s="9" t="s">
        <v>15</v>
      </c>
      <c r="I340" s="9" t="s">
        <v>4</v>
      </c>
      <c r="J340" s="7" t="s">
        <v>1325</v>
      </c>
      <c r="K340" s="9" t="s">
        <v>20</v>
      </c>
      <c r="L340" s="7">
        <v>1</v>
      </c>
    </row>
    <row r="341" spans="1:14">
      <c r="A341" s="46">
        <v>45034</v>
      </c>
      <c r="B341" s="7">
        <f>B340+1</f>
        <v>340</v>
      </c>
      <c r="C341" s="25" t="s">
        <v>4343</v>
      </c>
      <c r="D341" s="122" t="s">
        <v>159</v>
      </c>
      <c r="E341" s="7">
        <v>1</v>
      </c>
      <c r="F341" s="7">
        <v>2</v>
      </c>
      <c r="G341" s="7">
        <v>2</v>
      </c>
      <c r="H341" s="9" t="s">
        <v>15</v>
      </c>
      <c r="I341" s="9" t="s">
        <v>4344</v>
      </c>
      <c r="J341" s="7" t="s">
        <v>49</v>
      </c>
      <c r="K341" s="9" t="s">
        <v>11</v>
      </c>
      <c r="L341" s="7">
        <v>1</v>
      </c>
    </row>
    <row r="342" spans="1:14">
      <c r="A342" s="46">
        <v>45034</v>
      </c>
      <c r="B342" s="7">
        <f>B341+1</f>
        <v>341</v>
      </c>
      <c r="C342" s="25" t="s">
        <v>4345</v>
      </c>
      <c r="D342" s="122" t="s">
        <v>159</v>
      </c>
      <c r="E342" s="7">
        <v>1</v>
      </c>
      <c r="F342" s="7">
        <v>0</v>
      </c>
      <c r="G342" s="7">
        <v>2</v>
      </c>
      <c r="H342" s="9" t="s">
        <v>6</v>
      </c>
      <c r="I342" s="9" t="s">
        <v>4</v>
      </c>
      <c r="J342" s="7" t="s">
        <v>87</v>
      </c>
      <c r="K342" s="9" t="s">
        <v>20</v>
      </c>
      <c r="L342" s="7">
        <v>1</v>
      </c>
    </row>
    <row r="343" spans="1:14">
      <c r="A343" s="46">
        <v>45034</v>
      </c>
      <c r="B343" s="7">
        <f>B342+1</f>
        <v>342</v>
      </c>
      <c r="C343" s="25" t="s">
        <v>4346</v>
      </c>
      <c r="D343" s="122" t="s">
        <v>159</v>
      </c>
      <c r="E343" s="7">
        <v>1</v>
      </c>
      <c r="F343" s="7">
        <v>1</v>
      </c>
      <c r="G343" s="7">
        <v>1</v>
      </c>
      <c r="H343" s="9" t="s">
        <v>6</v>
      </c>
      <c r="I343" s="9" t="s">
        <v>4</v>
      </c>
      <c r="J343" s="7" t="s">
        <v>87</v>
      </c>
      <c r="K343" s="9" t="s">
        <v>20</v>
      </c>
      <c r="L343" s="7">
        <v>1</v>
      </c>
    </row>
    <row r="344" spans="1:14">
      <c r="A344" s="46">
        <v>45035</v>
      </c>
      <c r="B344" s="7">
        <f>B343+1</f>
        <v>343</v>
      </c>
      <c r="C344" s="25" t="s">
        <v>4347</v>
      </c>
      <c r="D344" s="122" t="s">
        <v>2605</v>
      </c>
      <c r="E344" s="7">
        <v>1</v>
      </c>
      <c r="F344" s="7">
        <v>21</v>
      </c>
      <c r="G344" s="7">
        <v>0</v>
      </c>
      <c r="H344" s="9" t="s">
        <v>30</v>
      </c>
      <c r="I344" s="9" t="s">
        <v>4</v>
      </c>
      <c r="J344" s="7" t="s">
        <v>71</v>
      </c>
      <c r="K344" s="9" t="s">
        <v>29</v>
      </c>
      <c r="L344" s="7">
        <v>1</v>
      </c>
    </row>
    <row r="345" spans="1:14">
      <c r="A345" s="46">
        <v>45035</v>
      </c>
      <c r="B345" s="7">
        <f>B344+1</f>
        <v>344</v>
      </c>
      <c r="C345" s="25" t="s">
        <v>4348</v>
      </c>
      <c r="D345" s="122" t="s">
        <v>2605</v>
      </c>
      <c r="E345" s="7">
        <v>1</v>
      </c>
      <c r="F345" s="7">
        <v>1</v>
      </c>
      <c r="G345" s="7">
        <v>1</v>
      </c>
      <c r="H345" s="9" t="s">
        <v>6</v>
      </c>
      <c r="I345" s="9" t="s">
        <v>7</v>
      </c>
      <c r="J345" s="7" t="s">
        <v>49</v>
      </c>
      <c r="K345" s="9" t="s">
        <v>20</v>
      </c>
      <c r="L345" s="7">
        <v>1</v>
      </c>
    </row>
    <row r="346" spans="1:14">
      <c r="A346" s="46">
        <v>45035</v>
      </c>
      <c r="B346" s="7">
        <f>B345+1</f>
        <v>345</v>
      </c>
      <c r="C346" s="25" t="s">
        <v>4349</v>
      </c>
      <c r="D346" s="122" t="s">
        <v>2605</v>
      </c>
      <c r="E346" s="7">
        <v>1</v>
      </c>
      <c r="F346" s="7">
        <v>1</v>
      </c>
      <c r="G346" s="7">
        <v>1</v>
      </c>
      <c r="H346" s="9" t="s">
        <v>6</v>
      </c>
      <c r="I346" s="9" t="s">
        <v>16</v>
      </c>
      <c r="J346" s="7" t="s">
        <v>49</v>
      </c>
      <c r="K346" s="9" t="s">
        <v>20</v>
      </c>
      <c r="L346" s="7">
        <v>1</v>
      </c>
    </row>
    <row r="347" spans="1:14">
      <c r="A347" s="46">
        <v>45035</v>
      </c>
      <c r="B347" s="7">
        <f>B346+1</f>
        <v>346</v>
      </c>
      <c r="C347" s="25" t="s">
        <v>4350</v>
      </c>
      <c r="D347" s="122" t="s">
        <v>2605</v>
      </c>
      <c r="E347" s="7">
        <v>1</v>
      </c>
      <c r="F347" s="7">
        <v>1</v>
      </c>
      <c r="G347" s="7">
        <v>1</v>
      </c>
      <c r="H347" s="9" t="s">
        <v>6</v>
      </c>
      <c r="I347" s="9" t="s">
        <v>4</v>
      </c>
      <c r="J347" s="7" t="s">
        <v>51</v>
      </c>
      <c r="K347" s="9" t="s">
        <v>8</v>
      </c>
      <c r="L347" s="7">
        <v>1</v>
      </c>
    </row>
    <row r="348" spans="1:14">
      <c r="A348" s="46">
        <v>45035</v>
      </c>
      <c r="B348" s="7">
        <f>B347+1</f>
        <v>347</v>
      </c>
      <c r="C348" s="25" t="s">
        <v>4351</v>
      </c>
      <c r="D348" s="122" t="s">
        <v>55</v>
      </c>
      <c r="E348" s="7">
        <v>1</v>
      </c>
      <c r="F348" s="7">
        <v>1</v>
      </c>
      <c r="G348" s="7">
        <v>1</v>
      </c>
      <c r="H348" s="9" t="s">
        <v>3</v>
      </c>
      <c r="I348" s="9" t="s">
        <v>7</v>
      </c>
      <c r="J348" s="7" t="s">
        <v>49</v>
      </c>
      <c r="K348" s="9" t="s">
        <v>5</v>
      </c>
      <c r="M348" s="7">
        <v>1</v>
      </c>
    </row>
    <row r="349" spans="1:14">
      <c r="A349" s="46">
        <v>45035</v>
      </c>
      <c r="B349" s="7">
        <f>B348+1</f>
        <v>348</v>
      </c>
      <c r="C349" s="25" t="s">
        <v>4352</v>
      </c>
      <c r="D349" s="122" t="s">
        <v>55</v>
      </c>
      <c r="E349" s="7">
        <v>1</v>
      </c>
      <c r="F349" s="7">
        <v>0</v>
      </c>
      <c r="G349" s="7">
        <v>2</v>
      </c>
      <c r="H349" s="9" t="s">
        <v>6</v>
      </c>
      <c r="I349" s="9" t="s">
        <v>16</v>
      </c>
      <c r="J349" s="7" t="s">
        <v>49</v>
      </c>
      <c r="K349" s="9" t="s">
        <v>20</v>
      </c>
      <c r="L349" s="7">
        <v>1</v>
      </c>
    </row>
    <row r="350" spans="1:14">
      <c r="A350" s="46">
        <v>45035</v>
      </c>
      <c r="B350" s="7">
        <f>B349+1</f>
        <v>349</v>
      </c>
      <c r="C350" s="25" t="s">
        <v>4348</v>
      </c>
      <c r="D350" s="122" t="s">
        <v>55</v>
      </c>
      <c r="E350" s="7">
        <v>1</v>
      </c>
      <c r="F350" s="7">
        <v>1</v>
      </c>
      <c r="G350" s="7">
        <v>1</v>
      </c>
      <c r="H350" s="9" t="s">
        <v>6</v>
      </c>
      <c r="I350" s="9" t="s">
        <v>16</v>
      </c>
      <c r="J350" s="7" t="s">
        <v>49</v>
      </c>
      <c r="K350" s="9" t="s">
        <v>20</v>
      </c>
      <c r="L350" s="7">
        <v>1</v>
      </c>
    </row>
    <row r="351" spans="1:14">
      <c r="A351" s="46">
        <v>45035</v>
      </c>
      <c r="B351" s="7">
        <f>B350+1</f>
        <v>350</v>
      </c>
      <c r="C351" s="25" t="s">
        <v>4353</v>
      </c>
      <c r="D351" s="122" t="s">
        <v>55</v>
      </c>
      <c r="E351" s="7">
        <v>1</v>
      </c>
      <c r="F351" s="7">
        <v>1</v>
      </c>
      <c r="G351" s="7">
        <v>1</v>
      </c>
      <c r="H351" s="9" t="s">
        <v>6</v>
      </c>
      <c r="I351" s="9" t="s">
        <v>4</v>
      </c>
      <c r="J351" s="7" t="s">
        <v>66</v>
      </c>
      <c r="K351" s="9" t="s">
        <v>8</v>
      </c>
      <c r="L351" s="7">
        <v>1</v>
      </c>
    </row>
    <row r="352" spans="1:14">
      <c r="A352" s="46">
        <v>45035</v>
      </c>
      <c r="B352" s="7">
        <f>B351+1</f>
        <v>351</v>
      </c>
      <c r="C352" s="25" t="s">
        <v>4354</v>
      </c>
      <c r="D352" s="122" t="s">
        <v>59</v>
      </c>
      <c r="E352" s="7">
        <v>1</v>
      </c>
      <c r="F352" s="7">
        <v>0</v>
      </c>
      <c r="G352" s="7">
        <v>8</v>
      </c>
      <c r="H352" s="9" t="s">
        <v>15</v>
      </c>
      <c r="I352" s="9" t="s">
        <v>4</v>
      </c>
      <c r="J352" s="7" t="s">
        <v>1443</v>
      </c>
      <c r="K352" s="9" t="s">
        <v>20</v>
      </c>
      <c r="M352" s="7">
        <v>1</v>
      </c>
      <c r="N352" t="s">
        <v>4355</v>
      </c>
    </row>
    <row r="353" spans="1:14">
      <c r="A353" s="46">
        <v>45035</v>
      </c>
      <c r="B353" s="7">
        <f>B352+1</f>
        <v>352</v>
      </c>
      <c r="C353" s="25" t="s">
        <v>4356</v>
      </c>
      <c r="D353" s="122" t="s">
        <v>59</v>
      </c>
      <c r="E353" s="7">
        <v>1</v>
      </c>
      <c r="F353" s="7">
        <v>0</v>
      </c>
      <c r="G353" s="7">
        <v>2</v>
      </c>
      <c r="H353" s="9" t="s">
        <v>15</v>
      </c>
      <c r="I353" s="9" t="s">
        <v>4</v>
      </c>
      <c r="J353" s="7" t="s">
        <v>66</v>
      </c>
      <c r="K353" s="9" t="s">
        <v>20</v>
      </c>
      <c r="M353" s="7">
        <v>1</v>
      </c>
      <c r="N353" t="s">
        <v>4355</v>
      </c>
    </row>
    <row r="354" spans="1:14">
      <c r="A354" s="46">
        <v>45035</v>
      </c>
      <c r="B354" s="7">
        <f>B353+1</f>
        <v>353</v>
      </c>
      <c r="C354" s="25" t="s">
        <v>4357</v>
      </c>
      <c r="D354" s="122" t="s">
        <v>59</v>
      </c>
      <c r="E354" s="7">
        <v>1</v>
      </c>
      <c r="F354" s="7">
        <v>0</v>
      </c>
      <c r="G354" s="7">
        <v>3</v>
      </c>
      <c r="H354" s="9" t="s">
        <v>15</v>
      </c>
      <c r="I354" s="9" t="s">
        <v>4</v>
      </c>
      <c r="J354" s="7" t="s">
        <v>71</v>
      </c>
      <c r="K354" s="9" t="s">
        <v>20</v>
      </c>
      <c r="L354" s="7">
        <v>1</v>
      </c>
    </row>
    <row r="355" spans="1:14">
      <c r="A355" s="46">
        <v>45035</v>
      </c>
      <c r="B355" s="7">
        <f t="shared" ref="B355:B374" si="12">B354+1</f>
        <v>354</v>
      </c>
      <c r="C355" s="25" t="s">
        <v>4358</v>
      </c>
      <c r="D355" s="122" t="s">
        <v>59</v>
      </c>
      <c r="E355" s="7">
        <v>1</v>
      </c>
      <c r="F355" s="7">
        <v>1</v>
      </c>
      <c r="G355" s="7">
        <v>1</v>
      </c>
      <c r="H355" s="9" t="s">
        <v>6</v>
      </c>
      <c r="I355" s="9" t="s">
        <v>7</v>
      </c>
      <c r="J355" s="7" t="s">
        <v>49</v>
      </c>
      <c r="K355" s="9" t="s">
        <v>20</v>
      </c>
      <c r="L355" s="7">
        <v>1</v>
      </c>
    </row>
    <row r="356" spans="1:14">
      <c r="A356" s="46">
        <v>45035</v>
      </c>
      <c r="B356" s="7">
        <f t="shared" si="12"/>
        <v>355</v>
      </c>
      <c r="C356" s="25" t="s">
        <v>4359</v>
      </c>
      <c r="D356" s="122" t="s">
        <v>59</v>
      </c>
      <c r="E356" s="7">
        <v>1</v>
      </c>
      <c r="F356" s="7">
        <v>1</v>
      </c>
      <c r="G356" s="7">
        <v>1</v>
      </c>
      <c r="H356" s="9" t="s">
        <v>6</v>
      </c>
      <c r="I356" s="9" t="s">
        <v>4</v>
      </c>
      <c r="J356" s="7" t="s">
        <v>51</v>
      </c>
      <c r="K356" s="9" t="s">
        <v>20</v>
      </c>
      <c r="L356" s="7">
        <v>1</v>
      </c>
    </row>
    <row r="357" spans="1:14">
      <c r="A357" s="46">
        <v>45035</v>
      </c>
      <c r="B357" s="7">
        <f t="shared" si="12"/>
        <v>356</v>
      </c>
      <c r="C357" s="25" t="s">
        <v>4360</v>
      </c>
      <c r="D357" s="122" t="s">
        <v>70</v>
      </c>
      <c r="E357" s="7">
        <v>1</v>
      </c>
      <c r="F357" s="7">
        <v>1</v>
      </c>
      <c r="G357" s="7">
        <v>1</v>
      </c>
      <c r="H357" s="9" t="s">
        <v>6</v>
      </c>
      <c r="I357" s="9" t="s">
        <v>7</v>
      </c>
      <c r="J357" s="7" t="s">
        <v>51</v>
      </c>
      <c r="K357" s="9" t="s">
        <v>8</v>
      </c>
      <c r="L357" s="7">
        <v>1</v>
      </c>
    </row>
    <row r="358" spans="1:14">
      <c r="A358" s="46">
        <v>45035</v>
      </c>
      <c r="B358" s="7">
        <f t="shared" si="12"/>
        <v>357</v>
      </c>
      <c r="C358" s="25" t="s">
        <v>4361</v>
      </c>
      <c r="D358" s="212" t="s">
        <v>73</v>
      </c>
      <c r="E358" s="7">
        <v>1</v>
      </c>
      <c r="F358" s="7">
        <v>1</v>
      </c>
      <c r="G358" s="7">
        <v>1</v>
      </c>
      <c r="H358" s="9" t="s">
        <v>6</v>
      </c>
      <c r="I358" s="9" t="s">
        <v>7</v>
      </c>
      <c r="J358" s="7" t="s">
        <v>51</v>
      </c>
      <c r="K358" s="9" t="s">
        <v>8</v>
      </c>
      <c r="L358" s="7">
        <v>1</v>
      </c>
    </row>
    <row r="359" spans="1:14">
      <c r="A359" s="46">
        <v>45035</v>
      </c>
      <c r="B359" s="7">
        <f t="shared" si="12"/>
        <v>358</v>
      </c>
      <c r="C359" s="25" t="s">
        <v>4362</v>
      </c>
      <c r="D359" s="212" t="s">
        <v>73</v>
      </c>
      <c r="E359" s="7">
        <v>1</v>
      </c>
      <c r="F359" s="7">
        <v>0</v>
      </c>
      <c r="G359" s="7">
        <v>1</v>
      </c>
      <c r="H359" s="9" t="s">
        <v>15</v>
      </c>
      <c r="I359" s="9" t="s">
        <v>4</v>
      </c>
      <c r="J359" s="7" t="s">
        <v>4363</v>
      </c>
      <c r="K359" s="9" t="s">
        <v>20</v>
      </c>
      <c r="L359" s="7">
        <v>1</v>
      </c>
    </row>
    <row r="360" spans="1:14">
      <c r="A360" s="46">
        <v>45035</v>
      </c>
      <c r="B360" s="7">
        <f t="shared" si="12"/>
        <v>359</v>
      </c>
      <c r="C360" s="25" t="s">
        <v>4364</v>
      </c>
      <c r="D360" s="212" t="s">
        <v>73</v>
      </c>
      <c r="E360" s="7">
        <v>1</v>
      </c>
      <c r="F360" s="7">
        <v>1</v>
      </c>
      <c r="G360" s="7">
        <v>1</v>
      </c>
      <c r="H360" s="9" t="s">
        <v>6</v>
      </c>
      <c r="I360" s="9" t="s">
        <v>7</v>
      </c>
      <c r="J360" s="7" t="s">
        <v>51</v>
      </c>
      <c r="K360" s="9" t="s">
        <v>20</v>
      </c>
      <c r="L360" s="7">
        <v>1</v>
      </c>
    </row>
    <row r="361" spans="1:14">
      <c r="A361" s="46">
        <v>45035</v>
      </c>
      <c r="B361" s="7">
        <f t="shared" si="12"/>
        <v>360</v>
      </c>
      <c r="C361" s="25" t="s">
        <v>4365</v>
      </c>
      <c r="D361" s="212" t="s">
        <v>73</v>
      </c>
      <c r="E361" s="7">
        <v>1</v>
      </c>
      <c r="F361" s="7">
        <v>0</v>
      </c>
      <c r="G361" s="7">
        <v>0</v>
      </c>
      <c r="H361" s="9" t="s">
        <v>3</v>
      </c>
      <c r="I361" s="9" t="s">
        <v>4</v>
      </c>
      <c r="J361" s="7" t="s">
        <v>51</v>
      </c>
      <c r="K361" s="9" t="s">
        <v>20</v>
      </c>
      <c r="L361" s="7">
        <v>1</v>
      </c>
    </row>
    <row r="362" spans="1:14">
      <c r="A362" s="46">
        <v>45035</v>
      </c>
      <c r="B362" s="7">
        <f t="shared" si="12"/>
        <v>361</v>
      </c>
      <c r="C362" s="25" t="s">
        <v>4366</v>
      </c>
      <c r="D362" s="122" t="s">
        <v>61</v>
      </c>
      <c r="E362" s="7">
        <v>1</v>
      </c>
      <c r="F362" s="7">
        <v>1</v>
      </c>
      <c r="G362" s="7">
        <v>1</v>
      </c>
      <c r="H362" s="9" t="s">
        <v>6</v>
      </c>
      <c r="I362" s="9" t="s">
        <v>7</v>
      </c>
      <c r="J362" s="7" t="s">
        <v>49</v>
      </c>
      <c r="K362" s="9" t="s">
        <v>8</v>
      </c>
      <c r="L362" s="7">
        <v>1</v>
      </c>
    </row>
    <row r="363" spans="1:14">
      <c r="A363" s="46">
        <v>45035</v>
      </c>
      <c r="B363" s="7">
        <f t="shared" si="12"/>
        <v>362</v>
      </c>
      <c r="C363" s="25" t="s">
        <v>4367</v>
      </c>
      <c r="D363" s="122" t="s">
        <v>3439</v>
      </c>
      <c r="E363" s="7">
        <v>1</v>
      </c>
      <c r="F363" s="7">
        <v>1</v>
      </c>
      <c r="G363" s="7">
        <v>1</v>
      </c>
      <c r="H363" s="9" t="s">
        <v>6</v>
      </c>
      <c r="I363" s="9" t="s">
        <v>4</v>
      </c>
      <c r="J363" s="7" t="s">
        <v>87</v>
      </c>
      <c r="K363" s="9" t="s">
        <v>8</v>
      </c>
      <c r="L363" s="7">
        <v>1</v>
      </c>
    </row>
    <row r="364" spans="1:14">
      <c r="A364" s="46">
        <v>45035</v>
      </c>
      <c r="B364" s="7">
        <f t="shared" si="12"/>
        <v>363</v>
      </c>
      <c r="C364" s="214" t="s">
        <v>4368</v>
      </c>
      <c r="D364" s="122" t="s">
        <v>950</v>
      </c>
      <c r="E364" s="7">
        <v>1</v>
      </c>
      <c r="F364" s="7">
        <v>0</v>
      </c>
      <c r="G364" s="7">
        <v>0</v>
      </c>
      <c r="H364" s="9" t="s">
        <v>6</v>
      </c>
      <c r="I364" s="9" t="s">
        <v>16</v>
      </c>
      <c r="J364" s="7" t="s">
        <v>49</v>
      </c>
      <c r="K364" s="9" t="s">
        <v>8</v>
      </c>
      <c r="M364" s="7">
        <v>1</v>
      </c>
    </row>
    <row r="365" spans="1:14">
      <c r="A365" s="46">
        <v>45035</v>
      </c>
      <c r="B365" s="7">
        <f t="shared" si="12"/>
        <v>364</v>
      </c>
      <c r="C365" s="25" t="s">
        <v>4369</v>
      </c>
      <c r="D365" s="122" t="s">
        <v>783</v>
      </c>
      <c r="E365" s="7">
        <v>1</v>
      </c>
      <c r="F365" s="7">
        <v>1</v>
      </c>
      <c r="G365" s="7">
        <v>1</v>
      </c>
      <c r="H365" s="9" t="s">
        <v>6</v>
      </c>
      <c r="I365" s="9" t="s">
        <v>4</v>
      </c>
      <c r="J365" s="7" t="s">
        <v>87</v>
      </c>
      <c r="K365" s="9" t="s">
        <v>8</v>
      </c>
      <c r="L365" s="7">
        <v>1</v>
      </c>
    </row>
    <row r="366" spans="1:14">
      <c r="A366" s="46">
        <v>45035</v>
      </c>
      <c r="B366" s="7">
        <f t="shared" si="12"/>
        <v>365</v>
      </c>
      <c r="C366" s="25" t="s">
        <v>4370</v>
      </c>
      <c r="D366" s="122" t="s">
        <v>783</v>
      </c>
      <c r="E366" s="7">
        <v>1</v>
      </c>
      <c r="F366" s="7">
        <v>1</v>
      </c>
      <c r="G366" s="7">
        <v>1</v>
      </c>
      <c r="H366" s="9" t="s">
        <v>6</v>
      </c>
      <c r="I366" s="9" t="s">
        <v>4</v>
      </c>
      <c r="J366" s="7" t="s">
        <v>66</v>
      </c>
      <c r="K366" s="9" t="s">
        <v>8</v>
      </c>
      <c r="L366" s="7">
        <v>1</v>
      </c>
    </row>
    <row r="367" spans="1:14">
      <c r="A367" s="46">
        <v>45035</v>
      </c>
      <c r="B367" s="7">
        <f t="shared" si="12"/>
        <v>366</v>
      </c>
      <c r="C367" s="25" t="s">
        <v>4371</v>
      </c>
      <c r="D367" s="122" t="s">
        <v>783</v>
      </c>
      <c r="E367" s="7">
        <v>1</v>
      </c>
      <c r="F367" s="7">
        <v>0</v>
      </c>
      <c r="G367" s="7">
        <v>3</v>
      </c>
      <c r="H367" s="9" t="s">
        <v>6</v>
      </c>
      <c r="I367" s="9" t="s">
        <v>16</v>
      </c>
      <c r="J367" s="7" t="s">
        <v>49</v>
      </c>
      <c r="K367" s="9" t="s">
        <v>20</v>
      </c>
      <c r="L367" s="7">
        <v>1</v>
      </c>
    </row>
    <row r="368" spans="1:14">
      <c r="A368" s="46">
        <v>45035</v>
      </c>
      <c r="B368" s="7">
        <f>B367+1</f>
        <v>367</v>
      </c>
      <c r="C368" s="25" t="s">
        <v>4372</v>
      </c>
      <c r="D368" s="122" t="s">
        <v>783</v>
      </c>
      <c r="E368" s="7">
        <v>1</v>
      </c>
      <c r="F368" s="7">
        <v>1</v>
      </c>
      <c r="G368" s="7">
        <v>1</v>
      </c>
      <c r="H368" s="9" t="s">
        <v>3</v>
      </c>
      <c r="I368" s="9" t="s">
        <v>4</v>
      </c>
      <c r="J368" s="7" t="s">
        <v>49</v>
      </c>
      <c r="K368" s="9" t="s">
        <v>5</v>
      </c>
      <c r="M368" s="7">
        <v>1</v>
      </c>
      <c r="N368" t="s">
        <v>3043</v>
      </c>
    </row>
    <row r="369" spans="1:14">
      <c r="A369" s="46">
        <v>45035</v>
      </c>
      <c r="B369" s="7">
        <f>B368+1</f>
        <v>368</v>
      </c>
      <c r="C369" s="25" t="s">
        <v>4373</v>
      </c>
      <c r="D369" s="122" t="s">
        <v>783</v>
      </c>
      <c r="E369" s="7">
        <v>1</v>
      </c>
      <c r="F369" s="7">
        <v>0</v>
      </c>
      <c r="G369" s="7">
        <v>0</v>
      </c>
      <c r="H369" s="9" t="s">
        <v>6</v>
      </c>
      <c r="I369" s="9" t="s">
        <v>7</v>
      </c>
      <c r="J369" s="7" t="s">
        <v>49</v>
      </c>
      <c r="K369" s="9" t="s">
        <v>23</v>
      </c>
      <c r="L369" s="7">
        <v>1</v>
      </c>
    </row>
    <row r="370" spans="1:14">
      <c r="A370" s="46">
        <v>45035</v>
      </c>
      <c r="B370" s="7">
        <f>B369+1</f>
        <v>369</v>
      </c>
      <c r="C370" s="25" t="s">
        <v>4374</v>
      </c>
      <c r="D370" s="122" t="s">
        <v>783</v>
      </c>
      <c r="E370" s="7">
        <v>1</v>
      </c>
      <c r="F370" s="7">
        <v>0</v>
      </c>
      <c r="G370" s="7">
        <v>0</v>
      </c>
      <c r="H370" s="9" t="s">
        <v>6</v>
      </c>
      <c r="I370" s="9" t="s">
        <v>16</v>
      </c>
      <c r="J370" s="7" t="s">
        <v>49</v>
      </c>
      <c r="K370" s="9" t="s">
        <v>23</v>
      </c>
      <c r="L370" s="7">
        <v>1</v>
      </c>
    </row>
    <row r="371" spans="1:14">
      <c r="A371" s="46">
        <v>45035</v>
      </c>
      <c r="B371" s="7">
        <f>B370+1</f>
        <v>370</v>
      </c>
      <c r="C371" s="25" t="s">
        <v>4375</v>
      </c>
      <c r="D371" s="122" t="s">
        <v>48</v>
      </c>
      <c r="E371" s="7">
        <v>1</v>
      </c>
      <c r="F371" s="7">
        <v>1</v>
      </c>
      <c r="G371" s="7">
        <v>3</v>
      </c>
      <c r="H371" s="9" t="s">
        <v>32</v>
      </c>
      <c r="I371" s="9" t="s">
        <v>19</v>
      </c>
      <c r="J371" s="7" t="s">
        <v>49</v>
      </c>
      <c r="K371" s="9" t="s">
        <v>5</v>
      </c>
      <c r="L371" s="7">
        <v>1</v>
      </c>
    </row>
    <row r="372" spans="1:14">
      <c r="A372" s="46">
        <v>45035</v>
      </c>
      <c r="B372" s="7">
        <f>B371+1</f>
        <v>371</v>
      </c>
      <c r="C372" s="25" t="s">
        <v>4376</v>
      </c>
      <c r="D372" s="122" t="s">
        <v>48</v>
      </c>
      <c r="E372" s="7">
        <v>1</v>
      </c>
      <c r="F372" s="7">
        <v>1</v>
      </c>
      <c r="G372" s="7">
        <v>1</v>
      </c>
      <c r="H372" s="9" t="s">
        <v>32</v>
      </c>
      <c r="I372" s="9" t="s">
        <v>19</v>
      </c>
      <c r="J372" s="7" t="s">
        <v>49</v>
      </c>
      <c r="K372" s="9" t="s">
        <v>5</v>
      </c>
      <c r="M372" s="7">
        <v>1</v>
      </c>
      <c r="N372" t="s">
        <v>4330</v>
      </c>
    </row>
    <row r="373" spans="1:14">
      <c r="A373" s="46">
        <v>45035</v>
      </c>
      <c r="B373" s="7">
        <f>B372+1</f>
        <v>372</v>
      </c>
      <c r="C373" s="25" t="s">
        <v>4377</v>
      </c>
      <c r="D373" s="122" t="s">
        <v>48</v>
      </c>
      <c r="E373" s="7">
        <v>1</v>
      </c>
      <c r="F373" s="7">
        <v>1</v>
      </c>
      <c r="G373" s="7">
        <v>0</v>
      </c>
      <c r="H373" s="9" t="s">
        <v>21</v>
      </c>
      <c r="I373" s="9" t="s">
        <v>4</v>
      </c>
      <c r="J373" s="7" t="s">
        <v>71</v>
      </c>
      <c r="K373" s="9" t="s">
        <v>14</v>
      </c>
      <c r="M373" s="7">
        <v>1</v>
      </c>
      <c r="N373" t="s">
        <v>3774</v>
      </c>
    </row>
    <row r="374" spans="1:14">
      <c r="A374" s="46">
        <v>45035</v>
      </c>
      <c r="B374" s="7">
        <f>B373+1</f>
        <v>373</v>
      </c>
      <c r="C374" s="25" t="s">
        <v>4378</v>
      </c>
      <c r="D374" s="122" t="s">
        <v>48</v>
      </c>
      <c r="E374" s="7">
        <v>1</v>
      </c>
      <c r="F374" s="7">
        <v>1</v>
      </c>
      <c r="G374" s="7">
        <v>0</v>
      </c>
      <c r="H374" s="9" t="s">
        <v>21</v>
      </c>
      <c r="I374" s="9" t="s">
        <v>4</v>
      </c>
      <c r="J374" s="7" t="s">
        <v>4379</v>
      </c>
      <c r="K374" s="9" t="s">
        <v>14</v>
      </c>
      <c r="M374" s="7">
        <v>1</v>
      </c>
      <c r="N374" t="s">
        <v>3774</v>
      </c>
    </row>
    <row r="375" spans="1:14">
      <c r="A375" s="46">
        <v>45035</v>
      </c>
      <c r="B375" s="7">
        <f>B374+1</f>
        <v>374</v>
      </c>
      <c r="C375" s="25" t="s">
        <v>4380</v>
      </c>
      <c r="D375" s="122" t="s">
        <v>48</v>
      </c>
      <c r="E375" s="7">
        <v>1</v>
      </c>
      <c r="F375" s="7">
        <v>0</v>
      </c>
      <c r="G375" s="7">
        <v>0</v>
      </c>
      <c r="H375" s="9" t="s">
        <v>6</v>
      </c>
      <c r="I375" s="9" t="s">
        <v>4</v>
      </c>
      <c r="J375" s="7" t="s">
        <v>49</v>
      </c>
      <c r="K375" s="9" t="s">
        <v>36</v>
      </c>
      <c r="M375" s="7">
        <v>1</v>
      </c>
      <c r="N375" t="s">
        <v>4381</v>
      </c>
    </row>
    <row r="376" spans="1:14">
      <c r="A376" s="46">
        <v>45035</v>
      </c>
      <c r="B376" s="7">
        <f>B375+1</f>
        <v>375</v>
      </c>
      <c r="C376" s="25" t="s">
        <v>4382</v>
      </c>
      <c r="D376" s="122" t="s">
        <v>48</v>
      </c>
      <c r="E376" s="7">
        <v>1</v>
      </c>
      <c r="F376" s="7">
        <v>0</v>
      </c>
      <c r="G376" s="7">
        <v>0</v>
      </c>
      <c r="H376" s="9" t="s">
        <v>6</v>
      </c>
      <c r="I376" s="9" t="s">
        <v>4</v>
      </c>
      <c r="J376" s="7" t="s">
        <v>87</v>
      </c>
      <c r="K376" s="9" t="s">
        <v>36</v>
      </c>
      <c r="M376" s="7">
        <v>1</v>
      </c>
      <c r="N376" t="s">
        <v>4381</v>
      </c>
    </row>
    <row r="377" spans="1:14">
      <c r="A377" s="46">
        <v>45035</v>
      </c>
      <c r="B377" s="7">
        <f>B376+1</f>
        <v>376</v>
      </c>
      <c r="C377" s="25" t="s">
        <v>4383</v>
      </c>
      <c r="D377" s="122" t="s">
        <v>48</v>
      </c>
      <c r="E377" s="7">
        <v>1</v>
      </c>
      <c r="F377" s="7">
        <v>0</v>
      </c>
      <c r="G377" s="7">
        <v>0</v>
      </c>
      <c r="H377" s="9" t="s">
        <v>6</v>
      </c>
      <c r="I377" s="9" t="s">
        <v>4</v>
      </c>
      <c r="J377" s="7" t="s">
        <v>49</v>
      </c>
      <c r="K377" s="9" t="s">
        <v>23</v>
      </c>
      <c r="L377" s="7">
        <v>1</v>
      </c>
    </row>
    <row r="378" spans="1:14">
      <c r="A378" s="46">
        <v>45035</v>
      </c>
      <c r="B378" s="7">
        <f>B377+1</f>
        <v>377</v>
      </c>
      <c r="C378" s="25" t="s">
        <v>4384</v>
      </c>
      <c r="D378" s="122" t="s">
        <v>53</v>
      </c>
      <c r="E378" s="7">
        <v>1</v>
      </c>
      <c r="F378" s="7">
        <v>1</v>
      </c>
      <c r="G378" s="7">
        <v>3</v>
      </c>
      <c r="H378" s="9" t="s">
        <v>32</v>
      </c>
      <c r="I378" s="9" t="s">
        <v>4</v>
      </c>
      <c r="J378" s="7" t="s">
        <v>51</v>
      </c>
      <c r="K378" s="9" t="s">
        <v>5</v>
      </c>
      <c r="L378" s="7">
        <v>1</v>
      </c>
    </row>
    <row r="379" spans="1:14">
      <c r="A379" s="46">
        <v>45035</v>
      </c>
      <c r="B379" s="7">
        <f>B378+1</f>
        <v>378</v>
      </c>
      <c r="C379" s="25" t="s">
        <v>4385</v>
      </c>
      <c r="D379" s="122" t="s">
        <v>53</v>
      </c>
      <c r="E379" s="7">
        <v>1</v>
      </c>
      <c r="F379" s="7">
        <v>1</v>
      </c>
      <c r="G379" s="7">
        <v>1</v>
      </c>
      <c r="H379" s="9" t="s">
        <v>32</v>
      </c>
      <c r="I379" s="9" t="s">
        <v>4</v>
      </c>
      <c r="J379" s="7" t="s">
        <v>51</v>
      </c>
      <c r="K379" s="9" t="s">
        <v>5</v>
      </c>
      <c r="M379" s="7">
        <v>1</v>
      </c>
      <c r="N379" t="s">
        <v>4330</v>
      </c>
    </row>
    <row r="380" spans="1:14">
      <c r="A380" s="46">
        <v>45035</v>
      </c>
      <c r="B380" s="7">
        <f>B379+1</f>
        <v>379</v>
      </c>
      <c r="C380" s="25" t="s">
        <v>4386</v>
      </c>
      <c r="D380" s="122" t="s">
        <v>53</v>
      </c>
      <c r="E380" s="7">
        <v>1</v>
      </c>
      <c r="F380" s="7">
        <v>0</v>
      </c>
      <c r="G380" s="7">
        <v>0</v>
      </c>
      <c r="H380" s="9" t="s">
        <v>6</v>
      </c>
      <c r="I380" s="9" t="s">
        <v>4</v>
      </c>
      <c r="J380" s="7" t="s">
        <v>87</v>
      </c>
      <c r="K380" s="9" t="s">
        <v>23</v>
      </c>
      <c r="L380" s="7">
        <v>1</v>
      </c>
    </row>
    <row r="381" spans="1:14">
      <c r="A381" s="46">
        <v>45035</v>
      </c>
      <c r="B381" s="7">
        <f>B380+1</f>
        <v>380</v>
      </c>
      <c r="C381" s="25" t="s">
        <v>4387</v>
      </c>
      <c r="D381" s="122" t="s">
        <v>53</v>
      </c>
      <c r="E381" s="7">
        <v>1</v>
      </c>
      <c r="F381" s="7">
        <v>1</v>
      </c>
      <c r="G381" s="7">
        <v>1</v>
      </c>
      <c r="H381" s="9" t="s">
        <v>6</v>
      </c>
      <c r="I381" s="9" t="s">
        <v>7</v>
      </c>
      <c r="J381" s="7" t="s">
        <v>51</v>
      </c>
      <c r="K381" s="9" t="s">
        <v>8</v>
      </c>
      <c r="L381" s="7">
        <v>1</v>
      </c>
    </row>
    <row r="382" spans="1:14">
      <c r="A382" s="46">
        <v>45035</v>
      </c>
      <c r="B382" s="7">
        <f t="shared" ref="B382:B397" si="13">B381+1</f>
        <v>381</v>
      </c>
      <c r="C382" s="25" t="s">
        <v>1797</v>
      </c>
      <c r="D382" s="122" t="s">
        <v>113</v>
      </c>
      <c r="E382" s="7">
        <v>1</v>
      </c>
      <c r="F382" s="7">
        <v>1</v>
      </c>
      <c r="G382" s="7">
        <v>3</v>
      </c>
      <c r="H382" s="9" t="s">
        <v>6</v>
      </c>
      <c r="I382" s="9" t="s">
        <v>4</v>
      </c>
      <c r="J382" s="7" t="s">
        <v>83</v>
      </c>
      <c r="K382" s="9" t="s">
        <v>8</v>
      </c>
      <c r="M382" s="7">
        <v>1</v>
      </c>
    </row>
    <row r="383" spans="1:14">
      <c r="A383" s="46">
        <v>45035</v>
      </c>
      <c r="B383" s="7">
        <f t="shared" si="13"/>
        <v>382</v>
      </c>
      <c r="C383" s="25" t="s">
        <v>4388</v>
      </c>
      <c r="D383" s="122" t="s">
        <v>113</v>
      </c>
      <c r="E383" s="7">
        <v>1</v>
      </c>
      <c r="F383" s="7">
        <v>3</v>
      </c>
      <c r="G383" s="7">
        <v>5</v>
      </c>
      <c r="H383" s="9" t="s">
        <v>15</v>
      </c>
      <c r="I383" s="9" t="s">
        <v>4</v>
      </c>
      <c r="J383" s="7" t="s">
        <v>4389</v>
      </c>
      <c r="K383" s="9" t="s">
        <v>11</v>
      </c>
      <c r="L383" s="7">
        <v>1</v>
      </c>
    </row>
    <row r="384" spans="1:14">
      <c r="A384" s="46">
        <v>45035</v>
      </c>
      <c r="B384" s="7">
        <f t="shared" si="13"/>
        <v>383</v>
      </c>
      <c r="C384" s="25" t="s">
        <v>4390</v>
      </c>
      <c r="D384" s="122" t="s">
        <v>113</v>
      </c>
      <c r="E384" s="7">
        <v>1</v>
      </c>
      <c r="F384" s="7">
        <v>0</v>
      </c>
      <c r="G384" s="7">
        <v>1</v>
      </c>
      <c r="H384" s="9" t="s">
        <v>3</v>
      </c>
      <c r="I384" s="9" t="s">
        <v>7</v>
      </c>
      <c r="J384" s="7" t="s">
        <v>49</v>
      </c>
      <c r="K384" s="9" t="s">
        <v>20</v>
      </c>
      <c r="L384" s="7">
        <v>1</v>
      </c>
    </row>
    <row r="385" spans="1:14">
      <c r="A385" s="46">
        <v>45035</v>
      </c>
      <c r="B385" s="7">
        <f t="shared" si="13"/>
        <v>384</v>
      </c>
      <c r="C385" s="25" t="s">
        <v>4391</v>
      </c>
      <c r="D385" s="122" t="s">
        <v>113</v>
      </c>
      <c r="E385" s="7">
        <v>1</v>
      </c>
      <c r="F385" s="7">
        <v>0</v>
      </c>
      <c r="G385" s="7">
        <v>1</v>
      </c>
      <c r="H385" s="9" t="s">
        <v>3</v>
      </c>
      <c r="I385" s="9" t="s">
        <v>4</v>
      </c>
      <c r="J385" s="7" t="s">
        <v>49</v>
      </c>
      <c r="K385" s="9" t="s">
        <v>20</v>
      </c>
      <c r="L385" s="7">
        <v>1</v>
      </c>
    </row>
    <row r="386" spans="1:14">
      <c r="A386" s="46">
        <v>45035</v>
      </c>
      <c r="B386" s="7">
        <f t="shared" si="13"/>
        <v>385</v>
      </c>
      <c r="C386" s="25" t="s">
        <v>4392</v>
      </c>
      <c r="D386" s="122" t="s">
        <v>113</v>
      </c>
      <c r="E386" s="7">
        <v>1</v>
      </c>
      <c r="F386" s="7">
        <v>0</v>
      </c>
      <c r="G386" s="7">
        <v>1</v>
      </c>
      <c r="H386" s="9" t="s">
        <v>3</v>
      </c>
      <c r="I386" s="9" t="s">
        <v>4</v>
      </c>
      <c r="J386" s="7" t="s">
        <v>87</v>
      </c>
      <c r="K386" s="9" t="s">
        <v>20</v>
      </c>
      <c r="L386" s="7">
        <v>1</v>
      </c>
    </row>
    <row r="387" spans="1:14">
      <c r="A387" s="46">
        <v>45036</v>
      </c>
      <c r="B387" s="7">
        <f t="shared" si="13"/>
        <v>386</v>
      </c>
      <c r="C387" s="25" t="s">
        <v>4393</v>
      </c>
      <c r="D387" s="122" t="s">
        <v>55</v>
      </c>
      <c r="E387" s="7">
        <v>1</v>
      </c>
      <c r="F387" s="7">
        <v>1</v>
      </c>
      <c r="G387" s="7">
        <v>1</v>
      </c>
      <c r="H387" s="9" t="s">
        <v>32</v>
      </c>
      <c r="I387" s="9" t="s">
        <v>19</v>
      </c>
      <c r="J387" s="7" t="s">
        <v>49</v>
      </c>
      <c r="K387" s="9" t="s">
        <v>5</v>
      </c>
      <c r="L387" s="7">
        <v>1</v>
      </c>
    </row>
    <row r="388" spans="1:14">
      <c r="A388" s="46">
        <v>45036</v>
      </c>
      <c r="B388" s="7">
        <f t="shared" si="13"/>
        <v>387</v>
      </c>
      <c r="C388" s="25" t="s">
        <v>4394</v>
      </c>
      <c r="D388" s="122" t="s">
        <v>55</v>
      </c>
      <c r="E388" s="7">
        <v>1</v>
      </c>
      <c r="F388" s="7">
        <v>1</v>
      </c>
      <c r="G388" s="7">
        <v>1</v>
      </c>
      <c r="H388" s="9" t="s">
        <v>32</v>
      </c>
      <c r="I388" s="9" t="s">
        <v>22</v>
      </c>
      <c r="J388" s="7" t="s">
        <v>87</v>
      </c>
      <c r="K388" s="9" t="s">
        <v>5</v>
      </c>
      <c r="L388" s="7">
        <v>1</v>
      </c>
    </row>
    <row r="389" spans="1:14">
      <c r="A389" s="46">
        <v>45036</v>
      </c>
      <c r="B389" s="7">
        <f t="shared" si="13"/>
        <v>388</v>
      </c>
      <c r="C389" s="25" t="s">
        <v>4395</v>
      </c>
      <c r="D389" s="122" t="s">
        <v>55</v>
      </c>
      <c r="E389" s="7">
        <v>1</v>
      </c>
      <c r="F389" s="7">
        <v>1</v>
      </c>
      <c r="G389" s="7">
        <v>1</v>
      </c>
      <c r="H389" s="9" t="s">
        <v>32</v>
      </c>
      <c r="I389" s="9" t="s">
        <v>22</v>
      </c>
      <c r="J389" s="7" t="s">
        <v>51</v>
      </c>
      <c r="K389" s="9" t="s">
        <v>5</v>
      </c>
      <c r="L389" s="7">
        <v>1</v>
      </c>
    </row>
    <row r="390" spans="1:14">
      <c r="A390" s="46">
        <v>45036</v>
      </c>
      <c r="B390" s="7">
        <f t="shared" si="13"/>
        <v>389</v>
      </c>
      <c r="C390" s="25" t="s">
        <v>4396</v>
      </c>
      <c r="D390" s="122" t="s">
        <v>55</v>
      </c>
      <c r="E390" s="7">
        <v>1</v>
      </c>
      <c r="F390" s="7">
        <v>0</v>
      </c>
      <c r="G390" s="7">
        <v>1</v>
      </c>
      <c r="H390" s="9" t="s">
        <v>15</v>
      </c>
      <c r="I390" s="9" t="s">
        <v>4</v>
      </c>
      <c r="J390" s="7" t="s">
        <v>1209</v>
      </c>
      <c r="K390" s="9" t="s">
        <v>20</v>
      </c>
      <c r="L390" s="7">
        <v>1</v>
      </c>
    </row>
    <row r="391" spans="1:14">
      <c r="A391" s="46">
        <v>45036</v>
      </c>
      <c r="B391" s="7">
        <f t="shared" si="13"/>
        <v>390</v>
      </c>
      <c r="C391" s="25" t="s">
        <v>4397</v>
      </c>
      <c r="D391" s="122" t="s">
        <v>61</v>
      </c>
      <c r="E391" s="7">
        <v>1</v>
      </c>
      <c r="F391" s="7">
        <v>1</v>
      </c>
      <c r="G391" s="7">
        <v>1</v>
      </c>
      <c r="H391" s="9" t="s">
        <v>6</v>
      </c>
      <c r="I391" s="9" t="s">
        <v>13</v>
      </c>
      <c r="J391" s="7" t="s">
        <v>49</v>
      </c>
      <c r="K391" s="9" t="s">
        <v>8</v>
      </c>
      <c r="M391" s="7">
        <v>1</v>
      </c>
      <c r="N391" t="s">
        <v>4398</v>
      </c>
    </row>
    <row r="392" spans="1:14">
      <c r="A392" s="46">
        <v>45036</v>
      </c>
      <c r="B392" s="7">
        <f t="shared" si="13"/>
        <v>391</v>
      </c>
      <c r="C392" s="25" t="s">
        <v>4399</v>
      </c>
      <c r="D392" s="122" t="s">
        <v>61</v>
      </c>
      <c r="E392" s="7">
        <v>1</v>
      </c>
      <c r="F392" s="7">
        <v>2</v>
      </c>
      <c r="G392" s="7">
        <v>2</v>
      </c>
      <c r="H392" s="9" t="s">
        <v>6</v>
      </c>
      <c r="I392" s="9" t="s">
        <v>4</v>
      </c>
      <c r="J392" s="7" t="s">
        <v>51</v>
      </c>
      <c r="K392" s="9" t="s">
        <v>25</v>
      </c>
      <c r="L392" s="7">
        <v>1</v>
      </c>
    </row>
    <row r="393" spans="1:14">
      <c r="A393" s="46">
        <v>45036</v>
      </c>
      <c r="B393" s="7">
        <f>B392+1</f>
        <v>392</v>
      </c>
      <c r="C393" s="25" t="s">
        <v>4400</v>
      </c>
      <c r="D393" s="122" t="s">
        <v>61</v>
      </c>
      <c r="E393" s="7">
        <v>1</v>
      </c>
      <c r="F393" s="7">
        <v>2</v>
      </c>
      <c r="G393" s="7">
        <v>2</v>
      </c>
      <c r="H393" s="9" t="s">
        <v>6</v>
      </c>
      <c r="I393" s="9" t="s">
        <v>4</v>
      </c>
      <c r="J393" s="7" t="s">
        <v>83</v>
      </c>
      <c r="K393" s="9" t="s">
        <v>25</v>
      </c>
      <c r="L393" s="7">
        <v>1</v>
      </c>
    </row>
    <row r="394" spans="1:14">
      <c r="A394" s="46">
        <v>45036</v>
      </c>
      <c r="B394" s="7">
        <f>B393+1</f>
        <v>393</v>
      </c>
      <c r="C394" s="25" t="s">
        <v>4401</v>
      </c>
      <c r="D394" s="122" t="s">
        <v>61</v>
      </c>
      <c r="E394" s="7">
        <v>1</v>
      </c>
      <c r="F394" s="7">
        <v>1</v>
      </c>
      <c r="G394" s="7">
        <v>1</v>
      </c>
      <c r="H394" s="9" t="s">
        <v>3</v>
      </c>
      <c r="I394" s="9" t="s">
        <v>22</v>
      </c>
      <c r="J394" s="7" t="s">
        <v>87</v>
      </c>
      <c r="K394" s="9" t="s">
        <v>5</v>
      </c>
      <c r="M394" s="7">
        <v>1</v>
      </c>
      <c r="N394" t="s">
        <v>4402</v>
      </c>
    </row>
    <row r="395" spans="1:14">
      <c r="A395" s="46">
        <v>45036</v>
      </c>
      <c r="B395" s="7">
        <f>B394+1</f>
        <v>394</v>
      </c>
      <c r="C395" s="25" t="s">
        <v>4403</v>
      </c>
      <c r="D395" s="122" t="s">
        <v>70</v>
      </c>
      <c r="E395" s="7">
        <v>1</v>
      </c>
      <c r="F395" s="7">
        <v>1</v>
      </c>
      <c r="G395" s="7">
        <v>0</v>
      </c>
      <c r="H395" s="9" t="s">
        <v>18</v>
      </c>
      <c r="I395" s="9" t="s">
        <v>4</v>
      </c>
      <c r="J395" s="7" t="s">
        <v>87</v>
      </c>
      <c r="K395" s="9" t="s">
        <v>17</v>
      </c>
      <c r="L395" s="7">
        <v>1</v>
      </c>
    </row>
    <row r="396" spans="1:14">
      <c r="A396" s="46">
        <v>45036</v>
      </c>
      <c r="B396" s="7">
        <f>B395+1</f>
        <v>395</v>
      </c>
      <c r="C396" s="25" t="s">
        <v>4404</v>
      </c>
      <c r="D396" s="122" t="s">
        <v>70</v>
      </c>
      <c r="E396" s="7">
        <v>1</v>
      </c>
      <c r="F396" s="7">
        <v>1</v>
      </c>
      <c r="G396" s="7">
        <v>0</v>
      </c>
      <c r="H396" s="9" t="s">
        <v>18</v>
      </c>
      <c r="I396" s="9" t="s">
        <v>4</v>
      </c>
      <c r="J396" s="7" t="s">
        <v>49</v>
      </c>
      <c r="K396" s="9" t="s">
        <v>17</v>
      </c>
      <c r="L396" s="7">
        <v>1</v>
      </c>
    </row>
    <row r="397" spans="1:14">
      <c r="A397" s="46">
        <v>45036</v>
      </c>
      <c r="B397" s="7">
        <f>B396+1</f>
        <v>396</v>
      </c>
      <c r="C397" s="25" t="s">
        <v>4405</v>
      </c>
      <c r="D397" s="122" t="s">
        <v>70</v>
      </c>
      <c r="E397" s="7">
        <v>1</v>
      </c>
      <c r="F397" s="7">
        <v>2</v>
      </c>
      <c r="G397" s="7">
        <v>2</v>
      </c>
      <c r="H397" s="9" t="s">
        <v>21</v>
      </c>
      <c r="I397" s="9" t="s">
        <v>4</v>
      </c>
      <c r="J397" s="7" t="s">
        <v>49</v>
      </c>
      <c r="K397" s="9" t="s">
        <v>14</v>
      </c>
      <c r="M397" s="7">
        <v>1</v>
      </c>
      <c r="N397" t="s">
        <v>3750</v>
      </c>
    </row>
    <row r="398" spans="1:14">
      <c r="A398" s="46">
        <v>45036</v>
      </c>
      <c r="B398" s="7">
        <f>B397+1</f>
        <v>397</v>
      </c>
      <c r="C398" s="25" t="s">
        <v>4406</v>
      </c>
      <c r="D398" s="122" t="s">
        <v>3439</v>
      </c>
      <c r="E398" s="7">
        <v>1</v>
      </c>
      <c r="F398" s="7">
        <v>1</v>
      </c>
      <c r="G398" s="7">
        <v>1</v>
      </c>
      <c r="H398" s="9" t="s">
        <v>6</v>
      </c>
      <c r="I398" s="9" t="s">
        <v>4</v>
      </c>
      <c r="J398" s="7" t="s">
        <v>49</v>
      </c>
      <c r="K398" s="9" t="s">
        <v>8</v>
      </c>
      <c r="M398" s="7">
        <v>1</v>
      </c>
      <c r="N398" t="s">
        <v>4407</v>
      </c>
    </row>
    <row r="399" spans="1:14">
      <c r="A399" s="46">
        <v>45036</v>
      </c>
      <c r="B399" s="7">
        <f>B398+1</f>
        <v>398</v>
      </c>
      <c r="C399" s="25" t="s">
        <v>4408</v>
      </c>
      <c r="D399" s="122" t="s">
        <v>3439</v>
      </c>
      <c r="E399" s="7">
        <v>1</v>
      </c>
      <c r="F399" s="7">
        <v>1</v>
      </c>
      <c r="G399" s="7">
        <v>1</v>
      </c>
      <c r="H399" s="9" t="s">
        <v>6</v>
      </c>
      <c r="I399" s="9" t="s">
        <v>4</v>
      </c>
      <c r="J399" s="7" t="s">
        <v>87</v>
      </c>
      <c r="K399" s="9" t="s">
        <v>25</v>
      </c>
      <c r="L399" s="7">
        <v>1</v>
      </c>
    </row>
    <row r="400" spans="1:14">
      <c r="A400" s="46">
        <v>45036</v>
      </c>
      <c r="B400" s="7">
        <f>B399+1</f>
        <v>399</v>
      </c>
      <c r="C400" s="25" t="s">
        <v>4409</v>
      </c>
      <c r="D400" s="122" t="s">
        <v>3439</v>
      </c>
      <c r="E400" s="7">
        <v>1</v>
      </c>
      <c r="F400" s="7">
        <v>1</v>
      </c>
      <c r="G400" s="7">
        <v>1</v>
      </c>
      <c r="H400" s="9" t="s">
        <v>6</v>
      </c>
      <c r="I400" s="9" t="s">
        <v>4</v>
      </c>
      <c r="J400" s="7" t="s">
        <v>49</v>
      </c>
      <c r="K400" s="9" t="s">
        <v>25</v>
      </c>
      <c r="L400" s="7">
        <v>1</v>
      </c>
    </row>
    <row r="401" spans="1:14">
      <c r="A401" s="46">
        <v>45036</v>
      </c>
      <c r="B401" s="7">
        <f>B400+1</f>
        <v>400</v>
      </c>
      <c r="C401" s="25" t="s">
        <v>4410</v>
      </c>
      <c r="D401" s="122" t="s">
        <v>59</v>
      </c>
      <c r="E401" s="7">
        <v>1</v>
      </c>
      <c r="F401" s="7">
        <v>1</v>
      </c>
      <c r="G401" s="7">
        <v>1</v>
      </c>
      <c r="H401" s="9" t="s">
        <v>3</v>
      </c>
      <c r="I401" s="9" t="s">
        <v>24</v>
      </c>
      <c r="J401" s="7" t="s">
        <v>49</v>
      </c>
      <c r="K401" s="9" t="s">
        <v>25</v>
      </c>
      <c r="M401" s="7">
        <v>1</v>
      </c>
      <c r="N401" t="s">
        <v>4411</v>
      </c>
    </row>
    <row r="402" spans="1:14">
      <c r="A402" s="46">
        <v>45036</v>
      </c>
      <c r="B402" s="7">
        <f>B401+1</f>
        <v>401</v>
      </c>
      <c r="C402" s="25" t="s">
        <v>4412</v>
      </c>
      <c r="D402" s="122" t="s">
        <v>59</v>
      </c>
      <c r="E402" s="7">
        <v>1</v>
      </c>
      <c r="F402" s="7">
        <v>2</v>
      </c>
      <c r="G402" s="7">
        <v>2</v>
      </c>
      <c r="H402" s="9" t="s">
        <v>6</v>
      </c>
      <c r="I402" s="9" t="s">
        <v>4</v>
      </c>
      <c r="J402" s="7" t="s">
        <v>49</v>
      </c>
      <c r="K402" s="9" t="s">
        <v>25</v>
      </c>
      <c r="L402" s="7">
        <v>1</v>
      </c>
    </row>
    <row r="403" spans="1:14">
      <c r="A403" s="46">
        <v>45036</v>
      </c>
      <c r="B403" s="7">
        <f>B402+1</f>
        <v>402</v>
      </c>
      <c r="C403" s="25" t="s">
        <v>4413</v>
      </c>
      <c r="D403" s="122" t="s">
        <v>59</v>
      </c>
      <c r="E403" s="7">
        <v>1</v>
      </c>
      <c r="F403" s="7">
        <v>2</v>
      </c>
      <c r="G403" s="7">
        <v>2</v>
      </c>
      <c r="H403" s="9" t="s">
        <v>6</v>
      </c>
      <c r="I403" s="9" t="s">
        <v>4</v>
      </c>
      <c r="J403" s="7" t="s">
        <v>87</v>
      </c>
      <c r="K403" s="9" t="s">
        <v>25</v>
      </c>
      <c r="L403" s="7">
        <v>1</v>
      </c>
    </row>
    <row r="404" spans="1:14">
      <c r="A404" s="46">
        <v>45036</v>
      </c>
      <c r="B404" s="7">
        <f>B403+1</f>
        <v>403</v>
      </c>
      <c r="C404" s="25" t="s">
        <v>4414</v>
      </c>
      <c r="D404" s="122" t="s">
        <v>59</v>
      </c>
      <c r="E404" s="7">
        <v>1</v>
      </c>
      <c r="F404" s="7">
        <v>2</v>
      </c>
      <c r="G404" s="7">
        <v>2</v>
      </c>
      <c r="H404" s="9" t="s">
        <v>6</v>
      </c>
      <c r="I404" s="9" t="s">
        <v>4</v>
      </c>
      <c r="J404" s="7" t="s">
        <v>51</v>
      </c>
      <c r="K404" s="9" t="s">
        <v>25</v>
      </c>
      <c r="L404" s="7">
        <v>1</v>
      </c>
    </row>
    <row r="405" spans="1:14">
      <c r="A405" s="46">
        <v>45036</v>
      </c>
      <c r="B405" s="7">
        <f>B404+1</f>
        <v>404</v>
      </c>
      <c r="C405" s="25" t="s">
        <v>4415</v>
      </c>
      <c r="D405" s="122" t="s">
        <v>59</v>
      </c>
      <c r="E405" s="7">
        <v>1</v>
      </c>
      <c r="F405" s="7">
        <v>2</v>
      </c>
      <c r="G405" s="7">
        <v>2</v>
      </c>
      <c r="H405" s="9" t="s">
        <v>6</v>
      </c>
      <c r="I405" s="9" t="s">
        <v>4</v>
      </c>
      <c r="J405" s="7" t="s">
        <v>83</v>
      </c>
      <c r="K405" s="9" t="s">
        <v>25</v>
      </c>
      <c r="L405" s="7">
        <v>1</v>
      </c>
    </row>
    <row r="406" spans="1:14">
      <c r="A406" s="46">
        <v>45036</v>
      </c>
      <c r="B406" s="7">
        <f>B405+1</f>
        <v>405</v>
      </c>
      <c r="C406" s="25" t="s">
        <v>4416</v>
      </c>
      <c r="D406" s="122" t="s">
        <v>59</v>
      </c>
      <c r="E406" s="7">
        <v>1</v>
      </c>
      <c r="F406" s="7">
        <v>0</v>
      </c>
      <c r="G406" s="7">
        <v>1</v>
      </c>
      <c r="H406" s="9" t="s">
        <v>15</v>
      </c>
      <c r="I406" s="9" t="s">
        <v>4</v>
      </c>
      <c r="J406" s="7" t="s">
        <v>51</v>
      </c>
      <c r="K406" s="9" t="s">
        <v>14</v>
      </c>
      <c r="L406" s="7">
        <v>1</v>
      </c>
    </row>
    <row r="407" spans="1:14">
      <c r="A407" s="46">
        <v>45036</v>
      </c>
      <c r="B407" s="7">
        <f>B406+1</f>
        <v>406</v>
      </c>
      <c r="C407" s="25" t="s">
        <v>4231</v>
      </c>
      <c r="D407" s="122" t="s">
        <v>2605</v>
      </c>
      <c r="E407" s="7">
        <v>1</v>
      </c>
      <c r="F407" s="7">
        <v>0</v>
      </c>
      <c r="G407" s="7">
        <v>0</v>
      </c>
      <c r="H407" s="9" t="s">
        <v>15</v>
      </c>
      <c r="I407" s="9" t="s">
        <v>4</v>
      </c>
      <c r="J407" s="7" t="s">
        <v>66</v>
      </c>
      <c r="K407" s="9" t="s">
        <v>20</v>
      </c>
      <c r="M407" s="7">
        <v>1</v>
      </c>
      <c r="N407" t="s">
        <v>4417</v>
      </c>
    </row>
    <row r="408" spans="1:14">
      <c r="A408" s="46">
        <v>45036</v>
      </c>
      <c r="B408" s="7">
        <f>B407+1</f>
        <v>407</v>
      </c>
      <c r="C408" s="25" t="s">
        <v>4241</v>
      </c>
      <c r="D408" s="122" t="s">
        <v>2605</v>
      </c>
      <c r="E408" s="7">
        <v>1</v>
      </c>
      <c r="F408" s="7">
        <v>0</v>
      </c>
      <c r="G408" s="7">
        <v>0</v>
      </c>
      <c r="H408" s="9" t="s">
        <v>15</v>
      </c>
      <c r="I408" s="9" t="s">
        <v>4</v>
      </c>
      <c r="J408" s="7" t="s">
        <v>1443</v>
      </c>
      <c r="K408" s="9" t="s">
        <v>20</v>
      </c>
      <c r="M408" s="7">
        <v>1</v>
      </c>
      <c r="N408" t="s">
        <v>4417</v>
      </c>
    </row>
    <row r="409" spans="1:14">
      <c r="A409" s="46">
        <v>45036</v>
      </c>
      <c r="B409" s="7">
        <f>B408+1</f>
        <v>408</v>
      </c>
      <c r="C409" s="25" t="s">
        <v>4418</v>
      </c>
      <c r="D409" s="122" t="s">
        <v>2605</v>
      </c>
      <c r="E409" s="7">
        <v>1</v>
      </c>
      <c r="F409" s="7">
        <v>0</v>
      </c>
      <c r="G409" s="7">
        <v>3</v>
      </c>
      <c r="H409" s="9" t="s">
        <v>15</v>
      </c>
      <c r="I409" s="9" t="s">
        <v>7</v>
      </c>
      <c r="J409" s="7" t="s">
        <v>49</v>
      </c>
      <c r="K409" s="9" t="s">
        <v>20</v>
      </c>
      <c r="L409" s="7">
        <v>1</v>
      </c>
    </row>
    <row r="410" spans="1:14">
      <c r="A410" s="46">
        <v>45036</v>
      </c>
      <c r="B410" s="7">
        <f>B409+1</f>
        <v>409</v>
      </c>
      <c r="C410" s="25" t="s">
        <v>4419</v>
      </c>
      <c r="D410" s="122" t="s">
        <v>2605</v>
      </c>
      <c r="E410" s="7">
        <v>1</v>
      </c>
      <c r="F410" s="7">
        <v>0</v>
      </c>
      <c r="G410" s="7">
        <v>2</v>
      </c>
      <c r="H410" s="9" t="s">
        <v>15</v>
      </c>
      <c r="I410" s="9" t="s">
        <v>4</v>
      </c>
      <c r="J410" s="7" t="s">
        <v>49</v>
      </c>
      <c r="K410" s="9" t="s">
        <v>20</v>
      </c>
      <c r="L410" s="7">
        <v>1</v>
      </c>
    </row>
    <row r="411" spans="1:14">
      <c r="A411" s="46">
        <v>45036</v>
      </c>
      <c r="B411" s="7">
        <f>B410+1</f>
        <v>410</v>
      </c>
      <c r="C411" s="25" t="s">
        <v>4420</v>
      </c>
      <c r="D411" s="122" t="s">
        <v>2605</v>
      </c>
      <c r="E411" s="7">
        <v>1</v>
      </c>
      <c r="F411" s="7">
        <v>0</v>
      </c>
      <c r="G411" s="7">
        <v>1</v>
      </c>
      <c r="H411" s="9" t="s">
        <v>15</v>
      </c>
      <c r="I411" s="9" t="s">
        <v>4</v>
      </c>
      <c r="J411" s="7" t="s">
        <v>49</v>
      </c>
      <c r="K411" s="9" t="s">
        <v>20</v>
      </c>
      <c r="L411" s="7">
        <v>1</v>
      </c>
    </row>
    <row r="412" spans="1:14">
      <c r="A412" s="46">
        <v>45036</v>
      </c>
      <c r="B412" s="7">
        <f>B411+1</f>
        <v>411</v>
      </c>
      <c r="C412" s="25" t="s">
        <v>4421</v>
      </c>
      <c r="D412" s="122" t="s">
        <v>159</v>
      </c>
      <c r="E412" s="7">
        <v>1</v>
      </c>
      <c r="F412" s="7">
        <v>1</v>
      </c>
      <c r="G412" s="7">
        <v>2</v>
      </c>
      <c r="H412" s="9" t="s">
        <v>6</v>
      </c>
      <c r="I412" s="9" t="s">
        <v>4</v>
      </c>
      <c r="J412" s="7" t="s">
        <v>66</v>
      </c>
      <c r="K412" s="9" t="s">
        <v>36</v>
      </c>
      <c r="L412" s="7">
        <v>1</v>
      </c>
    </row>
    <row r="413" spans="1:14">
      <c r="A413" s="46">
        <v>45036</v>
      </c>
      <c r="B413" s="7">
        <f>B412+1</f>
        <v>412</v>
      </c>
      <c r="C413" s="25" t="s">
        <v>4422</v>
      </c>
      <c r="D413" s="122" t="s">
        <v>159</v>
      </c>
      <c r="E413" s="7">
        <v>1</v>
      </c>
      <c r="F413" s="7">
        <v>1</v>
      </c>
      <c r="G413" s="7">
        <v>0</v>
      </c>
      <c r="H413" s="9" t="s">
        <v>21</v>
      </c>
      <c r="I413" s="9" t="s">
        <v>4</v>
      </c>
      <c r="J413" s="7" t="s">
        <v>71</v>
      </c>
      <c r="K413" s="9" t="s">
        <v>17</v>
      </c>
      <c r="L413" s="7">
        <v>1</v>
      </c>
    </row>
    <row r="414" spans="1:14">
      <c r="A414" s="46">
        <v>45036</v>
      </c>
      <c r="B414" s="7">
        <f>B413+1</f>
        <v>413</v>
      </c>
      <c r="C414" s="25" t="s">
        <v>4423</v>
      </c>
      <c r="D414" s="122" t="s">
        <v>73</v>
      </c>
      <c r="E414" s="7">
        <v>1</v>
      </c>
      <c r="F414" s="7">
        <v>1</v>
      </c>
      <c r="G414" s="7">
        <v>1</v>
      </c>
      <c r="H414" s="9" t="s">
        <v>3</v>
      </c>
      <c r="I414" s="9" t="s">
        <v>4</v>
      </c>
      <c r="J414" s="7" t="s">
        <v>51</v>
      </c>
      <c r="K414" s="9" t="s">
        <v>5</v>
      </c>
      <c r="M414" s="7">
        <v>1</v>
      </c>
      <c r="N414" t="s">
        <v>4424</v>
      </c>
    </row>
    <row r="415" spans="1:14">
      <c r="A415" s="46">
        <v>45036</v>
      </c>
      <c r="B415" s="7">
        <f>B414+1</f>
        <v>414</v>
      </c>
      <c r="C415" s="25" t="s">
        <v>4425</v>
      </c>
      <c r="D415" s="122" t="s">
        <v>73</v>
      </c>
      <c r="E415" s="7">
        <v>1</v>
      </c>
      <c r="F415" s="7">
        <v>1</v>
      </c>
      <c r="G415" s="7">
        <v>1</v>
      </c>
      <c r="H415" s="9" t="s">
        <v>32</v>
      </c>
      <c r="I415" s="9" t="s">
        <v>19</v>
      </c>
      <c r="J415" s="7" t="s">
        <v>51</v>
      </c>
      <c r="K415" s="9" t="s">
        <v>5</v>
      </c>
      <c r="L415" s="7">
        <v>1</v>
      </c>
    </row>
    <row r="416" spans="1:14">
      <c r="A416" s="46">
        <v>45036</v>
      </c>
      <c r="B416" s="7">
        <f>B415+1</f>
        <v>415</v>
      </c>
      <c r="C416" s="25" t="s">
        <v>4426</v>
      </c>
      <c r="D416" s="122" t="s">
        <v>73</v>
      </c>
      <c r="E416" s="7">
        <v>1</v>
      </c>
      <c r="F416" s="7">
        <v>1</v>
      </c>
      <c r="G416" s="7">
        <v>1</v>
      </c>
      <c r="H416" s="9" t="s">
        <v>32</v>
      </c>
      <c r="I416" s="9" t="s">
        <v>22</v>
      </c>
      <c r="J416" s="7" t="s">
        <v>49</v>
      </c>
      <c r="K416" s="9" t="s">
        <v>5</v>
      </c>
      <c r="L416" s="7">
        <v>1</v>
      </c>
    </row>
    <row r="417" spans="1:13">
      <c r="A417" s="46">
        <v>45036</v>
      </c>
      <c r="B417" s="7">
        <f>B416+1</f>
        <v>416</v>
      </c>
      <c r="C417" s="25" t="s">
        <v>4427</v>
      </c>
      <c r="D417" s="122" t="s">
        <v>73</v>
      </c>
      <c r="E417" s="7">
        <v>1</v>
      </c>
      <c r="F417" s="7">
        <v>42</v>
      </c>
      <c r="G417" s="7">
        <v>6</v>
      </c>
      <c r="H417" s="9" t="s">
        <v>15</v>
      </c>
      <c r="I417" s="9" t="s">
        <v>4</v>
      </c>
      <c r="J417" s="7" t="s">
        <v>71</v>
      </c>
      <c r="K417" s="9" t="s">
        <v>25</v>
      </c>
      <c r="L417" s="7">
        <v>1</v>
      </c>
    </row>
    <row r="418" spans="1:13">
      <c r="A418" s="46">
        <v>45036</v>
      </c>
      <c r="B418" s="7">
        <f>B417+1</f>
        <v>417</v>
      </c>
      <c r="C418" s="215" t="s">
        <v>4428</v>
      </c>
      <c r="D418" s="122" t="s">
        <v>950</v>
      </c>
      <c r="E418" s="7">
        <v>1</v>
      </c>
      <c r="F418" s="7">
        <v>0</v>
      </c>
      <c r="G418" s="7">
        <v>0</v>
      </c>
      <c r="H418" s="9" t="s">
        <v>3</v>
      </c>
      <c r="I418" s="9" t="s">
        <v>7</v>
      </c>
      <c r="J418" s="7" t="s">
        <v>51</v>
      </c>
      <c r="K418" s="9" t="s">
        <v>5</v>
      </c>
      <c r="M418" s="7">
        <v>1</v>
      </c>
    </row>
    <row r="419" spans="1:13">
      <c r="A419" s="46">
        <v>45036</v>
      </c>
      <c r="B419" s="7">
        <f t="shared" ref="B419:B432" si="14">B418+1</f>
        <v>418</v>
      </c>
      <c r="C419" s="25" t="s">
        <v>4429</v>
      </c>
      <c r="D419" s="122" t="s">
        <v>783</v>
      </c>
      <c r="E419" s="7">
        <v>1</v>
      </c>
      <c r="F419" s="7">
        <v>1</v>
      </c>
      <c r="G419" s="7">
        <v>1</v>
      </c>
      <c r="H419" s="9" t="s">
        <v>6</v>
      </c>
      <c r="I419" s="9" t="s">
        <v>4</v>
      </c>
      <c r="J419" s="7" t="s">
        <v>87</v>
      </c>
      <c r="K419" s="9" t="s">
        <v>8</v>
      </c>
      <c r="L419" s="7">
        <v>1</v>
      </c>
    </row>
    <row r="420" spans="1:13">
      <c r="A420" s="46">
        <v>45036</v>
      </c>
      <c r="B420" s="7">
        <f t="shared" si="14"/>
        <v>419</v>
      </c>
      <c r="C420" s="25" t="s">
        <v>4430</v>
      </c>
      <c r="D420" s="122" t="s">
        <v>783</v>
      </c>
      <c r="E420" s="7">
        <v>1</v>
      </c>
      <c r="F420" s="7">
        <v>1</v>
      </c>
      <c r="G420" s="7">
        <v>1</v>
      </c>
      <c r="H420" s="9" t="s">
        <v>6</v>
      </c>
      <c r="I420" s="9" t="s">
        <v>4</v>
      </c>
      <c r="J420" s="7" t="s">
        <v>49</v>
      </c>
      <c r="K420" s="9" t="s">
        <v>8</v>
      </c>
      <c r="L420" s="7">
        <v>1</v>
      </c>
    </row>
    <row r="421" spans="1:13">
      <c r="A421" s="46">
        <v>45036</v>
      </c>
      <c r="B421" s="7">
        <f t="shared" si="14"/>
        <v>420</v>
      </c>
      <c r="C421" s="25" t="s">
        <v>4431</v>
      </c>
      <c r="D421" s="122" t="s">
        <v>783</v>
      </c>
      <c r="E421" s="7">
        <v>1</v>
      </c>
      <c r="F421" s="7">
        <v>1</v>
      </c>
      <c r="G421" s="7">
        <v>1</v>
      </c>
      <c r="H421" s="9" t="s">
        <v>6</v>
      </c>
      <c r="I421" s="9" t="s">
        <v>4</v>
      </c>
      <c r="J421" s="7" t="s">
        <v>83</v>
      </c>
      <c r="K421" s="9" t="s">
        <v>8</v>
      </c>
      <c r="L421" s="7">
        <v>1</v>
      </c>
    </row>
    <row r="422" spans="1:13">
      <c r="A422" s="46">
        <v>45036</v>
      </c>
      <c r="B422" s="7">
        <f t="shared" si="14"/>
        <v>421</v>
      </c>
      <c r="C422" s="25" t="s">
        <v>4432</v>
      </c>
      <c r="D422" s="122" t="s">
        <v>783</v>
      </c>
      <c r="E422" s="7">
        <v>1</v>
      </c>
      <c r="F422" s="7">
        <v>0</v>
      </c>
      <c r="G422" s="7">
        <v>1</v>
      </c>
      <c r="H422" s="9" t="s">
        <v>3</v>
      </c>
      <c r="I422" s="9" t="s">
        <v>7</v>
      </c>
      <c r="J422" s="7" t="s">
        <v>49</v>
      </c>
      <c r="K422" s="9" t="s">
        <v>5</v>
      </c>
      <c r="L422" s="7">
        <v>1</v>
      </c>
    </row>
    <row r="423" spans="1:13">
      <c r="A423" s="46">
        <v>45036</v>
      </c>
      <c r="B423" s="7">
        <f t="shared" si="14"/>
        <v>422</v>
      </c>
      <c r="C423" s="25" t="s">
        <v>4433</v>
      </c>
      <c r="D423" s="122" t="s">
        <v>783</v>
      </c>
      <c r="E423" s="7">
        <v>1</v>
      </c>
      <c r="F423" s="7">
        <v>0</v>
      </c>
      <c r="G423" s="7">
        <v>1</v>
      </c>
      <c r="H423" s="9" t="s">
        <v>3</v>
      </c>
      <c r="I423" s="9" t="s">
        <v>7</v>
      </c>
      <c r="J423" s="7" t="s">
        <v>51</v>
      </c>
      <c r="K423" s="9" t="s">
        <v>5</v>
      </c>
      <c r="L423" s="7">
        <v>1</v>
      </c>
    </row>
    <row r="424" spans="1:13">
      <c r="A424" s="46">
        <v>45036</v>
      </c>
      <c r="B424" s="7">
        <f t="shared" si="14"/>
        <v>423</v>
      </c>
      <c r="C424" s="25" t="s">
        <v>4434</v>
      </c>
      <c r="D424" s="122" t="s">
        <v>48</v>
      </c>
      <c r="E424" s="7">
        <v>1</v>
      </c>
      <c r="F424" s="7">
        <v>1</v>
      </c>
      <c r="G424" s="7">
        <v>1</v>
      </c>
      <c r="H424" s="9" t="s">
        <v>6</v>
      </c>
      <c r="I424" s="9" t="s">
        <v>4</v>
      </c>
      <c r="J424" s="7" t="s">
        <v>66</v>
      </c>
      <c r="K424" s="9" t="s">
        <v>8</v>
      </c>
      <c r="L424" s="7">
        <v>1</v>
      </c>
    </row>
    <row r="425" spans="1:13">
      <c r="A425" s="46">
        <v>45036</v>
      </c>
      <c r="B425" s="7">
        <f t="shared" si="14"/>
        <v>424</v>
      </c>
      <c r="C425" s="25" t="s">
        <v>4435</v>
      </c>
      <c r="D425" s="122" t="s">
        <v>48</v>
      </c>
      <c r="E425" s="7">
        <v>1</v>
      </c>
      <c r="F425" s="7">
        <v>0</v>
      </c>
      <c r="G425" s="7">
        <v>1</v>
      </c>
      <c r="H425" s="9" t="s">
        <v>6</v>
      </c>
      <c r="I425" s="9" t="s">
        <v>4</v>
      </c>
      <c r="J425" s="7" t="s">
        <v>66</v>
      </c>
      <c r="K425" s="9" t="s">
        <v>20</v>
      </c>
      <c r="L425" s="7">
        <v>1</v>
      </c>
    </row>
    <row r="426" spans="1:13">
      <c r="A426" s="46">
        <v>45036</v>
      </c>
      <c r="B426" s="7">
        <f t="shared" si="14"/>
        <v>425</v>
      </c>
      <c r="C426" s="25" t="s">
        <v>4436</v>
      </c>
      <c r="D426" s="122" t="s">
        <v>48</v>
      </c>
      <c r="E426" s="7">
        <v>1</v>
      </c>
      <c r="F426" s="7">
        <v>1</v>
      </c>
      <c r="G426" s="7">
        <v>1</v>
      </c>
      <c r="H426" s="9" t="s">
        <v>6</v>
      </c>
      <c r="I426" s="9" t="s">
        <v>4</v>
      </c>
      <c r="J426" s="7" t="s">
        <v>66</v>
      </c>
      <c r="K426" s="9" t="s">
        <v>8</v>
      </c>
      <c r="L426" s="7">
        <v>1</v>
      </c>
    </row>
    <row r="427" spans="1:13">
      <c r="A427" s="46">
        <v>45036</v>
      </c>
      <c r="B427" s="7">
        <f>B426+1</f>
        <v>426</v>
      </c>
      <c r="C427" s="25" t="s">
        <v>4437</v>
      </c>
      <c r="D427" s="122" t="s">
        <v>48</v>
      </c>
      <c r="E427" s="7">
        <v>1</v>
      </c>
      <c r="F427" s="7">
        <v>0</v>
      </c>
      <c r="G427" s="7">
        <v>0</v>
      </c>
      <c r="H427" s="9" t="s">
        <v>6</v>
      </c>
      <c r="I427" s="9" t="s">
        <v>4</v>
      </c>
      <c r="J427" s="7" t="s">
        <v>87</v>
      </c>
      <c r="K427" s="9" t="s">
        <v>11</v>
      </c>
      <c r="L427" s="7">
        <v>1</v>
      </c>
    </row>
    <row r="428" spans="1:13">
      <c r="A428" s="46">
        <v>45036</v>
      </c>
      <c r="B428" s="7">
        <f>B427+1</f>
        <v>427</v>
      </c>
      <c r="C428" s="25" t="s">
        <v>4438</v>
      </c>
      <c r="D428" s="122" t="s">
        <v>48</v>
      </c>
      <c r="E428" s="7">
        <v>1</v>
      </c>
      <c r="F428" s="7">
        <v>1</v>
      </c>
      <c r="G428" s="7">
        <v>0</v>
      </c>
      <c r="H428" s="9" t="s">
        <v>18</v>
      </c>
      <c r="I428" s="9" t="s">
        <v>4</v>
      </c>
      <c r="J428" s="7" t="s">
        <v>83</v>
      </c>
      <c r="K428" s="9" t="s">
        <v>17</v>
      </c>
      <c r="L428" s="7">
        <v>1</v>
      </c>
    </row>
    <row r="429" spans="1:13">
      <c r="A429" s="46">
        <v>45036</v>
      </c>
      <c r="B429" s="7">
        <f>B428+1</f>
        <v>428</v>
      </c>
      <c r="C429" s="25" t="s">
        <v>4439</v>
      </c>
      <c r="D429" s="122" t="s">
        <v>53</v>
      </c>
      <c r="E429" s="7">
        <v>1</v>
      </c>
      <c r="F429" s="7">
        <v>1</v>
      </c>
      <c r="G429" s="7">
        <v>1</v>
      </c>
      <c r="H429" s="9" t="s">
        <v>6</v>
      </c>
      <c r="I429" s="9" t="s">
        <v>4</v>
      </c>
      <c r="J429" s="7" t="s">
        <v>51</v>
      </c>
      <c r="K429" s="9" t="s">
        <v>8</v>
      </c>
      <c r="L429" s="7">
        <v>1</v>
      </c>
    </row>
    <row r="430" spans="1:13">
      <c r="A430" s="46">
        <v>45036</v>
      </c>
      <c r="B430" s="7">
        <f>B429+1</f>
        <v>429</v>
      </c>
      <c r="C430" s="25" t="s">
        <v>4440</v>
      </c>
      <c r="D430" s="122" t="s">
        <v>53</v>
      </c>
      <c r="E430" s="7">
        <v>1</v>
      </c>
      <c r="F430" s="7">
        <v>1</v>
      </c>
      <c r="G430" s="7">
        <v>1</v>
      </c>
      <c r="H430" s="9" t="s">
        <v>6</v>
      </c>
      <c r="I430" s="9" t="s">
        <v>4</v>
      </c>
      <c r="J430" s="7" t="s">
        <v>83</v>
      </c>
      <c r="K430" s="9" t="s">
        <v>8</v>
      </c>
      <c r="L430" s="7">
        <v>1</v>
      </c>
    </row>
    <row r="431" spans="1:13">
      <c r="A431" s="46">
        <v>45036</v>
      </c>
      <c r="B431" s="7">
        <f>B430+1</f>
        <v>430</v>
      </c>
      <c r="C431" s="25" t="s">
        <v>4441</v>
      </c>
      <c r="D431" s="122" t="s">
        <v>53</v>
      </c>
      <c r="E431" s="7">
        <v>1</v>
      </c>
      <c r="F431" s="7">
        <v>0</v>
      </c>
      <c r="G431" s="7">
        <v>0</v>
      </c>
      <c r="H431" s="9" t="s">
        <v>6</v>
      </c>
      <c r="I431" s="9" t="s">
        <v>7</v>
      </c>
      <c r="J431" s="7" t="s">
        <v>51</v>
      </c>
      <c r="K431" s="9" t="s">
        <v>11</v>
      </c>
      <c r="L431" s="7">
        <v>1</v>
      </c>
    </row>
    <row r="432" spans="1:13">
      <c r="A432" s="46">
        <v>45036</v>
      </c>
      <c r="B432" s="7">
        <f>B431+1</f>
        <v>431</v>
      </c>
      <c r="C432" s="25" t="s">
        <v>4442</v>
      </c>
      <c r="D432" s="122" t="s">
        <v>53</v>
      </c>
      <c r="E432" s="7">
        <v>1</v>
      </c>
      <c r="F432" s="7">
        <v>0</v>
      </c>
      <c r="G432" s="7">
        <v>0</v>
      </c>
      <c r="H432" s="9" t="s">
        <v>6</v>
      </c>
      <c r="I432" s="9" t="s">
        <v>4</v>
      </c>
      <c r="J432" s="7" t="s">
        <v>51</v>
      </c>
      <c r="K432" s="9" t="s">
        <v>11</v>
      </c>
      <c r="L432" s="7">
        <v>1</v>
      </c>
    </row>
    <row r="433" spans="1:14">
      <c r="A433" s="46">
        <v>45036</v>
      </c>
      <c r="B433" s="7">
        <f t="shared" ref="B433:B435" si="15">B432+1</f>
        <v>432</v>
      </c>
      <c r="C433" s="25" t="s">
        <v>4443</v>
      </c>
      <c r="D433" s="122" t="s">
        <v>53</v>
      </c>
      <c r="E433" s="7">
        <v>1</v>
      </c>
      <c r="F433" s="7">
        <v>0</v>
      </c>
      <c r="G433" s="7">
        <v>0</v>
      </c>
      <c r="H433" s="9" t="s">
        <v>9</v>
      </c>
      <c r="I433" s="9" t="s">
        <v>4</v>
      </c>
      <c r="J433" s="7" t="s">
        <v>51</v>
      </c>
      <c r="K433" s="9" t="s">
        <v>20</v>
      </c>
      <c r="L433" s="7">
        <v>1</v>
      </c>
    </row>
    <row r="434" spans="1:14">
      <c r="A434" s="46">
        <v>45036</v>
      </c>
      <c r="B434" s="7">
        <f t="shared" si="15"/>
        <v>433</v>
      </c>
      <c r="C434" s="25" t="s">
        <v>4444</v>
      </c>
      <c r="D434" s="122" t="s">
        <v>53</v>
      </c>
      <c r="E434" s="7">
        <v>1</v>
      </c>
      <c r="F434" s="7">
        <v>0</v>
      </c>
      <c r="G434" s="7">
        <v>0</v>
      </c>
      <c r="H434" s="9" t="s">
        <v>9</v>
      </c>
      <c r="I434" s="9" t="s">
        <v>7</v>
      </c>
      <c r="J434" s="7" t="s">
        <v>51</v>
      </c>
      <c r="K434" s="9" t="s">
        <v>20</v>
      </c>
      <c r="L434" s="7">
        <v>1</v>
      </c>
    </row>
    <row r="435" spans="1:14">
      <c r="A435" s="46">
        <v>45036</v>
      </c>
      <c r="B435" s="7">
        <f t="shared" si="15"/>
        <v>434</v>
      </c>
      <c r="C435" s="25" t="s">
        <v>4445</v>
      </c>
      <c r="D435" s="122" t="s">
        <v>53</v>
      </c>
      <c r="E435" s="7">
        <v>1</v>
      </c>
      <c r="F435" s="7">
        <v>0</v>
      </c>
      <c r="G435" s="7">
        <v>0</v>
      </c>
      <c r="H435" s="9" t="s">
        <v>9</v>
      </c>
      <c r="I435" s="9" t="s">
        <v>4</v>
      </c>
      <c r="J435" s="7" t="s">
        <v>51</v>
      </c>
      <c r="K435" s="9" t="s">
        <v>8</v>
      </c>
      <c r="L435" s="7">
        <v>1</v>
      </c>
    </row>
    <row r="436" spans="1:14">
      <c r="A436" s="46">
        <v>45040</v>
      </c>
      <c r="B436" s="7">
        <f>B435+1</f>
        <v>435</v>
      </c>
      <c r="C436" s="25" t="s">
        <v>4446</v>
      </c>
      <c r="D436" s="122" t="s">
        <v>73</v>
      </c>
      <c r="E436" s="7">
        <v>1</v>
      </c>
      <c r="F436" s="7">
        <v>0</v>
      </c>
      <c r="G436" s="7">
        <v>4</v>
      </c>
      <c r="H436" s="9" t="s">
        <v>6</v>
      </c>
      <c r="I436" s="9" t="s">
        <v>4</v>
      </c>
      <c r="J436" s="7" t="s">
        <v>4447</v>
      </c>
      <c r="K436" s="9" t="s">
        <v>20</v>
      </c>
      <c r="M436" s="7">
        <v>1</v>
      </c>
      <c r="N436" t="s">
        <v>4448</v>
      </c>
    </row>
    <row r="437" spans="1:14">
      <c r="A437" s="46">
        <v>45040</v>
      </c>
      <c r="B437" s="7">
        <f>B436+1</f>
        <v>436</v>
      </c>
      <c r="C437" s="25" t="s">
        <v>4449</v>
      </c>
      <c r="D437" s="122" t="s">
        <v>73</v>
      </c>
      <c r="E437" s="7">
        <v>1</v>
      </c>
      <c r="F437" s="7">
        <v>0</v>
      </c>
      <c r="G437" s="7">
        <v>1</v>
      </c>
      <c r="H437" s="9" t="s">
        <v>6</v>
      </c>
      <c r="I437" s="9" t="s">
        <v>4</v>
      </c>
      <c r="J437" s="7" t="s">
        <v>66</v>
      </c>
      <c r="K437" s="9" t="s">
        <v>20</v>
      </c>
      <c r="L437" s="7">
        <v>1</v>
      </c>
    </row>
    <row r="438" spans="1:14">
      <c r="A438" s="46">
        <v>45040</v>
      </c>
      <c r="B438" s="7">
        <f t="shared" ref="B438:B479" si="16">B437+1</f>
        <v>437</v>
      </c>
      <c r="C438" s="25" t="s">
        <v>4450</v>
      </c>
      <c r="D438" s="122" t="s">
        <v>73</v>
      </c>
      <c r="E438" s="7">
        <v>1</v>
      </c>
      <c r="F438" s="7">
        <v>0</v>
      </c>
      <c r="G438" s="7">
        <v>0</v>
      </c>
      <c r="H438" s="9" t="s">
        <v>6</v>
      </c>
      <c r="I438" s="9" t="s">
        <v>4</v>
      </c>
      <c r="J438" s="7" t="s">
        <v>49</v>
      </c>
      <c r="K438" s="9" t="s">
        <v>23</v>
      </c>
      <c r="L438" s="7">
        <v>1</v>
      </c>
    </row>
    <row r="439" spans="1:14">
      <c r="A439" s="46">
        <v>45040</v>
      </c>
      <c r="B439" s="7">
        <f t="shared" si="16"/>
        <v>438</v>
      </c>
      <c r="C439" s="25" t="s">
        <v>4451</v>
      </c>
      <c r="D439" s="122" t="s">
        <v>73</v>
      </c>
      <c r="E439" s="7">
        <v>1</v>
      </c>
      <c r="F439" s="7">
        <v>3</v>
      </c>
      <c r="G439" s="7">
        <v>3</v>
      </c>
      <c r="H439" s="9" t="s">
        <v>6</v>
      </c>
      <c r="I439" s="9" t="s">
        <v>4</v>
      </c>
      <c r="J439" s="7" t="s">
        <v>66</v>
      </c>
      <c r="K439" s="9" t="s">
        <v>36</v>
      </c>
      <c r="L439" s="7">
        <v>1</v>
      </c>
    </row>
    <row r="440" spans="1:14">
      <c r="A440" s="46">
        <v>45040</v>
      </c>
      <c r="B440" s="7">
        <f t="shared" si="16"/>
        <v>439</v>
      </c>
      <c r="C440" s="25" t="s">
        <v>4452</v>
      </c>
      <c r="D440" s="122" t="s">
        <v>73</v>
      </c>
      <c r="E440" s="7">
        <v>1</v>
      </c>
      <c r="F440" s="7">
        <v>1</v>
      </c>
      <c r="G440" s="7">
        <v>3</v>
      </c>
      <c r="H440" s="9" t="s">
        <v>9</v>
      </c>
      <c r="I440" s="9" t="s">
        <v>16</v>
      </c>
      <c r="J440" s="7" t="s">
        <v>49</v>
      </c>
      <c r="K440" s="9" t="s">
        <v>8</v>
      </c>
      <c r="L440" s="7">
        <v>1</v>
      </c>
    </row>
    <row r="441" spans="1:14">
      <c r="A441" s="46">
        <v>45040</v>
      </c>
      <c r="B441" s="7">
        <f t="shared" si="16"/>
        <v>440</v>
      </c>
      <c r="C441" s="25" t="s">
        <v>4453</v>
      </c>
      <c r="D441" s="122" t="s">
        <v>73</v>
      </c>
      <c r="E441" s="7">
        <v>1</v>
      </c>
      <c r="F441" s="7">
        <v>1</v>
      </c>
      <c r="G441" s="7">
        <v>1</v>
      </c>
      <c r="H441" s="9" t="s">
        <v>9</v>
      </c>
      <c r="I441" s="9" t="s">
        <v>4</v>
      </c>
      <c r="J441" s="7" t="s">
        <v>87</v>
      </c>
      <c r="K441" s="9" t="s">
        <v>20</v>
      </c>
      <c r="L441" s="7">
        <v>1</v>
      </c>
    </row>
    <row r="442" spans="1:14">
      <c r="A442" s="46">
        <v>45040</v>
      </c>
      <c r="B442" s="7">
        <f t="shared" si="16"/>
        <v>441</v>
      </c>
      <c r="C442" s="25" t="s">
        <v>4454</v>
      </c>
      <c r="D442" s="122" t="s">
        <v>73</v>
      </c>
      <c r="E442" s="7">
        <v>1</v>
      </c>
      <c r="F442" s="7">
        <v>1</v>
      </c>
      <c r="G442" s="7">
        <v>1</v>
      </c>
      <c r="H442" s="9" t="s">
        <v>9</v>
      </c>
      <c r="I442" s="9" t="s">
        <v>4</v>
      </c>
      <c r="J442" s="7" t="s">
        <v>49</v>
      </c>
      <c r="K442" s="9" t="s">
        <v>20</v>
      </c>
      <c r="L442" s="7">
        <v>1</v>
      </c>
    </row>
    <row r="443" spans="1:14">
      <c r="A443" s="46">
        <v>45040</v>
      </c>
      <c r="B443" s="7">
        <f t="shared" si="16"/>
        <v>442</v>
      </c>
      <c r="C443" s="25" t="s">
        <v>4455</v>
      </c>
      <c r="D443" s="122" t="s">
        <v>3439</v>
      </c>
      <c r="E443" s="7">
        <v>1</v>
      </c>
      <c r="F443" s="7">
        <v>0</v>
      </c>
      <c r="G443" s="7">
        <v>1</v>
      </c>
      <c r="H443" s="9" t="s">
        <v>6</v>
      </c>
      <c r="I443" s="9" t="s">
        <v>7</v>
      </c>
      <c r="J443" s="7" t="s">
        <v>49</v>
      </c>
      <c r="K443" s="9" t="s">
        <v>5</v>
      </c>
      <c r="L443" s="7">
        <v>1</v>
      </c>
    </row>
    <row r="444" spans="1:14">
      <c r="A444" s="46">
        <v>45040</v>
      </c>
      <c r="B444" s="7">
        <f t="shared" si="16"/>
        <v>443</v>
      </c>
      <c r="C444" s="25" t="s">
        <v>4456</v>
      </c>
      <c r="D444" s="122" t="s">
        <v>3439</v>
      </c>
      <c r="E444" s="7">
        <v>1</v>
      </c>
      <c r="F444" s="7">
        <v>0</v>
      </c>
      <c r="G444" s="7">
        <v>1</v>
      </c>
      <c r="H444" s="9" t="s">
        <v>6</v>
      </c>
      <c r="I444" s="9" t="s">
        <v>7</v>
      </c>
      <c r="J444" s="7" t="s">
        <v>51</v>
      </c>
      <c r="K444" s="9" t="s">
        <v>5</v>
      </c>
      <c r="L444" s="7">
        <v>1</v>
      </c>
    </row>
    <row r="445" spans="1:14">
      <c r="A445" s="46">
        <v>45040</v>
      </c>
      <c r="B445" s="7">
        <f t="shared" si="16"/>
        <v>444</v>
      </c>
      <c r="C445" s="25" t="s">
        <v>4457</v>
      </c>
      <c r="D445" s="122" t="s">
        <v>3439</v>
      </c>
      <c r="E445" s="7">
        <v>1</v>
      </c>
      <c r="F445" s="7">
        <v>3</v>
      </c>
      <c r="G445" s="7">
        <v>3</v>
      </c>
      <c r="H445" s="9" t="s">
        <v>6</v>
      </c>
      <c r="I445" s="9" t="s">
        <v>4</v>
      </c>
      <c r="J445" s="7" t="s">
        <v>87</v>
      </c>
      <c r="K445" s="9" t="s">
        <v>20</v>
      </c>
      <c r="L445" s="7">
        <v>1</v>
      </c>
    </row>
    <row r="446" spans="1:14">
      <c r="A446" s="46">
        <v>45040</v>
      </c>
      <c r="B446" s="7">
        <f t="shared" si="16"/>
        <v>445</v>
      </c>
      <c r="C446" s="25" t="s">
        <v>4458</v>
      </c>
      <c r="D446" s="122" t="s">
        <v>3439</v>
      </c>
      <c r="E446" s="7">
        <v>1</v>
      </c>
      <c r="F446" s="7">
        <v>3</v>
      </c>
      <c r="G446" s="7">
        <v>3</v>
      </c>
      <c r="H446" s="9" t="s">
        <v>6</v>
      </c>
      <c r="I446" s="9" t="s">
        <v>4</v>
      </c>
      <c r="J446" s="7" t="s">
        <v>49</v>
      </c>
      <c r="K446" s="9" t="s">
        <v>20</v>
      </c>
      <c r="L446" s="7">
        <v>1</v>
      </c>
    </row>
    <row r="447" spans="1:14">
      <c r="A447" s="46">
        <v>45040</v>
      </c>
      <c r="B447" s="7">
        <f t="shared" si="16"/>
        <v>446</v>
      </c>
      <c r="C447" s="25" t="s">
        <v>4459</v>
      </c>
      <c r="D447" s="122" t="s">
        <v>3439</v>
      </c>
      <c r="E447" s="7">
        <v>1</v>
      </c>
      <c r="F447" s="7">
        <v>3</v>
      </c>
      <c r="G447" s="7">
        <v>3</v>
      </c>
      <c r="H447" s="9" t="s">
        <v>6</v>
      </c>
      <c r="I447" s="9" t="s">
        <v>4</v>
      </c>
      <c r="J447" s="7" t="s">
        <v>83</v>
      </c>
      <c r="K447" s="9" t="s">
        <v>20</v>
      </c>
      <c r="L447" s="7">
        <v>1</v>
      </c>
    </row>
    <row r="448" spans="1:14">
      <c r="A448" s="46">
        <v>45040</v>
      </c>
      <c r="B448" s="7">
        <f t="shared" si="16"/>
        <v>447</v>
      </c>
      <c r="C448" s="25" t="s">
        <v>4460</v>
      </c>
      <c r="D448" s="122" t="s">
        <v>3439</v>
      </c>
      <c r="E448" s="7">
        <v>1</v>
      </c>
      <c r="F448" s="7">
        <v>3</v>
      </c>
      <c r="G448" s="7">
        <v>3</v>
      </c>
      <c r="H448" s="9" t="s">
        <v>6</v>
      </c>
      <c r="I448" s="9" t="s">
        <v>4</v>
      </c>
      <c r="J448" s="7" t="s">
        <v>66</v>
      </c>
      <c r="K448" s="9" t="s">
        <v>20</v>
      </c>
      <c r="L448" s="7">
        <v>1</v>
      </c>
    </row>
    <row r="449" spans="1:12">
      <c r="A449" s="46">
        <v>45040</v>
      </c>
      <c r="B449" s="7">
        <f t="shared" si="16"/>
        <v>448</v>
      </c>
      <c r="C449" s="25" t="s">
        <v>4461</v>
      </c>
      <c r="D449" s="122" t="s">
        <v>3439</v>
      </c>
      <c r="E449" s="7">
        <v>1</v>
      </c>
      <c r="F449" s="7">
        <v>1</v>
      </c>
      <c r="G449" s="7">
        <v>2</v>
      </c>
      <c r="H449" s="9" t="s">
        <v>9</v>
      </c>
      <c r="I449" s="9" t="s">
        <v>7</v>
      </c>
      <c r="J449" s="7" t="s">
        <v>51</v>
      </c>
      <c r="K449" s="9" t="s">
        <v>36</v>
      </c>
      <c r="L449" s="7">
        <v>1</v>
      </c>
    </row>
    <row r="450" spans="1:12">
      <c r="A450" s="46">
        <v>45040</v>
      </c>
      <c r="B450" s="7">
        <f t="shared" si="16"/>
        <v>449</v>
      </c>
      <c r="C450" s="25" t="s">
        <v>4462</v>
      </c>
      <c r="D450" s="122" t="s">
        <v>2605</v>
      </c>
      <c r="E450" s="7">
        <v>1</v>
      </c>
      <c r="F450" s="7">
        <v>1</v>
      </c>
      <c r="G450" s="7">
        <v>2</v>
      </c>
      <c r="H450" s="9" t="s">
        <v>9</v>
      </c>
      <c r="I450" s="9" t="s">
        <v>4</v>
      </c>
      <c r="J450" s="7" t="s">
        <v>87</v>
      </c>
      <c r="K450" s="9" t="s">
        <v>36</v>
      </c>
      <c r="L450" s="7">
        <v>1</v>
      </c>
    </row>
    <row r="451" spans="1:12">
      <c r="A451" s="46">
        <v>45040</v>
      </c>
      <c r="B451" s="7">
        <f t="shared" si="16"/>
        <v>450</v>
      </c>
      <c r="C451" s="25" t="s">
        <v>4463</v>
      </c>
      <c r="D451" s="122" t="s">
        <v>2605</v>
      </c>
      <c r="E451" s="7">
        <v>1</v>
      </c>
      <c r="F451" s="7">
        <v>1</v>
      </c>
      <c r="G451" s="7">
        <v>2</v>
      </c>
      <c r="H451" s="9" t="s">
        <v>9</v>
      </c>
      <c r="I451" s="9" t="s">
        <v>7</v>
      </c>
      <c r="J451" s="7" t="s">
        <v>49</v>
      </c>
      <c r="K451" s="9" t="s">
        <v>36</v>
      </c>
      <c r="L451" s="7">
        <v>1</v>
      </c>
    </row>
    <row r="452" spans="1:12">
      <c r="A452" s="46">
        <v>45040</v>
      </c>
      <c r="B452" s="7">
        <f t="shared" si="16"/>
        <v>451</v>
      </c>
      <c r="C452" s="25" t="s">
        <v>4464</v>
      </c>
      <c r="D452" s="122" t="s">
        <v>2605</v>
      </c>
      <c r="E452" s="7">
        <v>1</v>
      </c>
      <c r="F452" s="7">
        <v>3</v>
      </c>
      <c r="G452" s="7">
        <v>3</v>
      </c>
      <c r="H452" s="9" t="s">
        <v>6</v>
      </c>
      <c r="I452" s="9" t="s">
        <v>4</v>
      </c>
      <c r="J452" s="7" t="s">
        <v>51</v>
      </c>
      <c r="K452" s="9" t="s">
        <v>36</v>
      </c>
      <c r="L452" s="7">
        <v>1</v>
      </c>
    </row>
    <row r="453" spans="1:12">
      <c r="A453" s="46">
        <v>45040</v>
      </c>
      <c r="B453" s="7">
        <f t="shared" si="16"/>
        <v>452</v>
      </c>
      <c r="C453" s="25" t="s">
        <v>4465</v>
      </c>
      <c r="D453" s="122" t="s">
        <v>2605</v>
      </c>
      <c r="E453" s="7">
        <v>1</v>
      </c>
      <c r="F453" s="7">
        <v>0</v>
      </c>
      <c r="G453" s="7">
        <v>1</v>
      </c>
      <c r="H453" s="9" t="s">
        <v>6</v>
      </c>
      <c r="I453" s="9" t="s">
        <v>4</v>
      </c>
      <c r="J453" s="7" t="s">
        <v>87</v>
      </c>
      <c r="K453" s="9" t="s">
        <v>20</v>
      </c>
      <c r="L453" s="7">
        <v>1</v>
      </c>
    </row>
    <row r="454" spans="1:12">
      <c r="A454" s="46">
        <v>45040</v>
      </c>
      <c r="B454" s="7">
        <f t="shared" si="16"/>
        <v>453</v>
      </c>
      <c r="C454" s="25" t="s">
        <v>4466</v>
      </c>
      <c r="D454" s="122" t="s">
        <v>59</v>
      </c>
      <c r="E454" s="7">
        <v>1</v>
      </c>
      <c r="F454" s="7">
        <v>2</v>
      </c>
      <c r="G454" s="7">
        <v>2</v>
      </c>
      <c r="H454" s="9" t="s">
        <v>15</v>
      </c>
      <c r="I454" s="9" t="s">
        <v>10</v>
      </c>
      <c r="J454" s="7" t="s">
        <v>49</v>
      </c>
      <c r="K454" s="8" t="s">
        <v>11</v>
      </c>
      <c r="L454" s="7">
        <v>1</v>
      </c>
    </row>
    <row r="455" spans="1:12">
      <c r="A455" s="46">
        <v>45040</v>
      </c>
      <c r="B455" s="7">
        <f t="shared" si="16"/>
        <v>454</v>
      </c>
      <c r="C455" s="25" t="s">
        <v>4467</v>
      </c>
      <c r="D455" s="122" t="s">
        <v>59</v>
      </c>
      <c r="E455" s="7">
        <v>1</v>
      </c>
      <c r="F455" s="7">
        <v>1</v>
      </c>
      <c r="G455" s="7">
        <v>2</v>
      </c>
      <c r="H455" s="9" t="s">
        <v>9</v>
      </c>
      <c r="I455" s="9" t="s">
        <v>4</v>
      </c>
      <c r="J455" s="7" t="s">
        <v>83</v>
      </c>
      <c r="K455" s="8" t="s">
        <v>36</v>
      </c>
      <c r="L455" s="7">
        <v>1</v>
      </c>
    </row>
    <row r="456" spans="1:12">
      <c r="A456" s="46">
        <v>45040</v>
      </c>
      <c r="B456" s="7">
        <f t="shared" si="16"/>
        <v>455</v>
      </c>
      <c r="C456" s="25" t="s">
        <v>4468</v>
      </c>
      <c r="D456" s="122" t="s">
        <v>59</v>
      </c>
      <c r="E456" s="7">
        <v>1</v>
      </c>
      <c r="F456" s="7">
        <v>1</v>
      </c>
      <c r="G456" s="7">
        <v>2</v>
      </c>
      <c r="H456" s="9" t="s">
        <v>9</v>
      </c>
      <c r="I456" s="9" t="s">
        <v>4</v>
      </c>
      <c r="J456" s="7" t="s">
        <v>66</v>
      </c>
      <c r="K456" s="8" t="s">
        <v>36</v>
      </c>
      <c r="L456" s="7">
        <v>1</v>
      </c>
    </row>
    <row r="457" spans="1:12">
      <c r="A457" s="46">
        <v>45040</v>
      </c>
      <c r="B457" s="7">
        <f t="shared" si="16"/>
        <v>456</v>
      </c>
      <c r="C457" s="25" t="s">
        <v>4469</v>
      </c>
      <c r="D457" s="122" t="s">
        <v>59</v>
      </c>
      <c r="E457" s="7">
        <v>1</v>
      </c>
      <c r="F457" s="7">
        <v>0</v>
      </c>
      <c r="G457" s="7">
        <v>0</v>
      </c>
      <c r="H457" s="9" t="s">
        <v>6</v>
      </c>
      <c r="I457" s="9" t="s">
        <v>4</v>
      </c>
      <c r="J457" s="7" t="s">
        <v>87</v>
      </c>
      <c r="K457" s="8" t="s">
        <v>23</v>
      </c>
      <c r="L457" s="7">
        <v>1</v>
      </c>
    </row>
    <row r="458" spans="1:12">
      <c r="A458" s="46">
        <v>45040</v>
      </c>
      <c r="B458" s="7">
        <f t="shared" si="16"/>
        <v>457</v>
      </c>
      <c r="C458" s="25" t="s">
        <v>4470</v>
      </c>
      <c r="D458" s="122" t="s">
        <v>59</v>
      </c>
      <c r="E458" s="7">
        <v>1</v>
      </c>
      <c r="F458" s="7">
        <v>1</v>
      </c>
      <c r="G458" s="7">
        <v>2</v>
      </c>
      <c r="H458" s="9" t="s">
        <v>9</v>
      </c>
      <c r="I458" s="9" t="s">
        <v>4</v>
      </c>
      <c r="J458" s="7" t="s">
        <v>51</v>
      </c>
      <c r="K458" s="8" t="s">
        <v>36</v>
      </c>
      <c r="L458" s="7">
        <v>1</v>
      </c>
    </row>
    <row r="459" spans="1:12">
      <c r="A459" s="46">
        <v>45040</v>
      </c>
      <c r="B459" s="7">
        <f t="shared" si="16"/>
        <v>458</v>
      </c>
      <c r="C459" s="25" t="s">
        <v>4471</v>
      </c>
      <c r="D459" s="122" t="s">
        <v>61</v>
      </c>
      <c r="E459" s="7">
        <v>1</v>
      </c>
      <c r="F459" s="7">
        <v>0</v>
      </c>
      <c r="G459" s="7">
        <v>1</v>
      </c>
      <c r="H459" s="9" t="s">
        <v>3</v>
      </c>
      <c r="I459" s="9" t="s">
        <v>4</v>
      </c>
      <c r="J459" s="7" t="s">
        <v>49</v>
      </c>
      <c r="K459" s="9" t="s">
        <v>5</v>
      </c>
      <c r="L459" s="7">
        <v>1</v>
      </c>
    </row>
    <row r="460" spans="1:12">
      <c r="A460" s="46">
        <v>45040</v>
      </c>
      <c r="B460" s="7">
        <f t="shared" si="16"/>
        <v>459</v>
      </c>
      <c r="C460" s="25" t="s">
        <v>4472</v>
      </c>
      <c r="D460" s="122" t="s">
        <v>61</v>
      </c>
      <c r="E460" s="7">
        <v>1</v>
      </c>
      <c r="F460" s="7">
        <v>0</v>
      </c>
      <c r="G460" s="7">
        <v>1</v>
      </c>
      <c r="H460" s="9" t="s">
        <v>3</v>
      </c>
      <c r="I460" s="9" t="s">
        <v>4</v>
      </c>
      <c r="J460" s="7" t="s">
        <v>51</v>
      </c>
      <c r="K460" s="9" t="s">
        <v>5</v>
      </c>
      <c r="L460" s="7">
        <v>1</v>
      </c>
    </row>
    <row r="461" spans="1:12">
      <c r="A461" s="46">
        <v>45040</v>
      </c>
      <c r="B461" s="7">
        <f t="shared" si="16"/>
        <v>460</v>
      </c>
      <c r="C461" s="25" t="s">
        <v>4473</v>
      </c>
      <c r="D461" s="122" t="s">
        <v>61</v>
      </c>
      <c r="E461" s="7">
        <v>1</v>
      </c>
      <c r="F461" s="7">
        <v>0</v>
      </c>
      <c r="G461" s="7">
        <v>1</v>
      </c>
      <c r="H461" s="9" t="s">
        <v>3</v>
      </c>
      <c r="I461" s="9" t="s">
        <v>4</v>
      </c>
      <c r="J461" s="7" t="s">
        <v>87</v>
      </c>
      <c r="K461" s="9" t="s">
        <v>5</v>
      </c>
      <c r="L461" s="7">
        <v>1</v>
      </c>
    </row>
    <row r="462" spans="1:12">
      <c r="A462" s="46">
        <v>45040</v>
      </c>
      <c r="B462" s="7">
        <f t="shared" si="16"/>
        <v>461</v>
      </c>
      <c r="C462" s="25" t="s">
        <v>4474</v>
      </c>
      <c r="D462" s="122" t="s">
        <v>61</v>
      </c>
      <c r="E462" s="7">
        <v>1</v>
      </c>
      <c r="F462" s="7">
        <v>3</v>
      </c>
      <c r="G462" s="7">
        <v>3</v>
      </c>
      <c r="H462" s="9" t="s">
        <v>6</v>
      </c>
      <c r="I462" s="9" t="s">
        <v>4</v>
      </c>
      <c r="J462" s="7" t="s">
        <v>87</v>
      </c>
      <c r="K462" s="8" t="s">
        <v>36</v>
      </c>
      <c r="L462" s="7">
        <v>1</v>
      </c>
    </row>
    <row r="463" spans="1:12">
      <c r="A463" s="46">
        <v>45040</v>
      </c>
      <c r="B463" s="7">
        <f t="shared" si="16"/>
        <v>462</v>
      </c>
      <c r="C463" s="25" t="s">
        <v>4475</v>
      </c>
      <c r="D463" s="122" t="s">
        <v>61</v>
      </c>
      <c r="E463" s="7">
        <v>1</v>
      </c>
      <c r="F463" s="7">
        <v>3</v>
      </c>
      <c r="G463" s="7">
        <v>3</v>
      </c>
      <c r="H463" s="9" t="s">
        <v>6</v>
      </c>
      <c r="I463" s="9" t="s">
        <v>4</v>
      </c>
      <c r="J463" s="7" t="s">
        <v>49</v>
      </c>
      <c r="K463" s="8" t="s">
        <v>36</v>
      </c>
      <c r="L463" s="7">
        <v>1</v>
      </c>
    </row>
    <row r="464" spans="1:12">
      <c r="A464" s="46">
        <v>45040</v>
      </c>
      <c r="B464" s="7">
        <f t="shared" si="16"/>
        <v>463</v>
      </c>
      <c r="C464" s="25" t="s">
        <v>4476</v>
      </c>
      <c r="D464" s="122" t="s">
        <v>61</v>
      </c>
      <c r="E464" s="7">
        <v>1</v>
      </c>
      <c r="F464" s="7">
        <v>3</v>
      </c>
      <c r="G464" s="7">
        <v>3</v>
      </c>
      <c r="H464" s="9" t="s">
        <v>6</v>
      </c>
      <c r="I464" s="9" t="s">
        <v>4</v>
      </c>
      <c r="J464" s="7" t="s">
        <v>83</v>
      </c>
      <c r="K464" s="8" t="s">
        <v>36</v>
      </c>
      <c r="L464" s="7">
        <v>1</v>
      </c>
    </row>
    <row r="465" spans="1:14">
      <c r="A465" s="46">
        <v>45040</v>
      </c>
      <c r="B465" s="7">
        <f t="shared" si="16"/>
        <v>464</v>
      </c>
      <c r="C465" s="25" t="s">
        <v>4477</v>
      </c>
      <c r="D465" s="122" t="s">
        <v>61</v>
      </c>
      <c r="E465" s="7">
        <v>1</v>
      </c>
      <c r="F465" s="7">
        <v>1</v>
      </c>
      <c r="G465" s="7">
        <v>2</v>
      </c>
      <c r="H465" s="9" t="s">
        <v>9</v>
      </c>
      <c r="I465" s="9" t="s">
        <v>4</v>
      </c>
      <c r="J465" s="7" t="s">
        <v>49</v>
      </c>
      <c r="K465" s="9" t="s">
        <v>36</v>
      </c>
      <c r="L465" s="7">
        <v>1</v>
      </c>
    </row>
    <row r="466" spans="1:14">
      <c r="A466" s="46">
        <v>45040</v>
      </c>
      <c r="B466" s="7">
        <f t="shared" si="16"/>
        <v>465</v>
      </c>
      <c r="C466" s="25" t="s">
        <v>4478</v>
      </c>
      <c r="D466" s="122" t="s">
        <v>159</v>
      </c>
      <c r="E466" s="7">
        <v>1</v>
      </c>
      <c r="F466" s="7">
        <v>0</v>
      </c>
      <c r="G466" s="7">
        <v>1</v>
      </c>
      <c r="H466" s="9" t="s">
        <v>3</v>
      </c>
      <c r="I466" s="9" t="s">
        <v>4</v>
      </c>
      <c r="J466" s="7" t="s">
        <v>49</v>
      </c>
      <c r="K466" s="9" t="s">
        <v>5</v>
      </c>
      <c r="L466" s="7">
        <v>1</v>
      </c>
    </row>
    <row r="467" spans="1:14">
      <c r="A467" s="46">
        <v>45040</v>
      </c>
      <c r="B467" s="7">
        <f t="shared" si="16"/>
        <v>466</v>
      </c>
      <c r="C467" s="25" t="s">
        <v>4479</v>
      </c>
      <c r="D467" s="122" t="s">
        <v>159</v>
      </c>
      <c r="E467" s="7">
        <v>1</v>
      </c>
      <c r="F467" s="7">
        <v>0</v>
      </c>
      <c r="G467" s="7">
        <v>1</v>
      </c>
      <c r="H467" s="9" t="s">
        <v>3</v>
      </c>
      <c r="I467" s="9" t="s">
        <v>4</v>
      </c>
      <c r="J467" s="7" t="s">
        <v>87</v>
      </c>
      <c r="K467" s="9" t="s">
        <v>5</v>
      </c>
      <c r="L467" s="7">
        <v>1</v>
      </c>
    </row>
    <row r="468" spans="1:14">
      <c r="A468" s="46">
        <v>45040</v>
      </c>
      <c r="B468" s="7">
        <f t="shared" si="16"/>
        <v>467</v>
      </c>
      <c r="C468" s="25" t="s">
        <v>4480</v>
      </c>
      <c r="D468" s="122" t="s">
        <v>159</v>
      </c>
      <c r="E468" s="7">
        <v>1</v>
      </c>
      <c r="F468" s="7">
        <v>0</v>
      </c>
      <c r="G468" s="7">
        <v>1</v>
      </c>
      <c r="H468" s="9" t="s">
        <v>3</v>
      </c>
      <c r="I468" s="9" t="s">
        <v>4</v>
      </c>
      <c r="J468" s="7" t="s">
        <v>51</v>
      </c>
      <c r="K468" s="9" t="s">
        <v>5</v>
      </c>
      <c r="L468" s="7">
        <v>1</v>
      </c>
    </row>
    <row r="469" spans="1:14">
      <c r="A469" s="46">
        <v>45040</v>
      </c>
      <c r="B469" s="7">
        <f t="shared" si="16"/>
        <v>468</v>
      </c>
      <c r="C469" s="25" t="s">
        <v>4481</v>
      </c>
      <c r="D469" s="122" t="s">
        <v>68</v>
      </c>
      <c r="E469" s="7">
        <v>1</v>
      </c>
      <c r="F469" s="7">
        <v>1</v>
      </c>
      <c r="G469" s="7">
        <v>0</v>
      </c>
      <c r="H469" s="9" t="s">
        <v>32</v>
      </c>
      <c r="I469" s="8" t="s">
        <v>4</v>
      </c>
      <c r="J469" s="7" t="s">
        <v>49</v>
      </c>
      <c r="K469" s="9" t="s">
        <v>5</v>
      </c>
      <c r="M469" s="7">
        <v>1</v>
      </c>
    </row>
    <row r="470" spans="1:14">
      <c r="A470" s="46">
        <v>45040</v>
      </c>
      <c r="B470" s="7">
        <f t="shared" si="16"/>
        <v>469</v>
      </c>
      <c r="C470" s="25" t="s">
        <v>4482</v>
      </c>
      <c r="D470" s="122" t="s">
        <v>783</v>
      </c>
      <c r="E470" s="7">
        <v>1</v>
      </c>
      <c r="F470" s="7">
        <v>2</v>
      </c>
      <c r="G470" s="7">
        <v>0</v>
      </c>
      <c r="H470" s="9" t="s">
        <v>6</v>
      </c>
      <c r="I470" s="8" t="s">
        <v>2785</v>
      </c>
      <c r="J470" s="7" t="s">
        <v>49</v>
      </c>
      <c r="K470" s="9" t="s">
        <v>36</v>
      </c>
      <c r="M470" s="7">
        <v>1</v>
      </c>
      <c r="N470" t="s">
        <v>4483</v>
      </c>
    </row>
    <row r="471" spans="1:14">
      <c r="A471" s="46">
        <v>45040</v>
      </c>
      <c r="B471" s="7">
        <f t="shared" si="16"/>
        <v>470</v>
      </c>
      <c r="C471" s="121" t="s">
        <v>4484</v>
      </c>
      <c r="D471" s="122" t="s">
        <v>783</v>
      </c>
      <c r="E471" s="7">
        <v>1</v>
      </c>
      <c r="F471" s="7">
        <v>1</v>
      </c>
      <c r="G471" s="7">
        <v>1</v>
      </c>
      <c r="H471" s="9" t="s">
        <v>3</v>
      </c>
      <c r="I471" s="9" t="s">
        <v>7</v>
      </c>
      <c r="J471" s="7" t="s">
        <v>51</v>
      </c>
      <c r="K471" s="9" t="s">
        <v>5</v>
      </c>
      <c r="M471" s="7">
        <v>1</v>
      </c>
      <c r="N471" t="s">
        <v>4483</v>
      </c>
    </row>
    <row r="472" spans="1:14">
      <c r="A472" s="46">
        <v>45040</v>
      </c>
      <c r="B472" s="7">
        <f t="shared" si="16"/>
        <v>471</v>
      </c>
      <c r="C472" s="25" t="s">
        <v>4485</v>
      </c>
      <c r="D472" s="122" t="s">
        <v>783</v>
      </c>
      <c r="E472" s="7">
        <v>1</v>
      </c>
      <c r="F472" s="7">
        <v>1</v>
      </c>
      <c r="G472" s="7">
        <v>1</v>
      </c>
      <c r="H472" s="9" t="s">
        <v>3</v>
      </c>
      <c r="I472" s="9" t="s">
        <v>4</v>
      </c>
      <c r="J472" s="7" t="s">
        <v>51</v>
      </c>
      <c r="K472" s="9" t="s">
        <v>5</v>
      </c>
      <c r="M472" s="7">
        <v>1</v>
      </c>
      <c r="N472" t="s">
        <v>4483</v>
      </c>
    </row>
    <row r="473" spans="1:14">
      <c r="A473" s="46">
        <v>45040</v>
      </c>
      <c r="B473" s="7">
        <f t="shared" si="16"/>
        <v>472</v>
      </c>
      <c r="C473" s="25" t="s">
        <v>4486</v>
      </c>
      <c r="D473" s="122" t="s">
        <v>783</v>
      </c>
      <c r="E473" s="7">
        <v>1</v>
      </c>
      <c r="F473" s="7">
        <v>0</v>
      </c>
      <c r="G473" s="7">
        <v>1</v>
      </c>
      <c r="H473" s="9" t="s">
        <v>3</v>
      </c>
      <c r="I473" s="9" t="s">
        <v>7</v>
      </c>
      <c r="J473" s="7" t="s">
        <v>49</v>
      </c>
      <c r="K473" s="9" t="s">
        <v>5</v>
      </c>
      <c r="L473" s="7">
        <v>1</v>
      </c>
    </row>
    <row r="474" spans="1:14">
      <c r="A474" s="46">
        <v>45040</v>
      </c>
      <c r="B474" s="7">
        <f t="shared" si="16"/>
        <v>473</v>
      </c>
      <c r="C474" s="25" t="s">
        <v>4487</v>
      </c>
      <c r="D474" s="122" t="s">
        <v>783</v>
      </c>
      <c r="E474" s="7">
        <v>1</v>
      </c>
      <c r="F474" s="7">
        <v>1</v>
      </c>
      <c r="G474" s="7">
        <v>1</v>
      </c>
      <c r="H474" s="9" t="s">
        <v>3</v>
      </c>
      <c r="I474" s="9" t="s">
        <v>4</v>
      </c>
      <c r="J474" s="7" t="s">
        <v>49</v>
      </c>
      <c r="K474" s="9" t="s">
        <v>5</v>
      </c>
      <c r="M474" s="7">
        <v>1</v>
      </c>
      <c r="N474" t="s">
        <v>4483</v>
      </c>
    </row>
    <row r="475" spans="1:14">
      <c r="A475" s="46">
        <v>45040</v>
      </c>
      <c r="B475" s="7">
        <f t="shared" si="16"/>
        <v>474</v>
      </c>
      <c r="C475" s="25" t="s">
        <v>4488</v>
      </c>
      <c r="D475" s="122" t="s">
        <v>783</v>
      </c>
      <c r="E475" s="7">
        <v>1</v>
      </c>
      <c r="F475" s="7">
        <v>0</v>
      </c>
      <c r="G475" s="7">
        <v>0</v>
      </c>
      <c r="H475" s="9" t="s">
        <v>6</v>
      </c>
      <c r="I475" s="9" t="s">
        <v>7</v>
      </c>
      <c r="J475" s="7" t="s">
        <v>49</v>
      </c>
      <c r="K475" s="9" t="s">
        <v>23</v>
      </c>
      <c r="L475" s="7">
        <v>1</v>
      </c>
    </row>
    <row r="476" spans="1:14">
      <c r="A476" s="46">
        <v>45040</v>
      </c>
      <c r="B476" s="7">
        <f t="shared" si="16"/>
        <v>475</v>
      </c>
      <c r="C476" s="25" t="s">
        <v>4489</v>
      </c>
      <c r="D476" s="122" t="s">
        <v>783</v>
      </c>
      <c r="E476" s="7">
        <v>1</v>
      </c>
      <c r="F476" s="7">
        <v>0</v>
      </c>
      <c r="G476" s="7">
        <v>0</v>
      </c>
      <c r="H476" s="9" t="s">
        <v>6</v>
      </c>
      <c r="I476" s="9" t="s">
        <v>16</v>
      </c>
      <c r="J476" s="7" t="s">
        <v>49</v>
      </c>
      <c r="K476" s="9" t="s">
        <v>23</v>
      </c>
      <c r="L476" s="7">
        <v>1</v>
      </c>
    </row>
    <row r="477" spans="1:14">
      <c r="A477" s="46">
        <v>45040</v>
      </c>
      <c r="B477" s="7">
        <f t="shared" si="16"/>
        <v>476</v>
      </c>
      <c r="C477" s="25" t="s">
        <v>4490</v>
      </c>
      <c r="D477" s="122" t="s">
        <v>783</v>
      </c>
      <c r="E477" s="7">
        <v>1</v>
      </c>
      <c r="F477" s="7">
        <v>0</v>
      </c>
      <c r="G477" s="7">
        <v>1</v>
      </c>
      <c r="H477" s="9" t="s">
        <v>3</v>
      </c>
      <c r="I477" s="9" t="s">
        <v>4</v>
      </c>
      <c r="J477" s="7" t="s">
        <v>87</v>
      </c>
      <c r="K477" s="9" t="s">
        <v>5</v>
      </c>
      <c r="L477" s="7">
        <v>1</v>
      </c>
    </row>
    <row r="478" spans="1:14">
      <c r="A478" s="46">
        <v>45040</v>
      </c>
      <c r="B478" s="7">
        <f t="shared" si="16"/>
        <v>477</v>
      </c>
      <c r="C478" s="25" t="s">
        <v>4491</v>
      </c>
      <c r="D478" s="122" t="s">
        <v>783</v>
      </c>
      <c r="E478" s="7">
        <v>1</v>
      </c>
      <c r="F478" s="7">
        <v>0</v>
      </c>
      <c r="G478" s="7">
        <v>1</v>
      </c>
      <c r="H478" s="9" t="s">
        <v>3</v>
      </c>
      <c r="I478" s="9" t="s">
        <v>4</v>
      </c>
      <c r="J478" s="7" t="s">
        <v>49</v>
      </c>
      <c r="K478" s="9" t="s">
        <v>5</v>
      </c>
      <c r="L478" s="7">
        <v>1</v>
      </c>
    </row>
    <row r="479" spans="1:14">
      <c r="A479" s="46">
        <v>45040</v>
      </c>
      <c r="B479" s="7">
        <f t="shared" si="16"/>
        <v>478</v>
      </c>
      <c r="C479" s="25" t="s">
        <v>4492</v>
      </c>
      <c r="D479" s="122" t="s">
        <v>783</v>
      </c>
      <c r="E479" s="7">
        <v>1</v>
      </c>
      <c r="F479" s="7">
        <v>0</v>
      </c>
      <c r="G479" s="7">
        <v>1</v>
      </c>
      <c r="H479" s="9" t="s">
        <v>3</v>
      </c>
      <c r="I479" s="9" t="s">
        <v>4</v>
      </c>
      <c r="J479" s="7" t="s">
        <v>51</v>
      </c>
      <c r="K479" s="9" t="s">
        <v>5</v>
      </c>
      <c r="L479" s="7">
        <v>1</v>
      </c>
    </row>
    <row r="480" spans="1:14">
      <c r="A480" s="46">
        <v>45040</v>
      </c>
      <c r="B480" s="7">
        <f>B479+1</f>
        <v>479</v>
      </c>
      <c r="C480" s="25" t="s">
        <v>4493</v>
      </c>
      <c r="D480" s="122" t="s">
        <v>783</v>
      </c>
      <c r="E480" s="7">
        <v>1</v>
      </c>
      <c r="F480" s="7">
        <v>0</v>
      </c>
      <c r="G480" s="7">
        <v>0</v>
      </c>
      <c r="H480" s="9" t="s">
        <v>32</v>
      </c>
      <c r="I480" s="9" t="s">
        <v>4</v>
      </c>
      <c r="J480" s="7" t="s">
        <v>51</v>
      </c>
      <c r="K480" s="9" t="s">
        <v>5</v>
      </c>
      <c r="L480" s="7">
        <v>1</v>
      </c>
    </row>
    <row r="481" spans="1:14">
      <c r="A481" s="46">
        <v>45040</v>
      </c>
      <c r="B481" s="7">
        <f>B480+1</f>
        <v>480</v>
      </c>
      <c r="C481" s="25" t="s">
        <v>4494</v>
      </c>
      <c r="D481" s="122" t="s">
        <v>783</v>
      </c>
      <c r="E481" s="7">
        <v>1</v>
      </c>
      <c r="F481" s="7">
        <v>0</v>
      </c>
      <c r="G481" s="7">
        <v>0</v>
      </c>
      <c r="H481" s="9" t="s">
        <v>32</v>
      </c>
      <c r="I481" s="9" t="s">
        <v>4</v>
      </c>
      <c r="J481" s="7" t="s">
        <v>87</v>
      </c>
      <c r="K481" s="9" t="s">
        <v>5</v>
      </c>
      <c r="L481" s="7">
        <v>1</v>
      </c>
    </row>
    <row r="482" spans="1:14">
      <c r="A482" s="46">
        <v>45040</v>
      </c>
      <c r="B482" s="7">
        <f>B481+1</f>
        <v>481</v>
      </c>
      <c r="C482" s="25" t="s">
        <v>4495</v>
      </c>
      <c r="D482" s="122" t="s">
        <v>783</v>
      </c>
      <c r="E482" s="7">
        <v>1</v>
      </c>
      <c r="F482" s="7">
        <v>0</v>
      </c>
      <c r="G482" s="7">
        <v>1</v>
      </c>
      <c r="H482" s="9" t="s">
        <v>6</v>
      </c>
      <c r="I482" s="9" t="s">
        <v>4</v>
      </c>
      <c r="J482" s="7" t="s">
        <v>66</v>
      </c>
      <c r="K482" s="9" t="s">
        <v>20</v>
      </c>
      <c r="L482" s="7">
        <v>1</v>
      </c>
    </row>
    <row r="483" spans="1:14">
      <c r="A483" s="46">
        <v>45040</v>
      </c>
      <c r="B483" s="7">
        <f>B482+1</f>
        <v>482</v>
      </c>
      <c r="C483" s="25" t="s">
        <v>4496</v>
      </c>
      <c r="D483" s="122" t="s">
        <v>783</v>
      </c>
      <c r="E483" s="7">
        <v>1</v>
      </c>
      <c r="F483" s="7">
        <v>0</v>
      </c>
      <c r="G483" s="7">
        <v>1</v>
      </c>
      <c r="H483" s="9" t="s">
        <v>3</v>
      </c>
      <c r="I483" s="9" t="s">
        <v>4</v>
      </c>
      <c r="J483" s="7" t="s">
        <v>66</v>
      </c>
      <c r="K483" s="9" t="s">
        <v>5</v>
      </c>
      <c r="L483" s="7">
        <v>1</v>
      </c>
    </row>
    <row r="484" spans="1:14">
      <c r="A484" s="46">
        <v>45040</v>
      </c>
      <c r="B484" s="7">
        <f t="shared" ref="B484:B548" si="17">B483+1</f>
        <v>483</v>
      </c>
      <c r="C484" s="25" t="s">
        <v>4497</v>
      </c>
      <c r="D484" s="122" t="s">
        <v>53</v>
      </c>
      <c r="E484" s="7">
        <v>1</v>
      </c>
      <c r="F484" s="7">
        <v>0</v>
      </c>
      <c r="G484" s="7">
        <v>0</v>
      </c>
      <c r="H484" s="9" t="s">
        <v>9</v>
      </c>
      <c r="I484" s="9" t="s">
        <v>4</v>
      </c>
      <c r="J484" s="7" t="s">
        <v>51</v>
      </c>
      <c r="K484" s="9" t="s">
        <v>5</v>
      </c>
      <c r="L484" s="7">
        <v>1</v>
      </c>
    </row>
    <row r="485" spans="1:14">
      <c r="A485" s="46">
        <v>45040</v>
      </c>
      <c r="B485" s="7">
        <f t="shared" si="17"/>
        <v>484</v>
      </c>
      <c r="C485" s="25" t="s">
        <v>4498</v>
      </c>
      <c r="D485" s="122" t="s">
        <v>53</v>
      </c>
      <c r="E485" s="7">
        <v>1</v>
      </c>
      <c r="F485" s="7">
        <v>0</v>
      </c>
      <c r="G485" s="7">
        <v>0</v>
      </c>
      <c r="H485" s="9" t="s">
        <v>9</v>
      </c>
      <c r="I485" s="9" t="s">
        <v>7</v>
      </c>
      <c r="J485" s="7" t="s">
        <v>51</v>
      </c>
      <c r="K485" s="9" t="s">
        <v>5</v>
      </c>
      <c r="L485" s="7">
        <v>1</v>
      </c>
    </row>
    <row r="486" spans="1:14">
      <c r="A486" s="46">
        <v>45040</v>
      </c>
      <c r="B486" s="7">
        <f t="shared" si="17"/>
        <v>485</v>
      </c>
      <c r="C486" s="25" t="s">
        <v>4499</v>
      </c>
      <c r="D486" s="122" t="s">
        <v>53</v>
      </c>
      <c r="E486" s="7">
        <v>1</v>
      </c>
      <c r="F486" s="7">
        <v>0</v>
      </c>
      <c r="G486" s="7">
        <v>1</v>
      </c>
      <c r="H486" s="9" t="s">
        <v>6</v>
      </c>
      <c r="I486" s="9" t="s">
        <v>4</v>
      </c>
      <c r="J486" s="7" t="s">
        <v>87</v>
      </c>
      <c r="K486" s="9" t="s">
        <v>5</v>
      </c>
      <c r="L486" s="7">
        <v>1</v>
      </c>
    </row>
    <row r="487" spans="1:14">
      <c r="A487" s="46">
        <v>45040</v>
      </c>
      <c r="B487" s="7">
        <f t="shared" si="17"/>
        <v>486</v>
      </c>
      <c r="C487" s="25" t="s">
        <v>4500</v>
      </c>
      <c r="D487" s="122" t="s">
        <v>53</v>
      </c>
      <c r="E487" s="7">
        <v>1</v>
      </c>
      <c r="F487" s="7">
        <v>0</v>
      </c>
      <c r="G487" s="7">
        <v>1</v>
      </c>
      <c r="H487" s="9" t="s">
        <v>6</v>
      </c>
      <c r="I487" s="9" t="s">
        <v>4</v>
      </c>
      <c r="J487" s="7" t="s">
        <v>49</v>
      </c>
      <c r="K487" s="9" t="s">
        <v>5</v>
      </c>
      <c r="L487" s="7">
        <v>1</v>
      </c>
    </row>
    <row r="488" spans="1:14">
      <c r="A488" s="46">
        <v>45040</v>
      </c>
      <c r="B488" s="7">
        <f t="shared" si="17"/>
        <v>487</v>
      </c>
      <c r="C488" s="25" t="s">
        <v>4501</v>
      </c>
      <c r="D488" s="122" t="s">
        <v>53</v>
      </c>
      <c r="E488" s="7">
        <v>1</v>
      </c>
      <c r="F488" s="7">
        <v>0</v>
      </c>
      <c r="G488" s="7">
        <v>1</v>
      </c>
      <c r="H488" s="9" t="s">
        <v>6</v>
      </c>
      <c r="I488" s="9" t="s">
        <v>4</v>
      </c>
      <c r="J488" s="7" t="s">
        <v>51</v>
      </c>
      <c r="K488" s="9" t="s">
        <v>5</v>
      </c>
      <c r="L488" s="7">
        <v>1</v>
      </c>
    </row>
    <row r="489" spans="1:14">
      <c r="A489" s="46">
        <v>45040</v>
      </c>
      <c r="B489" s="7">
        <f t="shared" si="17"/>
        <v>488</v>
      </c>
      <c r="C489" s="25" t="s">
        <v>4502</v>
      </c>
      <c r="D489" s="122" t="s">
        <v>53</v>
      </c>
      <c r="E489" s="7">
        <v>1</v>
      </c>
      <c r="F489" s="7">
        <v>1</v>
      </c>
      <c r="G489" s="7">
        <v>1</v>
      </c>
      <c r="H489" s="9" t="s">
        <v>3</v>
      </c>
      <c r="I489" s="9" t="s">
        <v>7</v>
      </c>
      <c r="J489" s="7" t="s">
        <v>49</v>
      </c>
      <c r="K489" s="9" t="s">
        <v>5</v>
      </c>
      <c r="M489" s="7">
        <v>1</v>
      </c>
      <c r="N489" t="s">
        <v>3249</v>
      </c>
    </row>
    <row r="490" spans="1:14">
      <c r="A490" s="46">
        <v>45040</v>
      </c>
      <c r="B490" s="7">
        <f t="shared" si="17"/>
        <v>489</v>
      </c>
      <c r="C490" s="25" t="s">
        <v>4503</v>
      </c>
      <c r="D490" s="122" t="s">
        <v>53</v>
      </c>
      <c r="E490" s="7">
        <v>1</v>
      </c>
      <c r="F490" s="7">
        <v>1</v>
      </c>
      <c r="G490" s="7">
        <v>1</v>
      </c>
      <c r="H490" s="9" t="s">
        <v>3</v>
      </c>
      <c r="I490" s="9" t="s">
        <v>4</v>
      </c>
      <c r="J490" s="7" t="s">
        <v>87</v>
      </c>
      <c r="K490" s="9" t="s">
        <v>5</v>
      </c>
      <c r="M490" s="7">
        <v>1</v>
      </c>
      <c r="N490" t="s">
        <v>3249</v>
      </c>
    </row>
    <row r="491" spans="1:14">
      <c r="A491" s="46">
        <v>45040</v>
      </c>
      <c r="B491" s="7">
        <f t="shared" si="17"/>
        <v>490</v>
      </c>
      <c r="C491" s="25" t="s">
        <v>4504</v>
      </c>
      <c r="D491" s="122" t="s">
        <v>53</v>
      </c>
      <c r="E491" s="7">
        <v>1</v>
      </c>
      <c r="F491" s="7">
        <v>1</v>
      </c>
      <c r="G491" s="7">
        <v>0</v>
      </c>
      <c r="H491" s="9" t="s">
        <v>6</v>
      </c>
      <c r="I491" s="9" t="s">
        <v>4</v>
      </c>
      <c r="J491" s="7" t="s">
        <v>66</v>
      </c>
      <c r="K491" s="9" t="s">
        <v>36</v>
      </c>
      <c r="M491" s="7">
        <v>1</v>
      </c>
      <c r="N491" t="s">
        <v>3249</v>
      </c>
    </row>
    <row r="492" spans="1:14">
      <c r="A492" s="46">
        <v>45040</v>
      </c>
      <c r="B492" s="7">
        <f t="shared" si="17"/>
        <v>491</v>
      </c>
      <c r="C492" s="25" t="s">
        <v>4505</v>
      </c>
      <c r="D492" s="122" t="s">
        <v>53</v>
      </c>
      <c r="E492" s="7">
        <v>1</v>
      </c>
      <c r="F492" s="7">
        <v>1</v>
      </c>
      <c r="G492" s="7">
        <v>0</v>
      </c>
      <c r="H492" s="9" t="s">
        <v>18</v>
      </c>
      <c r="I492" s="9" t="s">
        <v>4</v>
      </c>
      <c r="J492" s="7" t="s">
        <v>51</v>
      </c>
      <c r="K492" s="9" t="s">
        <v>17</v>
      </c>
      <c r="L492" s="7">
        <v>1</v>
      </c>
    </row>
    <row r="493" spans="1:14">
      <c r="A493" s="46">
        <v>45040</v>
      </c>
      <c r="B493" s="7">
        <f>B492+1</f>
        <v>492</v>
      </c>
      <c r="C493" s="25" t="s">
        <v>4506</v>
      </c>
      <c r="D493" s="122" t="s">
        <v>53</v>
      </c>
      <c r="E493" s="7">
        <v>1</v>
      </c>
      <c r="F493" s="7">
        <v>1</v>
      </c>
      <c r="G493" s="7">
        <v>0</v>
      </c>
      <c r="H493" s="9" t="s">
        <v>9</v>
      </c>
      <c r="I493" s="9" t="s">
        <v>7</v>
      </c>
      <c r="J493" s="7" t="s">
        <v>51</v>
      </c>
      <c r="K493" s="9" t="s">
        <v>5</v>
      </c>
      <c r="L493" s="7">
        <v>1</v>
      </c>
    </row>
    <row r="494" spans="1:14">
      <c r="A494" s="46">
        <v>45040</v>
      </c>
      <c r="B494" s="7">
        <f>B493+1</f>
        <v>493</v>
      </c>
      <c r="C494" s="25" t="s">
        <v>4507</v>
      </c>
      <c r="D494" s="122" t="s">
        <v>53</v>
      </c>
      <c r="E494" s="7">
        <v>1</v>
      </c>
      <c r="F494" s="7">
        <v>0</v>
      </c>
      <c r="G494" s="7">
        <v>0</v>
      </c>
      <c r="H494" s="9" t="s">
        <v>32</v>
      </c>
      <c r="I494" s="9" t="s">
        <v>7</v>
      </c>
      <c r="J494" s="7" t="s">
        <v>51</v>
      </c>
      <c r="K494" s="9" t="s">
        <v>5</v>
      </c>
      <c r="L494" s="7">
        <v>1</v>
      </c>
    </row>
    <row r="495" spans="1:14">
      <c r="A495" s="46">
        <v>45041</v>
      </c>
      <c r="B495" s="7">
        <f t="shared" si="17"/>
        <v>494</v>
      </c>
      <c r="C495" s="25" t="s">
        <v>4508</v>
      </c>
      <c r="D495" s="122" t="s">
        <v>55</v>
      </c>
      <c r="E495" s="7">
        <v>1</v>
      </c>
      <c r="F495" s="7">
        <v>1</v>
      </c>
      <c r="G495" s="7">
        <v>1</v>
      </c>
      <c r="H495" s="9" t="s">
        <v>3</v>
      </c>
      <c r="I495" s="9" t="s">
        <v>4</v>
      </c>
      <c r="J495" s="7" t="s">
        <v>49</v>
      </c>
      <c r="K495" s="9" t="s">
        <v>5</v>
      </c>
      <c r="M495" s="7">
        <v>1</v>
      </c>
      <c r="N495" t="s">
        <v>3454</v>
      </c>
    </row>
    <row r="496" spans="1:14">
      <c r="A496" s="46">
        <v>45041</v>
      </c>
      <c r="B496" s="7">
        <f t="shared" si="17"/>
        <v>495</v>
      </c>
      <c r="C496" s="25" t="s">
        <v>4509</v>
      </c>
      <c r="D496" s="122" t="s">
        <v>55</v>
      </c>
      <c r="E496" s="7">
        <v>1</v>
      </c>
      <c r="F496" s="7">
        <v>1</v>
      </c>
      <c r="G496" s="7">
        <v>1</v>
      </c>
      <c r="H496" s="9" t="s">
        <v>6</v>
      </c>
      <c r="I496" s="9" t="s">
        <v>7</v>
      </c>
      <c r="J496" s="7" t="s">
        <v>49</v>
      </c>
      <c r="K496" s="9" t="s">
        <v>8</v>
      </c>
      <c r="L496" s="7">
        <v>1</v>
      </c>
    </row>
    <row r="497" spans="1:14">
      <c r="A497" s="46">
        <v>45040</v>
      </c>
      <c r="B497" s="7">
        <f t="shared" si="17"/>
        <v>496</v>
      </c>
      <c r="C497" s="25" t="s">
        <v>4510</v>
      </c>
      <c r="D497" s="122" t="s">
        <v>55</v>
      </c>
      <c r="E497" s="7">
        <v>1</v>
      </c>
      <c r="F497" s="7">
        <v>1</v>
      </c>
      <c r="G497" s="7">
        <v>1</v>
      </c>
      <c r="H497" s="9" t="s">
        <v>6</v>
      </c>
      <c r="I497" s="9" t="s">
        <v>4</v>
      </c>
      <c r="J497" s="7" t="s">
        <v>49</v>
      </c>
      <c r="K497" s="9" t="s">
        <v>8</v>
      </c>
      <c r="L497" s="7">
        <v>1</v>
      </c>
    </row>
    <row r="498" spans="1:14">
      <c r="A498" s="46">
        <v>45041</v>
      </c>
      <c r="B498" s="7">
        <f t="shared" si="17"/>
        <v>497</v>
      </c>
      <c r="C498" s="25" t="s">
        <v>4511</v>
      </c>
      <c r="D498" s="122" t="s">
        <v>55</v>
      </c>
      <c r="E498" s="7">
        <v>1</v>
      </c>
      <c r="F498" s="7">
        <v>0</v>
      </c>
      <c r="G498" s="7">
        <v>1</v>
      </c>
      <c r="H498" s="9" t="s">
        <v>6</v>
      </c>
      <c r="I498" s="9" t="s">
        <v>4</v>
      </c>
      <c r="J498" s="7" t="s">
        <v>87</v>
      </c>
      <c r="K498" s="9" t="s">
        <v>20</v>
      </c>
      <c r="L498" s="7">
        <v>1</v>
      </c>
    </row>
    <row r="499" spans="1:14">
      <c r="A499" s="46">
        <v>45041</v>
      </c>
      <c r="B499" s="7">
        <f t="shared" si="17"/>
        <v>498</v>
      </c>
      <c r="C499" s="25" t="s">
        <v>4512</v>
      </c>
      <c r="D499" s="122" t="s">
        <v>55</v>
      </c>
      <c r="E499" s="7">
        <v>1</v>
      </c>
      <c r="F499" s="7">
        <v>0</v>
      </c>
      <c r="G499" s="7">
        <v>1</v>
      </c>
      <c r="H499" s="9" t="s">
        <v>6</v>
      </c>
      <c r="I499" s="9" t="s">
        <v>4</v>
      </c>
      <c r="J499" s="7" t="s">
        <v>49</v>
      </c>
      <c r="K499" s="9" t="s">
        <v>20</v>
      </c>
      <c r="L499" s="7">
        <v>1</v>
      </c>
    </row>
    <row r="500" spans="1:14">
      <c r="A500" s="46">
        <v>45040</v>
      </c>
      <c r="B500" s="7">
        <f t="shared" si="17"/>
        <v>499</v>
      </c>
      <c r="C500" s="25" t="s">
        <v>4513</v>
      </c>
      <c r="D500" s="122" t="s">
        <v>55</v>
      </c>
      <c r="E500" s="7">
        <v>1</v>
      </c>
      <c r="F500" s="7">
        <v>0</v>
      </c>
      <c r="G500" s="7">
        <v>1</v>
      </c>
      <c r="H500" s="9" t="s">
        <v>6</v>
      </c>
      <c r="I500" s="9" t="s">
        <v>4</v>
      </c>
      <c r="J500" s="7" t="s">
        <v>51</v>
      </c>
      <c r="K500" s="9" t="s">
        <v>20</v>
      </c>
      <c r="L500" s="7">
        <v>1</v>
      </c>
    </row>
    <row r="501" spans="1:14">
      <c r="A501" s="46">
        <v>45040</v>
      </c>
      <c r="B501" s="7">
        <f t="shared" si="17"/>
        <v>500</v>
      </c>
      <c r="C501" s="25" t="s">
        <v>4514</v>
      </c>
      <c r="D501" s="122" t="s">
        <v>55</v>
      </c>
      <c r="E501" s="7">
        <v>1</v>
      </c>
      <c r="F501" s="7">
        <v>0</v>
      </c>
      <c r="G501" s="7">
        <v>1</v>
      </c>
      <c r="H501" s="9" t="s">
        <v>6</v>
      </c>
      <c r="I501" s="9" t="s">
        <v>4</v>
      </c>
      <c r="J501" s="7" t="s">
        <v>83</v>
      </c>
      <c r="K501" s="9" t="s">
        <v>20</v>
      </c>
      <c r="L501" s="7">
        <v>1</v>
      </c>
    </row>
    <row r="502" spans="1:14">
      <c r="A502" s="46">
        <v>45041</v>
      </c>
      <c r="B502" s="7">
        <f t="shared" si="17"/>
        <v>501</v>
      </c>
      <c r="C502" s="25" t="s">
        <v>4515</v>
      </c>
      <c r="D502" s="122" t="s">
        <v>55</v>
      </c>
      <c r="E502" s="7">
        <v>1</v>
      </c>
      <c r="F502" s="7">
        <v>1</v>
      </c>
      <c r="G502" s="7">
        <v>1</v>
      </c>
      <c r="H502" s="9" t="s">
        <v>6</v>
      </c>
      <c r="I502" s="9" t="s">
        <v>4</v>
      </c>
      <c r="J502" s="7" t="s">
        <v>49</v>
      </c>
      <c r="K502" s="9" t="s">
        <v>8</v>
      </c>
      <c r="L502" s="7">
        <v>1</v>
      </c>
    </row>
    <row r="503" spans="1:14">
      <c r="A503" s="46">
        <v>45041</v>
      </c>
      <c r="B503" s="7">
        <f t="shared" si="17"/>
        <v>502</v>
      </c>
      <c r="C503" s="25" t="s">
        <v>4516</v>
      </c>
      <c r="D503" s="122" t="s">
        <v>59</v>
      </c>
      <c r="E503" s="7">
        <v>1</v>
      </c>
      <c r="F503" s="7">
        <v>1</v>
      </c>
      <c r="G503" s="7">
        <v>1</v>
      </c>
      <c r="H503" s="9" t="s">
        <v>3</v>
      </c>
      <c r="I503" s="9" t="s">
        <v>22</v>
      </c>
      <c r="J503" s="7" t="s">
        <v>87</v>
      </c>
      <c r="K503" s="9" t="s">
        <v>5</v>
      </c>
      <c r="M503" s="7">
        <v>1</v>
      </c>
      <c r="N503" t="s">
        <v>4483</v>
      </c>
    </row>
    <row r="504" spans="1:14">
      <c r="A504" s="46">
        <v>45041</v>
      </c>
      <c r="B504" s="7">
        <f t="shared" si="17"/>
        <v>503</v>
      </c>
      <c r="C504" s="25" t="s">
        <v>4517</v>
      </c>
      <c r="D504" s="122" t="s">
        <v>59</v>
      </c>
      <c r="E504" s="7">
        <v>1</v>
      </c>
      <c r="F504" s="7">
        <v>1</v>
      </c>
      <c r="G504" s="7">
        <v>1</v>
      </c>
      <c r="H504" s="9" t="s">
        <v>3</v>
      </c>
      <c r="I504" s="9" t="s">
        <v>22</v>
      </c>
      <c r="J504" s="7" t="s">
        <v>66</v>
      </c>
      <c r="K504" s="9" t="s">
        <v>5</v>
      </c>
      <c r="L504" s="7">
        <v>1</v>
      </c>
    </row>
    <row r="505" spans="1:14">
      <c r="A505" s="46">
        <v>45041</v>
      </c>
      <c r="B505" s="7">
        <f t="shared" si="17"/>
        <v>504</v>
      </c>
      <c r="C505" s="25" t="s">
        <v>4518</v>
      </c>
      <c r="D505" s="122" t="s">
        <v>59</v>
      </c>
      <c r="E505" s="7">
        <v>1</v>
      </c>
      <c r="F505" s="7">
        <v>0</v>
      </c>
      <c r="G505" s="7">
        <v>1</v>
      </c>
      <c r="H505" s="9" t="s">
        <v>6</v>
      </c>
      <c r="I505" s="9" t="s">
        <v>7</v>
      </c>
      <c r="J505" s="7" t="s">
        <v>49</v>
      </c>
      <c r="K505" s="9" t="s">
        <v>20</v>
      </c>
      <c r="L505" s="7">
        <v>1</v>
      </c>
    </row>
    <row r="506" spans="1:14">
      <c r="A506" s="46">
        <v>45041</v>
      </c>
      <c r="B506" s="7">
        <f t="shared" si="17"/>
        <v>505</v>
      </c>
      <c r="C506" s="25" t="s">
        <v>4519</v>
      </c>
      <c r="D506" s="122" t="s">
        <v>59</v>
      </c>
      <c r="E506" s="7">
        <v>1</v>
      </c>
      <c r="F506" s="7">
        <v>0</v>
      </c>
      <c r="G506" s="7">
        <v>1</v>
      </c>
      <c r="H506" s="9" t="s">
        <v>6</v>
      </c>
      <c r="I506" s="9" t="s">
        <v>19</v>
      </c>
      <c r="J506" s="7" t="s">
        <v>51</v>
      </c>
      <c r="K506" s="9" t="s">
        <v>5</v>
      </c>
      <c r="L506" s="7">
        <v>1</v>
      </c>
    </row>
    <row r="507" spans="1:14">
      <c r="A507" s="46">
        <v>45041</v>
      </c>
      <c r="B507" s="7">
        <f t="shared" si="17"/>
        <v>506</v>
      </c>
      <c r="C507" s="25" t="s">
        <v>4520</v>
      </c>
      <c r="D507" s="122" t="s">
        <v>2605</v>
      </c>
      <c r="E507" s="7">
        <v>1</v>
      </c>
      <c r="F507" s="7">
        <v>1</v>
      </c>
      <c r="G507" s="7">
        <v>1</v>
      </c>
      <c r="H507" s="9" t="s">
        <v>3</v>
      </c>
      <c r="I507" s="9" t="s">
        <v>19</v>
      </c>
      <c r="J507" s="7" t="s">
        <v>51</v>
      </c>
      <c r="K507" s="9" t="s">
        <v>5</v>
      </c>
      <c r="M507" s="7">
        <v>1</v>
      </c>
      <c r="N507" t="s">
        <v>4521</v>
      </c>
    </row>
    <row r="508" spans="1:14">
      <c r="A508" s="46">
        <v>45041</v>
      </c>
      <c r="B508" s="7">
        <f t="shared" si="17"/>
        <v>507</v>
      </c>
      <c r="C508" s="25" t="s">
        <v>4522</v>
      </c>
      <c r="D508" s="122" t="s">
        <v>2605</v>
      </c>
      <c r="E508" s="7">
        <v>1</v>
      </c>
      <c r="F508" s="7">
        <v>1</v>
      </c>
      <c r="G508" s="7">
        <v>1</v>
      </c>
      <c r="H508" s="9" t="s">
        <v>3</v>
      </c>
      <c r="I508" s="9" t="s">
        <v>22</v>
      </c>
      <c r="J508" s="7" t="s">
        <v>51</v>
      </c>
      <c r="K508" s="9" t="s">
        <v>5</v>
      </c>
      <c r="L508" s="7">
        <v>1</v>
      </c>
    </row>
    <row r="509" spans="1:14">
      <c r="A509" s="46">
        <v>45041</v>
      </c>
      <c r="B509" s="7">
        <f t="shared" si="17"/>
        <v>508</v>
      </c>
      <c r="C509" s="25" t="s">
        <v>4523</v>
      </c>
      <c r="D509" s="122" t="s">
        <v>2605</v>
      </c>
      <c r="E509" s="7">
        <v>1</v>
      </c>
      <c r="F509" s="7">
        <v>0</v>
      </c>
      <c r="G509" s="7">
        <v>1</v>
      </c>
      <c r="H509" s="9" t="s">
        <v>6</v>
      </c>
      <c r="I509" s="9" t="s">
        <v>7</v>
      </c>
      <c r="J509" s="7" t="s">
        <v>49</v>
      </c>
      <c r="K509" s="9" t="s">
        <v>20</v>
      </c>
      <c r="L509" s="7">
        <v>1</v>
      </c>
    </row>
    <row r="510" spans="1:14">
      <c r="A510" s="46">
        <v>45041</v>
      </c>
      <c r="B510" s="7">
        <f t="shared" si="17"/>
        <v>509</v>
      </c>
      <c r="C510" s="25" t="s">
        <v>4524</v>
      </c>
      <c r="D510" s="122" t="s">
        <v>2605</v>
      </c>
      <c r="E510" s="7">
        <v>1</v>
      </c>
      <c r="F510" s="7">
        <v>0</v>
      </c>
      <c r="G510" s="7">
        <v>1</v>
      </c>
      <c r="H510" s="9" t="s">
        <v>3</v>
      </c>
      <c r="I510" s="9" t="s">
        <v>7</v>
      </c>
      <c r="J510" s="7" t="s">
        <v>49</v>
      </c>
      <c r="K510" s="9" t="s">
        <v>5</v>
      </c>
      <c r="L510" s="7">
        <v>1</v>
      </c>
    </row>
    <row r="511" spans="1:14">
      <c r="A511" s="46">
        <v>45041</v>
      </c>
      <c r="B511" s="7">
        <f t="shared" si="17"/>
        <v>510</v>
      </c>
      <c r="C511" s="25" t="s">
        <v>4525</v>
      </c>
      <c r="D511" s="122" t="s">
        <v>2605</v>
      </c>
      <c r="E511" s="7">
        <v>1</v>
      </c>
      <c r="F511" s="7">
        <v>0</v>
      </c>
      <c r="G511" s="7">
        <v>1</v>
      </c>
      <c r="H511" s="9" t="s">
        <v>3</v>
      </c>
      <c r="I511" s="9" t="s">
        <v>4</v>
      </c>
      <c r="J511" s="7" t="s">
        <v>51</v>
      </c>
      <c r="K511" s="9" t="s">
        <v>5</v>
      </c>
      <c r="L511" s="7">
        <v>1</v>
      </c>
    </row>
    <row r="512" spans="1:14">
      <c r="A512" s="46">
        <v>45041</v>
      </c>
      <c r="B512" s="7">
        <f t="shared" si="17"/>
        <v>511</v>
      </c>
      <c r="C512" s="25" t="s">
        <v>4526</v>
      </c>
      <c r="D512" s="122" t="s">
        <v>2605</v>
      </c>
      <c r="E512" s="7">
        <v>1</v>
      </c>
      <c r="F512" s="7">
        <v>0</v>
      </c>
      <c r="G512" s="7">
        <v>1</v>
      </c>
      <c r="H512" s="9" t="s">
        <v>3</v>
      </c>
      <c r="I512" s="9" t="s">
        <v>4</v>
      </c>
      <c r="J512" s="7" t="s">
        <v>87</v>
      </c>
      <c r="K512" s="9" t="s">
        <v>5</v>
      </c>
      <c r="L512" s="7">
        <v>1</v>
      </c>
    </row>
    <row r="513" spans="1:14">
      <c r="A513" s="46">
        <v>45041</v>
      </c>
      <c r="B513" s="7">
        <f t="shared" si="17"/>
        <v>512</v>
      </c>
      <c r="C513" s="25" t="s">
        <v>4527</v>
      </c>
      <c r="D513" s="122" t="s">
        <v>2605</v>
      </c>
      <c r="E513" s="7">
        <v>1</v>
      </c>
      <c r="F513" s="7">
        <v>0</v>
      </c>
      <c r="G513" s="7">
        <v>1</v>
      </c>
      <c r="H513" s="9" t="s">
        <v>3</v>
      </c>
      <c r="I513" s="9" t="s">
        <v>4</v>
      </c>
      <c r="J513" s="7" t="s">
        <v>49</v>
      </c>
      <c r="K513" s="9" t="s">
        <v>5</v>
      </c>
      <c r="L513" s="7">
        <v>1</v>
      </c>
    </row>
    <row r="514" spans="1:14">
      <c r="A514" s="46">
        <v>45041</v>
      </c>
      <c r="B514" s="7">
        <f t="shared" si="17"/>
        <v>513</v>
      </c>
      <c r="C514" s="25" t="s">
        <v>4528</v>
      </c>
      <c r="D514" s="122" t="s">
        <v>70</v>
      </c>
      <c r="E514" s="7">
        <v>1</v>
      </c>
      <c r="F514" s="7">
        <v>1</v>
      </c>
      <c r="G514" s="7">
        <v>1</v>
      </c>
      <c r="H514" s="9" t="s">
        <v>3</v>
      </c>
      <c r="I514" s="9" t="s">
        <v>19</v>
      </c>
      <c r="J514" s="7" t="s">
        <v>49</v>
      </c>
      <c r="K514" s="9" t="s">
        <v>5</v>
      </c>
      <c r="M514" s="7">
        <v>1</v>
      </c>
      <c r="N514" t="s">
        <v>4529</v>
      </c>
    </row>
    <row r="515" spans="1:14">
      <c r="A515" s="46">
        <v>45041</v>
      </c>
      <c r="B515" s="7">
        <f t="shared" si="17"/>
        <v>514</v>
      </c>
      <c r="C515" s="25" t="s">
        <v>4530</v>
      </c>
      <c r="D515" s="122" t="s">
        <v>70</v>
      </c>
      <c r="E515" s="7">
        <v>1</v>
      </c>
      <c r="F515" s="7">
        <v>1</v>
      </c>
      <c r="G515" s="7">
        <v>1</v>
      </c>
      <c r="H515" s="9" t="s">
        <v>3</v>
      </c>
      <c r="I515" s="9" t="s">
        <v>24</v>
      </c>
      <c r="J515" s="7" t="s">
        <v>49</v>
      </c>
      <c r="K515" s="9" t="s">
        <v>5</v>
      </c>
      <c r="M515" s="7">
        <v>1</v>
      </c>
      <c r="N515" t="s">
        <v>4529</v>
      </c>
    </row>
    <row r="516" spans="1:14">
      <c r="A516" s="46">
        <v>45041</v>
      </c>
      <c r="B516" s="7">
        <f t="shared" si="17"/>
        <v>515</v>
      </c>
      <c r="C516" s="25" t="s">
        <v>4531</v>
      </c>
      <c r="D516" s="122" t="s">
        <v>70</v>
      </c>
      <c r="E516" s="7">
        <v>1</v>
      </c>
      <c r="F516" s="7">
        <v>0</v>
      </c>
      <c r="G516" s="7">
        <v>1</v>
      </c>
      <c r="H516" s="9" t="s">
        <v>3</v>
      </c>
      <c r="I516" s="9" t="s">
        <v>19</v>
      </c>
      <c r="J516" s="7" t="s">
        <v>49</v>
      </c>
      <c r="K516" s="9" t="s">
        <v>5</v>
      </c>
      <c r="L516" s="7">
        <v>1</v>
      </c>
    </row>
    <row r="517" spans="1:14">
      <c r="A517" s="46">
        <v>45041</v>
      </c>
      <c r="B517" s="7">
        <f t="shared" si="17"/>
        <v>516</v>
      </c>
      <c r="C517" s="25" t="s">
        <v>4531</v>
      </c>
      <c r="D517" s="122" t="s">
        <v>70</v>
      </c>
      <c r="E517" s="7">
        <v>1</v>
      </c>
      <c r="F517" s="7">
        <v>0</v>
      </c>
      <c r="G517" s="7">
        <v>1</v>
      </c>
      <c r="H517" s="9" t="s">
        <v>3</v>
      </c>
      <c r="I517" s="9" t="s">
        <v>19</v>
      </c>
      <c r="J517" s="7" t="s">
        <v>51</v>
      </c>
      <c r="K517" s="9" t="s">
        <v>5</v>
      </c>
      <c r="L517" s="7">
        <v>1</v>
      </c>
    </row>
    <row r="518" spans="1:14">
      <c r="A518" s="46">
        <v>45041</v>
      </c>
      <c r="B518" s="7">
        <f t="shared" si="17"/>
        <v>517</v>
      </c>
      <c r="C518" s="25" t="s">
        <v>4532</v>
      </c>
      <c r="D518" s="122" t="s">
        <v>70</v>
      </c>
      <c r="E518" s="7">
        <v>1</v>
      </c>
      <c r="F518" s="7">
        <v>0</v>
      </c>
      <c r="G518" s="7">
        <v>1</v>
      </c>
      <c r="H518" s="9" t="s">
        <v>6</v>
      </c>
      <c r="I518" s="9" t="s">
        <v>4</v>
      </c>
      <c r="J518" s="7" t="s">
        <v>66</v>
      </c>
      <c r="K518" s="9" t="s">
        <v>20</v>
      </c>
      <c r="L518" s="7">
        <v>1</v>
      </c>
    </row>
    <row r="519" spans="1:14">
      <c r="A519" s="46">
        <v>45041</v>
      </c>
      <c r="B519" s="7">
        <f t="shared" si="17"/>
        <v>518</v>
      </c>
      <c r="C519" s="25" t="s">
        <v>3824</v>
      </c>
      <c r="D519" s="122" t="s">
        <v>61</v>
      </c>
      <c r="E519" s="7">
        <v>1</v>
      </c>
      <c r="F519" s="7">
        <v>1</v>
      </c>
      <c r="G519" s="7">
        <v>1</v>
      </c>
      <c r="H519" s="9" t="s">
        <v>3</v>
      </c>
      <c r="I519" s="9" t="s">
        <v>22</v>
      </c>
      <c r="J519" s="7" t="s">
        <v>51</v>
      </c>
      <c r="K519" s="9" t="s">
        <v>5</v>
      </c>
      <c r="M519" s="7">
        <v>1</v>
      </c>
      <c r="N519" t="s">
        <v>2922</v>
      </c>
    </row>
    <row r="520" spans="1:14">
      <c r="A520" s="46">
        <v>45041</v>
      </c>
      <c r="B520" s="7">
        <f t="shared" si="17"/>
        <v>519</v>
      </c>
      <c r="C520" s="25" t="s">
        <v>4533</v>
      </c>
      <c r="D520" s="122" t="s">
        <v>61</v>
      </c>
      <c r="E520" s="7">
        <v>1</v>
      </c>
      <c r="F520" s="7">
        <v>0</v>
      </c>
      <c r="G520" s="7">
        <v>1</v>
      </c>
      <c r="H520" s="9" t="s">
        <v>6</v>
      </c>
      <c r="I520" s="9" t="s">
        <v>4</v>
      </c>
      <c r="J520" s="7" t="s">
        <v>87</v>
      </c>
      <c r="K520" s="9" t="s">
        <v>20</v>
      </c>
      <c r="L520" s="7">
        <v>1</v>
      </c>
    </row>
    <row r="521" spans="1:14">
      <c r="A521" s="46">
        <v>45041</v>
      </c>
      <c r="B521" s="7">
        <f t="shared" si="17"/>
        <v>520</v>
      </c>
      <c r="C521" s="25" t="s">
        <v>4534</v>
      </c>
      <c r="D521" s="122" t="s">
        <v>61</v>
      </c>
      <c r="E521" s="7">
        <v>1</v>
      </c>
      <c r="F521" s="7">
        <v>0</v>
      </c>
      <c r="G521" s="7">
        <v>1</v>
      </c>
      <c r="H521" s="9" t="s">
        <v>6</v>
      </c>
      <c r="I521" s="9" t="s">
        <v>4</v>
      </c>
      <c r="J521" s="7" t="s">
        <v>49</v>
      </c>
      <c r="K521" s="9" t="s">
        <v>20</v>
      </c>
      <c r="L521" s="7">
        <v>1</v>
      </c>
    </row>
    <row r="522" spans="1:14">
      <c r="A522" s="46">
        <v>45041</v>
      </c>
      <c r="B522" s="7">
        <f t="shared" si="17"/>
        <v>521</v>
      </c>
      <c r="C522" s="25" t="s">
        <v>4535</v>
      </c>
      <c r="D522" s="122" t="s">
        <v>61</v>
      </c>
      <c r="E522" s="7">
        <v>1</v>
      </c>
      <c r="F522" s="7">
        <v>0</v>
      </c>
      <c r="G522" s="7">
        <v>1</v>
      </c>
      <c r="H522" s="9" t="s">
        <v>6</v>
      </c>
      <c r="I522" s="9" t="s">
        <v>4</v>
      </c>
      <c r="J522" s="7" t="s">
        <v>51</v>
      </c>
      <c r="K522" s="9" t="s">
        <v>20</v>
      </c>
      <c r="L522" s="7">
        <v>1</v>
      </c>
    </row>
    <row r="523" spans="1:14">
      <c r="A523" s="46">
        <v>45041</v>
      </c>
      <c r="B523" s="7">
        <f t="shared" si="17"/>
        <v>522</v>
      </c>
      <c r="C523" s="25" t="s">
        <v>4536</v>
      </c>
      <c r="D523" s="122" t="s">
        <v>61</v>
      </c>
      <c r="E523" s="7">
        <v>1</v>
      </c>
      <c r="F523" s="7">
        <v>0</v>
      </c>
      <c r="G523" s="7">
        <v>1</v>
      </c>
      <c r="H523" s="9" t="s">
        <v>6</v>
      </c>
      <c r="I523" s="9" t="s">
        <v>4</v>
      </c>
      <c r="J523" s="7" t="s">
        <v>83</v>
      </c>
      <c r="K523" s="9" t="s">
        <v>20</v>
      </c>
      <c r="L523" s="7">
        <v>1</v>
      </c>
    </row>
    <row r="524" spans="1:14">
      <c r="A524" s="46">
        <v>45041</v>
      </c>
      <c r="B524" s="7">
        <f t="shared" si="17"/>
        <v>523</v>
      </c>
      <c r="C524" s="25" t="s">
        <v>4537</v>
      </c>
      <c r="D524" s="122" t="s">
        <v>61</v>
      </c>
      <c r="E524" s="7">
        <v>1</v>
      </c>
      <c r="F524" s="7">
        <v>0</v>
      </c>
      <c r="G524" s="7">
        <v>1</v>
      </c>
      <c r="H524" s="9" t="s">
        <v>15</v>
      </c>
      <c r="I524" s="9" t="s">
        <v>4</v>
      </c>
      <c r="J524" s="7" t="s">
        <v>1209</v>
      </c>
      <c r="K524" s="9" t="s">
        <v>20</v>
      </c>
      <c r="L524" s="7">
        <v>1</v>
      </c>
    </row>
    <row r="525" spans="1:14">
      <c r="A525" s="46">
        <v>45041</v>
      </c>
      <c r="B525" s="7">
        <f t="shared" si="17"/>
        <v>524</v>
      </c>
      <c r="C525" s="25" t="s">
        <v>4538</v>
      </c>
      <c r="D525" s="122" t="s">
        <v>61</v>
      </c>
      <c r="E525" s="7">
        <v>1</v>
      </c>
      <c r="F525" s="7">
        <v>1</v>
      </c>
      <c r="G525" s="7">
        <v>1</v>
      </c>
      <c r="H525" s="9" t="s">
        <v>3</v>
      </c>
      <c r="I525" s="9" t="s">
        <v>22</v>
      </c>
      <c r="J525" s="7" t="s">
        <v>87</v>
      </c>
      <c r="K525" s="9" t="s">
        <v>5</v>
      </c>
      <c r="L525" s="7">
        <v>1</v>
      </c>
    </row>
    <row r="526" spans="1:14">
      <c r="A526" s="46">
        <v>45041</v>
      </c>
      <c r="B526" s="7">
        <f t="shared" si="17"/>
        <v>525</v>
      </c>
      <c r="C526" s="25" t="s">
        <v>4539</v>
      </c>
      <c r="D526" s="122" t="s">
        <v>73</v>
      </c>
      <c r="E526" s="7">
        <v>1</v>
      </c>
      <c r="F526" s="7">
        <v>1</v>
      </c>
      <c r="G526" s="7">
        <v>3</v>
      </c>
      <c r="H526" s="9" t="s">
        <v>9</v>
      </c>
      <c r="I526" s="9" t="s">
        <v>16</v>
      </c>
      <c r="J526" s="7" t="s">
        <v>49</v>
      </c>
      <c r="K526" s="9" t="s">
        <v>8</v>
      </c>
      <c r="M526" s="7">
        <v>1</v>
      </c>
      <c r="N526" t="s">
        <v>3465</v>
      </c>
    </row>
    <row r="527" spans="1:14">
      <c r="A527" s="46">
        <v>45041</v>
      </c>
      <c r="B527" s="7">
        <f t="shared" si="17"/>
        <v>526</v>
      </c>
      <c r="C527" s="25" t="s">
        <v>4540</v>
      </c>
      <c r="D527" s="122" t="s">
        <v>73</v>
      </c>
      <c r="E527" s="7">
        <v>1</v>
      </c>
      <c r="F527" s="7">
        <v>0</v>
      </c>
      <c r="G527" s="7">
        <v>1</v>
      </c>
      <c r="H527" s="9" t="s">
        <v>3</v>
      </c>
      <c r="I527" s="9" t="s">
        <v>4</v>
      </c>
      <c r="J527" s="7" t="s">
        <v>87</v>
      </c>
      <c r="K527" s="9" t="s">
        <v>5</v>
      </c>
      <c r="L527" s="7">
        <v>1</v>
      </c>
    </row>
    <row r="528" spans="1:14">
      <c r="A528" s="46">
        <v>45041</v>
      </c>
      <c r="B528" s="7">
        <f t="shared" si="17"/>
        <v>527</v>
      </c>
      <c r="C528" s="25" t="s">
        <v>4541</v>
      </c>
      <c r="D528" s="122" t="s">
        <v>73</v>
      </c>
      <c r="E528" s="7">
        <v>1</v>
      </c>
      <c r="F528" s="7">
        <v>0</v>
      </c>
      <c r="G528" s="7">
        <v>1</v>
      </c>
      <c r="H528" s="9" t="s">
        <v>3</v>
      </c>
      <c r="I528" s="9" t="s">
        <v>4</v>
      </c>
      <c r="J528" s="7" t="s">
        <v>49</v>
      </c>
      <c r="K528" s="9" t="s">
        <v>5</v>
      </c>
      <c r="L528" s="7">
        <v>1</v>
      </c>
    </row>
    <row r="529" spans="1:12">
      <c r="A529" s="46">
        <v>45041</v>
      </c>
      <c r="B529" s="7">
        <f t="shared" si="17"/>
        <v>528</v>
      </c>
      <c r="C529" s="25" t="s">
        <v>4542</v>
      </c>
      <c r="D529" s="122" t="s">
        <v>73</v>
      </c>
      <c r="E529" s="7">
        <v>1</v>
      </c>
      <c r="F529" s="7">
        <v>0</v>
      </c>
      <c r="G529" s="7">
        <v>1</v>
      </c>
      <c r="H529" s="9" t="s">
        <v>3</v>
      </c>
      <c r="I529" s="9" t="s">
        <v>4</v>
      </c>
      <c r="J529" s="7" t="s">
        <v>51</v>
      </c>
      <c r="K529" s="9" t="s">
        <v>5</v>
      </c>
      <c r="L529" s="7">
        <v>1</v>
      </c>
    </row>
    <row r="530" spans="1:12">
      <c r="A530" s="46">
        <v>45041</v>
      </c>
      <c r="B530" s="7">
        <f t="shared" si="17"/>
        <v>529</v>
      </c>
      <c r="C530" s="25" t="s">
        <v>4543</v>
      </c>
      <c r="D530" s="122" t="s">
        <v>73</v>
      </c>
      <c r="E530" s="7">
        <v>1</v>
      </c>
      <c r="F530" s="7">
        <v>0</v>
      </c>
      <c r="G530" s="7">
        <v>1</v>
      </c>
      <c r="H530" s="9" t="s">
        <v>15</v>
      </c>
      <c r="I530" s="9" t="s">
        <v>4</v>
      </c>
      <c r="J530" s="216" t="s">
        <v>4363</v>
      </c>
      <c r="K530" s="27" t="s">
        <v>20</v>
      </c>
      <c r="L530" s="7">
        <v>1</v>
      </c>
    </row>
    <row r="531" spans="1:12">
      <c r="A531" s="46">
        <v>45041</v>
      </c>
      <c r="B531" s="7">
        <f t="shared" si="17"/>
        <v>530</v>
      </c>
      <c r="C531" s="25" t="s">
        <v>4544</v>
      </c>
      <c r="D531" s="122" t="s">
        <v>73</v>
      </c>
      <c r="E531" s="7">
        <v>1</v>
      </c>
      <c r="F531" s="7">
        <v>0</v>
      </c>
      <c r="G531" s="7">
        <v>1</v>
      </c>
      <c r="H531" s="9" t="s">
        <v>15</v>
      </c>
      <c r="I531" s="9" t="s">
        <v>4</v>
      </c>
      <c r="J531" s="216" t="s">
        <v>4325</v>
      </c>
      <c r="K531" s="27" t="s">
        <v>20</v>
      </c>
      <c r="L531" s="7">
        <v>1</v>
      </c>
    </row>
    <row r="532" spans="1:12">
      <c r="A532" s="46">
        <v>45041</v>
      </c>
      <c r="B532" s="7">
        <f t="shared" si="17"/>
        <v>531</v>
      </c>
      <c r="C532" s="25" t="s">
        <v>4545</v>
      </c>
      <c r="D532" s="122" t="s">
        <v>3439</v>
      </c>
      <c r="E532" s="7">
        <v>1</v>
      </c>
      <c r="F532" s="7">
        <v>0</v>
      </c>
      <c r="G532" s="7">
        <v>1</v>
      </c>
      <c r="H532" s="27" t="s">
        <v>6</v>
      </c>
      <c r="I532" s="9" t="s">
        <v>7</v>
      </c>
      <c r="J532" s="7" t="s">
        <v>49</v>
      </c>
      <c r="K532" s="27" t="s">
        <v>5</v>
      </c>
      <c r="L532" s="7">
        <v>1</v>
      </c>
    </row>
    <row r="533" spans="1:12">
      <c r="A533" s="46">
        <v>45041</v>
      </c>
      <c r="B533" s="7">
        <f t="shared" si="17"/>
        <v>532</v>
      </c>
      <c r="C533" s="25" t="s">
        <v>4546</v>
      </c>
      <c r="D533" s="122" t="s">
        <v>3439</v>
      </c>
      <c r="E533" s="7">
        <v>1</v>
      </c>
      <c r="F533" s="7">
        <v>0</v>
      </c>
      <c r="G533" s="7">
        <v>1</v>
      </c>
      <c r="H533" s="27" t="s">
        <v>6</v>
      </c>
      <c r="I533" s="9" t="s">
        <v>7</v>
      </c>
      <c r="J533" s="7" t="s">
        <v>51</v>
      </c>
      <c r="K533" s="27" t="s">
        <v>5</v>
      </c>
      <c r="L533" s="7">
        <v>1</v>
      </c>
    </row>
    <row r="534" spans="1:12">
      <c r="A534" s="46">
        <v>45041</v>
      </c>
      <c r="B534" s="7">
        <f t="shared" si="17"/>
        <v>533</v>
      </c>
      <c r="C534" s="25" t="s">
        <v>4547</v>
      </c>
      <c r="D534" s="122" t="s">
        <v>3439</v>
      </c>
      <c r="E534" s="7">
        <v>1</v>
      </c>
      <c r="F534" s="7">
        <v>1</v>
      </c>
      <c r="G534" s="7">
        <v>1</v>
      </c>
      <c r="H534" s="27" t="s">
        <v>6</v>
      </c>
      <c r="I534" s="9" t="s">
        <v>7</v>
      </c>
      <c r="J534" s="7" t="s">
        <v>49</v>
      </c>
      <c r="K534" s="27" t="s">
        <v>8</v>
      </c>
      <c r="L534" s="7">
        <v>1</v>
      </c>
    </row>
    <row r="535" spans="1:12">
      <c r="A535" s="46">
        <v>45041</v>
      </c>
      <c r="B535" s="7">
        <f t="shared" si="17"/>
        <v>534</v>
      </c>
      <c r="C535" s="25" t="s">
        <v>4548</v>
      </c>
      <c r="D535" s="122" t="s">
        <v>3439</v>
      </c>
      <c r="E535" s="7">
        <v>1</v>
      </c>
      <c r="F535" s="7">
        <v>1</v>
      </c>
      <c r="G535" s="7">
        <v>1</v>
      </c>
      <c r="H535" s="27" t="s">
        <v>3</v>
      </c>
      <c r="I535" s="9" t="s">
        <v>4</v>
      </c>
      <c r="J535" s="7" t="s">
        <v>49</v>
      </c>
      <c r="K535" s="27" t="s">
        <v>5</v>
      </c>
      <c r="L535" s="7">
        <v>1</v>
      </c>
    </row>
    <row r="536" spans="1:12">
      <c r="A536" s="46">
        <v>45041</v>
      </c>
      <c r="B536" s="7">
        <f t="shared" si="17"/>
        <v>535</v>
      </c>
      <c r="C536" s="25" t="s">
        <v>4549</v>
      </c>
      <c r="D536" s="122" t="s">
        <v>3439</v>
      </c>
      <c r="E536" s="7">
        <v>1</v>
      </c>
      <c r="F536" s="7">
        <v>3</v>
      </c>
      <c r="G536" s="7">
        <v>3</v>
      </c>
      <c r="H536" s="27" t="s">
        <v>6</v>
      </c>
      <c r="I536" s="9" t="s">
        <v>7</v>
      </c>
      <c r="J536" s="7" t="s">
        <v>51</v>
      </c>
      <c r="K536" s="27" t="s">
        <v>36</v>
      </c>
      <c r="L536" s="7">
        <v>1</v>
      </c>
    </row>
    <row r="537" spans="1:12">
      <c r="A537" s="46">
        <v>45041</v>
      </c>
      <c r="B537" s="7">
        <f t="shared" si="17"/>
        <v>536</v>
      </c>
      <c r="C537" s="25" t="s">
        <v>4550</v>
      </c>
      <c r="D537" s="122" t="s">
        <v>53</v>
      </c>
      <c r="E537" s="7">
        <v>1</v>
      </c>
      <c r="F537" s="7">
        <v>1</v>
      </c>
      <c r="G537" s="7">
        <v>0</v>
      </c>
      <c r="H537" s="27" t="s">
        <v>9</v>
      </c>
      <c r="I537" s="9" t="s">
        <v>4</v>
      </c>
      <c r="J537" s="7" t="s">
        <v>51</v>
      </c>
      <c r="K537" s="27" t="s">
        <v>36</v>
      </c>
      <c r="L537" s="7">
        <v>1</v>
      </c>
    </row>
    <row r="538" spans="1:12">
      <c r="A538" s="46">
        <v>45041</v>
      </c>
      <c r="B538" s="7">
        <f t="shared" si="17"/>
        <v>537</v>
      </c>
      <c r="C538" s="25" t="s">
        <v>4551</v>
      </c>
      <c r="D538" s="122" t="s">
        <v>53</v>
      </c>
      <c r="E538" s="7">
        <v>1</v>
      </c>
      <c r="F538" s="7">
        <v>1</v>
      </c>
      <c r="G538" s="7">
        <v>0</v>
      </c>
      <c r="H538" s="27" t="s">
        <v>9</v>
      </c>
      <c r="I538" s="9" t="s">
        <v>7</v>
      </c>
      <c r="J538" s="7" t="s">
        <v>51</v>
      </c>
      <c r="K538" s="27" t="s">
        <v>36</v>
      </c>
      <c r="L538" s="7">
        <v>1</v>
      </c>
    </row>
    <row r="539" spans="1:12">
      <c r="A539" s="46">
        <v>45041</v>
      </c>
      <c r="B539" s="7">
        <f t="shared" si="17"/>
        <v>538</v>
      </c>
      <c r="C539" s="25" t="s">
        <v>4552</v>
      </c>
      <c r="D539" s="122" t="s">
        <v>53</v>
      </c>
      <c r="E539" s="7">
        <v>1</v>
      </c>
      <c r="F539" s="7">
        <v>0</v>
      </c>
      <c r="G539" s="7">
        <v>1</v>
      </c>
      <c r="H539" s="27" t="s">
        <v>3</v>
      </c>
      <c r="I539" s="9" t="s">
        <v>7</v>
      </c>
      <c r="J539" s="7" t="s">
        <v>51</v>
      </c>
      <c r="K539" s="27" t="s">
        <v>5</v>
      </c>
      <c r="L539" s="7">
        <v>1</v>
      </c>
    </row>
    <row r="540" spans="1:12">
      <c r="A540" s="46">
        <v>45041</v>
      </c>
      <c r="B540" s="7">
        <f t="shared" si="17"/>
        <v>539</v>
      </c>
      <c r="C540" s="25" t="s">
        <v>4553</v>
      </c>
      <c r="D540" s="122" t="s">
        <v>53</v>
      </c>
      <c r="E540" s="7">
        <v>1</v>
      </c>
      <c r="F540" s="7">
        <v>1</v>
      </c>
      <c r="G540" s="7">
        <v>0</v>
      </c>
      <c r="H540" s="9" t="s">
        <v>6</v>
      </c>
      <c r="I540" s="9" t="s">
        <v>4</v>
      </c>
      <c r="J540" s="7" t="s">
        <v>51</v>
      </c>
      <c r="K540" s="27" t="s">
        <v>8</v>
      </c>
      <c r="L540" s="7">
        <v>1</v>
      </c>
    </row>
    <row r="541" spans="1:12">
      <c r="A541" s="46">
        <v>45041</v>
      </c>
      <c r="B541" s="7">
        <f t="shared" si="17"/>
        <v>540</v>
      </c>
      <c r="C541" s="25" t="s">
        <v>4554</v>
      </c>
      <c r="D541" s="122" t="s">
        <v>53</v>
      </c>
      <c r="E541" s="7">
        <v>1</v>
      </c>
      <c r="F541" s="7">
        <v>1</v>
      </c>
      <c r="G541" s="7">
        <v>0</v>
      </c>
      <c r="H541" s="9" t="s">
        <v>32</v>
      </c>
      <c r="I541" s="9" t="s">
        <v>4</v>
      </c>
      <c r="J541" s="7" t="s">
        <v>51</v>
      </c>
      <c r="K541" s="27" t="s">
        <v>5</v>
      </c>
      <c r="L541" s="7">
        <v>1</v>
      </c>
    </row>
    <row r="542" spans="1:12">
      <c r="A542" s="46">
        <v>45041</v>
      </c>
      <c r="B542" s="7">
        <f t="shared" si="17"/>
        <v>541</v>
      </c>
      <c r="C542" s="25" t="s">
        <v>4555</v>
      </c>
      <c r="D542" s="122" t="s">
        <v>48</v>
      </c>
      <c r="E542" s="7">
        <v>1</v>
      </c>
      <c r="F542" s="7">
        <v>1</v>
      </c>
      <c r="G542" s="7">
        <v>1</v>
      </c>
      <c r="H542" s="9" t="s">
        <v>3</v>
      </c>
      <c r="I542" s="9" t="s">
        <v>19</v>
      </c>
      <c r="J542" s="7" t="s">
        <v>51</v>
      </c>
      <c r="K542" s="27" t="s">
        <v>5</v>
      </c>
      <c r="L542" s="7">
        <v>1</v>
      </c>
    </row>
    <row r="543" spans="1:12">
      <c r="A543" s="46">
        <v>45041</v>
      </c>
      <c r="B543" s="7">
        <f t="shared" si="17"/>
        <v>542</v>
      </c>
      <c r="C543" s="25" t="s">
        <v>4556</v>
      </c>
      <c r="D543" s="122" t="s">
        <v>48</v>
      </c>
      <c r="E543" s="7">
        <v>1</v>
      </c>
      <c r="F543" s="7">
        <v>0</v>
      </c>
      <c r="G543" s="7">
        <v>1</v>
      </c>
      <c r="H543" s="27" t="s">
        <v>6</v>
      </c>
      <c r="I543" s="9" t="s">
        <v>4</v>
      </c>
      <c r="J543" s="7" t="s">
        <v>87</v>
      </c>
      <c r="K543" s="27" t="s">
        <v>20</v>
      </c>
      <c r="L543" s="7">
        <v>1</v>
      </c>
    </row>
    <row r="544" spans="1:12">
      <c r="A544" s="46">
        <v>45041</v>
      </c>
      <c r="B544" s="7">
        <f t="shared" si="17"/>
        <v>543</v>
      </c>
      <c r="C544" s="25" t="s">
        <v>4557</v>
      </c>
      <c r="D544" s="122" t="s">
        <v>48</v>
      </c>
      <c r="E544" s="7">
        <v>1</v>
      </c>
      <c r="F544" s="7">
        <v>0</v>
      </c>
      <c r="G544" s="7">
        <v>1</v>
      </c>
      <c r="H544" s="9" t="s">
        <v>6</v>
      </c>
      <c r="I544" s="9" t="s">
        <v>4</v>
      </c>
      <c r="J544" s="7" t="s">
        <v>49</v>
      </c>
      <c r="K544" s="27" t="s">
        <v>20</v>
      </c>
      <c r="L544" s="7">
        <v>1</v>
      </c>
    </row>
    <row r="545" spans="1:14">
      <c r="A545" s="46">
        <v>45041</v>
      </c>
      <c r="B545" s="7">
        <f t="shared" si="17"/>
        <v>544</v>
      </c>
      <c r="C545" s="25" t="s">
        <v>4558</v>
      </c>
      <c r="D545" s="122" t="s">
        <v>48</v>
      </c>
      <c r="E545" s="7">
        <v>1</v>
      </c>
      <c r="F545" s="7">
        <v>0</v>
      </c>
      <c r="G545" s="7">
        <v>1</v>
      </c>
      <c r="H545" s="27" t="s">
        <v>6</v>
      </c>
      <c r="I545" s="9" t="s">
        <v>4</v>
      </c>
      <c r="J545" s="7" t="s">
        <v>83</v>
      </c>
      <c r="K545" s="27" t="s">
        <v>20</v>
      </c>
      <c r="L545" s="7">
        <v>1</v>
      </c>
    </row>
    <row r="546" spans="1:14">
      <c r="A546" s="46">
        <v>45041</v>
      </c>
      <c r="B546" s="7">
        <f t="shared" si="17"/>
        <v>545</v>
      </c>
      <c r="C546" s="25" t="s">
        <v>4559</v>
      </c>
      <c r="D546" s="122" t="s">
        <v>48</v>
      </c>
      <c r="E546" s="7">
        <v>1</v>
      </c>
      <c r="F546" s="7">
        <v>1</v>
      </c>
      <c r="G546" s="7">
        <v>1</v>
      </c>
      <c r="H546" s="27" t="s">
        <v>6</v>
      </c>
      <c r="I546" s="9" t="s">
        <v>4</v>
      </c>
      <c r="J546" s="7" t="s">
        <v>49</v>
      </c>
      <c r="K546" s="27" t="s">
        <v>8</v>
      </c>
      <c r="M546" s="7">
        <v>1</v>
      </c>
      <c r="N546" t="s">
        <v>4115</v>
      </c>
    </row>
    <row r="547" spans="1:14">
      <c r="A547" s="46">
        <v>45041</v>
      </c>
      <c r="B547" s="7">
        <f t="shared" si="17"/>
        <v>546</v>
      </c>
      <c r="C547" s="25" t="s">
        <v>4560</v>
      </c>
      <c r="D547" s="122" t="s">
        <v>48</v>
      </c>
      <c r="E547" s="7">
        <v>1</v>
      </c>
      <c r="F547" s="7">
        <v>2</v>
      </c>
      <c r="G547" s="7">
        <v>2</v>
      </c>
      <c r="H547" s="27" t="s">
        <v>3</v>
      </c>
      <c r="I547" s="9" t="s">
        <v>19</v>
      </c>
      <c r="J547" s="7" t="s">
        <v>49</v>
      </c>
      <c r="K547" s="27" t="s">
        <v>5</v>
      </c>
      <c r="L547" s="7">
        <v>1</v>
      </c>
    </row>
    <row r="548" spans="1:14">
      <c r="A548" s="46">
        <v>45041</v>
      </c>
      <c r="B548" s="7">
        <f t="shared" si="17"/>
        <v>547</v>
      </c>
      <c r="C548" s="25" t="s">
        <v>4561</v>
      </c>
      <c r="D548" s="122" t="s">
        <v>783</v>
      </c>
      <c r="E548" s="7">
        <v>1</v>
      </c>
      <c r="F548" s="7">
        <v>1</v>
      </c>
      <c r="G548" s="7">
        <v>1</v>
      </c>
      <c r="H548" s="9" t="s">
        <v>6</v>
      </c>
      <c r="I548" s="9" t="s">
        <v>7</v>
      </c>
      <c r="J548" s="7" t="s">
        <v>49</v>
      </c>
      <c r="K548" s="27" t="s">
        <v>8</v>
      </c>
      <c r="L548" s="7">
        <v>1</v>
      </c>
    </row>
    <row r="549" spans="1:14">
      <c r="A549" s="46">
        <v>45041</v>
      </c>
      <c r="B549" s="7">
        <f t="shared" ref="B549:B566" si="18">B548+1</f>
        <v>548</v>
      </c>
      <c r="C549" s="25" t="s">
        <v>4562</v>
      </c>
      <c r="D549" s="122" t="s">
        <v>783</v>
      </c>
      <c r="E549" s="7">
        <v>1</v>
      </c>
      <c r="F549" s="7">
        <v>1</v>
      </c>
      <c r="G549" s="7">
        <v>1</v>
      </c>
      <c r="H549" s="27" t="s">
        <v>6</v>
      </c>
      <c r="I549" s="9" t="s">
        <v>4</v>
      </c>
      <c r="J549" s="7" t="s">
        <v>49</v>
      </c>
      <c r="K549" s="27" t="s">
        <v>8</v>
      </c>
      <c r="L549" s="7">
        <v>1</v>
      </c>
    </row>
    <row r="550" spans="1:14">
      <c r="A550" s="46">
        <v>45041</v>
      </c>
      <c r="B550" s="7">
        <f t="shared" si="18"/>
        <v>549</v>
      </c>
      <c r="C550" s="25" t="s">
        <v>4563</v>
      </c>
      <c r="D550" s="122" t="s">
        <v>783</v>
      </c>
      <c r="E550" s="7">
        <v>1</v>
      </c>
      <c r="F550" s="7">
        <v>1</v>
      </c>
      <c r="G550" s="7">
        <v>1</v>
      </c>
      <c r="H550" s="9" t="s">
        <v>6</v>
      </c>
      <c r="I550" s="9" t="s">
        <v>4</v>
      </c>
      <c r="J550" s="7" t="s">
        <v>49</v>
      </c>
      <c r="K550" s="27" t="s">
        <v>8</v>
      </c>
      <c r="L550" s="7">
        <v>1</v>
      </c>
    </row>
    <row r="551" spans="1:14">
      <c r="A551" s="46">
        <v>45041</v>
      </c>
      <c r="B551" s="7">
        <f t="shared" si="18"/>
        <v>550</v>
      </c>
      <c r="C551" s="25" t="s">
        <v>4564</v>
      </c>
      <c r="D551" s="122" t="s">
        <v>783</v>
      </c>
      <c r="E551" s="7">
        <v>1</v>
      </c>
      <c r="F551" s="7">
        <v>1</v>
      </c>
      <c r="G551" s="7">
        <v>1</v>
      </c>
      <c r="H551" s="9" t="s">
        <v>6</v>
      </c>
      <c r="I551" s="9" t="s">
        <v>4</v>
      </c>
      <c r="J551" s="7" t="s">
        <v>87</v>
      </c>
      <c r="K551" s="27" t="s">
        <v>8</v>
      </c>
      <c r="L551" s="7">
        <v>1</v>
      </c>
    </row>
    <row r="552" spans="1:14">
      <c r="A552" s="46">
        <v>45042</v>
      </c>
      <c r="B552" s="7">
        <f t="shared" si="18"/>
        <v>551</v>
      </c>
      <c r="C552" s="25" t="s">
        <v>4565</v>
      </c>
      <c r="D552" s="122" t="s">
        <v>73</v>
      </c>
      <c r="E552" s="7">
        <v>1</v>
      </c>
      <c r="F552" s="7">
        <v>0</v>
      </c>
      <c r="G552" s="7">
        <v>0</v>
      </c>
      <c r="H552" s="9" t="s">
        <v>15</v>
      </c>
      <c r="I552" s="9" t="s">
        <v>4</v>
      </c>
      <c r="J552" s="7" t="s">
        <v>4566</v>
      </c>
      <c r="K552" s="27" t="s">
        <v>20</v>
      </c>
      <c r="M552" s="7">
        <v>1</v>
      </c>
      <c r="N552" t="s">
        <v>4567</v>
      </c>
    </row>
    <row r="553" spans="1:14">
      <c r="A553" s="46">
        <v>45042</v>
      </c>
      <c r="B553" s="7">
        <f t="shared" si="18"/>
        <v>552</v>
      </c>
      <c r="C553" s="25" t="s">
        <v>4568</v>
      </c>
      <c r="D553" s="122" t="s">
        <v>73</v>
      </c>
      <c r="E553" s="7">
        <v>1</v>
      </c>
      <c r="F553" s="7">
        <v>0</v>
      </c>
      <c r="G553" s="7">
        <v>1</v>
      </c>
      <c r="H553" s="9" t="s">
        <v>6</v>
      </c>
      <c r="I553" s="9" t="s">
        <v>4</v>
      </c>
      <c r="J553" s="7" t="s">
        <v>83</v>
      </c>
      <c r="K553" s="27" t="s">
        <v>20</v>
      </c>
      <c r="L553" s="7">
        <v>1</v>
      </c>
    </row>
    <row r="554" spans="1:14">
      <c r="A554" s="46">
        <v>45042</v>
      </c>
      <c r="B554" s="7">
        <f t="shared" si="18"/>
        <v>553</v>
      </c>
      <c r="C554" s="25" t="s">
        <v>4569</v>
      </c>
      <c r="D554" s="122" t="s">
        <v>73</v>
      </c>
      <c r="E554" s="7">
        <v>1</v>
      </c>
      <c r="F554" s="7">
        <v>1</v>
      </c>
      <c r="G554" s="7">
        <v>0</v>
      </c>
      <c r="H554" s="9" t="s">
        <v>28</v>
      </c>
      <c r="I554" s="9" t="s">
        <v>19</v>
      </c>
      <c r="J554" s="7" t="s">
        <v>51</v>
      </c>
      <c r="K554" s="27" t="s">
        <v>17</v>
      </c>
      <c r="L554" s="7">
        <v>1</v>
      </c>
    </row>
    <row r="555" spans="1:14">
      <c r="A555" s="46">
        <v>45042</v>
      </c>
      <c r="B555" s="7">
        <f t="shared" si="18"/>
        <v>554</v>
      </c>
      <c r="C555" s="25" t="s">
        <v>4570</v>
      </c>
      <c r="D555" s="122" t="s">
        <v>3439</v>
      </c>
      <c r="E555" s="7">
        <v>1</v>
      </c>
      <c r="F555" s="7">
        <v>1</v>
      </c>
      <c r="G555" s="7">
        <v>1</v>
      </c>
      <c r="H555" s="9" t="s">
        <v>6</v>
      </c>
      <c r="I555" s="9" t="s">
        <v>4</v>
      </c>
      <c r="J555" s="7" t="s">
        <v>83</v>
      </c>
      <c r="K555" s="27" t="s">
        <v>8</v>
      </c>
      <c r="L555" s="7">
        <v>1</v>
      </c>
    </row>
    <row r="556" spans="1:14">
      <c r="A556" s="46">
        <v>45042</v>
      </c>
      <c r="B556" s="7">
        <f t="shared" si="18"/>
        <v>555</v>
      </c>
      <c r="C556" s="25" t="s">
        <v>4571</v>
      </c>
      <c r="D556" s="122" t="s">
        <v>70</v>
      </c>
      <c r="E556" s="7">
        <v>1</v>
      </c>
      <c r="F556" s="7">
        <v>0</v>
      </c>
      <c r="G556" s="7">
        <v>1</v>
      </c>
      <c r="H556" s="9" t="s">
        <v>6</v>
      </c>
      <c r="I556" s="9" t="s">
        <v>4</v>
      </c>
      <c r="J556" s="7" t="s">
        <v>87</v>
      </c>
      <c r="K556" s="27" t="s">
        <v>20</v>
      </c>
      <c r="L556" s="7">
        <v>1</v>
      </c>
    </row>
    <row r="557" spans="1:14">
      <c r="A557" s="46">
        <v>45042</v>
      </c>
      <c r="B557" s="7">
        <f t="shared" si="18"/>
        <v>556</v>
      </c>
      <c r="C557" s="25" t="s">
        <v>4572</v>
      </c>
      <c r="D557" s="122" t="s">
        <v>70</v>
      </c>
      <c r="E557" s="7">
        <v>1</v>
      </c>
      <c r="F557" s="7">
        <v>4</v>
      </c>
      <c r="G557" s="7">
        <v>4</v>
      </c>
      <c r="H557" s="27" t="s">
        <v>6</v>
      </c>
      <c r="I557" s="9" t="s">
        <v>7</v>
      </c>
      <c r="J557" s="7" t="s">
        <v>49</v>
      </c>
      <c r="K557" s="27" t="s">
        <v>8</v>
      </c>
      <c r="L557" s="7">
        <v>1</v>
      </c>
    </row>
    <row r="558" spans="1:14">
      <c r="A558" s="46">
        <v>45042</v>
      </c>
      <c r="B558" s="7">
        <f t="shared" si="18"/>
        <v>557</v>
      </c>
      <c r="C558" s="25" t="s">
        <v>4573</v>
      </c>
      <c r="D558" s="122" t="s">
        <v>61</v>
      </c>
      <c r="E558" s="7">
        <v>1</v>
      </c>
      <c r="F558" s="7">
        <v>0</v>
      </c>
      <c r="G558" s="7">
        <v>1</v>
      </c>
      <c r="H558" s="27" t="s">
        <v>15</v>
      </c>
      <c r="I558" s="9" t="s">
        <v>4</v>
      </c>
      <c r="J558" s="7" t="s">
        <v>256</v>
      </c>
      <c r="K558" s="27" t="s">
        <v>14</v>
      </c>
      <c r="L558" s="7">
        <v>1</v>
      </c>
    </row>
    <row r="559" spans="1:14">
      <c r="A559" s="46">
        <v>45042</v>
      </c>
      <c r="B559" s="7">
        <f t="shared" si="18"/>
        <v>558</v>
      </c>
      <c r="C559" s="25" t="s">
        <v>4574</v>
      </c>
      <c r="D559" s="122" t="s">
        <v>61</v>
      </c>
      <c r="E559" s="7">
        <v>1</v>
      </c>
      <c r="F559" s="7">
        <v>1</v>
      </c>
      <c r="G559" s="7">
        <v>1</v>
      </c>
      <c r="H559" s="27" t="s">
        <v>3</v>
      </c>
      <c r="I559" s="9" t="s">
        <v>22</v>
      </c>
      <c r="J559" s="7" t="s">
        <v>49</v>
      </c>
      <c r="K559" s="27" t="s">
        <v>5</v>
      </c>
      <c r="M559" s="7">
        <v>1</v>
      </c>
      <c r="N559" t="s">
        <v>4575</v>
      </c>
    </row>
    <row r="560" spans="1:14">
      <c r="A560" s="46">
        <v>45042</v>
      </c>
      <c r="B560" s="7">
        <f t="shared" si="18"/>
        <v>559</v>
      </c>
      <c r="C560" s="25" t="s">
        <v>4576</v>
      </c>
      <c r="D560" s="122" t="s">
        <v>61</v>
      </c>
      <c r="E560" s="7">
        <v>1</v>
      </c>
      <c r="F560" s="7">
        <v>0</v>
      </c>
      <c r="G560" s="7">
        <v>0</v>
      </c>
      <c r="H560" s="27" t="s">
        <v>15</v>
      </c>
      <c r="I560" s="9" t="s">
        <v>4</v>
      </c>
      <c r="J560" s="7" t="s">
        <v>66</v>
      </c>
      <c r="K560" s="27" t="s">
        <v>20</v>
      </c>
      <c r="M560" s="7">
        <v>1</v>
      </c>
      <c r="N560" t="s">
        <v>4577</v>
      </c>
    </row>
    <row r="561" spans="1:12">
      <c r="A561" s="46">
        <v>45042</v>
      </c>
      <c r="B561" s="7">
        <f t="shared" si="18"/>
        <v>560</v>
      </c>
      <c r="C561" s="25" t="s">
        <v>4578</v>
      </c>
      <c r="D561" s="122" t="s">
        <v>2605</v>
      </c>
      <c r="E561" s="7">
        <v>1</v>
      </c>
      <c r="F561" s="7">
        <v>0</v>
      </c>
      <c r="G561" s="7">
        <v>1</v>
      </c>
      <c r="H561" s="27" t="s">
        <v>6</v>
      </c>
      <c r="I561" s="9" t="s">
        <v>7</v>
      </c>
      <c r="J561" s="7" t="s">
        <v>51</v>
      </c>
      <c r="K561" s="27" t="s">
        <v>20</v>
      </c>
      <c r="L561" s="7">
        <v>1</v>
      </c>
    </row>
    <row r="562" spans="1:12">
      <c r="A562" s="46">
        <v>45042</v>
      </c>
      <c r="B562" s="7">
        <f>B561+1</f>
        <v>561</v>
      </c>
      <c r="C562" s="25" t="s">
        <v>4579</v>
      </c>
      <c r="D562" s="122" t="s">
        <v>2605</v>
      </c>
      <c r="E562" s="7">
        <v>1</v>
      </c>
      <c r="F562" s="7">
        <v>0</v>
      </c>
      <c r="G562" s="7">
        <v>1</v>
      </c>
      <c r="H562" s="27" t="s">
        <v>6</v>
      </c>
      <c r="I562" s="9" t="s">
        <v>7</v>
      </c>
      <c r="J562" s="7" t="s">
        <v>49</v>
      </c>
      <c r="K562" s="27" t="s">
        <v>20</v>
      </c>
      <c r="L562" s="7">
        <v>1</v>
      </c>
    </row>
    <row r="563" spans="1:12">
      <c r="A563" s="46">
        <v>45042</v>
      </c>
      <c r="B563" s="7">
        <f t="shared" si="18"/>
        <v>562</v>
      </c>
      <c r="C563" s="25" t="s">
        <v>4580</v>
      </c>
      <c r="D563" s="122" t="s">
        <v>2605</v>
      </c>
      <c r="E563" s="7">
        <v>1</v>
      </c>
      <c r="F563" s="7">
        <v>0</v>
      </c>
      <c r="G563" s="7">
        <v>1</v>
      </c>
      <c r="H563" s="27" t="s">
        <v>6</v>
      </c>
      <c r="I563" s="9" t="s">
        <v>4</v>
      </c>
      <c r="J563" s="7" t="s">
        <v>66</v>
      </c>
      <c r="K563" s="27" t="s">
        <v>20</v>
      </c>
      <c r="L563" s="7">
        <v>1</v>
      </c>
    </row>
    <row r="564" spans="1:12">
      <c r="A564" s="46">
        <v>45042</v>
      </c>
      <c r="B564" s="7">
        <f t="shared" si="18"/>
        <v>563</v>
      </c>
      <c r="C564" s="25" t="s">
        <v>4581</v>
      </c>
      <c r="D564" s="122" t="s">
        <v>2605</v>
      </c>
      <c r="E564" s="7">
        <v>1</v>
      </c>
      <c r="F564" s="7">
        <v>0</v>
      </c>
      <c r="G564" s="7">
        <v>1</v>
      </c>
      <c r="H564" s="27" t="s">
        <v>6</v>
      </c>
      <c r="I564" s="9" t="s">
        <v>4</v>
      </c>
      <c r="J564" s="7" t="s">
        <v>49</v>
      </c>
      <c r="K564" s="27" t="s">
        <v>20</v>
      </c>
      <c r="L564" s="7">
        <v>1</v>
      </c>
    </row>
    <row r="565" spans="1:12">
      <c r="A565" s="46">
        <v>45042</v>
      </c>
      <c r="B565" s="7">
        <f t="shared" si="18"/>
        <v>564</v>
      </c>
      <c r="C565" s="25" t="s">
        <v>4193</v>
      </c>
      <c r="D565" s="122" t="s">
        <v>59</v>
      </c>
      <c r="E565" s="7">
        <v>1</v>
      </c>
      <c r="F565" s="7">
        <v>20</v>
      </c>
      <c r="G565" s="7">
        <v>0</v>
      </c>
      <c r="H565" s="27" t="s">
        <v>21</v>
      </c>
      <c r="I565" s="9" t="s">
        <v>4</v>
      </c>
      <c r="J565" s="7" t="s">
        <v>71</v>
      </c>
      <c r="K565" s="27" t="s">
        <v>14</v>
      </c>
      <c r="L565" s="7">
        <v>1</v>
      </c>
    </row>
    <row r="566" spans="1:12">
      <c r="A566" s="46">
        <v>45042</v>
      </c>
      <c r="B566" s="7">
        <f t="shared" si="18"/>
        <v>565</v>
      </c>
      <c r="C566" s="25" t="s">
        <v>4582</v>
      </c>
      <c r="D566" s="122" t="s">
        <v>59</v>
      </c>
      <c r="E566" s="7">
        <v>1</v>
      </c>
      <c r="F566" s="7">
        <v>1</v>
      </c>
      <c r="G566" s="7">
        <v>1</v>
      </c>
      <c r="H566" s="27" t="s">
        <v>21</v>
      </c>
      <c r="I566" s="9" t="s">
        <v>4</v>
      </c>
      <c r="J566" s="7" t="s">
        <v>49</v>
      </c>
      <c r="K566" s="27" t="s">
        <v>27</v>
      </c>
      <c r="L566" s="7">
        <v>1</v>
      </c>
    </row>
    <row r="567" spans="1:12">
      <c r="A567" s="46">
        <v>45042</v>
      </c>
      <c r="B567" s="7">
        <f t="shared" ref="B567:B586" si="19">B566+1</f>
        <v>566</v>
      </c>
      <c r="C567" s="25" t="s">
        <v>4583</v>
      </c>
      <c r="D567" s="122" t="s">
        <v>55</v>
      </c>
      <c r="E567" s="7">
        <v>1</v>
      </c>
      <c r="F567" s="7">
        <v>2</v>
      </c>
      <c r="G567" s="7">
        <v>2</v>
      </c>
      <c r="H567" s="27" t="s">
        <v>15</v>
      </c>
      <c r="I567" s="9" t="s">
        <v>10</v>
      </c>
      <c r="J567" s="7" t="s">
        <v>49</v>
      </c>
      <c r="K567" s="27" t="s">
        <v>11</v>
      </c>
      <c r="L567" s="7">
        <v>1</v>
      </c>
    </row>
    <row r="568" spans="1:12">
      <c r="A568" s="46">
        <v>45042</v>
      </c>
      <c r="B568" s="7">
        <f t="shared" si="19"/>
        <v>567</v>
      </c>
      <c r="C568" s="25" t="s">
        <v>4584</v>
      </c>
      <c r="D568" s="122" t="s">
        <v>55</v>
      </c>
      <c r="E568" s="7">
        <v>1</v>
      </c>
      <c r="F568" s="7">
        <v>0</v>
      </c>
      <c r="G568" s="7">
        <v>1</v>
      </c>
      <c r="H568" s="27" t="s">
        <v>6</v>
      </c>
      <c r="I568" s="9" t="s">
        <v>4</v>
      </c>
      <c r="J568" s="7" t="s">
        <v>51</v>
      </c>
      <c r="K568" s="27" t="s">
        <v>20</v>
      </c>
      <c r="L568" s="7">
        <v>1</v>
      </c>
    </row>
    <row r="569" spans="1:12">
      <c r="A569" s="46">
        <v>45042</v>
      </c>
      <c r="B569" s="7">
        <f t="shared" si="19"/>
        <v>568</v>
      </c>
      <c r="C569" s="25" t="s">
        <v>4585</v>
      </c>
      <c r="D569" s="122" t="s">
        <v>55</v>
      </c>
      <c r="E569" s="7">
        <v>1</v>
      </c>
      <c r="F569" s="7">
        <v>0</v>
      </c>
      <c r="G569" s="7">
        <v>1</v>
      </c>
      <c r="H569" s="27" t="s">
        <v>6</v>
      </c>
      <c r="I569" s="9" t="s">
        <v>16</v>
      </c>
      <c r="J569" s="7" t="s">
        <v>49</v>
      </c>
      <c r="K569" s="27" t="s">
        <v>20</v>
      </c>
      <c r="L569" s="7">
        <v>1</v>
      </c>
    </row>
    <row r="570" spans="1:12">
      <c r="A570" s="46">
        <v>45042</v>
      </c>
      <c r="B570" s="7">
        <f t="shared" si="19"/>
        <v>569</v>
      </c>
      <c r="C570" s="25" t="s">
        <v>4586</v>
      </c>
      <c r="D570" s="122" t="s">
        <v>783</v>
      </c>
      <c r="E570" s="7">
        <v>1</v>
      </c>
      <c r="F570" s="7">
        <v>1</v>
      </c>
      <c r="G570" s="7">
        <v>1</v>
      </c>
      <c r="H570" s="27" t="s">
        <v>6</v>
      </c>
      <c r="I570" s="9" t="s">
        <v>4</v>
      </c>
      <c r="J570" s="7" t="s">
        <v>51</v>
      </c>
      <c r="K570" s="27" t="s">
        <v>8</v>
      </c>
      <c r="L570" s="7">
        <v>1</v>
      </c>
    </row>
    <row r="571" spans="1:12">
      <c r="A571" s="46">
        <v>45042</v>
      </c>
      <c r="B571" s="7">
        <f t="shared" si="19"/>
        <v>570</v>
      </c>
      <c r="C571" s="25" t="s">
        <v>4587</v>
      </c>
      <c r="D571" s="122" t="s">
        <v>783</v>
      </c>
      <c r="E571" s="7">
        <v>1</v>
      </c>
      <c r="F571" s="7">
        <v>1</v>
      </c>
      <c r="G571" s="7">
        <v>1</v>
      </c>
      <c r="H571" s="27" t="s">
        <v>3</v>
      </c>
      <c r="I571" s="9" t="s">
        <v>4</v>
      </c>
      <c r="J571" s="7" t="s">
        <v>51</v>
      </c>
      <c r="K571" s="27" t="s">
        <v>5</v>
      </c>
      <c r="L571" s="7">
        <v>1</v>
      </c>
    </row>
    <row r="572" spans="1:12">
      <c r="A572" s="46">
        <v>45042</v>
      </c>
      <c r="B572" s="7">
        <f t="shared" si="19"/>
        <v>571</v>
      </c>
      <c r="C572" s="25" t="s">
        <v>4588</v>
      </c>
      <c r="D572" s="122" t="s">
        <v>783</v>
      </c>
      <c r="E572" s="7">
        <v>1</v>
      </c>
      <c r="F572" s="7">
        <v>1</v>
      </c>
      <c r="G572" s="7">
        <v>1</v>
      </c>
      <c r="H572" s="27" t="s">
        <v>3</v>
      </c>
      <c r="I572" s="9" t="s">
        <v>4</v>
      </c>
      <c r="J572" s="7" t="s">
        <v>87</v>
      </c>
      <c r="K572" s="27" t="s">
        <v>5</v>
      </c>
      <c r="L572" s="7">
        <v>1</v>
      </c>
    </row>
    <row r="573" spans="1:12">
      <c r="A573" s="46">
        <v>45042</v>
      </c>
      <c r="B573" s="7">
        <f t="shared" si="19"/>
        <v>572</v>
      </c>
      <c r="C573" s="25" t="s">
        <v>4589</v>
      </c>
      <c r="D573" s="122" t="s">
        <v>783</v>
      </c>
      <c r="E573" s="7">
        <v>1</v>
      </c>
      <c r="F573" s="7">
        <v>1</v>
      </c>
      <c r="G573" s="7">
        <v>1</v>
      </c>
      <c r="H573" s="27" t="s">
        <v>3</v>
      </c>
      <c r="I573" s="9" t="s">
        <v>4</v>
      </c>
      <c r="J573" s="7" t="s">
        <v>51</v>
      </c>
      <c r="K573" s="27" t="s">
        <v>5</v>
      </c>
      <c r="L573" s="7">
        <v>1</v>
      </c>
    </row>
    <row r="574" spans="1:12">
      <c r="A574" s="46">
        <v>45042</v>
      </c>
      <c r="B574" s="7">
        <f t="shared" si="19"/>
        <v>573</v>
      </c>
      <c r="C574" s="25" t="s">
        <v>4590</v>
      </c>
      <c r="D574" s="122" t="s">
        <v>783</v>
      </c>
      <c r="E574" s="7">
        <v>1</v>
      </c>
      <c r="F574" s="7">
        <v>1</v>
      </c>
      <c r="G574" s="7">
        <v>1</v>
      </c>
      <c r="H574" s="8" t="s">
        <v>3</v>
      </c>
      <c r="I574" s="9" t="s">
        <v>7</v>
      </c>
      <c r="J574" s="7" t="s">
        <v>51</v>
      </c>
      <c r="K574" s="8" t="s">
        <v>5</v>
      </c>
      <c r="L574" s="7">
        <v>1</v>
      </c>
    </row>
    <row r="575" spans="1:12">
      <c r="A575" s="46">
        <v>45042</v>
      </c>
      <c r="B575" s="7">
        <f t="shared" si="19"/>
        <v>574</v>
      </c>
      <c r="C575" s="25" t="s">
        <v>4591</v>
      </c>
      <c r="D575" s="122" t="s">
        <v>53</v>
      </c>
      <c r="E575" s="7">
        <v>1</v>
      </c>
      <c r="F575" s="7">
        <v>1</v>
      </c>
      <c r="G575" s="7">
        <v>0</v>
      </c>
      <c r="H575" s="9" t="s">
        <v>6</v>
      </c>
      <c r="I575" s="9" t="s">
        <v>7</v>
      </c>
      <c r="J575" s="7" t="s">
        <v>51</v>
      </c>
      <c r="K575" s="9" t="s">
        <v>8</v>
      </c>
      <c r="L575" s="7">
        <v>1</v>
      </c>
    </row>
    <row r="576" spans="1:12">
      <c r="A576" s="46">
        <v>45042</v>
      </c>
      <c r="B576" s="7">
        <f t="shared" si="19"/>
        <v>575</v>
      </c>
      <c r="C576" s="25" t="s">
        <v>4592</v>
      </c>
      <c r="D576" s="122" t="s">
        <v>53</v>
      </c>
      <c r="E576" s="7">
        <v>1</v>
      </c>
      <c r="F576" s="7">
        <v>1</v>
      </c>
      <c r="G576" s="7">
        <v>0</v>
      </c>
      <c r="H576" s="9" t="s">
        <v>6</v>
      </c>
      <c r="I576" s="9" t="s">
        <v>4</v>
      </c>
      <c r="J576" s="7" t="s">
        <v>51</v>
      </c>
      <c r="K576" s="9" t="s">
        <v>8</v>
      </c>
      <c r="L576" s="7">
        <v>1</v>
      </c>
    </row>
    <row r="577" spans="1:14">
      <c r="A577" s="46">
        <v>45042</v>
      </c>
      <c r="B577" s="7">
        <f t="shared" si="19"/>
        <v>576</v>
      </c>
      <c r="C577" s="25" t="s">
        <v>4593</v>
      </c>
      <c r="D577" s="122" t="s">
        <v>53</v>
      </c>
      <c r="E577" s="7">
        <v>1</v>
      </c>
      <c r="F577" s="7">
        <v>1</v>
      </c>
      <c r="G577" s="7">
        <v>0</v>
      </c>
      <c r="H577" s="9" t="s">
        <v>6</v>
      </c>
      <c r="I577" s="9" t="s">
        <v>7</v>
      </c>
      <c r="J577" s="7" t="s">
        <v>51</v>
      </c>
      <c r="K577" s="9" t="s">
        <v>8</v>
      </c>
      <c r="L577" s="7">
        <v>1</v>
      </c>
    </row>
    <row r="578" spans="1:14">
      <c r="A578" s="46">
        <v>45042</v>
      </c>
      <c r="B578" s="7">
        <f t="shared" si="19"/>
        <v>577</v>
      </c>
      <c r="C578" s="25" t="s">
        <v>4594</v>
      </c>
      <c r="D578" s="122" t="s">
        <v>53</v>
      </c>
      <c r="E578" s="7">
        <v>1</v>
      </c>
      <c r="F578" s="7">
        <v>1</v>
      </c>
      <c r="G578" s="7">
        <v>1</v>
      </c>
      <c r="H578" s="9" t="s">
        <v>6</v>
      </c>
      <c r="I578" s="9" t="s">
        <v>7</v>
      </c>
      <c r="J578" s="7" t="s">
        <v>51</v>
      </c>
      <c r="K578" s="9" t="s">
        <v>8</v>
      </c>
      <c r="M578" s="7">
        <v>1</v>
      </c>
      <c r="N578" t="s">
        <v>4595</v>
      </c>
    </row>
    <row r="579" spans="1:14">
      <c r="A579" s="46">
        <v>45042</v>
      </c>
      <c r="B579" s="7">
        <f t="shared" si="19"/>
        <v>578</v>
      </c>
      <c r="C579" s="25" t="s">
        <v>4596</v>
      </c>
      <c r="D579" s="122" t="s">
        <v>53</v>
      </c>
      <c r="E579" s="7">
        <v>1</v>
      </c>
      <c r="F579" s="7">
        <v>0</v>
      </c>
      <c r="G579" s="7">
        <v>0</v>
      </c>
      <c r="H579" s="9" t="s">
        <v>3</v>
      </c>
      <c r="I579" s="9" t="s">
        <v>7</v>
      </c>
      <c r="J579" s="7" t="s">
        <v>51</v>
      </c>
      <c r="K579" s="9" t="s">
        <v>5</v>
      </c>
      <c r="L579" s="7">
        <v>1</v>
      </c>
    </row>
    <row r="580" spans="1:14">
      <c r="A580" s="46">
        <v>45042</v>
      </c>
      <c r="B580" s="7">
        <f t="shared" si="19"/>
        <v>579</v>
      </c>
      <c r="C580" s="25" t="s">
        <v>4597</v>
      </c>
      <c r="D580" s="122" t="s">
        <v>48</v>
      </c>
      <c r="E580" s="7">
        <v>1</v>
      </c>
      <c r="F580" s="7">
        <v>0</v>
      </c>
      <c r="G580" s="7">
        <v>1</v>
      </c>
      <c r="H580" s="9" t="s">
        <v>6</v>
      </c>
      <c r="I580" s="9" t="s">
        <v>4</v>
      </c>
      <c r="J580" s="7" t="s">
        <v>51</v>
      </c>
      <c r="K580" s="9" t="s">
        <v>20</v>
      </c>
      <c r="L580" s="7">
        <v>1</v>
      </c>
    </row>
    <row r="581" spans="1:14">
      <c r="A581" s="46">
        <v>45042</v>
      </c>
      <c r="B581" s="7">
        <f t="shared" si="19"/>
        <v>580</v>
      </c>
      <c r="C581" s="25" t="s">
        <v>4598</v>
      </c>
      <c r="D581" s="122" t="s">
        <v>48</v>
      </c>
      <c r="E581" s="7">
        <v>1</v>
      </c>
      <c r="F581" s="7">
        <v>1</v>
      </c>
      <c r="G581" s="7">
        <v>1</v>
      </c>
      <c r="H581" s="9" t="s">
        <v>3</v>
      </c>
      <c r="I581" s="9" t="s">
        <v>19</v>
      </c>
      <c r="J581" s="7" t="s">
        <v>51</v>
      </c>
      <c r="K581" s="9" t="s">
        <v>5</v>
      </c>
      <c r="L581" s="7">
        <v>1</v>
      </c>
    </row>
    <row r="582" spans="1:14">
      <c r="A582" s="46">
        <v>45042</v>
      </c>
      <c r="B582" s="7">
        <f t="shared" si="19"/>
        <v>581</v>
      </c>
      <c r="C582" s="25" t="s">
        <v>4599</v>
      </c>
      <c r="D582" s="122" t="s">
        <v>48</v>
      </c>
      <c r="E582" s="7">
        <v>1</v>
      </c>
      <c r="F582" s="7">
        <v>1</v>
      </c>
      <c r="G582" s="7">
        <v>1</v>
      </c>
      <c r="H582" s="9" t="s">
        <v>3</v>
      </c>
      <c r="I582" s="9" t="s">
        <v>22</v>
      </c>
      <c r="J582" s="7" t="s">
        <v>66</v>
      </c>
      <c r="K582" s="9" t="s">
        <v>5</v>
      </c>
      <c r="L582" s="7">
        <v>1</v>
      </c>
    </row>
    <row r="583" spans="1:14">
      <c r="A583" s="46">
        <v>45042</v>
      </c>
      <c r="B583" s="7">
        <f t="shared" si="19"/>
        <v>582</v>
      </c>
      <c r="C583" s="25" t="s">
        <v>4600</v>
      </c>
      <c r="D583" s="122" t="s">
        <v>48</v>
      </c>
      <c r="E583" s="7">
        <v>1</v>
      </c>
      <c r="F583" s="7">
        <v>1</v>
      </c>
      <c r="G583" s="7">
        <v>1</v>
      </c>
      <c r="H583" s="9" t="s">
        <v>3</v>
      </c>
      <c r="I583" s="9" t="s">
        <v>22</v>
      </c>
      <c r="J583" s="7" t="s">
        <v>87</v>
      </c>
      <c r="K583" s="9" t="s">
        <v>5</v>
      </c>
      <c r="L583" s="7">
        <v>1</v>
      </c>
    </row>
    <row r="584" spans="1:14">
      <c r="A584" s="46">
        <v>45042</v>
      </c>
      <c r="B584" s="7">
        <f t="shared" si="19"/>
        <v>583</v>
      </c>
      <c r="C584" s="25" t="s">
        <v>4601</v>
      </c>
      <c r="D584" s="122" t="s">
        <v>48</v>
      </c>
      <c r="E584" s="7">
        <v>1</v>
      </c>
      <c r="F584" s="7">
        <v>1</v>
      </c>
      <c r="G584" s="7">
        <v>1</v>
      </c>
      <c r="H584" s="9" t="s">
        <v>6</v>
      </c>
      <c r="I584" s="9" t="s">
        <v>4</v>
      </c>
      <c r="J584" s="7" t="s">
        <v>87</v>
      </c>
      <c r="K584" s="9" t="s">
        <v>8</v>
      </c>
      <c r="M584" s="7">
        <v>1</v>
      </c>
      <c r="N584" t="s">
        <v>3249</v>
      </c>
    </row>
    <row r="585" spans="1:14">
      <c r="A585" s="46">
        <v>45043</v>
      </c>
      <c r="B585" s="7">
        <f t="shared" si="19"/>
        <v>584</v>
      </c>
      <c r="C585" s="25" t="s">
        <v>4602</v>
      </c>
      <c r="D585" s="122" t="s">
        <v>73</v>
      </c>
      <c r="E585" s="7">
        <v>1</v>
      </c>
      <c r="F585" s="7">
        <v>0</v>
      </c>
      <c r="G585" s="7">
        <v>1</v>
      </c>
      <c r="H585" s="9" t="s">
        <v>6</v>
      </c>
      <c r="I585" s="9" t="s">
        <v>4</v>
      </c>
      <c r="J585" s="7" t="s">
        <v>66</v>
      </c>
      <c r="K585" s="9" t="s">
        <v>20</v>
      </c>
      <c r="M585" s="7">
        <v>1</v>
      </c>
      <c r="N585" t="s">
        <v>4603</v>
      </c>
    </row>
    <row r="586" spans="1:14">
      <c r="A586" s="46">
        <v>45043</v>
      </c>
      <c r="B586" s="7">
        <f t="shared" si="19"/>
        <v>585</v>
      </c>
      <c r="C586" s="25" t="s">
        <v>4604</v>
      </c>
      <c r="D586" s="122" t="s">
        <v>73</v>
      </c>
      <c r="E586" s="7">
        <v>1</v>
      </c>
      <c r="F586" s="7">
        <v>1</v>
      </c>
      <c r="G586" s="7">
        <v>2</v>
      </c>
      <c r="H586" s="9" t="s">
        <v>26</v>
      </c>
      <c r="I586" s="9" t="s">
        <v>13</v>
      </c>
      <c r="J586" s="7" t="s">
        <v>49</v>
      </c>
      <c r="K586" s="9" t="s">
        <v>11</v>
      </c>
      <c r="L586" s="7">
        <v>1</v>
      </c>
    </row>
    <row r="587" spans="1:14">
      <c r="A587" s="46">
        <v>45043</v>
      </c>
      <c r="B587" s="7">
        <f>B586+1</f>
        <v>586</v>
      </c>
      <c r="C587" s="25" t="s">
        <v>4605</v>
      </c>
      <c r="D587" s="122" t="s">
        <v>73</v>
      </c>
      <c r="E587" s="7">
        <v>1</v>
      </c>
      <c r="F587" s="7">
        <v>1</v>
      </c>
      <c r="G587" s="7">
        <v>1</v>
      </c>
      <c r="H587" s="9" t="s">
        <v>32</v>
      </c>
      <c r="I587" s="9" t="s">
        <v>22</v>
      </c>
      <c r="J587" s="7" t="s">
        <v>87</v>
      </c>
      <c r="K587" s="9" t="s">
        <v>5</v>
      </c>
      <c r="L587" s="7">
        <v>1</v>
      </c>
    </row>
    <row r="588" spans="1:14">
      <c r="A588" s="46">
        <v>45043</v>
      </c>
      <c r="B588" s="7">
        <f>B587+1</f>
        <v>587</v>
      </c>
      <c r="C588" s="25" t="s">
        <v>4606</v>
      </c>
      <c r="D588" s="122" t="s">
        <v>73</v>
      </c>
      <c r="E588" s="7">
        <v>1</v>
      </c>
      <c r="F588" s="7">
        <v>1</v>
      </c>
      <c r="G588" s="7">
        <v>1</v>
      </c>
      <c r="H588" s="9" t="s">
        <v>6</v>
      </c>
      <c r="I588" s="9" t="s">
        <v>7</v>
      </c>
      <c r="J588" s="7" t="s">
        <v>49</v>
      </c>
      <c r="K588" s="9" t="s">
        <v>8</v>
      </c>
      <c r="L588" s="7">
        <v>1</v>
      </c>
    </row>
    <row r="589" spans="1:14">
      <c r="A589" s="46">
        <v>45043</v>
      </c>
      <c r="B589" s="7">
        <f>B588+1</f>
        <v>588</v>
      </c>
      <c r="C589" s="25" t="s">
        <v>4607</v>
      </c>
      <c r="D589" s="122" t="s">
        <v>73</v>
      </c>
      <c r="E589" s="7">
        <v>1</v>
      </c>
      <c r="F589" s="7">
        <v>0</v>
      </c>
      <c r="G589" s="7">
        <v>0</v>
      </c>
      <c r="H589" s="9" t="s">
        <v>6</v>
      </c>
      <c r="I589" s="9" t="s">
        <v>7</v>
      </c>
      <c r="J589" s="7" t="s">
        <v>49</v>
      </c>
      <c r="K589" s="9" t="s">
        <v>23</v>
      </c>
      <c r="L589" s="7">
        <v>1</v>
      </c>
    </row>
    <row r="590" spans="1:14">
      <c r="A590" s="46">
        <v>45043</v>
      </c>
      <c r="B590" s="7">
        <f>B589+1</f>
        <v>589</v>
      </c>
      <c r="C590" s="25" t="s">
        <v>4608</v>
      </c>
      <c r="D590" s="122" t="s">
        <v>61</v>
      </c>
      <c r="E590" s="7">
        <v>1</v>
      </c>
      <c r="F590" s="7">
        <v>0</v>
      </c>
      <c r="G590" s="7">
        <v>2</v>
      </c>
      <c r="H590" s="9" t="s">
        <v>6</v>
      </c>
      <c r="I590" s="9" t="s">
        <v>4</v>
      </c>
      <c r="J590" s="7" t="s">
        <v>4609</v>
      </c>
      <c r="K590" s="9" t="s">
        <v>20</v>
      </c>
      <c r="M590" s="7">
        <v>1</v>
      </c>
      <c r="N590" t="s">
        <v>4610</v>
      </c>
    </row>
    <row r="591" spans="1:14">
      <c r="A591" s="46">
        <v>45043</v>
      </c>
      <c r="B591" s="7">
        <f>B590+1</f>
        <v>590</v>
      </c>
      <c r="C591" s="25" t="s">
        <v>4611</v>
      </c>
      <c r="D591" s="122" t="s">
        <v>61</v>
      </c>
      <c r="E591" s="7">
        <v>1</v>
      </c>
      <c r="F591" s="7">
        <v>0</v>
      </c>
      <c r="G591" s="7">
        <v>2</v>
      </c>
      <c r="H591" s="9" t="s">
        <v>6</v>
      </c>
      <c r="I591" s="9" t="s">
        <v>4</v>
      </c>
      <c r="J591" s="7" t="s">
        <v>970</v>
      </c>
      <c r="K591" s="9" t="s">
        <v>20</v>
      </c>
      <c r="M591" s="7">
        <v>1</v>
      </c>
      <c r="N591" t="s">
        <v>4610</v>
      </c>
    </row>
    <row r="592" spans="1:14">
      <c r="A592" s="46">
        <v>45043</v>
      </c>
      <c r="B592" s="7">
        <f>B591+1</f>
        <v>591</v>
      </c>
      <c r="C592" s="25" t="s">
        <v>4612</v>
      </c>
      <c r="D592" s="122" t="s">
        <v>61</v>
      </c>
      <c r="E592" s="7">
        <v>1</v>
      </c>
      <c r="F592" s="7">
        <v>1</v>
      </c>
      <c r="G592" s="7">
        <v>1</v>
      </c>
      <c r="H592" s="9" t="s">
        <v>6</v>
      </c>
      <c r="I592" s="9" t="s">
        <v>4</v>
      </c>
      <c r="J592" s="7" t="s">
        <v>83</v>
      </c>
      <c r="K592" s="9" t="s">
        <v>8</v>
      </c>
      <c r="L592" s="7">
        <v>1</v>
      </c>
    </row>
    <row r="593" spans="1:14">
      <c r="A593" s="46">
        <v>45043</v>
      </c>
      <c r="B593" s="7">
        <f>B592+1</f>
        <v>592</v>
      </c>
      <c r="C593" s="25" t="s">
        <v>4613</v>
      </c>
      <c r="D593" s="122" t="s">
        <v>61</v>
      </c>
      <c r="E593" s="7">
        <v>1</v>
      </c>
      <c r="F593" s="7">
        <v>0</v>
      </c>
      <c r="G593" s="7">
        <v>1</v>
      </c>
      <c r="H593" s="9" t="s">
        <v>3</v>
      </c>
      <c r="I593" s="9" t="s">
        <v>19</v>
      </c>
      <c r="J593" s="7" t="s">
        <v>49</v>
      </c>
      <c r="K593" s="9" t="s">
        <v>5</v>
      </c>
      <c r="L593" s="7">
        <v>1</v>
      </c>
    </row>
    <row r="594" spans="1:14">
      <c r="A594" s="46">
        <v>45043</v>
      </c>
      <c r="B594" s="7">
        <f>B593+1</f>
        <v>593</v>
      </c>
      <c r="C594" s="25" t="s">
        <v>4614</v>
      </c>
      <c r="D594" s="122" t="s">
        <v>61</v>
      </c>
      <c r="E594" s="7">
        <v>1</v>
      </c>
      <c r="F594" s="7">
        <v>0</v>
      </c>
      <c r="G594" s="7">
        <v>1</v>
      </c>
      <c r="H594" s="9" t="s">
        <v>3</v>
      </c>
      <c r="I594" s="9" t="s">
        <v>19</v>
      </c>
      <c r="J594" s="7" t="s">
        <v>51</v>
      </c>
      <c r="K594" s="9" t="s">
        <v>5</v>
      </c>
      <c r="L594" s="7">
        <v>1</v>
      </c>
    </row>
    <row r="595" spans="1:14">
      <c r="A595" s="46">
        <v>45043</v>
      </c>
      <c r="B595" s="7">
        <f>B594+1</f>
        <v>594</v>
      </c>
      <c r="C595" s="25" t="s">
        <v>4615</v>
      </c>
      <c r="D595" s="122" t="s">
        <v>70</v>
      </c>
      <c r="E595" s="7">
        <v>1</v>
      </c>
      <c r="F595" s="7">
        <v>0</v>
      </c>
      <c r="G595" s="7">
        <v>1</v>
      </c>
      <c r="H595" s="9" t="s">
        <v>6</v>
      </c>
      <c r="I595" s="9" t="s">
        <v>7</v>
      </c>
      <c r="J595" s="7" t="s">
        <v>51</v>
      </c>
      <c r="K595" s="9" t="s">
        <v>20</v>
      </c>
      <c r="M595" s="7">
        <v>1</v>
      </c>
      <c r="N595" t="s">
        <v>4616</v>
      </c>
    </row>
    <row r="596" spans="1:14">
      <c r="A596" s="46">
        <v>45043</v>
      </c>
      <c r="B596" s="7">
        <f>B595+1</f>
        <v>595</v>
      </c>
      <c r="C596" s="25" t="s">
        <v>4617</v>
      </c>
      <c r="D596" s="122" t="s">
        <v>70</v>
      </c>
      <c r="E596" s="7">
        <v>1</v>
      </c>
      <c r="F596" s="7">
        <v>0</v>
      </c>
      <c r="G596" s="7">
        <v>1</v>
      </c>
      <c r="H596" s="9" t="s">
        <v>6</v>
      </c>
      <c r="I596" s="9" t="s">
        <v>4</v>
      </c>
      <c r="J596" s="7" t="s">
        <v>83</v>
      </c>
      <c r="K596" s="9" t="s">
        <v>20</v>
      </c>
      <c r="M596" s="7">
        <v>1</v>
      </c>
      <c r="N596" t="s">
        <v>4616</v>
      </c>
    </row>
    <row r="597" spans="1:14">
      <c r="A597" s="46">
        <v>45043</v>
      </c>
      <c r="B597" s="7">
        <f>B596+1</f>
        <v>596</v>
      </c>
      <c r="C597" s="25" t="s">
        <v>4618</v>
      </c>
      <c r="D597" s="122" t="s">
        <v>70</v>
      </c>
      <c r="E597" s="7">
        <v>1</v>
      </c>
      <c r="F597" s="7">
        <v>0</v>
      </c>
      <c r="G597" s="7">
        <v>2</v>
      </c>
      <c r="H597" s="9" t="s">
        <v>6</v>
      </c>
      <c r="I597" s="9" t="s">
        <v>4</v>
      </c>
      <c r="J597" s="7" t="s">
        <v>4619</v>
      </c>
      <c r="K597" s="9" t="s">
        <v>20</v>
      </c>
      <c r="M597" s="7">
        <v>1</v>
      </c>
      <c r="N597" t="s">
        <v>4616</v>
      </c>
    </row>
    <row r="598" spans="1:14">
      <c r="A598" s="46">
        <v>45043</v>
      </c>
      <c r="B598" s="7">
        <f>B597+1</f>
        <v>597</v>
      </c>
      <c r="C598" s="25" t="s">
        <v>4620</v>
      </c>
      <c r="D598" s="122" t="s">
        <v>70</v>
      </c>
      <c r="E598" s="7">
        <v>1</v>
      </c>
      <c r="F598" s="7">
        <v>0</v>
      </c>
      <c r="G598" s="7">
        <v>1</v>
      </c>
      <c r="H598" s="9" t="s">
        <v>6</v>
      </c>
      <c r="I598" s="9" t="s">
        <v>4</v>
      </c>
      <c r="J598" s="7" t="s">
        <v>66</v>
      </c>
      <c r="K598" s="9" t="s">
        <v>20</v>
      </c>
      <c r="M598" s="7">
        <v>1</v>
      </c>
      <c r="N598" t="s">
        <v>4616</v>
      </c>
    </row>
    <row r="599" spans="1:14">
      <c r="A599" s="46">
        <v>45043</v>
      </c>
      <c r="B599" s="7">
        <f>B598+1</f>
        <v>598</v>
      </c>
      <c r="C599" s="25" t="s">
        <v>4621</v>
      </c>
      <c r="D599" s="122" t="s">
        <v>70</v>
      </c>
      <c r="E599" s="7">
        <v>1</v>
      </c>
      <c r="F599" s="7">
        <v>0</v>
      </c>
      <c r="G599" s="7">
        <v>1</v>
      </c>
      <c r="H599" s="9" t="s">
        <v>3</v>
      </c>
      <c r="I599" s="9" t="s">
        <v>22</v>
      </c>
      <c r="J599" s="7" t="s">
        <v>49</v>
      </c>
      <c r="K599" s="9" t="s">
        <v>5</v>
      </c>
      <c r="L599" s="7">
        <v>1</v>
      </c>
    </row>
    <row r="600" spans="1:14">
      <c r="A600" s="46">
        <v>45043</v>
      </c>
      <c r="B600" s="7">
        <f t="shared" ref="B600:B612" si="20">B599+1</f>
        <v>599</v>
      </c>
      <c r="C600" s="25" t="s">
        <v>4622</v>
      </c>
      <c r="D600" s="122" t="s">
        <v>2605</v>
      </c>
      <c r="E600" s="7">
        <v>1</v>
      </c>
      <c r="F600" s="7">
        <v>0</v>
      </c>
      <c r="G600" s="7">
        <v>1</v>
      </c>
      <c r="H600" s="9" t="s">
        <v>6</v>
      </c>
      <c r="I600" s="9" t="s">
        <v>7</v>
      </c>
      <c r="J600" s="7" t="s">
        <v>49</v>
      </c>
      <c r="K600" s="9" t="s">
        <v>20</v>
      </c>
      <c r="M600" s="7">
        <v>1</v>
      </c>
      <c r="N600" t="s">
        <v>4616</v>
      </c>
    </row>
    <row r="601" spans="1:14">
      <c r="A601" s="46">
        <v>45043</v>
      </c>
      <c r="B601" s="7">
        <f t="shared" si="20"/>
        <v>600</v>
      </c>
      <c r="C601" s="25" t="s">
        <v>4623</v>
      </c>
      <c r="D601" s="122" t="s">
        <v>2605</v>
      </c>
      <c r="E601" s="7">
        <v>1</v>
      </c>
      <c r="F601" s="7">
        <v>0</v>
      </c>
      <c r="G601" s="7">
        <v>1</v>
      </c>
      <c r="H601" s="9" t="s">
        <v>6</v>
      </c>
      <c r="I601" s="9" t="s">
        <v>7</v>
      </c>
      <c r="J601" s="7" t="s">
        <v>49</v>
      </c>
      <c r="K601" s="9" t="s">
        <v>20</v>
      </c>
      <c r="M601" s="7">
        <v>1</v>
      </c>
      <c r="N601" t="s">
        <v>4616</v>
      </c>
    </row>
    <row r="602" spans="1:14">
      <c r="A602" s="46">
        <v>45043</v>
      </c>
      <c r="B602" s="7">
        <f t="shared" si="20"/>
        <v>601</v>
      </c>
      <c r="C602" s="25" t="s">
        <v>4624</v>
      </c>
      <c r="D602" s="122" t="s">
        <v>2605</v>
      </c>
      <c r="E602" s="7">
        <v>1</v>
      </c>
      <c r="F602" s="7">
        <v>0</v>
      </c>
      <c r="G602" s="7">
        <v>1</v>
      </c>
      <c r="H602" s="9" t="s">
        <v>3</v>
      </c>
      <c r="I602" s="9" t="s">
        <v>4</v>
      </c>
      <c r="J602" s="7" t="s">
        <v>87</v>
      </c>
      <c r="K602" s="9" t="s">
        <v>5</v>
      </c>
      <c r="L602" s="7">
        <v>1</v>
      </c>
    </row>
    <row r="603" spans="1:14">
      <c r="A603" s="46">
        <v>45043</v>
      </c>
      <c r="B603" s="7">
        <f t="shared" si="20"/>
        <v>602</v>
      </c>
      <c r="C603" s="25" t="s">
        <v>4625</v>
      </c>
      <c r="D603" s="122" t="s">
        <v>2605</v>
      </c>
      <c r="E603" s="7">
        <v>1</v>
      </c>
      <c r="F603" s="7">
        <v>0</v>
      </c>
      <c r="G603" s="7">
        <v>1</v>
      </c>
      <c r="H603" s="9" t="s">
        <v>3</v>
      </c>
      <c r="I603" s="9" t="s">
        <v>4</v>
      </c>
      <c r="J603" s="7" t="s">
        <v>49</v>
      </c>
      <c r="K603" s="9" t="s">
        <v>5</v>
      </c>
      <c r="L603" s="7">
        <v>1</v>
      </c>
    </row>
    <row r="604" spans="1:14">
      <c r="A604" s="46">
        <v>45043</v>
      </c>
      <c r="B604" s="7">
        <f t="shared" si="20"/>
        <v>603</v>
      </c>
      <c r="C604" s="25" t="s">
        <v>4626</v>
      </c>
      <c r="D604" s="122" t="s">
        <v>2605</v>
      </c>
      <c r="E604" s="7">
        <v>1</v>
      </c>
      <c r="F604" s="7">
        <v>0</v>
      </c>
      <c r="G604" s="7">
        <v>1</v>
      </c>
      <c r="H604" s="9" t="s">
        <v>3</v>
      </c>
      <c r="I604" s="9" t="s">
        <v>4</v>
      </c>
      <c r="J604" s="7" t="s">
        <v>51</v>
      </c>
      <c r="K604" s="9" t="s">
        <v>5</v>
      </c>
      <c r="L604" s="7">
        <v>1</v>
      </c>
    </row>
    <row r="605" spans="1:14">
      <c r="A605" s="46">
        <v>45043</v>
      </c>
      <c r="B605" s="7">
        <f t="shared" si="20"/>
        <v>604</v>
      </c>
      <c r="C605" s="25" t="s">
        <v>4627</v>
      </c>
      <c r="D605" s="122" t="s">
        <v>2605</v>
      </c>
      <c r="E605" s="7">
        <v>1</v>
      </c>
      <c r="F605" s="7">
        <v>0</v>
      </c>
      <c r="G605" s="7">
        <v>1</v>
      </c>
      <c r="H605" s="9" t="s">
        <v>3</v>
      </c>
      <c r="I605" s="9" t="s">
        <v>4</v>
      </c>
      <c r="J605" s="7" t="s">
        <v>66</v>
      </c>
      <c r="K605" s="9" t="s">
        <v>5</v>
      </c>
      <c r="L605" s="7">
        <v>1</v>
      </c>
    </row>
    <row r="606" spans="1:14">
      <c r="A606" s="46">
        <v>45043</v>
      </c>
      <c r="B606" s="7">
        <f t="shared" si="20"/>
        <v>605</v>
      </c>
      <c r="C606" s="25" t="s">
        <v>4628</v>
      </c>
      <c r="D606" s="122" t="s">
        <v>2605</v>
      </c>
      <c r="E606" s="7">
        <v>1</v>
      </c>
      <c r="F606" s="7">
        <v>1</v>
      </c>
      <c r="G606" s="7">
        <v>1</v>
      </c>
      <c r="H606" s="9" t="s">
        <v>6</v>
      </c>
      <c r="I606" s="9" t="s">
        <v>4</v>
      </c>
      <c r="J606" s="7" t="s">
        <v>51</v>
      </c>
      <c r="K606" s="9" t="s">
        <v>8</v>
      </c>
      <c r="L606" s="7">
        <v>1</v>
      </c>
    </row>
    <row r="607" spans="1:14">
      <c r="A607" s="46">
        <v>45043</v>
      </c>
      <c r="B607" s="7">
        <f t="shared" si="20"/>
        <v>606</v>
      </c>
      <c r="C607" s="25" t="s">
        <v>4629</v>
      </c>
      <c r="D607" s="122" t="s">
        <v>2605</v>
      </c>
      <c r="E607" s="7">
        <v>1</v>
      </c>
      <c r="F607" s="7">
        <v>1</v>
      </c>
      <c r="G607" s="7">
        <v>1</v>
      </c>
      <c r="H607" s="9" t="s">
        <v>3</v>
      </c>
      <c r="I607" s="9" t="s">
        <v>7</v>
      </c>
      <c r="J607" s="7" t="s">
        <v>49</v>
      </c>
      <c r="K607" s="9" t="s">
        <v>5</v>
      </c>
      <c r="L607" s="7">
        <v>1</v>
      </c>
    </row>
    <row r="608" spans="1:14">
      <c r="A608" s="46">
        <v>45043</v>
      </c>
      <c r="B608" s="7">
        <f t="shared" si="20"/>
        <v>607</v>
      </c>
      <c r="C608" s="25" t="s">
        <v>3763</v>
      </c>
      <c r="D608" s="122" t="s">
        <v>59</v>
      </c>
      <c r="E608" s="7">
        <v>1</v>
      </c>
      <c r="F608" s="7">
        <v>1</v>
      </c>
      <c r="G608" s="7">
        <v>1</v>
      </c>
      <c r="H608" s="9" t="s">
        <v>21</v>
      </c>
      <c r="I608" s="9" t="s">
        <v>4</v>
      </c>
      <c r="J608" s="7" t="s">
        <v>66</v>
      </c>
      <c r="K608" s="9" t="s">
        <v>14</v>
      </c>
      <c r="M608" s="7">
        <v>1</v>
      </c>
      <c r="N608" t="s">
        <v>3750</v>
      </c>
    </row>
    <row r="609" spans="1:14">
      <c r="A609" s="46">
        <v>45043</v>
      </c>
      <c r="B609" s="7">
        <f t="shared" si="20"/>
        <v>608</v>
      </c>
      <c r="C609" s="25" t="s">
        <v>4630</v>
      </c>
      <c r="D609" s="122" t="s">
        <v>59</v>
      </c>
      <c r="E609" s="7">
        <v>1</v>
      </c>
      <c r="F609" s="7">
        <v>1</v>
      </c>
      <c r="G609" s="7">
        <v>1</v>
      </c>
      <c r="H609" s="9" t="s">
        <v>6</v>
      </c>
      <c r="I609" s="9" t="s">
        <v>4</v>
      </c>
      <c r="J609" s="7" t="s">
        <v>49</v>
      </c>
      <c r="K609" s="9" t="s">
        <v>20</v>
      </c>
      <c r="L609" s="7">
        <v>1</v>
      </c>
    </row>
    <row r="610" spans="1:14">
      <c r="A610" s="46">
        <v>45043</v>
      </c>
      <c r="B610" s="7">
        <f t="shared" si="20"/>
        <v>609</v>
      </c>
      <c r="C610" s="25" t="s">
        <v>4631</v>
      </c>
      <c r="D610" s="122" t="s">
        <v>59</v>
      </c>
      <c r="E610" s="7">
        <v>1</v>
      </c>
      <c r="F610" s="7">
        <v>1</v>
      </c>
      <c r="G610" s="7">
        <v>1</v>
      </c>
      <c r="H610" s="9" t="s">
        <v>6</v>
      </c>
      <c r="I610" s="9" t="s">
        <v>4</v>
      </c>
      <c r="J610" s="7" t="s">
        <v>87</v>
      </c>
      <c r="K610" s="9" t="s">
        <v>20</v>
      </c>
      <c r="L610" s="7">
        <v>1</v>
      </c>
    </row>
    <row r="611" spans="1:14">
      <c r="A611" s="46">
        <v>45043</v>
      </c>
      <c r="B611" s="7">
        <f t="shared" si="20"/>
        <v>610</v>
      </c>
      <c r="C611" s="25" t="s">
        <v>4632</v>
      </c>
      <c r="D611" s="122" t="s">
        <v>59</v>
      </c>
      <c r="E611" s="7">
        <v>1</v>
      </c>
      <c r="F611" s="7">
        <v>1</v>
      </c>
      <c r="G611" s="7">
        <v>1</v>
      </c>
      <c r="H611" s="9" t="s">
        <v>6</v>
      </c>
      <c r="I611" s="9" t="s">
        <v>4</v>
      </c>
      <c r="J611" s="7" t="s">
        <v>83</v>
      </c>
      <c r="K611" s="9" t="s">
        <v>20</v>
      </c>
      <c r="L611" s="7">
        <v>1</v>
      </c>
    </row>
    <row r="612" spans="1:14">
      <c r="A612" s="46">
        <v>45043</v>
      </c>
      <c r="B612" s="7">
        <f t="shared" si="20"/>
        <v>611</v>
      </c>
      <c r="C612" s="25" t="s">
        <v>4633</v>
      </c>
      <c r="D612" s="122" t="s">
        <v>59</v>
      </c>
      <c r="E612" s="7">
        <v>1</v>
      </c>
      <c r="F612" s="7">
        <v>1</v>
      </c>
      <c r="G612" s="7">
        <v>1</v>
      </c>
      <c r="H612" s="9" t="s">
        <v>3</v>
      </c>
      <c r="I612" s="9" t="s">
        <v>22</v>
      </c>
      <c r="J612" s="7" t="s">
        <v>49</v>
      </c>
      <c r="K612" s="9" t="s">
        <v>5</v>
      </c>
      <c r="L612" s="7">
        <v>1</v>
      </c>
    </row>
    <row r="613" spans="1:14">
      <c r="A613" s="46">
        <v>45043</v>
      </c>
      <c r="B613" s="7">
        <f t="shared" ref="B613:B621" si="21">B612+1</f>
        <v>612</v>
      </c>
      <c r="C613" s="25" t="s">
        <v>4634</v>
      </c>
      <c r="D613" s="122" t="s">
        <v>55</v>
      </c>
      <c r="E613" s="7">
        <v>1</v>
      </c>
      <c r="F613" s="7">
        <v>0</v>
      </c>
      <c r="G613" s="7">
        <v>0</v>
      </c>
      <c r="H613" s="9" t="s">
        <v>6</v>
      </c>
      <c r="I613" s="9" t="s">
        <v>16</v>
      </c>
      <c r="J613" s="7" t="s">
        <v>49</v>
      </c>
      <c r="K613" s="9" t="s">
        <v>20</v>
      </c>
      <c r="M613" s="7">
        <v>1</v>
      </c>
      <c r="N613" t="s">
        <v>2507</v>
      </c>
    </row>
    <row r="614" spans="1:14">
      <c r="A614" s="46">
        <v>45043</v>
      </c>
      <c r="B614" s="7">
        <f t="shared" si="21"/>
        <v>613</v>
      </c>
      <c r="C614" s="25" t="s">
        <v>4214</v>
      </c>
      <c r="D614" s="122" t="s">
        <v>55</v>
      </c>
      <c r="E614" s="7">
        <v>1</v>
      </c>
      <c r="F614" s="7">
        <v>2</v>
      </c>
      <c r="G614" s="7">
        <v>0</v>
      </c>
      <c r="H614" s="9" t="s">
        <v>15</v>
      </c>
      <c r="I614" s="9" t="s">
        <v>4</v>
      </c>
      <c r="J614" s="7" t="s">
        <v>66</v>
      </c>
      <c r="K614" s="9" t="s">
        <v>14</v>
      </c>
      <c r="M614" s="7">
        <v>1</v>
      </c>
      <c r="N614" t="s">
        <v>2507</v>
      </c>
    </row>
    <row r="615" spans="1:14">
      <c r="A615" s="46">
        <v>45043</v>
      </c>
      <c r="B615" s="7">
        <f t="shared" si="21"/>
        <v>614</v>
      </c>
      <c r="C615" s="25" t="s">
        <v>4635</v>
      </c>
      <c r="D615" s="122" t="s">
        <v>55</v>
      </c>
      <c r="E615" s="7">
        <v>1</v>
      </c>
      <c r="F615" s="7">
        <v>0</v>
      </c>
      <c r="G615" s="7">
        <v>0</v>
      </c>
      <c r="H615" s="9" t="s">
        <v>13</v>
      </c>
      <c r="I615" s="9" t="s">
        <v>13</v>
      </c>
      <c r="J615" s="7" t="s">
        <v>49</v>
      </c>
      <c r="K615" s="9" t="s">
        <v>20</v>
      </c>
      <c r="L615" s="7">
        <v>1</v>
      </c>
    </row>
    <row r="616" spans="1:14">
      <c r="A616" s="46">
        <v>45043</v>
      </c>
      <c r="B616" s="7">
        <f>B615+1</f>
        <v>615</v>
      </c>
      <c r="C616" s="25" t="s">
        <v>4636</v>
      </c>
      <c r="D616" s="122" t="s">
        <v>55</v>
      </c>
      <c r="E616" s="7">
        <v>1</v>
      </c>
      <c r="F616" s="7">
        <v>1</v>
      </c>
      <c r="G616" s="7">
        <v>1</v>
      </c>
      <c r="H616" s="9" t="s">
        <v>32</v>
      </c>
      <c r="I616" s="9" t="s">
        <v>22</v>
      </c>
      <c r="J616" s="7" t="s">
        <v>49</v>
      </c>
      <c r="K616" s="9" t="s">
        <v>5</v>
      </c>
      <c r="L616" s="7">
        <v>1</v>
      </c>
    </row>
    <row r="617" spans="1:14">
      <c r="A617" s="46">
        <v>45043</v>
      </c>
      <c r="B617" s="7">
        <f>B616+1</f>
        <v>616</v>
      </c>
      <c r="C617" s="25" t="s">
        <v>4637</v>
      </c>
      <c r="D617" s="122" t="s">
        <v>55</v>
      </c>
      <c r="E617" s="7">
        <v>1</v>
      </c>
      <c r="F617" s="7">
        <v>1</v>
      </c>
      <c r="G617" s="7">
        <v>1</v>
      </c>
      <c r="H617" s="9" t="s">
        <v>32</v>
      </c>
      <c r="I617" s="9" t="s">
        <v>22</v>
      </c>
      <c r="J617" s="7" t="s">
        <v>51</v>
      </c>
      <c r="K617" s="9" t="s">
        <v>5</v>
      </c>
      <c r="L617" s="7">
        <v>1</v>
      </c>
    </row>
    <row r="618" spans="1:14">
      <c r="A618" s="46">
        <v>45043</v>
      </c>
      <c r="B618" s="7">
        <f>B617+1</f>
        <v>617</v>
      </c>
      <c r="C618" s="25" t="s">
        <v>4621</v>
      </c>
      <c r="D618" s="122" t="s">
        <v>3439</v>
      </c>
      <c r="E618" s="7">
        <v>1</v>
      </c>
      <c r="F618" s="7">
        <v>0</v>
      </c>
      <c r="G618" s="7">
        <v>1</v>
      </c>
      <c r="H618" s="9" t="s">
        <v>3</v>
      </c>
      <c r="I618" s="9" t="s">
        <v>4</v>
      </c>
      <c r="J618" s="7" t="s">
        <v>87</v>
      </c>
      <c r="K618" s="9" t="s">
        <v>5</v>
      </c>
      <c r="L618" s="7">
        <v>1</v>
      </c>
    </row>
    <row r="619" spans="1:14">
      <c r="A619" s="46">
        <v>45043</v>
      </c>
      <c r="B619" s="7">
        <f>B618+1</f>
        <v>618</v>
      </c>
      <c r="C619" s="25" t="s">
        <v>4638</v>
      </c>
      <c r="D619" s="122" t="s">
        <v>3439</v>
      </c>
      <c r="E619" s="7">
        <v>1</v>
      </c>
      <c r="F619" s="7">
        <v>4</v>
      </c>
      <c r="G619" s="7">
        <v>4</v>
      </c>
      <c r="H619" s="9" t="s">
        <v>6</v>
      </c>
      <c r="I619" s="9" t="s">
        <v>4</v>
      </c>
      <c r="J619" s="7" t="s">
        <v>49</v>
      </c>
      <c r="K619" s="9" t="s">
        <v>8</v>
      </c>
      <c r="L619" s="7">
        <v>1</v>
      </c>
    </row>
    <row r="620" spans="1:14">
      <c r="A620" s="46">
        <v>45043</v>
      </c>
      <c r="B620" s="7">
        <f>B619+1</f>
        <v>619</v>
      </c>
      <c r="C620" s="25" t="s">
        <v>4639</v>
      </c>
      <c r="D620" s="122" t="s">
        <v>3439</v>
      </c>
      <c r="E620" s="7">
        <v>1</v>
      </c>
      <c r="F620" s="7">
        <v>1</v>
      </c>
      <c r="G620" s="7">
        <v>1</v>
      </c>
      <c r="H620" s="9" t="s">
        <v>6</v>
      </c>
      <c r="I620" s="9" t="s">
        <v>4</v>
      </c>
      <c r="J620" s="7" t="s">
        <v>49</v>
      </c>
      <c r="K620" s="9" t="s">
        <v>8</v>
      </c>
      <c r="L620" s="7">
        <v>1</v>
      </c>
    </row>
    <row r="621" spans="1:14">
      <c r="A621" s="46">
        <v>45043</v>
      </c>
      <c r="B621" s="7">
        <f t="shared" si="21"/>
        <v>620</v>
      </c>
      <c r="C621" s="25" t="s">
        <v>4640</v>
      </c>
      <c r="D621" s="122" t="s">
        <v>48</v>
      </c>
      <c r="E621" s="7">
        <v>1</v>
      </c>
      <c r="F621" s="7">
        <v>1</v>
      </c>
      <c r="G621" s="7">
        <v>1</v>
      </c>
      <c r="H621" s="9" t="s">
        <v>3</v>
      </c>
      <c r="I621" s="9" t="s">
        <v>7</v>
      </c>
      <c r="J621" s="7" t="s">
        <v>49</v>
      </c>
      <c r="L621" s="7">
        <v>1</v>
      </c>
    </row>
    <row r="622" spans="1:14">
      <c r="A622" s="46">
        <v>45043</v>
      </c>
      <c r="B622" s="7">
        <f>B621+1</f>
        <v>621</v>
      </c>
      <c r="C622" s="25" t="s">
        <v>4641</v>
      </c>
      <c r="D622" s="122" t="s">
        <v>48</v>
      </c>
      <c r="E622" s="7">
        <v>1</v>
      </c>
      <c r="F622" s="7">
        <v>1</v>
      </c>
      <c r="G622" s="7">
        <v>0</v>
      </c>
      <c r="H622" s="9" t="s">
        <v>18</v>
      </c>
      <c r="I622" s="9" t="s">
        <v>4</v>
      </c>
      <c r="J622" s="7" t="s">
        <v>83</v>
      </c>
      <c r="M622" s="7">
        <v>1</v>
      </c>
      <c r="N622" t="s">
        <v>3774</v>
      </c>
    </row>
    <row r="623" spans="1:14">
      <c r="A623" s="46">
        <v>45043</v>
      </c>
      <c r="B623" s="7">
        <f>B622+1</f>
        <v>622</v>
      </c>
      <c r="C623" s="25" t="s">
        <v>4642</v>
      </c>
      <c r="D623" s="122" t="s">
        <v>48</v>
      </c>
      <c r="E623" s="7">
        <v>1</v>
      </c>
      <c r="F623" s="7">
        <v>0</v>
      </c>
      <c r="G623" s="7">
        <v>1</v>
      </c>
      <c r="H623" s="9" t="s">
        <v>3</v>
      </c>
      <c r="I623" s="9" t="s">
        <v>4</v>
      </c>
      <c r="J623" s="7" t="s">
        <v>49</v>
      </c>
      <c r="L623" s="7">
        <v>1</v>
      </c>
    </row>
    <row r="624" spans="1:14">
      <c r="A624" s="46">
        <v>45043</v>
      </c>
      <c r="B624" s="7">
        <f>B623+1</f>
        <v>623</v>
      </c>
      <c r="C624" s="25" t="s">
        <v>4643</v>
      </c>
      <c r="D624" s="122" t="s">
        <v>48</v>
      </c>
      <c r="E624" s="7">
        <v>1</v>
      </c>
      <c r="F624" s="7">
        <v>0</v>
      </c>
      <c r="G624" s="7">
        <v>0</v>
      </c>
      <c r="H624" s="9" t="s">
        <v>32</v>
      </c>
      <c r="I624" s="9" t="s">
        <v>4</v>
      </c>
      <c r="J624" s="7" t="s">
        <v>51</v>
      </c>
      <c r="M624" s="7">
        <v>1</v>
      </c>
      <c r="N624" t="s">
        <v>4644</v>
      </c>
    </row>
    <row r="625" spans="1:14">
      <c r="A625" s="46">
        <v>45043</v>
      </c>
      <c r="B625" s="7">
        <f>B624+1</f>
        <v>624</v>
      </c>
      <c r="C625" s="25" t="s">
        <v>4645</v>
      </c>
      <c r="D625" s="122" t="s">
        <v>48</v>
      </c>
      <c r="E625" s="7">
        <v>1</v>
      </c>
      <c r="F625" s="7">
        <v>0</v>
      </c>
      <c r="G625" s="7">
        <v>0</v>
      </c>
      <c r="H625" s="9" t="s">
        <v>32</v>
      </c>
      <c r="I625" s="9" t="s">
        <v>4</v>
      </c>
      <c r="J625" s="7" t="s">
        <v>87</v>
      </c>
      <c r="M625" s="7">
        <v>1</v>
      </c>
      <c r="N625" t="s">
        <v>4644</v>
      </c>
    </row>
    <row r="626" spans="1:14">
      <c r="A626" s="46">
        <v>45043</v>
      </c>
      <c r="B626" s="7">
        <f>B625+1</f>
        <v>625</v>
      </c>
      <c r="C626" s="25" t="s">
        <v>4646</v>
      </c>
      <c r="D626" s="122" t="s">
        <v>48</v>
      </c>
      <c r="E626" s="7">
        <v>1</v>
      </c>
      <c r="F626" s="7">
        <v>0</v>
      </c>
      <c r="G626" s="7">
        <v>0</v>
      </c>
      <c r="H626" s="9" t="s">
        <v>32</v>
      </c>
      <c r="I626" s="9" t="s">
        <v>4</v>
      </c>
      <c r="J626" s="7" t="s">
        <v>49</v>
      </c>
      <c r="M626" s="7">
        <v>1</v>
      </c>
      <c r="N626" t="s">
        <v>4644</v>
      </c>
    </row>
    <row r="627" spans="1:14">
      <c r="A627" s="46">
        <v>45043</v>
      </c>
      <c r="B627" s="7">
        <f>B626+1</f>
        <v>626</v>
      </c>
      <c r="C627" s="25" t="s">
        <v>4647</v>
      </c>
      <c r="D627" s="122" t="s">
        <v>48</v>
      </c>
      <c r="E627" s="7">
        <v>1</v>
      </c>
      <c r="F627" s="7">
        <v>0</v>
      </c>
      <c r="G627" s="7">
        <v>0</v>
      </c>
      <c r="H627" s="9" t="s">
        <v>3</v>
      </c>
      <c r="I627" s="9" t="s">
        <v>4</v>
      </c>
      <c r="J627" s="7" t="s">
        <v>51</v>
      </c>
      <c r="K627" s="9" t="s">
        <v>11</v>
      </c>
      <c r="L627" s="7">
        <v>1</v>
      </c>
    </row>
    <row r="628" spans="1:14">
      <c r="A628" s="46">
        <v>45043</v>
      </c>
      <c r="B628" s="7">
        <f>B627+1</f>
        <v>627</v>
      </c>
      <c r="C628" s="25" t="s">
        <v>4648</v>
      </c>
      <c r="D628" s="122" t="s">
        <v>783</v>
      </c>
      <c r="E628" s="7">
        <v>1</v>
      </c>
      <c r="F628" s="7">
        <v>0</v>
      </c>
      <c r="G628" s="7">
        <v>1</v>
      </c>
      <c r="H628" s="9" t="s">
        <v>3</v>
      </c>
      <c r="I628" s="9" t="s">
        <v>7</v>
      </c>
      <c r="J628" s="7" t="s">
        <v>49</v>
      </c>
      <c r="K628" s="9" t="s">
        <v>5</v>
      </c>
      <c r="L628" s="7">
        <v>1</v>
      </c>
    </row>
    <row r="629" spans="1:14">
      <c r="A629" s="46">
        <v>45043</v>
      </c>
      <c r="B629" s="7">
        <f>B628+1</f>
        <v>628</v>
      </c>
      <c r="C629" s="25" t="s">
        <v>4649</v>
      </c>
      <c r="D629" s="122" t="s">
        <v>783</v>
      </c>
      <c r="E629" s="7">
        <v>1</v>
      </c>
      <c r="F629" s="7">
        <v>1</v>
      </c>
      <c r="G629" s="7">
        <v>1</v>
      </c>
      <c r="H629" s="9" t="s">
        <v>6</v>
      </c>
      <c r="I629" s="9" t="s">
        <v>7</v>
      </c>
      <c r="J629" s="7" t="s">
        <v>49</v>
      </c>
      <c r="K629" s="9" t="s">
        <v>8</v>
      </c>
      <c r="M629" s="7">
        <v>1</v>
      </c>
      <c r="N629" t="s">
        <v>3043</v>
      </c>
    </row>
    <row r="630" spans="1:14">
      <c r="A630" s="46">
        <v>45043</v>
      </c>
      <c r="B630" s="7">
        <f>B629+1</f>
        <v>629</v>
      </c>
      <c r="C630" s="25" t="s">
        <v>4650</v>
      </c>
      <c r="D630" s="122" t="s">
        <v>783</v>
      </c>
      <c r="E630" s="7">
        <v>1</v>
      </c>
      <c r="F630" s="7">
        <v>1</v>
      </c>
      <c r="G630" s="7">
        <v>1</v>
      </c>
      <c r="H630" s="9" t="s">
        <v>6</v>
      </c>
      <c r="I630" s="9" t="s">
        <v>4</v>
      </c>
      <c r="J630" s="7" t="s">
        <v>83</v>
      </c>
      <c r="K630" s="9" t="s">
        <v>8</v>
      </c>
      <c r="M630" s="7">
        <v>1</v>
      </c>
      <c r="N630" t="s">
        <v>3043</v>
      </c>
    </row>
    <row r="631" spans="1:14">
      <c r="A631" s="46">
        <v>45043</v>
      </c>
      <c r="B631" s="7">
        <f>B630+1</f>
        <v>630</v>
      </c>
      <c r="C631" s="25" t="s">
        <v>4651</v>
      </c>
      <c r="D631" s="122" t="s">
        <v>783</v>
      </c>
      <c r="E631" s="7">
        <v>1</v>
      </c>
      <c r="F631" s="7">
        <v>1</v>
      </c>
      <c r="G631" s="7">
        <v>1</v>
      </c>
      <c r="H631" s="9" t="s">
        <v>6</v>
      </c>
      <c r="I631" s="9" t="s">
        <v>4</v>
      </c>
      <c r="J631" s="7" t="s">
        <v>49</v>
      </c>
      <c r="K631" s="9" t="s">
        <v>8</v>
      </c>
      <c r="M631" s="7">
        <v>1</v>
      </c>
      <c r="N631" t="s">
        <v>3043</v>
      </c>
    </row>
    <row r="632" spans="1:14">
      <c r="A632" s="46">
        <v>45043</v>
      </c>
      <c r="B632" s="7">
        <f>B631+1</f>
        <v>631</v>
      </c>
      <c r="C632" s="25" t="s">
        <v>4652</v>
      </c>
      <c r="D632" s="122" t="s">
        <v>783</v>
      </c>
      <c r="E632" s="7">
        <v>1</v>
      </c>
      <c r="F632" s="7">
        <v>0</v>
      </c>
      <c r="G632" s="7">
        <v>1</v>
      </c>
      <c r="H632" s="9" t="s">
        <v>6</v>
      </c>
      <c r="I632" s="9" t="s">
        <v>4</v>
      </c>
      <c r="J632" s="7" t="s">
        <v>66</v>
      </c>
      <c r="K632" s="9" t="s">
        <v>20</v>
      </c>
      <c r="L632" s="7">
        <v>1</v>
      </c>
    </row>
    <row r="633" spans="1:14">
      <c r="A633" s="46">
        <v>45043</v>
      </c>
      <c r="B633" s="7">
        <f>B632+1</f>
        <v>632</v>
      </c>
      <c r="C633" s="25" t="s">
        <v>4653</v>
      </c>
      <c r="D633" s="122" t="s">
        <v>783</v>
      </c>
      <c r="E633" s="7">
        <v>1</v>
      </c>
      <c r="F633" s="7">
        <v>0</v>
      </c>
      <c r="G633" s="7">
        <v>1</v>
      </c>
      <c r="H633" s="9" t="s">
        <v>3</v>
      </c>
      <c r="I633" s="9" t="s">
        <v>4</v>
      </c>
      <c r="J633" s="7" t="s">
        <v>87</v>
      </c>
      <c r="K633" s="9" t="s">
        <v>5</v>
      </c>
      <c r="L633" s="7">
        <v>1</v>
      </c>
    </row>
    <row r="634" spans="1:14">
      <c r="A634" s="46">
        <v>45043</v>
      </c>
      <c r="B634" s="7">
        <f>B633+1</f>
        <v>633</v>
      </c>
      <c r="C634" s="25" t="s">
        <v>4654</v>
      </c>
      <c r="D634" s="122" t="s">
        <v>783</v>
      </c>
      <c r="E634" s="7">
        <v>1</v>
      </c>
      <c r="F634" s="7">
        <v>0</v>
      </c>
      <c r="G634" s="7">
        <v>1</v>
      </c>
      <c r="H634" s="9" t="s">
        <v>6</v>
      </c>
      <c r="I634" s="9" t="s">
        <v>4</v>
      </c>
      <c r="J634" s="7" t="s">
        <v>970</v>
      </c>
      <c r="K634" s="9" t="s">
        <v>20</v>
      </c>
      <c r="M634" s="7">
        <v>1</v>
      </c>
      <c r="N634" t="s">
        <v>4655</v>
      </c>
    </row>
    <row r="635" spans="1:14">
      <c r="A635" s="46">
        <v>45043</v>
      </c>
      <c r="B635" s="7">
        <f>B634+1</f>
        <v>634</v>
      </c>
      <c r="C635" s="25" t="s">
        <v>4656</v>
      </c>
      <c r="D635" s="122" t="s">
        <v>783</v>
      </c>
      <c r="E635" s="7">
        <v>1</v>
      </c>
      <c r="F635" s="7">
        <v>0</v>
      </c>
      <c r="G635" s="7">
        <v>1</v>
      </c>
      <c r="H635" s="9" t="s">
        <v>6</v>
      </c>
      <c r="I635" s="9" t="s">
        <v>4</v>
      </c>
      <c r="J635" s="7" t="s">
        <v>83</v>
      </c>
      <c r="K635" s="9" t="s">
        <v>20</v>
      </c>
      <c r="M635" s="7">
        <v>1</v>
      </c>
      <c r="N635" t="s">
        <v>4655</v>
      </c>
    </row>
    <row r="636" spans="1:14">
      <c r="A636" s="46">
        <v>45043</v>
      </c>
      <c r="B636" s="7">
        <f>B635+1</f>
        <v>635</v>
      </c>
      <c r="C636" s="25" t="s">
        <v>4657</v>
      </c>
      <c r="D636" s="122" t="s">
        <v>783</v>
      </c>
      <c r="E636" s="7">
        <v>1</v>
      </c>
      <c r="F636" s="7">
        <v>8</v>
      </c>
      <c r="G636" s="7">
        <v>0</v>
      </c>
      <c r="H636" s="9" t="s">
        <v>3</v>
      </c>
      <c r="I636" s="9" t="s">
        <v>7</v>
      </c>
      <c r="J636" s="7" t="s">
        <v>49</v>
      </c>
      <c r="K636" s="9" t="s">
        <v>11</v>
      </c>
      <c r="L636" s="7">
        <v>1</v>
      </c>
    </row>
    <row r="637" spans="1:14">
      <c r="A637" s="46">
        <v>45043</v>
      </c>
      <c r="B637" s="7">
        <f>B636+1</f>
        <v>636</v>
      </c>
      <c r="C637" s="25" t="s">
        <v>4658</v>
      </c>
      <c r="D637" s="122" t="s">
        <v>53</v>
      </c>
      <c r="E637" s="7">
        <v>1</v>
      </c>
      <c r="F637" s="7">
        <v>1</v>
      </c>
      <c r="G637" s="7">
        <v>0</v>
      </c>
      <c r="H637" s="9" t="s">
        <v>6</v>
      </c>
      <c r="I637" s="9" t="s">
        <v>7</v>
      </c>
      <c r="J637" s="7" t="s">
        <v>51</v>
      </c>
      <c r="K637" s="9" t="s">
        <v>8</v>
      </c>
      <c r="L637" s="7">
        <v>1</v>
      </c>
    </row>
    <row r="638" spans="1:14">
      <c r="A638" s="46">
        <v>45043</v>
      </c>
      <c r="B638" s="7">
        <f>B637+1</f>
        <v>637</v>
      </c>
      <c r="C638" s="25" t="s">
        <v>4659</v>
      </c>
      <c r="D638" s="122" t="s">
        <v>53</v>
      </c>
      <c r="E638" s="7">
        <v>1</v>
      </c>
      <c r="F638" s="7">
        <v>1</v>
      </c>
      <c r="G638" s="7">
        <v>0</v>
      </c>
      <c r="H638" s="9" t="s">
        <v>6</v>
      </c>
      <c r="I638" s="9" t="s">
        <v>4</v>
      </c>
      <c r="J638" s="7" t="s">
        <v>51</v>
      </c>
      <c r="K638" s="9" t="s">
        <v>8</v>
      </c>
      <c r="L638" s="7">
        <v>1</v>
      </c>
    </row>
    <row r="639" spans="1:14">
      <c r="A639" s="46">
        <v>45043</v>
      </c>
      <c r="B639" s="7">
        <f>B638+1</f>
        <v>638</v>
      </c>
      <c r="C639" s="25" t="s">
        <v>4660</v>
      </c>
      <c r="D639" s="122" t="s">
        <v>53</v>
      </c>
      <c r="E639" s="7">
        <v>1</v>
      </c>
      <c r="F639" s="7">
        <v>1</v>
      </c>
      <c r="G639" s="7">
        <v>1</v>
      </c>
      <c r="H639" s="9" t="s">
        <v>3</v>
      </c>
      <c r="I639" s="9" t="s">
        <v>7</v>
      </c>
      <c r="J639" s="7" t="s">
        <v>51</v>
      </c>
      <c r="K639" s="9" t="s">
        <v>5</v>
      </c>
      <c r="L639" s="7">
        <v>1</v>
      </c>
    </row>
    <row r="640" spans="1:14">
      <c r="A640" s="46">
        <v>45043</v>
      </c>
      <c r="B640" s="7">
        <f>B639+1</f>
        <v>639</v>
      </c>
      <c r="C640" s="25" t="s">
        <v>4661</v>
      </c>
      <c r="D640" s="122" t="s">
        <v>53</v>
      </c>
      <c r="E640" s="7">
        <v>1</v>
      </c>
      <c r="F640" s="7">
        <v>1</v>
      </c>
      <c r="G640" s="7">
        <v>1</v>
      </c>
      <c r="H640" s="9" t="s">
        <v>3</v>
      </c>
      <c r="I640" s="9" t="s">
        <v>4</v>
      </c>
      <c r="J640" s="7" t="s">
        <v>51</v>
      </c>
      <c r="K640" s="9" t="s">
        <v>5</v>
      </c>
      <c r="L640" s="7">
        <v>1</v>
      </c>
    </row>
    <row r="641" spans="1:14">
      <c r="A641" s="46">
        <v>45043</v>
      </c>
      <c r="B641" s="7">
        <f>B640+1</f>
        <v>640</v>
      </c>
      <c r="C641" s="25" t="s">
        <v>4662</v>
      </c>
      <c r="D641" s="122" t="s">
        <v>53</v>
      </c>
      <c r="E641" s="7">
        <v>1</v>
      </c>
      <c r="F641" s="7">
        <v>1</v>
      </c>
      <c r="G641" s="7">
        <v>1</v>
      </c>
      <c r="H641" s="9" t="s">
        <v>3</v>
      </c>
      <c r="I641" s="9" t="s">
        <v>24</v>
      </c>
      <c r="J641" s="7" t="s">
        <v>49</v>
      </c>
      <c r="K641" s="9" t="s">
        <v>5</v>
      </c>
      <c r="L641" s="7">
        <v>1</v>
      </c>
    </row>
    <row r="642" spans="1:14">
      <c r="A642" s="46">
        <v>45043</v>
      </c>
      <c r="B642" s="7">
        <f>B641+1</f>
        <v>641</v>
      </c>
      <c r="C642" s="25" t="s">
        <v>4663</v>
      </c>
      <c r="D642" s="122" t="s">
        <v>53</v>
      </c>
      <c r="E642" s="7">
        <v>1</v>
      </c>
      <c r="F642" s="7">
        <v>0</v>
      </c>
      <c r="G642" s="7">
        <v>0</v>
      </c>
      <c r="H642" s="9" t="s">
        <v>32</v>
      </c>
      <c r="I642" s="9" t="s">
        <v>7</v>
      </c>
      <c r="J642" s="7" t="s">
        <v>49</v>
      </c>
      <c r="K642" s="9" t="s">
        <v>5</v>
      </c>
      <c r="M642" s="7">
        <v>1</v>
      </c>
      <c r="N642" t="s">
        <v>4664</v>
      </c>
    </row>
    <row r="643" spans="1:14">
      <c r="A643" s="46">
        <v>45043</v>
      </c>
      <c r="B643" s="7">
        <f>B642+1</f>
        <v>642</v>
      </c>
      <c r="C643" s="25" t="s">
        <v>4665</v>
      </c>
      <c r="D643" s="122" t="s">
        <v>53</v>
      </c>
      <c r="E643" s="7">
        <v>1</v>
      </c>
      <c r="F643" s="7">
        <v>0</v>
      </c>
      <c r="G643" s="7">
        <v>0</v>
      </c>
      <c r="H643" s="9" t="s">
        <v>32</v>
      </c>
      <c r="I643" s="9" t="s">
        <v>7</v>
      </c>
      <c r="J643" s="7" t="s">
        <v>51</v>
      </c>
      <c r="K643" s="9" t="s">
        <v>5</v>
      </c>
      <c r="M643" s="7">
        <v>1</v>
      </c>
      <c r="N643" t="s">
        <v>4664</v>
      </c>
    </row>
    <row r="644" spans="1:14">
      <c r="A644" s="46">
        <v>45043</v>
      </c>
      <c r="B644" s="7">
        <f>B643+1</f>
        <v>643</v>
      </c>
      <c r="C644" s="25" t="s">
        <v>4666</v>
      </c>
      <c r="D644" s="122" t="s">
        <v>53</v>
      </c>
      <c r="E644" s="7">
        <v>1</v>
      </c>
      <c r="F644" s="7">
        <v>0</v>
      </c>
      <c r="G644" s="7">
        <v>1</v>
      </c>
      <c r="H644" s="9" t="s">
        <v>6</v>
      </c>
      <c r="I644" s="9" t="s">
        <v>4</v>
      </c>
      <c r="J644" s="7" t="s">
        <v>51</v>
      </c>
      <c r="K644" s="9" t="s">
        <v>20</v>
      </c>
      <c r="M644" s="7">
        <v>1</v>
      </c>
      <c r="N644" t="s">
        <v>4667</v>
      </c>
    </row>
    <row r="645" spans="1:14">
      <c r="A645" s="46">
        <v>45043</v>
      </c>
      <c r="B645" s="7">
        <f>B644+1</f>
        <v>644</v>
      </c>
      <c r="C645" s="25" t="s">
        <v>4668</v>
      </c>
      <c r="D645" s="122" t="s">
        <v>53</v>
      </c>
      <c r="E645" s="7">
        <v>1</v>
      </c>
      <c r="F645" s="7">
        <v>7</v>
      </c>
      <c r="G645" s="7">
        <v>0</v>
      </c>
      <c r="H645" s="9" t="s">
        <v>3</v>
      </c>
      <c r="I645" s="9" t="s">
        <v>7</v>
      </c>
      <c r="J645" s="7" t="s">
        <v>51</v>
      </c>
      <c r="K645" s="9" t="s">
        <v>11</v>
      </c>
      <c r="M645" s="7">
        <v>1</v>
      </c>
      <c r="N645" t="s">
        <v>4669</v>
      </c>
    </row>
    <row r="646" spans="1:14">
      <c r="A646" s="46">
        <v>45043</v>
      </c>
      <c r="B646" s="7">
        <f t="shared" ref="B646:B652" si="22">B645+1</f>
        <v>645</v>
      </c>
      <c r="C646" s="25" t="s">
        <v>4670</v>
      </c>
      <c r="D646" s="122" t="s">
        <v>53</v>
      </c>
      <c r="E646" s="7">
        <v>1</v>
      </c>
      <c r="F646" s="7">
        <v>1</v>
      </c>
      <c r="G646" s="7">
        <v>0</v>
      </c>
      <c r="H646" s="9" t="s">
        <v>3</v>
      </c>
      <c r="I646" s="9" t="s">
        <v>4</v>
      </c>
      <c r="J646" s="7" t="s">
        <v>51</v>
      </c>
      <c r="K646" s="9" t="s">
        <v>5</v>
      </c>
      <c r="L646" s="7">
        <v>1</v>
      </c>
    </row>
    <row r="647" spans="1:14">
      <c r="A647" s="46">
        <v>45044</v>
      </c>
      <c r="B647" s="7">
        <f t="shared" si="22"/>
        <v>646</v>
      </c>
      <c r="C647" s="25" t="s">
        <v>4671</v>
      </c>
      <c r="D647" s="122" t="s">
        <v>70</v>
      </c>
      <c r="E647" s="7">
        <v>1</v>
      </c>
      <c r="F647" s="7">
        <v>0</v>
      </c>
      <c r="G647" s="7">
        <v>1</v>
      </c>
      <c r="H647" s="9" t="s">
        <v>6</v>
      </c>
      <c r="I647" s="9" t="s">
        <v>4</v>
      </c>
      <c r="J647" s="7" t="s">
        <v>49</v>
      </c>
      <c r="K647" s="9" t="s">
        <v>23</v>
      </c>
      <c r="L647" s="7">
        <v>1</v>
      </c>
    </row>
    <row r="648" spans="1:14">
      <c r="A648" s="46">
        <v>45044</v>
      </c>
      <c r="B648" s="7">
        <f t="shared" si="22"/>
        <v>647</v>
      </c>
      <c r="C648" t="s">
        <v>2402</v>
      </c>
      <c r="D648" s="122" t="s">
        <v>113</v>
      </c>
      <c r="E648" s="7">
        <v>1</v>
      </c>
      <c r="F648" s="7">
        <v>1</v>
      </c>
      <c r="G648" s="7">
        <v>0</v>
      </c>
      <c r="H648" s="9" t="s">
        <v>21</v>
      </c>
      <c r="I648" s="9" t="s">
        <v>989</v>
      </c>
      <c r="J648" s="7" t="s">
        <v>49</v>
      </c>
      <c r="K648" s="9" t="s">
        <v>11</v>
      </c>
      <c r="L648" s="7">
        <v>1</v>
      </c>
    </row>
    <row r="649" spans="1:14">
      <c r="A649" s="46">
        <v>45044</v>
      </c>
      <c r="B649" s="7">
        <f t="shared" si="22"/>
        <v>648</v>
      </c>
      <c r="C649" t="s">
        <v>4672</v>
      </c>
      <c r="D649" s="122" t="s">
        <v>113</v>
      </c>
      <c r="E649" s="7">
        <v>1</v>
      </c>
      <c r="F649" s="7">
        <v>0</v>
      </c>
      <c r="G649" s="7">
        <v>0</v>
      </c>
      <c r="H649" s="9" t="s">
        <v>15</v>
      </c>
      <c r="I649" s="9" t="s">
        <v>989</v>
      </c>
      <c r="J649" s="7" t="s">
        <v>49</v>
      </c>
      <c r="K649" s="9" t="s">
        <v>14</v>
      </c>
      <c r="L649" s="7">
        <v>1</v>
      </c>
    </row>
    <row r="650" spans="1:14">
      <c r="A650" s="46">
        <v>45044</v>
      </c>
      <c r="B650" s="7">
        <f t="shared" si="22"/>
        <v>649</v>
      </c>
      <c r="C650" s="25" t="s">
        <v>4673</v>
      </c>
      <c r="D650" s="122" t="s">
        <v>59</v>
      </c>
      <c r="E650" s="7">
        <v>1</v>
      </c>
      <c r="F650" s="7">
        <v>21</v>
      </c>
      <c r="G650" s="7">
        <v>0</v>
      </c>
      <c r="H650" s="9" t="s">
        <v>30</v>
      </c>
      <c r="I650" s="9" t="s">
        <v>4</v>
      </c>
      <c r="J650" s="7" t="s">
        <v>71</v>
      </c>
      <c r="K650" s="9" t="s">
        <v>29</v>
      </c>
      <c r="L650" s="7">
        <v>1</v>
      </c>
    </row>
    <row r="651" spans="1:14">
      <c r="A651" s="46">
        <v>45044</v>
      </c>
      <c r="B651" s="7">
        <f t="shared" si="22"/>
        <v>650</v>
      </c>
      <c r="C651" s="25" t="s">
        <v>4569</v>
      </c>
      <c r="D651" s="122" t="s">
        <v>59</v>
      </c>
      <c r="E651" s="7">
        <v>1</v>
      </c>
      <c r="F651" s="7">
        <v>1</v>
      </c>
      <c r="G651" s="7">
        <v>0</v>
      </c>
      <c r="H651" s="9" t="s">
        <v>28</v>
      </c>
      <c r="I651" s="9" t="s">
        <v>19</v>
      </c>
      <c r="J651" s="7" t="s">
        <v>4674</v>
      </c>
      <c r="K651" s="9" t="s">
        <v>17</v>
      </c>
      <c r="L651" s="7">
        <v>1</v>
      </c>
    </row>
    <row r="652" spans="1:14">
      <c r="A652" s="46">
        <v>45044</v>
      </c>
      <c r="B652" s="7">
        <f t="shared" si="22"/>
        <v>651</v>
      </c>
      <c r="C652" s="25" t="s">
        <v>4675</v>
      </c>
      <c r="D652" s="122" t="s">
        <v>2605</v>
      </c>
      <c r="E652" s="7">
        <v>1</v>
      </c>
      <c r="F652" s="7">
        <v>0</v>
      </c>
      <c r="G652" s="7">
        <v>1</v>
      </c>
      <c r="H652" s="9" t="s">
        <v>6</v>
      </c>
      <c r="I652" s="9" t="s">
        <v>4</v>
      </c>
      <c r="J652" s="7" t="s">
        <v>66</v>
      </c>
      <c r="K652" s="9" t="s">
        <v>5</v>
      </c>
      <c r="L652" s="7">
        <v>1</v>
      </c>
    </row>
    <row r="653" spans="1:14">
      <c r="A653" s="46">
        <v>45044</v>
      </c>
      <c r="B653" s="7">
        <f>B652+1</f>
        <v>652</v>
      </c>
      <c r="C653" s="25" t="s">
        <v>4676</v>
      </c>
      <c r="D653" s="122" t="s">
        <v>2605</v>
      </c>
      <c r="E653" s="7">
        <v>1</v>
      </c>
      <c r="F653" s="7">
        <v>1</v>
      </c>
      <c r="G653" s="7">
        <v>0</v>
      </c>
      <c r="H653" s="9" t="s">
        <v>28</v>
      </c>
      <c r="I653" s="9" t="s">
        <v>22</v>
      </c>
      <c r="J653" s="7" t="s">
        <v>51</v>
      </c>
      <c r="K653" s="9" t="s">
        <v>17</v>
      </c>
      <c r="L653" s="7">
        <v>1</v>
      </c>
    </row>
    <row r="654" spans="1:14">
      <c r="A654" s="46">
        <v>45044</v>
      </c>
      <c r="B654" s="7">
        <f>B653+1</f>
        <v>653</v>
      </c>
      <c r="C654" s="25" t="s">
        <v>4677</v>
      </c>
      <c r="D654" s="122" t="s">
        <v>61</v>
      </c>
      <c r="E654" s="7">
        <v>1</v>
      </c>
      <c r="F654" s="7">
        <v>1</v>
      </c>
      <c r="G654" s="7">
        <v>0</v>
      </c>
      <c r="H654" s="9" t="s">
        <v>28</v>
      </c>
      <c r="I654" s="9" t="s">
        <v>22</v>
      </c>
      <c r="J654" s="7" t="s">
        <v>49</v>
      </c>
      <c r="K654" s="9" t="s">
        <v>5</v>
      </c>
      <c r="L654" s="7">
        <v>1</v>
      </c>
    </row>
    <row r="655" spans="1:14">
      <c r="A655" s="46">
        <v>45044</v>
      </c>
      <c r="B655" s="7">
        <f>B654+1</f>
        <v>654</v>
      </c>
      <c r="C655" s="25" t="s">
        <v>4678</v>
      </c>
      <c r="D655" s="122" t="s">
        <v>73</v>
      </c>
      <c r="E655" s="7">
        <v>1</v>
      </c>
      <c r="F655" s="7">
        <v>1</v>
      </c>
      <c r="G655" s="7">
        <v>1</v>
      </c>
      <c r="H655" s="9" t="s">
        <v>32</v>
      </c>
      <c r="I655" s="9" t="s">
        <v>19</v>
      </c>
      <c r="J655" s="7" t="s">
        <v>49</v>
      </c>
      <c r="K655" s="9" t="s">
        <v>5</v>
      </c>
      <c r="L655" s="7">
        <v>1</v>
      </c>
    </row>
    <row r="656" spans="1:14">
      <c r="A656" s="46">
        <v>45044</v>
      </c>
      <c r="B656" s="7">
        <f>B655+1</f>
        <v>655</v>
      </c>
      <c r="C656" s="25" t="s">
        <v>4679</v>
      </c>
      <c r="D656" s="122" t="s">
        <v>55</v>
      </c>
      <c r="E656" s="7">
        <v>1</v>
      </c>
      <c r="F656" s="7">
        <v>1</v>
      </c>
      <c r="G656" s="7">
        <v>1</v>
      </c>
      <c r="H656" s="9" t="s">
        <v>32</v>
      </c>
      <c r="I656" s="9" t="s">
        <v>19</v>
      </c>
      <c r="J656" s="7" t="s">
        <v>51</v>
      </c>
      <c r="K656" s="9" t="s">
        <v>5</v>
      </c>
      <c r="L656" s="7">
        <v>1</v>
      </c>
    </row>
    <row r="657" spans="1:14">
      <c r="A657" s="46">
        <v>45044</v>
      </c>
      <c r="B657" s="7">
        <f t="shared" ref="B657:B661" si="23">B656+1</f>
        <v>656</v>
      </c>
      <c r="C657" s="25" t="s">
        <v>4680</v>
      </c>
      <c r="D657" s="122" t="s">
        <v>53</v>
      </c>
      <c r="E657" s="7">
        <v>1</v>
      </c>
      <c r="F657" s="7">
        <v>1</v>
      </c>
      <c r="G657" s="7">
        <v>1</v>
      </c>
      <c r="H657" s="9" t="s">
        <v>6</v>
      </c>
      <c r="I657" s="9" t="s">
        <v>4</v>
      </c>
      <c r="J657" s="7" t="s">
        <v>51</v>
      </c>
      <c r="K657" s="9" t="s">
        <v>20</v>
      </c>
      <c r="L657" s="7">
        <v>1</v>
      </c>
    </row>
    <row r="658" spans="1:14">
      <c r="A658" s="46">
        <v>45044</v>
      </c>
      <c r="B658" s="7">
        <f t="shared" si="23"/>
        <v>657</v>
      </c>
      <c r="C658" s="25" t="s">
        <v>4681</v>
      </c>
      <c r="D658" s="122" t="s">
        <v>53</v>
      </c>
      <c r="E658" s="7">
        <v>1</v>
      </c>
      <c r="F658" s="7">
        <v>3</v>
      </c>
      <c r="G658" s="7">
        <v>3</v>
      </c>
      <c r="H658" s="9" t="s">
        <v>6</v>
      </c>
      <c r="I658" s="9" t="s">
        <v>7</v>
      </c>
      <c r="J658" s="7" t="s">
        <v>51</v>
      </c>
      <c r="K658" s="9" t="s">
        <v>20</v>
      </c>
      <c r="L658" s="7">
        <v>1</v>
      </c>
    </row>
    <row r="659" spans="1:14">
      <c r="A659" s="46">
        <v>45044</v>
      </c>
      <c r="B659" s="7">
        <f t="shared" si="23"/>
        <v>658</v>
      </c>
      <c r="C659" s="25" t="s">
        <v>4682</v>
      </c>
      <c r="D659" s="122" t="s">
        <v>53</v>
      </c>
      <c r="E659" s="7">
        <v>1</v>
      </c>
      <c r="F659" s="7">
        <v>1</v>
      </c>
      <c r="G659" s="7">
        <v>1</v>
      </c>
      <c r="H659" s="9" t="s">
        <v>3</v>
      </c>
      <c r="I659" s="9" t="s">
        <v>4</v>
      </c>
      <c r="J659" s="7" t="s">
        <v>87</v>
      </c>
      <c r="K659" s="9" t="s">
        <v>5</v>
      </c>
      <c r="M659" s="7">
        <v>1</v>
      </c>
      <c r="N659" t="s">
        <v>2650</v>
      </c>
    </row>
    <row r="660" spans="1:14">
      <c r="A660" s="46">
        <v>45044</v>
      </c>
      <c r="B660" s="7">
        <f t="shared" si="23"/>
        <v>659</v>
      </c>
      <c r="C660" s="25" t="s">
        <v>4683</v>
      </c>
      <c r="D660" s="122" t="s">
        <v>53</v>
      </c>
      <c r="E660" s="7">
        <v>1</v>
      </c>
      <c r="F660" s="7">
        <v>1</v>
      </c>
      <c r="G660" s="7">
        <v>1</v>
      </c>
      <c r="H660" s="9" t="s">
        <v>3</v>
      </c>
      <c r="I660" s="9" t="s">
        <v>7</v>
      </c>
      <c r="J660" s="7" t="s">
        <v>51</v>
      </c>
      <c r="K660" s="9" t="s">
        <v>5</v>
      </c>
      <c r="M660" s="7">
        <v>1</v>
      </c>
      <c r="N660" t="s">
        <v>2650</v>
      </c>
    </row>
    <row r="661" spans="1:14">
      <c r="A661" s="46">
        <v>45044</v>
      </c>
      <c r="B661" s="7">
        <f t="shared" si="23"/>
        <v>660</v>
      </c>
      <c r="C661" s="25" t="s">
        <v>4684</v>
      </c>
      <c r="D661" s="122" t="s">
        <v>53</v>
      </c>
      <c r="E661" s="7">
        <v>1</v>
      </c>
      <c r="F661" s="7">
        <v>1</v>
      </c>
      <c r="G661" s="7">
        <v>1</v>
      </c>
      <c r="H661" s="9" t="s">
        <v>6</v>
      </c>
      <c r="I661" s="9" t="s">
        <v>7</v>
      </c>
      <c r="J661" s="7" t="s">
        <v>51</v>
      </c>
      <c r="K661" s="9" t="s">
        <v>8</v>
      </c>
      <c r="L661" s="7">
        <v>1</v>
      </c>
    </row>
    <row r="662" spans="1:14">
      <c r="A662" s="46">
        <v>45044</v>
      </c>
      <c r="B662" s="7">
        <f>B661+1</f>
        <v>661</v>
      </c>
      <c r="C662" s="25" t="s">
        <v>4547</v>
      </c>
      <c r="D662" s="122" t="s">
        <v>53</v>
      </c>
      <c r="E662" s="7">
        <v>1</v>
      </c>
      <c r="F662" s="7">
        <v>1</v>
      </c>
      <c r="G662" s="7">
        <v>1</v>
      </c>
      <c r="H662" s="9" t="s">
        <v>6</v>
      </c>
      <c r="I662" s="9" t="s">
        <v>7</v>
      </c>
      <c r="J662" s="7" t="s">
        <v>49</v>
      </c>
      <c r="K662" s="9" t="s">
        <v>8</v>
      </c>
      <c r="M662" s="7">
        <v>1</v>
      </c>
      <c r="N662" t="s">
        <v>3249</v>
      </c>
    </row>
    <row r="663" spans="1:14">
      <c r="A663" s="46">
        <v>45044</v>
      </c>
      <c r="B663" s="7">
        <f>B662+1</f>
        <v>662</v>
      </c>
      <c r="C663" s="25" t="s">
        <v>4685</v>
      </c>
      <c r="D663" s="122" t="s">
        <v>53</v>
      </c>
      <c r="E663" s="7">
        <v>1</v>
      </c>
      <c r="F663" s="7">
        <v>1</v>
      </c>
      <c r="G663" s="7">
        <v>1</v>
      </c>
      <c r="H663" s="9" t="s">
        <v>6</v>
      </c>
      <c r="I663" s="9" t="s">
        <v>7</v>
      </c>
      <c r="J663" s="7" t="s">
        <v>51</v>
      </c>
      <c r="K663" s="9" t="s">
        <v>20</v>
      </c>
      <c r="L663" s="7">
        <v>1</v>
      </c>
    </row>
    <row r="664" spans="1:14">
      <c r="A664" s="46">
        <v>45044</v>
      </c>
      <c r="B664" s="7">
        <f>B663+1</f>
        <v>663</v>
      </c>
      <c r="C664" s="25" t="s">
        <v>4686</v>
      </c>
      <c r="D664" s="122" t="s">
        <v>783</v>
      </c>
      <c r="E664" s="7">
        <v>1</v>
      </c>
      <c r="F664" s="7">
        <v>0</v>
      </c>
      <c r="G664" s="7">
        <v>0</v>
      </c>
      <c r="H664" s="9" t="s">
        <v>3</v>
      </c>
      <c r="I664" s="9" t="s">
        <v>4</v>
      </c>
      <c r="J664" s="7" t="s">
        <v>49</v>
      </c>
      <c r="K664" s="9" t="s">
        <v>5</v>
      </c>
      <c r="L664" s="7">
        <v>1</v>
      </c>
    </row>
    <row r="665" spans="1:14">
      <c r="A665" s="46">
        <v>45044</v>
      </c>
      <c r="B665" s="7">
        <f>B664+1</f>
        <v>664</v>
      </c>
      <c r="C665" s="25" t="s">
        <v>4687</v>
      </c>
      <c r="D665" s="122" t="s">
        <v>783</v>
      </c>
      <c r="E665" s="7">
        <v>1</v>
      </c>
      <c r="F665" s="7">
        <v>1</v>
      </c>
      <c r="G665" s="7">
        <v>1</v>
      </c>
      <c r="H665" s="9" t="s">
        <v>6</v>
      </c>
      <c r="I665" s="9" t="s">
        <v>7</v>
      </c>
      <c r="J665" s="7" t="s">
        <v>49</v>
      </c>
      <c r="K665" s="9" t="s">
        <v>8</v>
      </c>
      <c r="L665" s="7">
        <v>1</v>
      </c>
    </row>
    <row r="666" spans="1:14">
      <c r="A666" s="46">
        <v>45044</v>
      </c>
      <c r="B666" s="7">
        <f>B665+1</f>
        <v>665</v>
      </c>
      <c r="C666" s="25" t="s">
        <v>4688</v>
      </c>
      <c r="D666" s="122" t="s">
        <v>783</v>
      </c>
      <c r="E666" s="7">
        <v>1</v>
      </c>
      <c r="F666" s="7">
        <v>1</v>
      </c>
      <c r="G666" s="7">
        <v>1</v>
      </c>
      <c r="H666" s="9" t="s">
        <v>6</v>
      </c>
      <c r="I666" s="9" t="s">
        <v>7</v>
      </c>
      <c r="J666" s="7" t="s">
        <v>49</v>
      </c>
      <c r="K666" s="9" t="s">
        <v>20</v>
      </c>
      <c r="L666" s="7">
        <v>1</v>
      </c>
    </row>
    <row r="667" spans="1:14">
      <c r="A667" s="46">
        <v>45044</v>
      </c>
      <c r="B667" s="7">
        <f>B666+1</f>
        <v>666</v>
      </c>
      <c r="C667" s="25" t="s">
        <v>4689</v>
      </c>
      <c r="D667" s="122" t="s">
        <v>783</v>
      </c>
      <c r="E667" s="7">
        <v>1</v>
      </c>
      <c r="F667" s="7">
        <v>1</v>
      </c>
      <c r="G667" s="7">
        <v>1</v>
      </c>
      <c r="H667" s="9" t="s">
        <v>6</v>
      </c>
      <c r="I667" s="9" t="s">
        <v>16</v>
      </c>
      <c r="J667" s="7" t="s">
        <v>49</v>
      </c>
      <c r="K667" s="9" t="s">
        <v>20</v>
      </c>
      <c r="L667" s="7">
        <v>1</v>
      </c>
    </row>
    <row r="668" spans="1:14">
      <c r="A668" s="46">
        <v>45044</v>
      </c>
      <c r="B668" s="7">
        <f>B667+1</f>
        <v>667</v>
      </c>
      <c r="C668" s="25" t="s">
        <v>4690</v>
      </c>
      <c r="D668" s="122" t="s">
        <v>783</v>
      </c>
      <c r="E668" s="7">
        <v>1</v>
      </c>
      <c r="F668" s="7">
        <v>1</v>
      </c>
      <c r="G668" s="7">
        <v>1</v>
      </c>
      <c r="H668" s="9" t="s">
        <v>6</v>
      </c>
      <c r="I668" s="9" t="s">
        <v>4</v>
      </c>
      <c r="J668" s="7" t="s">
        <v>83</v>
      </c>
      <c r="K668" s="9" t="s">
        <v>8</v>
      </c>
      <c r="L668" s="7">
        <v>1</v>
      </c>
    </row>
    <row r="669" spans="1:14">
      <c r="A669" s="46">
        <v>45044</v>
      </c>
      <c r="B669" s="7">
        <f>B668+1</f>
        <v>668</v>
      </c>
      <c r="C669" s="25" t="s">
        <v>4515</v>
      </c>
      <c r="D669" s="122" t="s">
        <v>783</v>
      </c>
      <c r="E669" s="7">
        <v>1</v>
      </c>
      <c r="F669" s="7">
        <v>1</v>
      </c>
      <c r="G669" s="7">
        <v>1</v>
      </c>
      <c r="H669" s="9" t="s">
        <v>6</v>
      </c>
      <c r="I669" s="9" t="s">
        <v>4</v>
      </c>
      <c r="J669" s="7" t="s">
        <v>49</v>
      </c>
      <c r="K669" s="9" t="s">
        <v>8</v>
      </c>
      <c r="M669" s="7">
        <v>1</v>
      </c>
      <c r="N669" t="s">
        <v>2922</v>
      </c>
    </row>
    <row r="670" spans="1:14">
      <c r="A670" s="46">
        <v>45044</v>
      </c>
      <c r="B670" s="7">
        <f>B669+1</f>
        <v>669</v>
      </c>
      <c r="C670" s="25" t="s">
        <v>4691</v>
      </c>
      <c r="D670" s="122" t="s">
        <v>783</v>
      </c>
      <c r="E670" s="7">
        <v>1</v>
      </c>
      <c r="F670" s="7">
        <v>1</v>
      </c>
      <c r="G670" s="7">
        <v>1</v>
      </c>
      <c r="H670" s="9" t="s">
        <v>6</v>
      </c>
      <c r="I670" s="9" t="s">
        <v>4</v>
      </c>
      <c r="J670" s="7" t="s">
        <v>66</v>
      </c>
      <c r="K670" s="9" t="s">
        <v>8</v>
      </c>
      <c r="L670" s="7">
        <v>1</v>
      </c>
    </row>
    <row r="671" spans="1:14">
      <c r="A671" s="46">
        <v>45044</v>
      </c>
      <c r="B671" s="7">
        <f>B670+1</f>
        <v>670</v>
      </c>
      <c r="C671" s="25" t="s">
        <v>4692</v>
      </c>
      <c r="D671" s="122" t="s">
        <v>48</v>
      </c>
      <c r="E671" s="7">
        <v>1</v>
      </c>
      <c r="F671" s="7">
        <v>1</v>
      </c>
      <c r="G671" s="7">
        <v>1</v>
      </c>
      <c r="H671" s="9" t="s">
        <v>9</v>
      </c>
      <c r="I671" s="9" t="s">
        <v>4</v>
      </c>
      <c r="J671" s="7" t="s">
        <v>87</v>
      </c>
      <c r="K671" s="9" t="s">
        <v>36</v>
      </c>
      <c r="M671" s="7">
        <v>1</v>
      </c>
      <c r="N671" t="s">
        <v>4693</v>
      </c>
    </row>
    <row r="672" spans="1:14">
      <c r="A672" s="46">
        <v>45044</v>
      </c>
      <c r="B672" s="7">
        <f>B671+1</f>
        <v>671</v>
      </c>
      <c r="C672" s="25" t="s">
        <v>4694</v>
      </c>
      <c r="D672" s="122" t="s">
        <v>48</v>
      </c>
      <c r="E672" s="7">
        <v>1</v>
      </c>
      <c r="F672" s="7">
        <v>1</v>
      </c>
      <c r="G672" s="7">
        <v>1</v>
      </c>
      <c r="H672" s="9" t="s">
        <v>9</v>
      </c>
      <c r="I672" s="9" t="s">
        <v>4</v>
      </c>
      <c r="J672" s="7" t="s">
        <v>49</v>
      </c>
      <c r="K672" s="9" t="s">
        <v>36</v>
      </c>
      <c r="M672" s="7">
        <v>1</v>
      </c>
      <c r="N672" t="s">
        <v>4693</v>
      </c>
    </row>
    <row r="673" spans="1:14">
      <c r="A673" s="46">
        <v>45044</v>
      </c>
      <c r="B673" s="7">
        <f>B672+1</f>
        <v>672</v>
      </c>
      <c r="C673" s="25" t="s">
        <v>4695</v>
      </c>
      <c r="D673" s="122" t="s">
        <v>48</v>
      </c>
      <c r="E673" s="7">
        <v>1</v>
      </c>
      <c r="F673" s="7">
        <v>1</v>
      </c>
      <c r="G673" s="7">
        <v>0</v>
      </c>
      <c r="H673" s="9" t="s">
        <v>3</v>
      </c>
      <c r="I673" s="9" t="s">
        <v>22</v>
      </c>
      <c r="J673" s="7" t="s">
        <v>51</v>
      </c>
      <c r="K673" s="9" t="s">
        <v>5</v>
      </c>
      <c r="M673" s="7">
        <v>1</v>
      </c>
      <c r="N673" t="s">
        <v>4693</v>
      </c>
    </row>
    <row r="674" spans="1:14">
      <c r="A674" s="46">
        <v>45044</v>
      </c>
      <c r="B674" s="7">
        <f>B673+1</f>
        <v>673</v>
      </c>
      <c r="C674" s="25" t="s">
        <v>4696</v>
      </c>
      <c r="D674" s="122" t="s">
        <v>48</v>
      </c>
      <c r="E674" s="7">
        <v>1</v>
      </c>
      <c r="F674" s="7">
        <v>1</v>
      </c>
      <c r="G674" s="7">
        <v>0</v>
      </c>
      <c r="H674" s="9" t="s">
        <v>3</v>
      </c>
      <c r="I674" s="9" t="s">
        <v>19</v>
      </c>
      <c r="J674" s="7" t="s">
        <v>49</v>
      </c>
      <c r="K674" s="9" t="s">
        <v>5</v>
      </c>
      <c r="M674" s="7">
        <v>1</v>
      </c>
      <c r="N674" t="s">
        <v>4693</v>
      </c>
    </row>
    <row r="675" spans="1:14">
      <c r="A675" s="46">
        <v>45044</v>
      </c>
      <c r="B675" s="7">
        <f>B674+1</f>
        <v>674</v>
      </c>
      <c r="C675" s="25" t="s">
        <v>4697</v>
      </c>
      <c r="D675" s="122" t="s">
        <v>48</v>
      </c>
      <c r="E675" s="7">
        <v>1</v>
      </c>
      <c r="F675" s="7">
        <v>1</v>
      </c>
      <c r="G675" s="7">
        <v>1</v>
      </c>
      <c r="H675" s="9" t="s">
        <v>6</v>
      </c>
      <c r="I675" s="9" t="s">
        <v>4</v>
      </c>
      <c r="J675" s="7" t="s">
        <v>87</v>
      </c>
      <c r="K675" s="9" t="s">
        <v>8</v>
      </c>
      <c r="L675" s="7">
        <v>1</v>
      </c>
    </row>
    <row r="676" spans="1:14">
      <c r="A676" s="46">
        <v>45044</v>
      </c>
      <c r="B676" s="7">
        <f>B675+1</f>
        <v>675</v>
      </c>
      <c r="C676" s="25" t="s">
        <v>4698</v>
      </c>
      <c r="D676" s="122" t="s">
        <v>48</v>
      </c>
      <c r="E676" s="7">
        <v>1</v>
      </c>
      <c r="F676" s="7">
        <v>1</v>
      </c>
      <c r="G676" s="7">
        <v>1</v>
      </c>
      <c r="H676" s="9" t="s">
        <v>6</v>
      </c>
      <c r="I676" s="9" t="s">
        <v>4</v>
      </c>
      <c r="J676" s="7" t="s">
        <v>49</v>
      </c>
      <c r="K676" s="9" t="s">
        <v>8</v>
      </c>
      <c r="L676" s="7">
        <v>1</v>
      </c>
    </row>
    <row r="677" spans="1:14">
      <c r="A677" s="46">
        <v>45044</v>
      </c>
      <c r="B677" s="7">
        <f>B676+1</f>
        <v>676</v>
      </c>
      <c r="C677" s="25" t="s">
        <v>4699</v>
      </c>
      <c r="D677" s="122" t="s">
        <v>48</v>
      </c>
      <c r="E677" s="7">
        <v>1</v>
      </c>
      <c r="F677" s="7">
        <v>2</v>
      </c>
      <c r="G677" s="7">
        <v>0</v>
      </c>
      <c r="H677" s="9" t="s">
        <v>18</v>
      </c>
      <c r="I677" s="9" t="s">
        <v>4</v>
      </c>
      <c r="J677" s="7" t="s">
        <v>684</v>
      </c>
      <c r="K677" s="9" t="s">
        <v>14</v>
      </c>
      <c r="L677" s="7">
        <v>1</v>
      </c>
    </row>
  </sheetData>
  <dataValidations count="1">
    <dataValidation allowBlank="1" showInputMessage="1" showErrorMessage="1" sqref="A1:H1 J1:N1 I1:I252 I254:I336 I469:I470 I623:I627 I654 I647:I650 I794:I1048576" xr:uid="{5C005625-C301-4077-BDD3-1E2E11BC2EE4}"/>
  </dataValidations>
  <hyperlinks>
    <hyperlink ref="C7" r:id="rId1" xr:uid="{DAEF7DBC-E315-4E90-BB53-D55815F2874F}"/>
    <hyperlink ref="C14" r:id="rId2" xr:uid="{F96027D9-4D1F-46FA-8651-8AB40E2D9D02}"/>
    <hyperlink ref="C8" r:id="rId3" xr:uid="{8D1085EB-7E64-4E3F-A915-F5C4A40C1CA9}"/>
    <hyperlink ref="C15" r:id="rId4" xr:uid="{01FACD02-E2E4-45F1-8B9E-83B841FBBFDA}"/>
    <hyperlink ref="C16" r:id="rId5" xr:uid="{44D6F26F-7F59-496C-9A70-9597FCC50619}"/>
    <hyperlink ref="C9" r:id="rId6" display="PKR_695436 Poker Weekly Balance Reminder" xr:uid="{5C9E0D67-02CA-4E04-92D5-2B0E4FFA5136}"/>
    <hyperlink ref="C17" r:id="rId7" xr:uid="{6A5361BE-0ECA-43F5-980A-27F6B687AE79}"/>
    <hyperlink ref="C10" r:id="rId8" xr:uid="{30EF8B02-1D66-4EA5-B7FF-F167B2ADF45A}"/>
    <hyperlink ref="C11" r:id="rId9" xr:uid="{72887EBD-6547-4DF0-B37D-68132D0BDFD9}"/>
    <hyperlink ref="C12" r:id="rId10" xr:uid="{82FECC6C-6253-492E-9916-3D2C14D7C406}"/>
    <hyperlink ref="C13" r:id="rId11" xr:uid="{DE1B1F43-419F-454E-874F-B883E46C0524}"/>
    <hyperlink ref="C22" r:id="rId12" xr:uid="{C15E55F1-8402-47AF-9D00-4ECBB9F60A11}"/>
    <hyperlink ref="C19" r:id="rId13" xr:uid="{DBE04423-3EF4-4CE7-9EC2-4EA53D538D31}"/>
    <hyperlink ref="C20" r:id="rId14" xr:uid="{A98595D6-5EBE-43A3-9C6C-2A20BC7DC8E6}"/>
    <hyperlink ref="C21" r:id="rId15" xr:uid="{D52868F4-E5FF-4E63-90A2-728B622B6549}"/>
    <hyperlink ref="C23" r:id="rId16" xr:uid="{0A494B5B-ACF6-4939-A17A-829EBE1E7457}"/>
    <hyperlink ref="C24" r:id="rId17" xr:uid="{7C93A062-310B-4497-8BC3-65233E5566CF}"/>
    <hyperlink ref="C25" r:id="rId18" xr:uid="{3DA03E54-BC6E-4F79-ABC9-AF4C1589E976}"/>
    <hyperlink ref="C4" r:id="rId19" display="BTL_644177 Update to Redesign Assets for Bonus/Free Spins (BetMGM Casino)" xr:uid="{8C94BFDD-DD3D-4DDD-90FA-2F25D42A847C}"/>
    <hyperlink ref="C2" r:id="rId20" xr:uid="{C31C63F3-0B8D-4AD6-9588-E9B5983479AA}"/>
    <hyperlink ref="C3" r:id="rId21" xr:uid="{7A51BAEA-80E0-40FA-BA52-33A26B4C7DB5}"/>
    <hyperlink ref="C5" r:id="rId22" xr:uid="{738C63BE-7B0D-4A9F-BAD1-A18D8E3F4D36}"/>
    <hyperlink ref="C6" r:id="rId23" xr:uid="{E05BCF79-0970-48B1-99E5-D552ECB951B7}"/>
    <hyperlink ref="C26" r:id="rId24" display="CHR_See Change request - 3/31 unpub content - " xr:uid="{DE895935-0C05-410B-A624-7450633167F0}"/>
    <hyperlink ref="C27" r:id="rId25" xr:uid="{E5FCD78D-FE73-4582-88EA-CDAEE8D93D4C}"/>
    <hyperlink ref="C18" r:id="rId26" xr:uid="{D4301AD8-1C7D-40DC-9207-04BFEDAA5F59}"/>
    <hyperlink ref="C28" r:id="rId27" xr:uid="{D86804D0-4BDD-46BB-BDC3-780BB71FD74F}"/>
    <hyperlink ref="C29" r:id="rId28" xr:uid="{13392ED4-05B8-4B5B-99AE-4B6CEC3179B3}"/>
    <hyperlink ref="C30" r:id="rId29" xr:uid="{F5FDD16C-00FF-420E-91D8-38999CB4ED8B}"/>
    <hyperlink ref="C31" r:id="rId30" xr:uid="{A7F607C5-96CC-47F8-8DFF-8870BE263A15}"/>
    <hyperlink ref="C32" r:id="rId31" xr:uid="{9011572D-3935-4C05-A9FC-9998FE8A2194}"/>
    <hyperlink ref="C33" r:id="rId32" display="CHR_See Change Request 4/3 | CHR_See Change Request 4/3" xr:uid="{8532600B-6586-48A8-BAEC-217D22A717CD}"/>
    <hyperlink ref="C40" r:id="rId33" xr:uid="{C91381FE-A24B-4401-A2EF-BA59D76F5534}"/>
    <hyperlink ref="C45" r:id="rId34" xr:uid="{7C9D18DB-7A7D-4F11-A8C2-6E4097F5779D}"/>
    <hyperlink ref="C46" r:id="rId35" xr:uid="{48FCF20C-F0B1-4A86-932C-1B19DC1C2B34}"/>
    <hyperlink ref="C41" r:id="rId36" xr:uid="{64E864B8-7E0F-42F7-B931-A08F00C0667A}"/>
    <hyperlink ref="C47" r:id="rId37" xr:uid="{2DE910A5-D7F1-4AF5-9667-4324532C315E}"/>
    <hyperlink ref="C51" r:id="rId38" xr:uid="{50C0A0D4-0B85-4D04-BB07-D886CEE5A872}"/>
    <hyperlink ref="C52" r:id="rId39" xr:uid="{A5A8C09D-6EB9-4A2D-9F06-A61D74531554}"/>
    <hyperlink ref="C48" r:id="rId40" xr:uid="{5AA59100-398C-4CF0-992C-150831338582}"/>
    <hyperlink ref="C53" r:id="rId41" xr:uid="{3A3AEE2E-DB7B-44F8-9AB6-1767664A5C54}"/>
    <hyperlink ref="C54" r:id="rId42" xr:uid="{09FC81CB-3013-4123-B0B6-CDFF33E4B44B}"/>
    <hyperlink ref="C58" r:id="rId43" xr:uid="{1AA6D0B1-034B-48ED-8E60-3300AD05B445}"/>
    <hyperlink ref="C49" r:id="rId44" xr:uid="{004520B8-0296-4B7C-87A1-8A2BCEC07841}"/>
    <hyperlink ref="C50" r:id="rId45" xr:uid="{853F69E8-E077-49AE-AF85-B61272CDD98F}"/>
    <hyperlink ref="C42" r:id="rId46" xr:uid="{DFA04527-7111-47B3-B0B5-E20C672072D4}"/>
    <hyperlink ref="C43" r:id="rId47" xr:uid="{B4E1C5D2-AB87-4578-AAF6-04FBCCB283F8}"/>
    <hyperlink ref="C59" r:id="rId48" xr:uid="{F11C25E4-027A-4AB4-B86A-18E5E8597689}"/>
    <hyperlink ref="C60" r:id="rId49" xr:uid="{5AEFA0CA-5311-439B-8EF0-442437291EEA}"/>
    <hyperlink ref="C44" r:id="rId50" xr:uid="{176C111A-8C3F-4333-93EF-828FF04CD654}"/>
    <hyperlink ref="C61" r:id="rId51" xr:uid="{F533A56C-AA6D-4995-A926-E4007844AA01}"/>
    <hyperlink ref="C62" r:id="rId52" xr:uid="{C1B0BC19-FF32-40CC-AB9C-B05F1021166F}"/>
    <hyperlink ref="C63" r:id="rId53" xr:uid="{2F5C55F4-98A3-4D5F-87BE-2F42DEF15DD2}"/>
    <hyperlink ref="C55" r:id="rId54" xr:uid="{F9548480-563D-4DE7-85A2-80E058EE28B2}"/>
    <hyperlink ref="C56" r:id="rId55" xr:uid="{C913D287-FE78-4ABC-9E7E-9814B8AE867F}"/>
    <hyperlink ref="C57" r:id="rId56" xr:uid="{529EC575-D429-4056-9166-D400D6FEB739}"/>
    <hyperlink ref="C64" r:id="rId57" xr:uid="{7F3E44E9-7783-4551-A567-185A05884510}"/>
    <hyperlink ref="C65" r:id="rId58" xr:uid="{8C4D5467-7E19-4B6B-9565-10A0A1EDB6EC}"/>
    <hyperlink ref="C66" r:id="rId59" xr:uid="{0CAAD1AB-3421-41A3-8F24-7A8B105FACEA}"/>
    <hyperlink ref="C67" r:id="rId60" xr:uid="{8F52863A-4A94-4011-A72E-346A8482E558}"/>
    <hyperlink ref="C68" r:id="rId61" xr:uid="{11D28A3E-7250-4493-AFD7-FC642D527B07}"/>
    <hyperlink ref="C69" r:id="rId62" xr:uid="{CF2B3247-6A5B-47C8-8CE9-23439F0D743E}"/>
    <hyperlink ref="C71" r:id="rId63" xr:uid="{508D03F8-11A4-45F9-8BE1-A16B8E7F7A63}"/>
    <hyperlink ref="C78" r:id="rId64" xr:uid="{74BA353F-CD66-42C2-919C-08B87091BFFF}"/>
    <hyperlink ref="C79" r:id="rId65" xr:uid="{D80BABCF-1570-4116-B844-94541DCB7FB9}"/>
    <hyperlink ref="C80" r:id="rId66" xr:uid="{F8C974CC-351A-484C-81A6-26E9DA002D2A}"/>
    <hyperlink ref="C81" r:id="rId67" xr:uid="{B8D03A88-A9E3-4CF0-A8D9-017661FD3A62}"/>
    <hyperlink ref="C72" r:id="rId68" xr:uid="{16D8DF80-104B-43B9-8C18-5B9C8972EB12}"/>
    <hyperlink ref="C73" r:id="rId69" xr:uid="{7F4F8F9B-788A-4679-9CEC-EB42E60A72A1}"/>
    <hyperlink ref="C86" r:id="rId70" xr:uid="{72A752C1-DD8D-45B9-9E60-5B066C6EAF76}"/>
    <hyperlink ref="C34" r:id="rId71" display="BTL_710468 BetMGM INTRO TO CASINO" xr:uid="{90D8B697-B6F6-4CE8-86D7-D309065C5D9A}"/>
    <hyperlink ref="C35" r:id="rId72" display="BTL_710468 BetMGM INTRO TO CASINO" xr:uid="{6E340797-FB07-4E44-A9BB-F437C9B7796F}"/>
    <hyperlink ref="C36" r:id="rId73" display="BTL_710468 BetMGM INTRO TO CASINO" xr:uid="{5CE40F72-A764-493E-920D-93D618A9E9FC}"/>
    <hyperlink ref="C37" r:id="rId74" xr:uid="{F827ECEB-412C-464B-AF2A-7C06C92249E4}"/>
    <hyperlink ref="C38" r:id="rId75" xr:uid="{DABA0377-E612-4636-B75A-2F9201218FFB}"/>
    <hyperlink ref="C74" r:id="rId76" xr:uid="{4C41F726-AD01-4349-8BB0-01D68ADE90EB}"/>
    <hyperlink ref="C85" r:id="rId77" xr:uid="{39370DFF-238F-4A3A-A1BE-E92EBF0612C1}"/>
    <hyperlink ref="C87" r:id="rId78" xr:uid="{92620DC6-0EA9-42FD-B74F-EED85A3FD68B}"/>
    <hyperlink ref="C89" r:id="rId79" xr:uid="{BFA70A8B-F9BD-424B-98C1-9498472265DF}"/>
    <hyperlink ref="C88" r:id="rId80" xr:uid="{A511DAA5-4E08-4258-92C4-D2400CE4EF31}"/>
    <hyperlink ref="C75" r:id="rId81" xr:uid="{5B5E2FE5-D389-4B6A-BD57-C4986397D83F}"/>
    <hyperlink ref="C76" r:id="rId82" xr:uid="{0E0E32F7-9B21-4A80-BA83-141E73140D69}"/>
    <hyperlink ref="C77" r:id="rId83" xr:uid="{D78B06BA-E508-4335-BDDF-218138CB82FB}"/>
    <hyperlink ref="C82" r:id="rId84" xr:uid="{6E05C1CF-8E45-4106-968F-941070D9E5E6}"/>
    <hyperlink ref="C84" r:id="rId85" xr:uid="{E618E15C-4120-4DF6-8943-6C85928A6061}"/>
    <hyperlink ref="C90" r:id="rId86" xr:uid="{71A60906-B4A5-453A-9576-CB6C107EAFF0}"/>
    <hyperlink ref="C91" r:id="rId87" xr:uid="{5E2D1CA6-3AE1-4997-9671-2D6D42D87B28}"/>
    <hyperlink ref="C92" r:id="rId88" xr:uid="{4C09D03C-4EE0-41D7-954C-05822A1330E2}"/>
    <hyperlink ref="C98" r:id="rId89" xr:uid="{F649971B-39C6-4980-A5C2-99B82B0B3709}"/>
    <hyperlink ref="C99" r:id="rId90" xr:uid="{4EE5A7D5-0E5E-4072-971A-D412A4BFF230}"/>
    <hyperlink ref="C100" r:id="rId91" xr:uid="{766AB413-CA5E-437D-BBDA-0488F2FB9FB1}"/>
    <hyperlink ref="C97" r:id="rId92" xr:uid="{44D69849-3E12-417E-9FE6-C7673668D8C7}"/>
    <hyperlink ref="C96" r:id="rId93" xr:uid="{3B3089F9-A59F-42F3-B7A5-B62433CFD5F6}"/>
    <hyperlink ref="C95" r:id="rId94" xr:uid="{56DFF70F-AA71-4FBF-8810-3C6D9EC045B9}"/>
    <hyperlink ref="C94" r:id="rId95" xr:uid="{13F9CE69-F9C2-42B0-BEFF-5954023792E3}"/>
    <hyperlink ref="C93" r:id="rId96" xr:uid="{658BCF9A-7621-4569-8D3C-53A7BDD0DBE0}"/>
    <hyperlink ref="C101" r:id="rId97" xr:uid="{1D48CD1E-C84C-4A99-BA11-C5201CE0A5A8}"/>
    <hyperlink ref="C102" r:id="rId98" xr:uid="{8B5E954E-4CDC-4801-AEB7-A9BE8A455BE0}"/>
    <hyperlink ref="C107" r:id="rId99" xr:uid="{42AFE952-847C-47D7-83AE-5CC85DE6CC24}"/>
    <hyperlink ref="C108" r:id="rId100" xr:uid="{76278F6C-38AD-4E24-B32F-6074B87F0B04}"/>
    <hyperlink ref="C113" r:id="rId101" xr:uid="{E8A24BDE-A855-4BD3-A147-31260D5C23AF}"/>
    <hyperlink ref="C109" r:id="rId102" xr:uid="{0FB8E6B8-00BD-4ED2-B594-A161EEC8B090}"/>
    <hyperlink ref="C110" r:id="rId103" xr:uid="{3B4B0A06-028A-4165-BE37-77AE414CCD2A}"/>
    <hyperlink ref="C111" r:id="rId104" xr:uid="{DDFABC9B-A513-4A81-99A3-C7E2204D5587}"/>
    <hyperlink ref="C112" r:id="rId105" xr:uid="{CBA9BF1F-CB24-4B7D-A3FA-D465E5B2A378}"/>
    <hyperlink ref="C114" r:id="rId106" xr:uid="{0EA4D174-6326-4315-BAC1-1CE8091AF04C}"/>
    <hyperlink ref="C115" r:id="rId107" xr:uid="{44D74983-AAE6-41FF-9DA1-0E4B5F4859E5}"/>
    <hyperlink ref="C116" r:id="rId108" xr:uid="{3BC35F4A-B8E1-47A6-9728-03B86780EA9C}"/>
    <hyperlink ref="C117" r:id="rId109" xr:uid="{629F47F3-D27B-4047-82D8-F8593404251C}"/>
    <hyperlink ref="C118" r:id="rId110" xr:uid="{C2F73901-F65C-4C11-B77F-F5B13F9FB79A}"/>
    <hyperlink ref="C119" r:id="rId111" xr:uid="{2F14EC3D-9A2F-4302-B1B5-A8EAFBAB9A94}"/>
    <hyperlink ref="C120" r:id="rId112" xr:uid="{70B5DA1C-C738-4D05-9E50-A14816BA773D}"/>
    <hyperlink ref="C122" r:id="rId113" xr:uid="{35B559DB-91F3-4105-826D-C4B737B14E97}"/>
    <hyperlink ref="C121" r:id="rId114" xr:uid="{5B7FC77F-6952-4844-997A-6E6C3DF9E2C7}"/>
    <hyperlink ref="C123" r:id="rId115" xr:uid="{F8E0D3DC-7B5A-41C7-BB7E-67355A666E2A}"/>
    <hyperlink ref="C124" r:id="rId116" xr:uid="{DFEA9F73-3E08-4BCF-A91A-769D3A3DBF04}"/>
    <hyperlink ref="C125" r:id="rId117" xr:uid="{6E925524-9B56-4150-9535-F6B8FE1AAE7B}"/>
    <hyperlink ref="C126" r:id="rId118" xr:uid="{BC952246-D6A5-420F-8CA3-D952F1463AAB}"/>
    <hyperlink ref="C127" r:id="rId119" xr:uid="{A727F912-C2D5-4E5A-95B2-1521EB54DA26}"/>
    <hyperlink ref="C128" r:id="rId120" xr:uid="{AB49E77A-FECC-4523-AD74-D50F57B876EA}"/>
    <hyperlink ref="C103" r:id="rId121" xr:uid="{A2304949-A935-4F00-82BF-A9E77CBCFACE}"/>
    <hyperlink ref="C104" r:id="rId122" xr:uid="{93022223-9817-4819-99AF-320B9BE7C667}"/>
    <hyperlink ref="C105" r:id="rId123" xr:uid="{B81220EE-A0DE-483A-80D1-E0409FA12324}"/>
    <hyperlink ref="C106" r:id="rId124" xr:uid="{277F4AC1-4539-4D4F-B37A-BC3107808973}"/>
    <hyperlink ref="C129" r:id="rId125" xr:uid="{FCB40738-7B19-4032-8AB3-ADE68628671D}"/>
    <hyperlink ref="C132" r:id="rId126" xr:uid="{7A00EE59-7AB9-4687-9466-207B1EA122B6}"/>
    <hyperlink ref="C133" r:id="rId127" xr:uid="{9CDCA94F-0606-46E6-817A-3905703BA4AD}"/>
    <hyperlink ref="C134" r:id="rId128" xr:uid="{B57EE2AC-D8C0-4ADA-A19C-9A057B992FAB}"/>
    <hyperlink ref="C135" r:id="rId129" xr:uid="{9E6D2211-C91F-446F-B0A3-813CA2987C43}"/>
    <hyperlink ref="C136" r:id="rId130" xr:uid="{4EDDA43D-42AA-4874-B4F6-58DB4B14CFAD}"/>
    <hyperlink ref="C137" r:id="rId131" xr:uid="{EC59D33D-9095-49F5-B0E5-B88F95446E5E}"/>
    <hyperlink ref="C138" r:id="rId132" xr:uid="{0E19F9DF-C5E0-454C-9843-B32237210586}"/>
    <hyperlink ref="C139" r:id="rId133" xr:uid="{56780635-D46A-46FC-8D0D-B53FAF25C3CF}"/>
    <hyperlink ref="C140" r:id="rId134" xr:uid="{67BE884D-5384-40B2-8AC9-6384BC8CB50E}"/>
    <hyperlink ref="C130" r:id="rId135" xr:uid="{25726883-6A93-4C35-BCCC-F15E6871E08D}"/>
    <hyperlink ref="C131" r:id="rId136" xr:uid="{3B88533A-859B-4D19-A449-AB369790846B}"/>
    <hyperlink ref="C141" r:id="rId137" xr:uid="{0A04F0F8-2CB1-422F-BB8B-0C57D044F34E}"/>
    <hyperlink ref="C142" r:id="rId138" xr:uid="{91265401-A5F4-43B2-9876-1898834B7807}"/>
    <hyperlink ref="C143" r:id="rId139" xr:uid="{E22542A4-8120-4969-9D2A-D4395B81BBE3}"/>
    <hyperlink ref="C144" r:id="rId140" xr:uid="{FB060135-65D3-4BD6-86C7-60A90E1B4F31}"/>
    <hyperlink ref="C148" r:id="rId141" xr:uid="{98E1BEA6-9E1B-40BC-B8DE-BAAA038B641D}"/>
    <hyperlink ref="C149" r:id="rId142" xr:uid="{3E8204A3-7F7A-4CD0-B961-8E4A6BE83EC1}"/>
    <hyperlink ref="C150" r:id="rId143" xr:uid="{325ACAF2-4376-4E52-A590-28C739D96E30}"/>
    <hyperlink ref="C151" r:id="rId144" xr:uid="{D524E605-AA5F-49BC-993E-39721017F952}"/>
    <hyperlink ref="C145" r:id="rId145" xr:uid="{8CA69614-409F-4384-9E43-BC8EB0A6FC2D}"/>
    <hyperlink ref="C146" r:id="rId146" xr:uid="{15F1C67A-B90F-4AFD-AA31-42E318448D06}"/>
    <hyperlink ref="C152" r:id="rId147" xr:uid="{C27239A7-8B19-43DB-ACAF-A0EBEAD090C8}"/>
    <hyperlink ref="C153" r:id="rId148" xr:uid="{04B7F9BE-E664-4144-90CE-A5E64BC7EBBD}"/>
    <hyperlink ref="C155" r:id="rId149" xr:uid="{A6D88A87-F0C5-4D1C-9C64-86980FE75078}"/>
    <hyperlink ref="C154" r:id="rId150" xr:uid="{5DE01BB9-988A-44B1-BFA9-4818E3B13675}"/>
    <hyperlink ref="C156" r:id="rId151" xr:uid="{364D5829-C427-4626-924C-DBC15AD31B96}"/>
    <hyperlink ref="C157" r:id="rId152" xr:uid="{0877D80B-46F3-4FFA-9F88-FCDF6C438647}"/>
    <hyperlink ref="C158" r:id="rId153" xr:uid="{F3E4BC43-798C-4521-A5DF-45BFF2584421}"/>
    <hyperlink ref="C159" r:id="rId154" xr:uid="{A8C0D177-ED27-4A6B-8AD0-7C6F29AEC6CC}"/>
    <hyperlink ref="C160" r:id="rId155" xr:uid="{E8730785-3FE6-4A08-9CA7-6EBD713003CA}"/>
    <hyperlink ref="C147" r:id="rId156" xr:uid="{3F55049B-15A3-47D7-A8EE-818908C099FB}"/>
    <hyperlink ref="C161" r:id="rId157" xr:uid="{3EC37809-749A-4801-BEAA-B3502A48D075}"/>
    <hyperlink ref="C162" r:id="rId158" xr:uid="{74B55D7F-D176-4027-943C-9D6F8DB73D21}"/>
    <hyperlink ref="C163" r:id="rId159" xr:uid="{5B317DD2-F0DB-4232-A7C7-41E2698412CD}"/>
    <hyperlink ref="C164" r:id="rId160" xr:uid="{EB4A84C7-FDF7-48FF-AF9E-C384493055DB}"/>
    <hyperlink ref="C165" r:id="rId161" xr:uid="{41B6D6A8-B06E-4924-9252-DE2401E48F94}"/>
    <hyperlink ref="C166" r:id="rId162" xr:uid="{83455AF2-0482-428F-B27A-DD60DCBB5DE7}"/>
    <hyperlink ref="C167" r:id="rId163" xr:uid="{684860A0-E089-47C8-98F7-118CA34864E8}"/>
    <hyperlink ref="C168" r:id="rId164" xr:uid="{6283ED37-12DB-41FA-9D17-B1F07EA4A05B}"/>
    <hyperlink ref="C169" r:id="rId165" xr:uid="{C0C30D7D-699D-4876-874D-38CF931C2285}"/>
    <hyperlink ref="C170" r:id="rId166" xr:uid="{0F334197-2572-40B7-A749-7C1E46033A37}"/>
    <hyperlink ref="C173" r:id="rId167" xr:uid="{90C5B2E1-E6DD-4D00-961C-A5BF1EFD7C7E}"/>
    <hyperlink ref="C172" r:id="rId168" xr:uid="{1B720736-85AA-4688-AB86-016E94D95E90}"/>
    <hyperlink ref="C171" r:id="rId169" xr:uid="{7183854D-0B1A-44E9-BBBB-5E84240C1EF9}"/>
    <hyperlink ref="C174" r:id="rId170" xr:uid="{EED63EA4-4BEA-4235-A06F-4357FF4EE56A}"/>
    <hyperlink ref="C175" r:id="rId171" xr:uid="{D0DBA92E-CAEC-4582-8C10-8CA0B99E40D5}"/>
    <hyperlink ref="C176" r:id="rId172" xr:uid="{94F8E6BE-8BCF-4EF5-8F2A-3CBDC5EE0582}"/>
    <hyperlink ref="C177" r:id="rId173" xr:uid="{364A8DE5-7555-42BA-A252-7B0FA030D590}"/>
    <hyperlink ref="C178" r:id="rId174" xr:uid="{65007542-A6CA-496A-A347-C8E1B7761EF6}"/>
    <hyperlink ref="C179" r:id="rId175" xr:uid="{30E2B440-F8B3-4EE1-8424-D89921671689}"/>
    <hyperlink ref="C180" r:id="rId176" xr:uid="{9F6EB762-6F41-4181-B9B6-47B4F9048614}"/>
    <hyperlink ref="C181" r:id="rId177" xr:uid="{431A2CC9-EE73-45FB-ABD6-CEBE0A2D2CC8}"/>
    <hyperlink ref="C184" r:id="rId178" xr:uid="{CA0254BA-F703-405E-BEA8-00F68EB3B593}"/>
    <hyperlink ref="C187" r:id="rId179" xr:uid="{8A24AEC2-B2C2-40C3-B563-B62546212441}"/>
    <hyperlink ref="C188" r:id="rId180" xr:uid="{F0AEC2AF-7257-48FE-85CE-7226704530DF}"/>
    <hyperlink ref="C191" r:id="rId181" xr:uid="{2B278CC4-9DB9-4119-9751-9E2A931B71A1}"/>
    <hyperlink ref="C189" r:id="rId182" xr:uid="{8E9DF127-25F0-4B70-B471-8B81FE3BFC2D}"/>
    <hyperlink ref="C185" r:id="rId183" xr:uid="{38BB7394-B9FF-4B2B-BF78-B059C09750B0}"/>
    <hyperlink ref="C186" r:id="rId184" xr:uid="{86695ABB-1DDF-45D2-9931-8CE800107D9C}"/>
    <hyperlink ref="C190" r:id="rId185" xr:uid="{CE5B7BA7-C9D9-4332-B5B0-764B57763520}"/>
    <hyperlink ref="C182" r:id="rId186" xr:uid="{9AB3E5D1-98E5-4E97-B51E-C56B9CBC1B64}"/>
    <hyperlink ref="C183" r:id="rId187" xr:uid="{3C2AE9BF-DA9A-4998-822A-5D490455CF9A}"/>
    <hyperlink ref="C192" r:id="rId188" xr:uid="{B0A34AE1-D332-4BF2-834E-70760ADE5B83}"/>
    <hyperlink ref="C193" r:id="rId189" xr:uid="{36D8FC5E-9AA1-4633-BFFF-74BC5F766DE8}"/>
    <hyperlink ref="C194" r:id="rId190" xr:uid="{BC8B00B4-A9D9-417D-A2E9-005A3A533427}"/>
    <hyperlink ref="C195" r:id="rId191" xr:uid="{F85BFD27-9A40-45B0-99A2-0207CF9D74DE}"/>
    <hyperlink ref="C196" r:id="rId192" xr:uid="{1193EBAF-8AFA-43D4-AFEF-F15912F3805F}"/>
    <hyperlink ref="C197" r:id="rId193" xr:uid="{28F1FF7D-C92E-4E78-805C-BF7AC2A90B47}"/>
    <hyperlink ref="C198" r:id="rId194" xr:uid="{6962D62E-900C-46AE-9DCE-71A90BA5EB5B}"/>
    <hyperlink ref="C199" r:id="rId195" xr:uid="{89FAC4AC-2BB4-4E7B-848A-EEC751C2F36E}"/>
    <hyperlink ref="C200" r:id="rId196" xr:uid="{36F7D580-876D-4F92-9926-94E4EEA936E7}"/>
    <hyperlink ref="C201" r:id="rId197" xr:uid="{5AEED3C9-D328-4E67-85A3-B98E0D1BE8E1}"/>
    <hyperlink ref="C202" r:id="rId198" xr:uid="{A32EB733-4CE9-49C7-B8AE-913A95D34275}"/>
    <hyperlink ref="C203" r:id="rId199" xr:uid="{E65B6A91-F6AD-4A19-A5D6-EEB641D03A36}"/>
    <hyperlink ref="C204" r:id="rId200" xr:uid="{18B0117C-922A-41C7-846F-9278C360BAE9}"/>
    <hyperlink ref="C205" r:id="rId201" xr:uid="{EAE408A4-D992-4900-9425-A7EF5369E90F}"/>
    <hyperlink ref="C206" r:id="rId202" xr:uid="{BCAF000A-7110-4279-8C4B-9DF3BFD1DDC6}"/>
    <hyperlink ref="C207" r:id="rId203" xr:uid="{5D953C41-BF3C-45D8-BF16-FB3B49001178}"/>
    <hyperlink ref="C208" r:id="rId204" xr:uid="{5FC9EBF3-A8DC-4B0A-B1BE-3CA2BDD233C4}"/>
    <hyperlink ref="C210" r:id="rId205" xr:uid="{63929430-74EE-4D0E-8E34-AD2934A8B2D8}"/>
    <hyperlink ref="C211" r:id="rId206" display="MGM LV ENT AGT Super Stars Live" xr:uid="{6A77D57E-6551-487D-8AA4-CE194815C1BC}"/>
    <hyperlink ref="C212" r:id="rId207" xr:uid="{53728721-A7DD-47F4-92F7-F411FCE7B67E}"/>
    <hyperlink ref="C213" r:id="rId208" xr:uid="{4C8D9D2D-B6C7-4A30-998A-E9BD692BA301}"/>
    <hyperlink ref="C209" r:id="rId209" xr:uid="{35483BBE-4331-4BEB-A873-DBFEC1F75348}"/>
    <hyperlink ref="C214" r:id="rId210" xr:uid="{B3D4076A-F047-4B91-A203-2434D6670ECD}"/>
    <hyperlink ref="C215" r:id="rId211" xr:uid="{DB408916-9A42-475A-BB79-0AEF582A87A0}"/>
    <hyperlink ref="C216" r:id="rId212" xr:uid="{1A730E3D-6442-4845-B7D6-59FBC0E0687B}"/>
    <hyperlink ref="C217" r:id="rId213" xr:uid="{0E936C7F-8B70-46CF-BBC1-99A8FD38DF3D}"/>
    <hyperlink ref="C218" r:id="rId214" xr:uid="{6F4EF84B-9B2E-4CB9-91BC-B026B4CB62D9}"/>
    <hyperlink ref="C220" r:id="rId215" xr:uid="{39504A08-9F60-46EA-8F29-CEC318392530}"/>
    <hyperlink ref="C219" r:id="rId216" xr:uid="{F210DBC9-169A-45DC-8F06-48AFAADF5289}"/>
    <hyperlink ref="C223" r:id="rId217" xr:uid="{822BB6A1-B21C-4436-A55B-AAB548B441A1}"/>
    <hyperlink ref="C222" r:id="rId218" xr:uid="{34C9CD9D-3AF8-4328-A3FE-AB155E4D14E7}"/>
    <hyperlink ref="C221" r:id="rId219" xr:uid="{8F577CD2-B6A6-4C67-874D-296F14B551A1}"/>
    <hyperlink ref="C224" r:id="rId220" xr:uid="{A129D8CF-935A-4750-B70F-6F409C6C5CA9}"/>
    <hyperlink ref="C225" r:id="rId221" xr:uid="{F452DCAF-B172-4538-B607-59D193EE8727}"/>
    <hyperlink ref="C226" r:id="rId222" xr:uid="{66466750-2C9A-4F59-BCE8-A17958EA26D8}"/>
    <hyperlink ref="C227" r:id="rId223" xr:uid="{F156C2EE-FEFB-4A83-A006-8F14B42AB025}"/>
    <hyperlink ref="C228" r:id="rId224" xr:uid="{9A108573-65BA-4BE3-A363-8B34C98C3C0E}"/>
    <hyperlink ref="C231" r:id="rId225" xr:uid="{C6315F28-2EF1-4B86-AB21-3B0926F64F8E}"/>
    <hyperlink ref="C232" r:id="rId226" xr:uid="{77CACC67-459E-4CDF-B5B5-236844346A51}"/>
    <hyperlink ref="C233" r:id="rId227" xr:uid="{594B928F-B6C4-4CDB-826A-8CF1FCC8EAAA}"/>
    <hyperlink ref="C234" r:id="rId228" xr:uid="{D257E7DB-1385-4AC4-9649-531D238B9F9A}"/>
    <hyperlink ref="C229" r:id="rId229" xr:uid="{BC882518-F4AD-4F26-836A-1FA674072D5C}"/>
    <hyperlink ref="C230" r:id="rId230" xr:uid="{6CC9412B-5C62-44C4-A7C2-5017EFD95160}"/>
    <hyperlink ref="C235" r:id="rId231" xr:uid="{EE7E26B4-AFB6-4555-9D34-33468E7C1F6F}"/>
    <hyperlink ref="C236" r:id="rId232" xr:uid="{3E412EEF-C868-4B83-A03A-136F6C9A5F1C}"/>
    <hyperlink ref="C237" r:id="rId233" xr:uid="{43281499-9611-46D6-941C-A780145F54EF}"/>
    <hyperlink ref="C238" r:id="rId234" xr:uid="{2C1B409C-C18E-4791-BEB1-35D3E9F173B4}"/>
    <hyperlink ref="C239" r:id="rId235" xr:uid="{B06432A0-43F0-4FE0-A090-16DF72D34F2F}"/>
    <hyperlink ref="C241" r:id="rId236" xr:uid="{34B86F78-FBC6-4E28-B736-24CCDDC55D00}"/>
    <hyperlink ref="C240" r:id="rId237" xr:uid="{4231C18B-AF1B-451E-8C1D-76C652899C96}"/>
    <hyperlink ref="C243" r:id="rId238" xr:uid="{3F30B95D-C2F0-4B94-BFC2-59B3E5A94B15}"/>
    <hyperlink ref="C244" r:id="rId239" xr:uid="{FC6B5A22-D1AC-4FB9-A1C4-203FB5110D14}"/>
    <hyperlink ref="C245" r:id="rId240" xr:uid="{D4753FE5-066B-4D7D-8BE5-289016ED5DE8}"/>
    <hyperlink ref="C246" r:id="rId241" xr:uid="{B67BFF43-BAC2-404A-A361-1885679B3774}"/>
    <hyperlink ref="C242" r:id="rId242" xr:uid="{8E881D2B-0C41-4EEE-9186-CDF22D776840}"/>
    <hyperlink ref="C248" r:id="rId243" xr:uid="{A010E53D-2A4F-4FF1-9407-92654C8F2327}"/>
    <hyperlink ref="C247" r:id="rId244" xr:uid="{CE10D147-3ADE-403B-88F3-73A0CA42A195}"/>
    <hyperlink ref="C249" r:id="rId245" xr:uid="{05B4019E-A6F8-458D-AD4E-2F6C3031739E}"/>
    <hyperlink ref="C250" r:id="rId246" xr:uid="{1C7FB134-398F-405F-96CB-2340FC3AC1A4}"/>
    <hyperlink ref="C251" r:id="rId247" xr:uid="{6B13A20D-1856-4726-9D38-66F51FF6FF6B}"/>
    <hyperlink ref="C252" r:id="rId248" xr:uid="{3D9B2FC4-B4E0-4179-9167-59A041F772DF}"/>
    <hyperlink ref="C253" r:id="rId249" xr:uid="{4F1890B2-C0F4-40CB-BD9F-709BB675A267}"/>
    <hyperlink ref="C257" r:id="rId250" xr:uid="{FB27517C-FCBE-49C0-AD7C-F5E55EE0A0E8}"/>
    <hyperlink ref="C258" r:id="rId251" xr:uid="{0FD39769-BC6A-4A86-8E96-424FAEED956B}"/>
    <hyperlink ref="C254" r:id="rId252" xr:uid="{33D18987-6C51-466F-9B40-DACD487FD2D5}"/>
    <hyperlink ref="C255" r:id="rId253" xr:uid="{1DA85BEC-0992-4E89-981C-833CF9A2AD8D}"/>
    <hyperlink ref="C260" r:id="rId254" xr:uid="{AE740A94-E93E-4DC3-A090-A0EC398C82AA}"/>
    <hyperlink ref="C256" r:id="rId255" xr:uid="{13AFB431-B9E7-450C-893D-34AFC83C8125}"/>
    <hyperlink ref="C261" r:id="rId256" xr:uid="{920B85F4-6DB5-43BB-8394-4D1278FC1E38}"/>
    <hyperlink ref="C267" r:id="rId257" xr:uid="{D82ECE98-F697-40EC-8543-9398D37941F5}"/>
    <hyperlink ref="C262" r:id="rId258" xr:uid="{BD9EB46E-B390-4B1E-8EF9-E926C6BE827B}"/>
    <hyperlink ref="C264" r:id="rId259" xr:uid="{06E9EBB0-78BA-46FF-81B1-309D14179A78}"/>
    <hyperlink ref="C265" r:id="rId260" xr:uid="{9784BD0D-C3B4-4571-BE47-DEAA5E3F1E05}"/>
    <hyperlink ref="C263" r:id="rId261" xr:uid="{D89EA1A5-6F0F-4D4D-AFA9-1587A2487B31}"/>
    <hyperlink ref="C269" r:id="rId262" xr:uid="{DA25361F-117C-4180-B7B1-F7867C2A977C}"/>
    <hyperlink ref="C266" r:id="rId263" xr:uid="{2D84B8A9-8D92-48E4-B20A-62088B05334F}"/>
    <hyperlink ref="C270" r:id="rId264" xr:uid="{AAE8067F-CAF8-4B68-AD3D-9F8002E689EF}"/>
    <hyperlink ref="C271" r:id="rId265" xr:uid="{5A7E81B0-438F-432B-9948-08EB9CE5A5BD}"/>
    <hyperlink ref="C272" r:id="rId266" xr:uid="{3019B52F-F8C0-405C-99F9-DD858C205AE5}"/>
    <hyperlink ref="C273" r:id="rId267" xr:uid="{4E357B6D-B0A9-4521-A097-7CB42FAD1C5F}"/>
    <hyperlink ref="C274" r:id="rId268" xr:uid="{15CFBC80-C25F-47C5-89ED-95642CAA4089}"/>
    <hyperlink ref="C276" r:id="rId269" xr:uid="{416FD2D9-5D32-4F53-BF1E-34BCD60B2C3D}"/>
    <hyperlink ref="C277" r:id="rId270" xr:uid="{2D3C11F4-FE60-4A63-845B-EA2C966D0A2D}"/>
    <hyperlink ref="C279" r:id="rId271" xr:uid="{D6169C3B-9421-410C-8067-BABADE0F3FEF}"/>
    <hyperlink ref="C268" r:id="rId272" xr:uid="{9296566A-C77F-4719-B97F-FDE9F93BB234}"/>
    <hyperlink ref="C280" r:id="rId273" display="CHR_See Change Request - 4/13" xr:uid="{A59A323A-E97D-45FD-89E0-B2F1E414971D}"/>
    <hyperlink ref="C275" r:id="rId274" xr:uid="{1DBBDA05-7C4C-4DAE-97DF-FFB69E1C5BEF}"/>
    <hyperlink ref="C278" r:id="rId275" xr:uid="{8A8473A9-61DE-4EC3-9468-5E78732BABC2}"/>
    <hyperlink ref="C281" r:id="rId276" xr:uid="{820E536B-A5DB-4346-8E62-86D21F5DA034}"/>
    <hyperlink ref="C282" r:id="rId277" xr:uid="{3FD147CD-4FB6-4CF5-8F3B-CEBA51613EEA}"/>
    <hyperlink ref="C283" r:id="rId278" xr:uid="{219D8281-961C-4E33-974A-7CEBD178C8BD}"/>
    <hyperlink ref="C284" r:id="rId279" xr:uid="{28F021F5-55E8-4CC8-AC29-39BA37CF1D45}"/>
    <hyperlink ref="C285" r:id="rId280" xr:uid="{1D94EF8F-289E-437E-B17E-221191CC40F4}"/>
    <hyperlink ref="C286" r:id="rId281" xr:uid="{EDA14D11-F4D1-4B70-85ED-AF3FBFF87F5E}"/>
    <hyperlink ref="C287" r:id="rId282" xr:uid="{960A087B-6E36-47C3-9A2E-2DA3BA4B41AF}"/>
    <hyperlink ref="C288" r:id="rId283" xr:uid="{AAB55191-0160-481D-9905-BE1727E11E5F}"/>
    <hyperlink ref="C290" r:id="rId284" xr:uid="{D0C9D555-34CB-4C3B-ADAB-081C7F17930F}"/>
    <hyperlink ref="C291" r:id="rId285" xr:uid="{DC778755-25E4-45E1-9E4F-D09321443916}"/>
    <hyperlink ref="C292" r:id="rId286" xr:uid="{E1551695-E3E1-4234-B989-D33A3655EBEC}"/>
    <hyperlink ref="C293" r:id="rId287" xr:uid="{D828D99B-7425-4B0D-BAE5-08EDBADB93EA}"/>
    <hyperlink ref="C295" r:id="rId288" xr:uid="{6CB4ADA6-DBA6-4282-905C-3EA0FB7CFD61}"/>
    <hyperlink ref="C294" r:id="rId289" xr:uid="{C2EA8D25-8BA1-4C01-BA8E-9667C4E4A8A8}"/>
    <hyperlink ref="C296" r:id="rId290" xr:uid="{8AE00AB4-4A79-43C7-9622-ADCF8250FAF9}"/>
    <hyperlink ref="C297" r:id="rId291" xr:uid="{E2C9F74C-ACE5-47EE-B97D-3DB5D8A6B811}"/>
    <hyperlink ref="C300" r:id="rId292" xr:uid="{459E729A-37BA-4988-BAAD-772E11C71277}"/>
    <hyperlink ref="C301" r:id="rId293" xr:uid="{0B59391E-766B-4233-A036-F940EE889BE2}"/>
    <hyperlink ref="C302" r:id="rId294" xr:uid="{F3E65A62-9463-46B5-83FE-1D08E3E12CC2}"/>
    <hyperlink ref="C306" r:id="rId295" xr:uid="{71EBDC64-B7A2-4BA0-BB46-A569118FC4E8}"/>
    <hyperlink ref="C307" r:id="rId296" xr:uid="{0F28D543-0177-4554-BBF7-B03586084288}"/>
    <hyperlink ref="C309" r:id="rId297" xr:uid="{BBB4B289-5BB8-4448-B29A-80BE33686BFD}"/>
    <hyperlink ref="C311" r:id="rId298" xr:uid="{D7A799FF-29C0-438D-B08B-9B3CB13C0F0F}"/>
    <hyperlink ref="C312" r:id="rId299" xr:uid="{2D00523C-B5E4-4941-AB0B-5FEE469CDA4C}"/>
    <hyperlink ref="C313" r:id="rId300" xr:uid="{EB8F954C-B20D-4FE1-BB61-AD5F83708A6F}"/>
    <hyperlink ref="C303" r:id="rId301" xr:uid="{3749B2C8-CFE0-4C02-A474-9CE4CE20B664}"/>
    <hyperlink ref="C304" r:id="rId302" xr:uid="{172CF089-BA6D-425B-9513-C22D780401D3}"/>
    <hyperlink ref="C314" r:id="rId303" xr:uid="{7F0C8857-B517-4473-8AB5-40ABC6D815DD}"/>
    <hyperlink ref="C315" r:id="rId304" xr:uid="{F158FDB1-8E72-4F2B-A8E3-A41AC24D31D2}"/>
    <hyperlink ref="C316" r:id="rId305" xr:uid="{4E07513B-52BB-48C3-801B-A369172B9644}"/>
    <hyperlink ref="C308" r:id="rId306" xr:uid="{228987AA-0D2E-4B3C-A792-605FF31560AF}"/>
    <hyperlink ref="C298" r:id="rId307" xr:uid="{2AD74813-01F4-48C8-956F-372D6D1DBFDD}"/>
    <hyperlink ref="C299" r:id="rId308" xr:uid="{F8319FBB-DE41-47B8-89CC-7BDD401AFCF0}"/>
    <hyperlink ref="C305" r:id="rId309" xr:uid="{67B2193A-946D-4514-9ADA-D48FCA83126E}"/>
    <hyperlink ref="C321" r:id="rId310" xr:uid="{68F12CF2-114D-42AD-B56A-86DB75B702C8}"/>
    <hyperlink ref="C322" r:id="rId311" xr:uid="{502310C5-5B52-4657-A817-A5D1BB4EE1A7}"/>
    <hyperlink ref="C323" r:id="rId312" xr:uid="{1AE193F0-9F8B-44DB-9959-AB80EE852E5C}"/>
    <hyperlink ref="C324" r:id="rId313" xr:uid="{98802A11-7CC4-41D0-8ADD-76E27D04DE34}"/>
    <hyperlink ref="C317" r:id="rId314" xr:uid="{8CEEF6B7-10C5-43B6-A9DF-FA82D6BD445D}"/>
    <hyperlink ref="C318" r:id="rId315" xr:uid="{5FCC8131-D321-439D-BAB6-E185AC3530E4}"/>
    <hyperlink ref="C319" r:id="rId316" xr:uid="{59C3B6BB-C373-48AD-97D8-6C6961494A03}"/>
    <hyperlink ref="C320" r:id="rId317" xr:uid="{81CE214D-C629-4E03-9406-242872FD0FCE}"/>
    <hyperlink ref="C325" r:id="rId318" xr:uid="{B6F2F3F5-6B94-432E-AD2A-ED28871D8EA9}"/>
    <hyperlink ref="C326" r:id="rId319" xr:uid="{25DE5371-D0E0-4988-8277-625EA85B54F8}"/>
    <hyperlink ref="C331" r:id="rId320" xr:uid="{D605BD0C-FE2E-40EA-B7DB-53C8E35AFD36}"/>
    <hyperlink ref="C332" r:id="rId321" xr:uid="{C8BB2F12-76C4-4E28-A602-9D869B71C04C}"/>
    <hyperlink ref="C333" r:id="rId322" xr:uid="{B37F405D-82BF-4040-917C-EC9EC67F967F}"/>
    <hyperlink ref="C334" r:id="rId323" xr:uid="{14F33D7F-5469-4AAE-8976-14D768700A35}"/>
    <hyperlink ref="C335" r:id="rId324" xr:uid="{9B068234-4A58-4E02-86E0-8B441299D606}"/>
    <hyperlink ref="C327" r:id="rId325" xr:uid="{C08C10E2-8732-4D5A-86F1-A3357DC02422}"/>
    <hyperlink ref="C328" r:id="rId326" xr:uid="{E92E9448-B8B0-487F-9C82-47B973173EA6}"/>
    <hyperlink ref="C329" r:id="rId327" xr:uid="{B6CB9405-3625-4EA1-959A-E7BB975539B6}"/>
    <hyperlink ref="C330" r:id="rId328" xr:uid="{A7FFEFA4-C2A9-4AE8-8D23-CA82BEE8DB69}"/>
    <hyperlink ref="C336" r:id="rId329" xr:uid="{EDFA3F76-69A3-4BD4-971B-89234AD81326}"/>
    <hyperlink ref="C337" r:id="rId330" xr:uid="{FEAD715D-93BF-46B7-A19C-4D28F124981B}"/>
    <hyperlink ref="C338" r:id="rId331" xr:uid="{FC0B6B70-6E63-4072-9554-335631861D2B}"/>
    <hyperlink ref="C339" r:id="rId332" xr:uid="{E809F3B3-33A0-4078-A807-3C117407ECFF}"/>
    <hyperlink ref="C344" r:id="rId333" xr:uid="{B91B2E92-068B-4FFF-ABA0-673E15042CC0}"/>
    <hyperlink ref="C352" r:id="rId334" xr:uid="{480BE416-7E29-4C71-AC43-DDC82B05C0BA}"/>
    <hyperlink ref="C353" r:id="rId335" xr:uid="{39E690A7-496F-4977-AAD4-C50B0E482CD0}"/>
    <hyperlink ref="C340" r:id="rId336" xr:uid="{B00870EA-F981-4911-A03E-0A0064245F47}"/>
    <hyperlink ref="C341" r:id="rId337" xr:uid="{720C90F8-7E32-4955-AAE5-AF067BB5C657}"/>
    <hyperlink ref="C345" r:id="rId338" xr:uid="{48BB6215-B6FC-4C89-A5A7-EE36B949038A}"/>
    <hyperlink ref="C342" r:id="rId339" xr:uid="{1C4E8CDB-7EB1-4045-8C7F-753A1A53BB11}"/>
    <hyperlink ref="C343" r:id="rId340" xr:uid="{EE31CF06-93D3-480C-8D17-EF41479DFD2A}"/>
    <hyperlink ref="C346" r:id="rId341" xr:uid="{E5CD9C3F-9677-47C2-A017-7E684F28E5CB}"/>
    <hyperlink ref="C354" r:id="rId342" xr:uid="{EC6847E8-89D4-45E2-87EA-7E4E0E75D26E}"/>
    <hyperlink ref="C358" r:id="rId343" xr:uid="{2AFD3796-B036-4A23-8951-B9084BC966D0}"/>
    <hyperlink ref="C359" r:id="rId344" xr:uid="{FE2A0F16-0F9C-43B1-861E-2CC43693469D}"/>
    <hyperlink ref="C360" r:id="rId345" xr:uid="{FA9E49C3-FD87-48F8-BE52-66A3F74EE506}"/>
    <hyperlink ref="C361" r:id="rId346" xr:uid="{BA57B8EF-5480-4F59-A25F-F95CC9E49428}"/>
    <hyperlink ref="C355" r:id="rId347" xr:uid="{3302A8F7-C53F-4DE7-87CE-EB5C5961C0AF}"/>
    <hyperlink ref="C356" r:id="rId348" xr:uid="{3B54D7ED-C08F-4005-AC81-A3FDD348431F}"/>
    <hyperlink ref="C350" r:id="rId349" xr:uid="{F5E541D5-7581-492C-8BC5-F52F1BD13CFA}"/>
    <hyperlink ref="C348" r:id="rId350" xr:uid="{0A8FEB0B-86F8-440E-B720-E4B128D37481}"/>
    <hyperlink ref="C349" r:id="rId351" xr:uid="{47E44469-910E-41D2-A1A3-45ACA1F45BF7}"/>
    <hyperlink ref="C351" r:id="rId352" xr:uid="{E685C776-BE91-4C98-9B38-4175FB3566E4}"/>
    <hyperlink ref="C362" r:id="rId353" xr:uid="{11B10488-9B71-4EA3-8BEC-EE915651A40D}"/>
    <hyperlink ref="C357" r:id="rId354" xr:uid="{728CA33A-4372-46BF-92CE-184A12A369D4}"/>
    <hyperlink ref="C363" r:id="rId355" xr:uid="{A648B938-FDBE-4FDA-A8CC-FC63B20129D2}"/>
    <hyperlink ref="C364" r:id="rId356" xr:uid="{844FB1E4-11A1-4CA7-8C40-54133022B7D3}"/>
    <hyperlink ref="C347" r:id="rId357" xr:uid="{3355E54B-4D95-4BF4-8009-1B4AB343D9F0}"/>
    <hyperlink ref="C365" r:id="rId358" xr:uid="{B06FF323-B88B-43EC-B8BF-46AF0127B9F1}"/>
    <hyperlink ref="C366" r:id="rId359" xr:uid="{B978DE17-8AA6-46AC-9384-09A37239B5E6}"/>
    <hyperlink ref="C367" r:id="rId360" xr:uid="{F6844CEF-E8F1-4DEC-ACA2-55C3E2B1BFCB}"/>
    <hyperlink ref="C371" r:id="rId361" xr:uid="{20A1A2B0-B7CE-4DDF-B3C0-2223ECD55331}"/>
    <hyperlink ref="C372" r:id="rId362" xr:uid="{B7A1AA40-3DAF-4F8C-A91A-B020398363BA}"/>
    <hyperlink ref="C373" r:id="rId363" xr:uid="{141FEA37-92B8-4EA2-90E6-D7CC41364717}"/>
    <hyperlink ref="C374" r:id="rId364" xr:uid="{4704BE4D-2262-4877-83AC-7CD0C4EC9E72}"/>
    <hyperlink ref="C378" r:id="rId365" xr:uid="{F400B09A-2AD9-405C-A73D-65BE6AE1131C}"/>
    <hyperlink ref="C379" r:id="rId366" xr:uid="{63CF3504-B1D1-4020-B16B-547466727979}"/>
    <hyperlink ref="C380" r:id="rId367" xr:uid="{BDBEFC69-7CC6-47D9-BFDB-1DD172DE62A6}"/>
    <hyperlink ref="C368" r:id="rId368" xr:uid="{04036C5E-286A-4BC5-B079-4C378971F432}"/>
    <hyperlink ref="C369" r:id="rId369" xr:uid="{6DC0230F-7A25-437B-9B3A-DACEF6A53CBB}"/>
    <hyperlink ref="C370" r:id="rId370" xr:uid="{28FB59F4-7B1F-4ADB-B7B9-CDA042BE57F0}"/>
    <hyperlink ref="C381" r:id="rId371" xr:uid="{7C0C51AC-BACF-478B-B42E-CD56F84903AD}"/>
    <hyperlink ref="C375" r:id="rId372" xr:uid="{DE251888-3C8C-493E-87C0-330477B5E84C}"/>
    <hyperlink ref="C376" r:id="rId373" xr:uid="{3340B552-2345-45BC-BDF2-B7D2223EA323}"/>
    <hyperlink ref="C387" r:id="rId374" xr:uid="{9B3257FF-5E47-4670-BB4C-E933CB160283}"/>
    <hyperlink ref="C388" r:id="rId375" xr:uid="{67F8491B-6D61-420D-864C-1C31ACE1ED68}"/>
    <hyperlink ref="C398" r:id="rId376" xr:uid="{6A506880-A88D-4105-BA04-B16CFB9BEADC}"/>
    <hyperlink ref="C389" r:id="rId377" xr:uid="{99B67C7C-0CB5-4C08-AF5A-B1EAACC843E5}"/>
    <hyperlink ref="C399" r:id="rId378" xr:uid="{671C0433-8BC2-456E-83A6-9682DDEB39F4}"/>
    <hyperlink ref="C391" r:id="rId379" xr:uid="{3918B0E5-40F7-4933-8CEC-F4C4F7DB26FC}"/>
    <hyperlink ref="C392" r:id="rId380" xr:uid="{66F3C659-A053-40A2-AEDA-10BB9F98D162}"/>
    <hyperlink ref="C400" r:id="rId381" xr:uid="{F0D505CF-F528-4B22-8749-CBA3E89E4494}"/>
    <hyperlink ref="C393" r:id="rId382" xr:uid="{49C7C113-3E47-438E-B4F9-19AC5EF5E4C9}"/>
    <hyperlink ref="C395" r:id="rId383" xr:uid="{B643433B-64A2-40D1-A0F1-0914BD26614C}"/>
    <hyperlink ref="C396" r:id="rId384" xr:uid="{11C18C4C-5527-43EB-A939-6CB32FBF3FAB}"/>
    <hyperlink ref="C397" r:id="rId385" xr:uid="{AA585155-F949-4A4B-9595-A9E3DC609A57}"/>
    <hyperlink ref="C401" r:id="rId386" xr:uid="{3962A8C2-977D-480D-A372-92A37F8FD755}"/>
    <hyperlink ref="C390" r:id="rId387" xr:uid="{EC673768-6968-4E48-9C15-14AE784A3D00}"/>
    <hyperlink ref="C402" r:id="rId388" xr:uid="{380CA4EA-7F45-41CB-926F-7F7347BF9839}"/>
    <hyperlink ref="C403" r:id="rId389" xr:uid="{A4E649D4-0532-49F4-B0DF-9B4A4D54FB8A}"/>
    <hyperlink ref="C404" r:id="rId390" xr:uid="{69E7547B-05E5-409C-B92E-73B26BC1257D}"/>
    <hyperlink ref="C405" r:id="rId391" xr:uid="{A4063104-6F4F-436E-94D0-2330ECB09E6B}"/>
    <hyperlink ref="C412" r:id="rId392" xr:uid="{53FC174D-D363-4EEB-BABA-3C66CB762135}"/>
    <hyperlink ref="C409" r:id="rId393" xr:uid="{995396BF-7203-4FAF-B94E-393780E2BC80}"/>
    <hyperlink ref="C408" r:id="rId394" xr:uid="{E5DAEE71-A43F-4255-8388-7AF54B3E2DE6}"/>
    <hyperlink ref="C407" r:id="rId395" xr:uid="{3D8492C5-AEBA-4049-8640-AFF05CF54EAF}"/>
    <hyperlink ref="C413" r:id="rId396" xr:uid="{607B126A-C382-4540-854D-2054AD446A4F}"/>
    <hyperlink ref="C406" r:id="rId397" xr:uid="{3DD3827C-6776-4899-B2B1-59AB05A78544}"/>
    <hyperlink ref="C414" r:id="rId398" xr:uid="{A47A098B-5D42-4438-81E6-91A7BCACC7FD}"/>
    <hyperlink ref="C415" r:id="rId399" xr:uid="{BFC64A58-FE87-444E-A349-6B2173181492}"/>
    <hyperlink ref="C416" r:id="rId400" xr:uid="{29275F4D-41F0-4A21-B76F-73BA39763870}"/>
    <hyperlink ref="C417" r:id="rId401" xr:uid="{4EFBB7BD-B667-4D0F-BCCE-5BD64C648AB7}"/>
    <hyperlink ref="C410" r:id="rId402" xr:uid="{5CB004A2-99B5-41E0-9C2A-C5556C74496A}"/>
    <hyperlink ref="C382" r:id="rId403" xr:uid="{36903863-9FB6-498F-96D6-982DA411BBC2}"/>
    <hyperlink ref="C383" r:id="rId404" xr:uid="{E47FE814-0E80-4EF0-A7A8-E7BCE5EC9201}"/>
    <hyperlink ref="C384" r:id="rId405" xr:uid="{78BBC17C-0D2A-4BDA-8D97-D0156414E420}"/>
    <hyperlink ref="C386" r:id="rId406" xr:uid="{08E45E4F-43F5-462C-A91C-702059CB6D1A}"/>
    <hyperlink ref="C385" r:id="rId407" xr:uid="{5B0BA003-D87E-4991-8B76-C32027F007D7}"/>
    <hyperlink ref="C411" r:id="rId408" xr:uid="{DA422DCB-5A83-4C45-85C7-525F1A231896}"/>
    <hyperlink ref="C394" r:id="rId409" xr:uid="{9428062A-95D9-4F4A-9B47-32996E476ED7}"/>
    <hyperlink ref="C418" r:id="rId410" xr:uid="{966F0B25-518F-4404-A489-73E558B67BF3}"/>
    <hyperlink ref="C419" r:id="rId411" xr:uid="{5745C731-0F2D-4BFB-9A74-B2B992B34403}"/>
    <hyperlink ref="C420" r:id="rId412" xr:uid="{960E65C3-4340-429A-884D-34365CA4BB11}"/>
    <hyperlink ref="C421" r:id="rId413" xr:uid="{3F55FA8C-FD8F-4AC2-ABD2-8BC0092C1EB2}"/>
    <hyperlink ref="C424" r:id="rId414" xr:uid="{B043B3B5-892A-4A5B-ADAC-FAA38B7A0430}"/>
    <hyperlink ref="C425" r:id="rId415" xr:uid="{CDB66FDA-E9EC-4B29-8864-7FEA868C51B4}"/>
    <hyperlink ref="C426" r:id="rId416" xr:uid="{0D8149E5-22BA-4FAE-B144-8A72D60AD688}"/>
    <hyperlink ref="C429" r:id="rId417" xr:uid="{C778DA83-A318-44C5-A82E-0361DCC95616}"/>
    <hyperlink ref="C430" r:id="rId418" xr:uid="{D713A8FF-370F-4BEC-AF12-FA03C154F773}"/>
    <hyperlink ref="C422" r:id="rId419" xr:uid="{49B5C9A8-62AE-461F-938D-9EA5C7BB3B57}"/>
    <hyperlink ref="C423" r:id="rId420" xr:uid="{06FE2341-88A1-4C2D-85D6-1F9B7ED9611F}"/>
    <hyperlink ref="C431" r:id="rId421" xr:uid="{AED2D4D3-8A3D-4DD9-8D32-E7BE8482B5D7}"/>
    <hyperlink ref="C432" r:id="rId422" xr:uid="{0A8FC057-ECB6-428A-BC56-5144FA44F7F7}"/>
    <hyperlink ref="C427" r:id="rId423" xr:uid="{D5EEFC01-1E27-484D-B8F5-569E7EC8C40F}"/>
    <hyperlink ref="C428" r:id="rId424" xr:uid="{F516473B-555B-4C0E-BF92-575533011C9D}"/>
    <hyperlink ref="C433" r:id="rId425" display="BTL_672279 Bet $50 Get STW BetMGM PA" xr:uid="{1A55A695-8535-41EA-A806-0A130CB101AC}"/>
    <hyperlink ref="C434" r:id="rId426" display="BTL_672510 Bet $50 Get STW Borgata PA" xr:uid="{6BCEE19D-811C-48A9-9576-0D079BD0EF81}"/>
    <hyperlink ref="C435" r:id="rId427" xr:uid="{4BDBC08A-F6FD-4B39-B01F-840BA12278C6}"/>
    <hyperlink ref="C443" r:id="rId428" xr:uid="{139368F2-0A1A-4D73-A40F-323C197BD7E8}"/>
    <hyperlink ref="C444" r:id="rId429" xr:uid="{5596A211-265D-47A4-9193-64828B9A5719}"/>
    <hyperlink ref="C445" r:id="rId430" xr:uid="{1A555C7D-6808-4FCB-83CE-F3E1E2342FCD}"/>
    <hyperlink ref="C446" r:id="rId431" xr:uid="{AE16A869-E918-450F-865A-8B220123BE53}"/>
    <hyperlink ref="C447" r:id="rId432" xr:uid="{74931E97-CD58-46FF-AF64-54921BF89A64}"/>
    <hyperlink ref="C448" r:id="rId433" xr:uid="{1EC44BB8-2CBA-4018-B053-73BBF95A887F}"/>
    <hyperlink ref="C449" r:id="rId434" xr:uid="{D7F32109-838D-4ED0-BB05-AA150E280A59}"/>
    <hyperlink ref="C451" r:id="rId435" display="BTL_733358 VIP Casino Promotion- 2023 Cinco De Mayo Pick A Pinata- Borgata NJ 23PBCM05" xr:uid="{FFA65740-720C-48D9-BA83-A1E98AF483D4}"/>
    <hyperlink ref="C450" r:id="rId436" xr:uid="{0693FB2B-27AB-4B10-A82B-3A2D10CB5288}"/>
    <hyperlink ref="C456" r:id="rId437" xr:uid="{7BF93EAE-539A-4B81-B2B8-C23F4D6EF906}"/>
    <hyperlink ref="C458" r:id="rId438" xr:uid="{32FDBF64-4CDD-4759-919F-197D71B022A9}"/>
    <hyperlink ref="C459" r:id="rId439" xr:uid="{FD0E056F-1048-4377-9B87-728900E4C028}"/>
    <hyperlink ref="C460" r:id="rId440" xr:uid="{9D844FA1-A883-47F5-A54A-974B33036595}"/>
    <hyperlink ref="C461" r:id="rId441" xr:uid="{3A8AAA79-9B4E-4CE3-8898-9617EF65B876}"/>
    <hyperlink ref="C462" r:id="rId442" xr:uid="{181EFE7F-8C58-4557-A68E-8B7056C86DC7}"/>
    <hyperlink ref="C463" r:id="rId443" xr:uid="{0E0C2276-2250-418B-970A-C409C9E38DC4}"/>
    <hyperlink ref="C464" r:id="rId444" xr:uid="{CCFD47FE-57DE-4941-A440-5C5DE4F511D3}"/>
    <hyperlink ref="C465" r:id="rId445" xr:uid="{5F27CD2E-E4D8-40E1-AE3C-F5FD08836D32}"/>
    <hyperlink ref="C436" r:id="rId446" xr:uid="{6D60FBCE-B2FA-4046-8454-426DCBDFE75A}"/>
    <hyperlink ref="C437" r:id="rId447" xr:uid="{35F79C1F-6FE6-407E-ADDC-FEF060F72C12}"/>
    <hyperlink ref="C438" r:id="rId448" xr:uid="{AE656E35-C1BD-4960-BC55-FC177AD1A80E}"/>
    <hyperlink ref="C439" r:id="rId449" xr:uid="{EA567200-98B0-4A4C-BA1E-1DEBE4BA0259}"/>
    <hyperlink ref="C440" r:id="rId450" xr:uid="{29973499-B16F-4FE6-AD56-AC3A239EA469}"/>
    <hyperlink ref="C441" r:id="rId451" xr:uid="{56B6A497-F12C-41F7-8852-A650424886E3}"/>
    <hyperlink ref="C442" r:id="rId452" xr:uid="{D81FD386-322E-4EB2-8246-DE0B7BDAAFFF}"/>
    <hyperlink ref="C466" r:id="rId453" xr:uid="{66B45FFC-EE03-424B-88B6-97CB576DF612}"/>
    <hyperlink ref="C467" r:id="rId454" xr:uid="{94206DC2-CFA5-48EE-98DC-AE83848DF4C2}"/>
    <hyperlink ref="C468" r:id="rId455" xr:uid="{9A8C0BE7-CD51-4901-B4F9-6AEC137E0DE2}"/>
    <hyperlink ref="C452" r:id="rId456" xr:uid="{C95FE84B-3F94-482F-9B5D-A28D44A4CCCC}"/>
    <hyperlink ref="C457" r:id="rId457" xr:uid="{6C93F121-28A0-419C-B323-D62D6780EA50}"/>
    <hyperlink ref="C454" r:id="rId458" xr:uid="{40435B19-3B9B-43B4-8466-F2B4AF0AF0C7}"/>
    <hyperlink ref="C455" r:id="rId459" xr:uid="{5EF2E62E-5058-44B4-A592-BFAD99E3EABD}"/>
    <hyperlink ref="C469" r:id="rId460" xr:uid="{0F2E8A45-89BF-40BA-ACF5-F54539FDA665}"/>
    <hyperlink ref="C470" r:id="rId461" xr:uid="{F6DF10CF-8E68-4AF9-B7C3-5F91B67127DB}"/>
    <hyperlink ref="C471" r:id="rId462" xr:uid="{9DD723B1-406D-41C6-B607-74CD6B5FDEBE}"/>
    <hyperlink ref="C472" r:id="rId463" xr:uid="{1D63CBDE-6854-492B-AFA4-7DC36333EEA2}"/>
    <hyperlink ref="C473" r:id="rId464" xr:uid="{4B33901F-1B63-400D-80E6-A31481A26931}"/>
    <hyperlink ref="C474" r:id="rId465" xr:uid="{CFCF2E3F-DA2B-4F1A-A9BD-2BB3551A9193}"/>
    <hyperlink ref="C475" r:id="rId466" xr:uid="{203FD8CC-993A-4F78-947D-29A98CE06D79}"/>
    <hyperlink ref="C476" r:id="rId467" xr:uid="{41FA1DCB-072C-4DB5-AD9D-ED4473CD635F}"/>
    <hyperlink ref="C477" r:id="rId468" xr:uid="{A2CC9B45-A72E-43BE-9A91-AC3FE1C1D203}"/>
    <hyperlink ref="C478" r:id="rId469" xr:uid="{61862C82-BC9B-4E65-AEDA-67523743BED4}"/>
    <hyperlink ref="C479" r:id="rId470" xr:uid="{235D225D-04EC-4834-9B2E-8E0EC7A51900}"/>
    <hyperlink ref="C480" r:id="rId471" xr:uid="{C9345415-9354-4D72-8D73-C26DEB2FA76B}"/>
    <hyperlink ref="C481" r:id="rId472" xr:uid="{58D35E63-22C8-464A-BD53-5EF79A706659}"/>
    <hyperlink ref="C482" r:id="rId473" xr:uid="{5030160E-7D3B-4420-A251-DF058E937B32}"/>
    <hyperlink ref="C483" r:id="rId474" xr:uid="{2AD8FE89-A87B-429D-94C3-633D2A914641}"/>
    <hyperlink ref="C484" r:id="rId475" xr:uid="{8EA2EF1B-5723-4F24-BDB2-A695DA979332}"/>
    <hyperlink ref="C485" r:id="rId476" xr:uid="{3F574AB9-73B4-4D9A-ADCF-248BAD7F3141}"/>
    <hyperlink ref="C486" r:id="rId477" xr:uid="{84735DCE-4AE1-41BC-A588-5B4B46B291C8}"/>
    <hyperlink ref="C487" r:id="rId478" xr:uid="{04534100-E690-4F34-B0DA-56AF41032AA3}"/>
    <hyperlink ref="C488" r:id="rId479" xr:uid="{9E467232-7D9E-41C1-AF04-064A4214B52C}"/>
    <hyperlink ref="C489" r:id="rId480" xr:uid="{C10087CD-A1DB-4259-9CB6-C591F4B38EE1}"/>
    <hyperlink ref="C490" r:id="rId481" xr:uid="{DDB63A94-372B-4162-8D4F-BC62624FE68C}"/>
    <hyperlink ref="C491" r:id="rId482" xr:uid="{EE9734FB-A9AD-4DB9-9DBE-44F92EDDA575}"/>
    <hyperlink ref="C492" r:id="rId483" xr:uid="{1A5FF84B-C066-4303-9D82-02DE039FADD1}"/>
    <hyperlink ref="C493" r:id="rId484" xr:uid="{7A1E6C74-1002-490C-A454-2B0DB602F479}"/>
    <hyperlink ref="C494" r:id="rId485" xr:uid="{FD22C788-2E68-4CED-916E-0E93CA03DB0D}"/>
    <hyperlink ref="C495" r:id="rId486" xr:uid="{F212698D-17A7-4E3A-A2F2-7CCDA280B7BD}"/>
    <hyperlink ref="C496" r:id="rId487" xr:uid="{D12D8C6A-29A6-4A0D-B3D5-93FF08741B50}"/>
    <hyperlink ref="C503" r:id="rId488" xr:uid="{E8761431-CD12-4FED-8A58-F9D67CB7221E}"/>
    <hyperlink ref="C504" r:id="rId489" xr:uid="{F6777DFD-E773-4356-9213-4C5994D0D41E}"/>
    <hyperlink ref="C507" r:id="rId490" xr:uid="{AA00B166-2082-4548-BBDA-24DD64699756}"/>
    <hyperlink ref="C508" r:id="rId491" xr:uid="{54B6EC21-EEA2-4DD4-BEDA-03CAB455EFCA}"/>
    <hyperlink ref="C509" r:id="rId492" xr:uid="{3F0C08AC-3A92-4147-A591-623980762BD5}"/>
    <hyperlink ref="C505" r:id="rId493" xr:uid="{4B568F88-1C38-49CF-A1B2-52FB16847755}"/>
    <hyperlink ref="C506" r:id="rId494" xr:uid="{FD57C87F-8162-44F6-AE10-023C204E3C75}"/>
    <hyperlink ref="C514" r:id="rId495" xr:uid="{5A47A5E7-F993-4C00-8E3D-6C1B713415B2}"/>
    <hyperlink ref="C515" r:id="rId496" xr:uid="{74E3F785-3835-4884-B8F5-DCE854855E80}"/>
    <hyperlink ref="C516" r:id="rId497" xr:uid="{6057C11C-42C5-4CE4-BC24-586140EF423B}"/>
    <hyperlink ref="C517" r:id="rId498" xr:uid="{F72AC4D3-5B17-4E0A-B47C-02D33F500650}"/>
    <hyperlink ref="C518" r:id="rId499" xr:uid="{32789277-2E33-4177-A889-1687CAA151CE}"/>
    <hyperlink ref="C510" r:id="rId500" xr:uid="{C1B2C1F5-1D0C-48A0-8EDA-DBEBB30F7206}"/>
    <hyperlink ref="C512" r:id="rId501" xr:uid="{BE876345-2C70-49C1-BF19-3B85915B43D8}"/>
    <hyperlink ref="C511" r:id="rId502" xr:uid="{49D7677E-B42C-4791-9F60-D9C9EBDAF3B0}"/>
    <hyperlink ref="C513" r:id="rId503" xr:uid="{751A8311-3CEF-4819-A7D7-4AECFEBA66F1}"/>
    <hyperlink ref="C519" r:id="rId504" xr:uid="{ECCF3CE2-8789-4E63-B988-D674C97A60F6}"/>
    <hyperlink ref="C520" r:id="rId505" xr:uid="{CD5BB257-6D6F-4CEE-BDA2-B543ADCE9985}"/>
    <hyperlink ref="C521" r:id="rId506" xr:uid="{D43561BD-0124-4338-AACD-26489BD704EB}"/>
    <hyperlink ref="C522" r:id="rId507" xr:uid="{3BC7C28D-52EF-469D-9431-C08FD8DF32F6}"/>
    <hyperlink ref="C523" r:id="rId508" xr:uid="{DFD5CF1C-A15E-4E44-8A9C-EA9B2ECA80DB}"/>
    <hyperlink ref="C526" r:id="rId509" xr:uid="{ADF9AC7A-0C4E-4B0F-BD13-011A4973E4CF}"/>
    <hyperlink ref="C525" r:id="rId510" xr:uid="{36A72955-369A-49F6-93CF-DF658E8425D3}"/>
    <hyperlink ref="C527" r:id="rId511" xr:uid="{70BDB6DC-A495-48DE-BF30-E05E54D1A857}"/>
    <hyperlink ref="C528" r:id="rId512" xr:uid="{CBB1357C-724E-45C8-9DF9-402E9761A390}"/>
    <hyperlink ref="C529" r:id="rId513" xr:uid="{36DA0CF9-D623-4866-A3E1-6D64EB407ACE}"/>
    <hyperlink ref="C530" r:id="rId514" xr:uid="{8BA627BC-DC70-43DE-9E28-5182B7F0A45A}"/>
    <hyperlink ref="C531" r:id="rId515" xr:uid="{F81838DF-A044-480B-A542-AC019CA33A46}"/>
    <hyperlink ref="C532" r:id="rId516" xr:uid="{18C27554-49FE-4C83-8600-31C01C12EBB5}"/>
    <hyperlink ref="C533" r:id="rId517" xr:uid="{642D6E64-48C2-4ED3-9DA3-606A5A7D8627}"/>
    <hyperlink ref="C534" r:id="rId518" xr:uid="{712A8C83-B4A3-41DC-A69A-A898664CF257}"/>
    <hyperlink ref="C535" r:id="rId519" xr:uid="{8F0164E5-3FB1-46FB-A3C6-68BD42AB0652}"/>
    <hyperlink ref="C524" r:id="rId520" xr:uid="{26B0E347-542F-489B-AEB4-B00FE59B53F0}"/>
    <hyperlink ref="C536" r:id="rId521" xr:uid="{4AFC0A2E-5A14-43CD-A7CB-0D1CE5CC577C}"/>
    <hyperlink ref="C502" r:id="rId522" xr:uid="{28125295-DC2D-4711-A1EA-BD514FC1197C}"/>
    <hyperlink ref="C497" r:id="rId523" xr:uid="{5C39DDEF-0895-4035-8D58-220D1F4D01EB}"/>
    <hyperlink ref="C498" r:id="rId524" xr:uid="{FD8D5C9A-4EC3-43CB-AE4D-1DAFA318B31A}"/>
    <hyperlink ref="C499" r:id="rId525" xr:uid="{32D3C54E-DF11-4820-A3F6-6E1FFC624873}"/>
    <hyperlink ref="C500" r:id="rId526" xr:uid="{6D6B292C-7518-49DF-BCF8-AE096E394C13}"/>
    <hyperlink ref="C501" r:id="rId527" xr:uid="{0779C11C-5878-4B42-933C-ED6A426C1641}"/>
    <hyperlink ref="C537" r:id="rId528" xr:uid="{6520AA10-86AA-44E0-8D37-F58C400FF0B5}"/>
    <hyperlink ref="C538" r:id="rId529" xr:uid="{15AA0397-CD6C-4632-BB8E-1D4608FD14E3}"/>
    <hyperlink ref="C539" r:id="rId530" xr:uid="{CAF978AD-D2F9-4E24-B089-6C55BDE3E9D3}"/>
    <hyperlink ref="C540" r:id="rId531" xr:uid="{CDA06B9E-897F-4DC4-A2E5-9A4A3791F92C}"/>
    <hyperlink ref="C541" r:id="rId532" xr:uid="{9C40C492-6816-4866-8446-7C0FC8584747}"/>
    <hyperlink ref="C548" r:id="rId533" xr:uid="{F04E8690-980F-466B-ADD0-FE7DFA39510F}"/>
    <hyperlink ref="C549" r:id="rId534" xr:uid="{EFB1441A-0140-4507-A4F4-1C8C93391B43}"/>
    <hyperlink ref="C550" r:id="rId535" xr:uid="{E3FBC910-39E7-4477-86E9-9048D067B99B}"/>
    <hyperlink ref="C551" r:id="rId536" xr:uid="{2AFAAC39-E5B7-4F21-8F72-A7F9F14D9D1A}"/>
    <hyperlink ref="C542" r:id="rId537" xr:uid="{A624FA51-1D65-45BF-9AEA-C118E9B9CE5F}"/>
    <hyperlink ref="C543" r:id="rId538" xr:uid="{496E754C-D728-47E2-8A9F-461C270D4C90}"/>
    <hyperlink ref="C544" r:id="rId539" xr:uid="{92248634-C447-4C5D-95E9-F0577FE0FA81}"/>
    <hyperlink ref="C545" r:id="rId540" xr:uid="{31E51397-44A3-4799-8ABA-41128C837643}"/>
    <hyperlink ref="C546" r:id="rId541" xr:uid="{1713EEFA-3DB1-4B0C-BE4D-97434D460B69}"/>
    <hyperlink ref="C547" r:id="rId542" xr:uid="{8155585D-08EA-4D82-A420-3B754AC4AC14}"/>
    <hyperlink ref="C552" r:id="rId543" xr:uid="{75083802-F17E-48C3-A2EA-6D381804106E}"/>
    <hyperlink ref="C555" r:id="rId544" xr:uid="{72B9F232-D465-4C4B-8405-AB7F6C37505E}"/>
    <hyperlink ref="C553" r:id="rId545" xr:uid="{E32A41F3-7D9F-4830-B90E-15EA9DFA9E14}"/>
    <hyperlink ref="C556" r:id="rId546" xr:uid="{12DE0EEC-0B1D-4A29-AA44-B4750FAD5ACC}"/>
    <hyperlink ref="C557" r:id="rId547" xr:uid="{D192F13A-EF55-47D1-A81E-09D75BC04D42}"/>
    <hyperlink ref="C558" r:id="rId548" xr:uid="{209C8007-F785-48DD-B39B-B11649273264}"/>
    <hyperlink ref="C559" r:id="rId549" xr:uid="{066CD238-A221-4FC0-AEDF-F52B0C949513}"/>
    <hyperlink ref="C560" r:id="rId550" xr:uid="{56D283DD-BB01-45BE-8118-1939A40AD41A}"/>
    <hyperlink ref="C554" r:id="rId551" xr:uid="{1301DF5B-82B1-41BF-A5DB-2E92370BA682}"/>
    <hyperlink ref="C564" r:id="rId552" xr:uid="{BA534651-4369-4D53-9E6C-7113FB751DEF}"/>
    <hyperlink ref="C563" r:id="rId553" xr:uid="{AF2EAB26-ACB2-4942-8CBC-1C22C508BC6C}"/>
    <hyperlink ref="C561" r:id="rId554" xr:uid="{4B4D42A3-E1CA-46F1-B79C-BC770278299D}"/>
    <hyperlink ref="C562" r:id="rId555" xr:uid="{AB9A01EB-2845-4568-808B-AF3AA44B8466}"/>
    <hyperlink ref="C565" r:id="rId556" xr:uid="{1873375C-69C6-4340-871F-5139C3C6F0D8}"/>
    <hyperlink ref="C566" r:id="rId557" xr:uid="{381B80B3-4204-412B-A775-44BEB340F7E7}"/>
    <hyperlink ref="C567" r:id="rId558" xr:uid="{C507E00B-E3EA-42D2-AB7C-99C34E7EFEF2}"/>
    <hyperlink ref="C568" r:id="rId559" xr:uid="{19C9DE47-6A90-4F71-97AD-A42C16524448}"/>
    <hyperlink ref="C569" r:id="rId560" xr:uid="{3A376FEE-49EB-417E-8CAF-07E394627B7A}"/>
    <hyperlink ref="C570" r:id="rId561" xr:uid="{606CF5C6-0ABF-489F-A299-264AB6A06513}"/>
    <hyperlink ref="C571" r:id="rId562" xr:uid="{BCCA7E86-C2F7-4341-8F35-843CE8100B55}"/>
    <hyperlink ref="C572" r:id="rId563" xr:uid="{A40F4EAF-6660-4B68-8E3C-9FDC6B0CB943}"/>
    <hyperlink ref="C573" r:id="rId564" xr:uid="{0A0B366D-6C43-4C45-810B-A525CCF7B64E}"/>
    <hyperlink ref="C574" r:id="rId565" xr:uid="{76C46971-9669-470E-86A8-80B631CDE732}"/>
    <hyperlink ref="C575" r:id="rId566" xr:uid="{C631D706-26E4-4331-877A-0AEBB5F0F554}"/>
    <hyperlink ref="C576" r:id="rId567" xr:uid="{1AEAAD8D-54E8-48A0-B57C-1EFF05385E22}"/>
    <hyperlink ref="C577" r:id="rId568" xr:uid="{ED8A8F6D-9AC2-4EB3-8A9B-2DEC76ED0CFF}"/>
    <hyperlink ref="C578" r:id="rId569" xr:uid="{12C6506D-B8F7-4919-BCA1-E5097544D7CE}"/>
    <hyperlink ref="C579" r:id="rId570" xr:uid="{BAD4BFBB-28CD-48E3-8FEC-66DC2C2C1007}"/>
    <hyperlink ref="C580" r:id="rId571" xr:uid="{C9AA7013-5711-4B12-89B9-DA4BAEB7D4D5}"/>
    <hyperlink ref="C581" r:id="rId572" xr:uid="{D8B78EEC-4EBC-4E17-BF0C-A53BEFB1DD63}"/>
    <hyperlink ref="C582" r:id="rId573" xr:uid="{9B683D8E-527E-4B51-8637-717C8C82C576}"/>
    <hyperlink ref="C583" r:id="rId574" xr:uid="{3712E310-2E79-4475-A02D-962E0CC5E093}"/>
    <hyperlink ref="C584" r:id="rId575" xr:uid="{007F4135-B442-4BDA-91C8-D733240476AB}"/>
    <hyperlink ref="C585" r:id="rId576" xr:uid="{942A60DC-1BCC-446E-80EE-3EB6AD656EB3}"/>
    <hyperlink ref="C590" r:id="rId577" xr:uid="{C4334CC1-99C8-43C1-8824-53D7BF7667F8}"/>
    <hyperlink ref="C591" r:id="rId578" xr:uid="{4F7D46D2-1F41-4F29-821D-0513D755F787}"/>
    <hyperlink ref="C593" r:id="rId579" xr:uid="{4ACAEA76-27C0-4D38-8EDC-E1A0CD56A433}"/>
    <hyperlink ref="C595" r:id="rId580" xr:uid="{4B393544-A613-41E5-B1E6-9FF06C58435D}"/>
    <hyperlink ref="C594" r:id="rId581" xr:uid="{A4692FCA-4405-4E6B-B58E-75D586CD01D1}"/>
    <hyperlink ref="C596" r:id="rId582" xr:uid="{3B451DA2-B233-40C4-A3CA-05CD22A86C2A}"/>
    <hyperlink ref="C597" r:id="rId583" xr:uid="{2157D534-A512-4A7B-9904-E6FB90EE35A3}"/>
    <hyperlink ref="C598" r:id="rId584" xr:uid="{23DD19A2-06ED-4F11-BF59-5F2BCF11773E}"/>
    <hyperlink ref="C599" r:id="rId585" xr:uid="{7396FB5D-0D44-4B9E-A4DC-77F90895DEBB}"/>
    <hyperlink ref="C586" r:id="rId586" xr:uid="{202DCB08-F924-40E6-8EDC-5E571161452E}"/>
    <hyperlink ref="C600" r:id="rId587" xr:uid="{E1BE71C2-A775-47CF-B2FA-B4B969C52127}"/>
    <hyperlink ref="C588" r:id="rId588" xr:uid="{457AB707-82AE-4FBA-8E17-2FEBB7E9F64E}"/>
    <hyperlink ref="C601" r:id="rId589" xr:uid="{37BFE087-9ABB-445E-9110-5C6D78AD5EB8}"/>
    <hyperlink ref="C589" r:id="rId590" xr:uid="{8469837C-9B62-4371-89C2-8E080D328378}"/>
    <hyperlink ref="C602" r:id="rId591" xr:uid="{E1E965DE-B5AE-4024-AE8A-EC972E653345}"/>
    <hyperlink ref="C603" r:id="rId592" xr:uid="{BAAC1402-E838-4EAC-840D-E8CCC0F2D49E}"/>
    <hyperlink ref="C604" r:id="rId593" xr:uid="{39A0CFDA-E681-462F-8F59-08EF5C531145}"/>
    <hyperlink ref="C605" r:id="rId594" xr:uid="{10D4535E-1E0B-43FE-B155-A78F505C0B79}"/>
    <hyperlink ref="C606" r:id="rId595" xr:uid="{BF7A2929-D278-40C7-9C50-72ED27BCFB50}"/>
    <hyperlink ref="C592" r:id="rId596" xr:uid="{5E1CDC38-1931-48B7-80B5-832305290495}"/>
    <hyperlink ref="C607" r:id="rId597" xr:uid="{976E1699-6C9D-45CA-A9E7-1C85CB5ED45B}"/>
    <hyperlink ref="C618" r:id="rId598" xr:uid="{92C7C340-5EE1-49CA-9AAD-53122BB906F1}"/>
    <hyperlink ref="C619" r:id="rId599" xr:uid="{83F0865D-6183-411A-9C57-E13C3186F249}"/>
    <hyperlink ref="C620" r:id="rId600" xr:uid="{C0F4EA78-411D-4820-B087-8AAA19E6E849}"/>
    <hyperlink ref="C613" r:id="rId601" xr:uid="{544D1A62-5B67-4F3B-9ED6-EE6BE9FA27F8}"/>
    <hyperlink ref="C614" r:id="rId602" xr:uid="{2080400B-EAE1-4745-8F40-3364A790817A}"/>
    <hyperlink ref="C615" r:id="rId603" xr:uid="{3C77761B-7E45-450B-AEBD-752A24A80316}"/>
    <hyperlink ref="C616" r:id="rId604" xr:uid="{1ED7F207-7C57-4807-9713-6C044F8F139E}"/>
    <hyperlink ref="C617" r:id="rId605" xr:uid="{DC38BA04-D228-4F2C-8B66-772AACC926A2}"/>
    <hyperlink ref="C608" r:id="rId606" xr:uid="{A2BE5B97-DA36-410E-892D-54DC9FC0C731}"/>
    <hyperlink ref="C612" r:id="rId607" xr:uid="{6042026C-987F-48B6-AF9C-D761ADCB245A}"/>
    <hyperlink ref="C611" r:id="rId608" xr:uid="{A961FC78-C7F1-4BCF-8FA7-B39827D53B96}"/>
    <hyperlink ref="C610" r:id="rId609" xr:uid="{B12939A2-CE95-41EC-B91F-FB1C6062D0A0}"/>
    <hyperlink ref="C609" r:id="rId610" xr:uid="{E15579BB-C144-487E-9FAD-CC1A92882CD1}"/>
    <hyperlink ref="C587" r:id="rId611" xr:uid="{AB28E2AF-D4F5-49CD-8A91-6DFB2C3A405D}"/>
    <hyperlink ref="C621" r:id="rId612" xr:uid="{34F4B708-997A-4412-9A55-51A78508B330}"/>
    <hyperlink ref="C622" r:id="rId613" xr:uid="{AABBE5BA-B627-4460-BC56-5F0FBF14A1C0}"/>
    <hyperlink ref="C623" r:id="rId614" xr:uid="{38D89D6C-7E98-4F8F-ADCD-07BBA3A50F38}"/>
    <hyperlink ref="C624" r:id="rId615" xr:uid="{8D6645B6-44A3-4CF5-BDDA-7D84E919B970}"/>
    <hyperlink ref="C625" r:id="rId616" xr:uid="{52173B36-8CF1-4811-AC9B-04FAB0D36F55}"/>
    <hyperlink ref="C626" r:id="rId617" xr:uid="{956E4DC1-5867-48D4-810E-A32E3779E91E}"/>
    <hyperlink ref="C628" r:id="rId618" xr:uid="{778DAE66-1007-4736-9278-70FB265EBCD9}"/>
    <hyperlink ref="C629" r:id="rId619" xr:uid="{437DC93A-8600-4CC6-8C26-A6973F4AC412}"/>
    <hyperlink ref="C630" r:id="rId620" xr:uid="{00B18FDD-A72E-49E0-964D-6620DE3F0AB7}"/>
    <hyperlink ref="C631" r:id="rId621" xr:uid="{F331AE04-25BD-484F-8D35-E607DC3F7D5B}"/>
    <hyperlink ref="C632" r:id="rId622" xr:uid="{767A1941-6549-49E3-94A1-9A89779EDE12}"/>
    <hyperlink ref="C633" r:id="rId623" xr:uid="{5BD691DC-3BE9-4028-BAF3-C6A6384574C0}"/>
    <hyperlink ref="C634" r:id="rId624" xr:uid="{364FCCB8-5CF8-4FFD-8D1A-1979B7C1BE0E}"/>
    <hyperlink ref="C635" r:id="rId625" xr:uid="{09F40666-0CE5-4469-BBDA-D080A13CEFBD}"/>
    <hyperlink ref="C636" r:id="rId626" xr:uid="{F0261868-158A-4B91-94ED-20D8B562F30A}"/>
    <hyperlink ref="C637" r:id="rId627" xr:uid="{25178D6B-B3B3-4BB3-9BA4-C61121B3081C}"/>
    <hyperlink ref="C638" r:id="rId628" xr:uid="{D6095651-4F79-4611-9479-6621712C7C80}"/>
    <hyperlink ref="C639" r:id="rId629" xr:uid="{034E4B5A-FAC1-4CDC-AC28-71DD326C259B}"/>
    <hyperlink ref="C640" r:id="rId630" xr:uid="{6E36EBD3-C891-4CF6-A57D-240378249E7B}"/>
    <hyperlink ref="C641" r:id="rId631" xr:uid="{37669FBF-0091-4C56-B5DB-3B27DC6C5FC1}"/>
    <hyperlink ref="C642" r:id="rId632" xr:uid="{B976C02B-8CFC-4920-8428-21B0976CB6C2}"/>
    <hyperlink ref="C643" r:id="rId633" xr:uid="{FF9A759B-3927-4FF6-8AF1-67997FD814A0}"/>
    <hyperlink ref="C644" r:id="rId634" xr:uid="{CFFEE159-3592-4C7C-951C-F04DBD5288D1}"/>
    <hyperlink ref="C645" r:id="rId635" xr:uid="{CDE6DA39-8EA5-4068-958F-D60A6F7B70D9}"/>
    <hyperlink ref="C627" r:id="rId636" xr:uid="{73959C33-DEFC-4116-81B6-565B9E72490C}"/>
    <hyperlink ref="C646" r:id="rId637" xr:uid="{2E4B4712-AADB-46E3-845A-80342BDDE0E2}"/>
    <hyperlink ref="C647" r:id="rId638" xr:uid="{30827697-E068-4277-AE51-7594A7BADAE4}"/>
    <hyperlink ref="C650" r:id="rId639" xr:uid="{575B9C4B-48A8-467D-940C-0BAA8CA6EFAD}"/>
    <hyperlink ref="C651" r:id="rId640" xr:uid="{5FE50F8D-419B-438D-9F15-1032188A38E9}"/>
    <hyperlink ref="C654" r:id="rId641" xr:uid="{89BE529D-9970-4F6A-BD99-3140BC416CBB}"/>
    <hyperlink ref="C653" r:id="rId642" xr:uid="{36963AA5-76C5-431E-B66F-93CD90427EC9}"/>
    <hyperlink ref="C652" r:id="rId643" xr:uid="{9955E142-F3B7-4D5C-900C-10D4B5112522}"/>
    <hyperlink ref="C655" r:id="rId644" xr:uid="{DAD5167B-D5EE-4A55-AD83-66D04A60D574}"/>
    <hyperlink ref="C656" r:id="rId645" xr:uid="{74026C82-B166-4EB5-B9D8-6FFBB36946DB}"/>
    <hyperlink ref="C657" r:id="rId646" xr:uid="{3706632D-9000-42FD-9502-DFB2ACE944D3}"/>
    <hyperlink ref="C658" r:id="rId647" xr:uid="{9CD68F59-41BF-4605-899A-EBFF31E4B458}"/>
    <hyperlink ref="C659" r:id="rId648" xr:uid="{D1E4624C-1477-45AA-8C17-625A764FA1C2}"/>
    <hyperlink ref="C660" r:id="rId649" xr:uid="{3C348588-057D-4B27-AEF6-A96B0866423B}"/>
    <hyperlink ref="C661" r:id="rId650" xr:uid="{BBFB9C94-A3A9-487C-A4AD-5F1B97E6EE24}"/>
    <hyperlink ref="C664" r:id="rId651" xr:uid="{6A0EE2A1-5295-43AC-BE88-C8420D6D6DC6}"/>
    <hyperlink ref="C665" r:id="rId652" xr:uid="{4D8F4644-8E70-4575-A06E-E72C77247D82}"/>
    <hyperlink ref="C666" r:id="rId653" xr:uid="{7C74FAAA-ED59-45F8-B281-900640377B3C}"/>
    <hyperlink ref="C667" r:id="rId654" xr:uid="{621FE0A4-E28A-4563-BAF7-79D2213B1DDD}"/>
    <hyperlink ref="C668" r:id="rId655" xr:uid="{B67310BA-55CA-44F3-AE99-A900229F3841}"/>
    <hyperlink ref="C669" r:id="rId656" xr:uid="{F6B026E5-22EE-45D7-9D70-C65D205EA888}"/>
    <hyperlink ref="C670" r:id="rId657" xr:uid="{311E13C8-621F-4E3B-9B17-74166B6879F5}"/>
    <hyperlink ref="C671" r:id="rId658" xr:uid="{2202AE97-8DFC-459F-93AA-BD349C24E3AF}"/>
    <hyperlink ref="C662" r:id="rId659" xr:uid="{0F12745F-30FD-4C9E-BC4B-57D5F628F1CF}"/>
    <hyperlink ref="C663" r:id="rId660" xr:uid="{5E6AD55D-077C-4198-AF01-374FE3CEA4C1}"/>
    <hyperlink ref="C672" r:id="rId661" xr:uid="{BBB06941-4C43-43C8-A67A-465F61FA5742}"/>
    <hyperlink ref="C673" r:id="rId662" xr:uid="{7B7AB9E4-40E1-4FF2-95C8-057DEA34F2F4}"/>
    <hyperlink ref="C674" r:id="rId663" xr:uid="{0AE51100-DE05-4E56-9D8C-4266536ECE61}"/>
    <hyperlink ref="C675" r:id="rId664" xr:uid="{58A43D71-3DAB-409A-9265-2555D629D250}"/>
    <hyperlink ref="C676" r:id="rId665" xr:uid="{BE3DD29E-E589-44FC-A263-3E9BAD37709B}"/>
    <hyperlink ref="C677" r:id="rId666" xr:uid="{146CB40F-58E8-4D45-B33C-73538E6677F5}"/>
  </hyperlinks>
  <pageMargins left="0.7" right="0.7" top="0.75" bottom="0.75" header="0.3" footer="0.3"/>
  <legacyDrawing r:id="rId667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B04780-EED9-45BC-8B1C-134B2D1AF047}">
          <x14:formula1>
            <xm:f>Categories!$A$2:$A$14</xm:f>
          </x14:formula1>
          <xm:sqref>H2:H23 H25:H27 I253 H29:H619 H622:H1048576</xm:sqref>
        </x14:dataValidation>
        <x14:dataValidation type="list" allowBlank="1" showInputMessage="1" showErrorMessage="1" xr:uid="{6343509A-D1ED-4225-A1AD-AE4014CA0688}">
          <x14:formula1>
            <xm:f>Categories!$C$2:$C$20</xm:f>
          </x14:formula1>
          <xm:sqref>K25:K27 K2:K23 K29:K344 K347:K619 K622:K1048576</xm:sqref>
        </x14:dataValidation>
        <x14:dataValidation type="list" allowBlank="1" showInputMessage="1" showErrorMessage="1" xr:uid="{2061C516-32A9-478A-8C96-033117672746}">
          <x14:formula1>
            <xm:f>Categories!$B$2:$B$9</xm:f>
          </x14:formula1>
          <xm:sqref>I344:I468 I622 I471:I619 I628:I646 I651:I653 I655:I793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29ED-8AEC-40B6-AB53-D74045183532}">
  <dimension ref="A1:N140"/>
  <sheetViews>
    <sheetView tabSelected="1" workbookViewId="0">
      <pane ySplit="1" topLeftCell="A2" activePane="bottomLeft" state="frozen"/>
      <selection pane="bottomLeft" activeCell="E148" sqref="E148"/>
    </sheetView>
  </sheetViews>
  <sheetFormatPr defaultRowHeight="15"/>
  <cols>
    <col min="1" max="1" width="11.42578125" customWidth="1"/>
    <col min="2" max="2" width="10.85546875" style="7" customWidth="1"/>
    <col min="3" max="3" width="104.7109375" customWidth="1"/>
    <col min="4" max="4" width="15.7109375" style="122" customWidth="1"/>
    <col min="5" max="5" width="13.28515625" style="7" customWidth="1"/>
    <col min="6" max="6" width="10.85546875" style="7" customWidth="1"/>
    <col min="7" max="7" width="10.28515625" style="7" customWidth="1"/>
    <col min="8" max="8" width="30.5703125" style="9" customWidth="1"/>
    <col min="9" max="9" width="15.42578125" style="9" customWidth="1"/>
    <col min="10" max="10" width="14.140625" style="7" customWidth="1"/>
    <col min="11" max="11" width="11.85546875" style="9" customWidth="1"/>
    <col min="12" max="12" width="11" style="7" bestFit="1" customWidth="1"/>
    <col min="13" max="13" width="11.5703125" style="7" bestFit="1" customWidth="1"/>
    <col min="14" max="14" width="58" customWidth="1"/>
  </cols>
  <sheetData>
    <row r="1" spans="1:14" s="210" customFormat="1" ht="16.5">
      <c r="A1" s="207" t="s">
        <v>37</v>
      </c>
      <c r="B1" s="208"/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5" t="s">
        <v>0</v>
      </c>
      <c r="I1" s="5" t="s">
        <v>1</v>
      </c>
      <c r="J1" s="209" t="s">
        <v>43</v>
      </c>
      <c r="K1" s="5" t="s">
        <v>2</v>
      </c>
      <c r="L1" s="209" t="s">
        <v>44</v>
      </c>
      <c r="M1" s="209" t="s">
        <v>45</v>
      </c>
      <c r="N1" s="209" t="s">
        <v>46</v>
      </c>
    </row>
    <row r="2" spans="1:14">
      <c r="A2" s="46">
        <v>45047</v>
      </c>
      <c r="B2" s="7">
        <f t="shared" ref="B2:B6" si="0">B1+1</f>
        <v>1</v>
      </c>
      <c r="C2" s="25" t="s">
        <v>4700</v>
      </c>
      <c r="D2" s="122" t="s">
        <v>53</v>
      </c>
      <c r="E2" s="7">
        <v>1</v>
      </c>
      <c r="F2" s="7">
        <v>3</v>
      </c>
      <c r="G2" s="7">
        <v>3</v>
      </c>
      <c r="H2" s="9" t="s">
        <v>6</v>
      </c>
      <c r="I2" s="9" t="s">
        <v>4</v>
      </c>
      <c r="J2" s="7" t="s">
        <v>51</v>
      </c>
      <c r="K2" s="9" t="s">
        <v>20</v>
      </c>
      <c r="L2" s="7">
        <v>1</v>
      </c>
    </row>
    <row r="3" spans="1:14">
      <c r="A3" s="46">
        <v>45047</v>
      </c>
      <c r="B3" s="7">
        <f t="shared" si="0"/>
        <v>2</v>
      </c>
      <c r="C3" s="25" t="s">
        <v>4701</v>
      </c>
      <c r="D3" s="122" t="s">
        <v>53</v>
      </c>
      <c r="E3" s="7">
        <v>1</v>
      </c>
      <c r="F3" s="7">
        <v>0</v>
      </c>
      <c r="G3" s="7">
        <v>1</v>
      </c>
      <c r="H3" s="9" t="s">
        <v>6</v>
      </c>
      <c r="I3" s="9" t="s">
        <v>7</v>
      </c>
      <c r="J3" s="7" t="s">
        <v>49</v>
      </c>
      <c r="K3" s="9" t="s">
        <v>20</v>
      </c>
      <c r="L3" s="7">
        <v>1</v>
      </c>
    </row>
    <row r="4" spans="1:14">
      <c r="A4" s="46">
        <v>45047</v>
      </c>
      <c r="B4" s="7">
        <f t="shared" si="0"/>
        <v>3</v>
      </c>
      <c r="C4" s="25" t="s">
        <v>4702</v>
      </c>
      <c r="D4" s="122" t="s">
        <v>53</v>
      </c>
      <c r="E4" s="7">
        <v>1</v>
      </c>
      <c r="F4" s="7">
        <v>1</v>
      </c>
      <c r="G4" s="7">
        <v>1</v>
      </c>
      <c r="H4" s="9" t="s">
        <v>6</v>
      </c>
      <c r="I4" s="9" t="s">
        <v>16</v>
      </c>
      <c r="J4" s="7" t="s">
        <v>49</v>
      </c>
      <c r="K4" s="9" t="s">
        <v>8</v>
      </c>
      <c r="L4" s="7">
        <v>1</v>
      </c>
    </row>
    <row r="5" spans="1:14">
      <c r="A5" s="46">
        <v>45047</v>
      </c>
      <c r="B5" s="7">
        <f t="shared" si="0"/>
        <v>4</v>
      </c>
      <c r="C5" s="25" t="s">
        <v>4703</v>
      </c>
      <c r="D5" s="122" t="s">
        <v>53</v>
      </c>
      <c r="E5" s="7">
        <v>1</v>
      </c>
      <c r="F5" s="7">
        <v>0</v>
      </c>
      <c r="G5" s="7">
        <v>1</v>
      </c>
      <c r="H5" s="9" t="s">
        <v>9</v>
      </c>
      <c r="I5" s="9" t="s">
        <v>7</v>
      </c>
      <c r="J5" s="7" t="s">
        <v>51</v>
      </c>
      <c r="K5" s="9" t="s">
        <v>36</v>
      </c>
      <c r="L5" s="7">
        <v>1</v>
      </c>
    </row>
    <row r="6" spans="1:14">
      <c r="A6" s="46">
        <v>45047</v>
      </c>
      <c r="B6" s="7">
        <f>B5+1</f>
        <v>5</v>
      </c>
      <c r="C6" s="25" t="s">
        <v>4704</v>
      </c>
      <c r="D6" s="122" t="s">
        <v>53</v>
      </c>
      <c r="E6" s="7">
        <v>1</v>
      </c>
      <c r="F6" s="7">
        <v>0</v>
      </c>
      <c r="G6" s="7">
        <v>1</v>
      </c>
      <c r="H6" s="9" t="s">
        <v>9</v>
      </c>
      <c r="I6" s="9" t="s">
        <v>4</v>
      </c>
      <c r="J6" s="7" t="s">
        <v>51</v>
      </c>
      <c r="K6" s="9" t="s">
        <v>36</v>
      </c>
      <c r="L6" s="7">
        <v>1</v>
      </c>
    </row>
    <row r="7" spans="1:14">
      <c r="A7" s="46">
        <v>45048</v>
      </c>
      <c r="B7" s="7">
        <f t="shared" ref="B7:B70" si="1">B6+1</f>
        <v>6</v>
      </c>
      <c r="C7" s="25" t="s">
        <v>4705</v>
      </c>
      <c r="D7" s="122" t="s">
        <v>73</v>
      </c>
      <c r="E7" s="7">
        <v>1</v>
      </c>
      <c r="F7" s="7">
        <v>0</v>
      </c>
      <c r="G7" s="7">
        <v>1</v>
      </c>
      <c r="H7" s="9" t="s">
        <v>9</v>
      </c>
      <c r="I7" s="9" t="s">
        <v>7</v>
      </c>
      <c r="J7" s="7" t="s">
        <v>49</v>
      </c>
      <c r="K7" s="9" t="s">
        <v>36</v>
      </c>
      <c r="L7" s="7">
        <v>1</v>
      </c>
    </row>
    <row r="8" spans="1:14">
      <c r="A8" s="46">
        <v>45048</v>
      </c>
      <c r="B8" s="7">
        <f t="shared" si="1"/>
        <v>7</v>
      </c>
      <c r="C8" s="25" t="s">
        <v>4250</v>
      </c>
      <c r="D8" s="122" t="s">
        <v>73</v>
      </c>
      <c r="E8" s="7">
        <v>1</v>
      </c>
      <c r="F8" s="7">
        <v>1</v>
      </c>
      <c r="G8" s="7">
        <v>0</v>
      </c>
      <c r="H8" s="9" t="s">
        <v>6</v>
      </c>
      <c r="I8" s="9" t="s">
        <v>16</v>
      </c>
      <c r="J8" s="7" t="s">
        <v>49</v>
      </c>
      <c r="K8" s="9" t="s">
        <v>8</v>
      </c>
      <c r="M8" s="7">
        <v>1</v>
      </c>
      <c r="N8" s="217" t="s">
        <v>4706</v>
      </c>
    </row>
    <row r="9" spans="1:14">
      <c r="A9" s="46">
        <v>45048</v>
      </c>
      <c r="B9" s="7">
        <f t="shared" si="1"/>
        <v>8</v>
      </c>
      <c r="C9" s="25" t="s">
        <v>4707</v>
      </c>
      <c r="D9" s="122" t="s">
        <v>73</v>
      </c>
      <c r="E9" s="7">
        <v>1</v>
      </c>
      <c r="F9" s="7">
        <v>1</v>
      </c>
      <c r="G9" s="7">
        <v>0</v>
      </c>
      <c r="H9" s="9" t="s">
        <v>18</v>
      </c>
      <c r="I9" s="9" t="s">
        <v>4</v>
      </c>
      <c r="J9" s="7" t="s">
        <v>87</v>
      </c>
      <c r="K9" s="9" t="s">
        <v>8</v>
      </c>
      <c r="L9" s="7">
        <v>1</v>
      </c>
    </row>
    <row r="10" spans="1:14">
      <c r="A10" s="46">
        <v>45048</v>
      </c>
      <c r="B10" s="7">
        <f t="shared" si="1"/>
        <v>9</v>
      </c>
      <c r="C10" s="25" t="s">
        <v>4708</v>
      </c>
      <c r="D10" s="122" t="s">
        <v>2605</v>
      </c>
      <c r="E10" s="7">
        <v>1</v>
      </c>
      <c r="F10" s="7">
        <v>0</v>
      </c>
      <c r="G10" s="7">
        <v>1</v>
      </c>
      <c r="H10" s="9" t="s">
        <v>6</v>
      </c>
      <c r="I10" s="9" t="s">
        <v>7</v>
      </c>
      <c r="J10" s="7" t="s">
        <v>49</v>
      </c>
      <c r="K10" s="9" t="s">
        <v>36</v>
      </c>
      <c r="L10" s="7">
        <v>1</v>
      </c>
    </row>
    <row r="11" spans="1:14">
      <c r="A11" s="46">
        <v>45048</v>
      </c>
      <c r="B11" s="7">
        <f t="shared" si="1"/>
        <v>10</v>
      </c>
      <c r="C11" s="25" t="s">
        <v>4709</v>
      </c>
      <c r="D11" s="122" t="s">
        <v>2605</v>
      </c>
      <c r="E11" s="7">
        <v>1</v>
      </c>
      <c r="F11" s="7">
        <v>0</v>
      </c>
      <c r="G11" s="7">
        <v>1</v>
      </c>
      <c r="H11" s="9" t="s">
        <v>6</v>
      </c>
      <c r="I11" s="9" t="s">
        <v>7</v>
      </c>
      <c r="J11" s="7" t="s">
        <v>51</v>
      </c>
      <c r="K11" s="9" t="s">
        <v>36</v>
      </c>
      <c r="L11" s="7">
        <v>1</v>
      </c>
    </row>
    <row r="12" spans="1:14">
      <c r="A12" s="46">
        <v>45048</v>
      </c>
      <c r="B12" s="7">
        <f t="shared" si="1"/>
        <v>11</v>
      </c>
      <c r="C12" s="25" t="s">
        <v>4710</v>
      </c>
      <c r="D12" s="122" t="s">
        <v>2605</v>
      </c>
      <c r="E12" s="7">
        <v>1</v>
      </c>
      <c r="F12" s="7">
        <v>3</v>
      </c>
      <c r="G12" s="7">
        <v>3</v>
      </c>
      <c r="H12" s="9" t="s">
        <v>6</v>
      </c>
      <c r="I12" s="9" t="s">
        <v>16</v>
      </c>
      <c r="J12" s="7" t="s">
        <v>49</v>
      </c>
      <c r="K12" s="9" t="s">
        <v>20</v>
      </c>
      <c r="L12" s="7">
        <v>1</v>
      </c>
    </row>
    <row r="13" spans="1:14">
      <c r="A13" s="46">
        <v>45048</v>
      </c>
      <c r="B13" s="7">
        <f t="shared" si="1"/>
        <v>12</v>
      </c>
      <c r="C13" s="25" t="s">
        <v>4711</v>
      </c>
      <c r="D13" s="122" t="s">
        <v>2605</v>
      </c>
      <c r="E13" s="7">
        <v>1</v>
      </c>
      <c r="F13" s="7">
        <v>1</v>
      </c>
      <c r="G13" s="7">
        <v>2</v>
      </c>
      <c r="H13" s="9" t="s">
        <v>6</v>
      </c>
      <c r="I13" s="9" t="s">
        <v>4</v>
      </c>
      <c r="J13" s="7" t="s">
        <v>51</v>
      </c>
      <c r="K13" s="9" t="s">
        <v>20</v>
      </c>
      <c r="L13" s="7">
        <v>1</v>
      </c>
    </row>
    <row r="14" spans="1:14">
      <c r="A14" s="46">
        <v>45048</v>
      </c>
      <c r="B14" s="7">
        <f t="shared" si="1"/>
        <v>13</v>
      </c>
      <c r="C14" s="25" t="s">
        <v>4712</v>
      </c>
      <c r="D14" s="122" t="s">
        <v>70</v>
      </c>
      <c r="E14" s="7">
        <v>1</v>
      </c>
      <c r="F14" s="7">
        <v>1</v>
      </c>
      <c r="G14" s="7">
        <v>1</v>
      </c>
      <c r="H14" s="9" t="s">
        <v>6</v>
      </c>
      <c r="I14" s="9" t="s">
        <v>4</v>
      </c>
      <c r="J14" s="7" t="s">
        <v>83</v>
      </c>
      <c r="K14" s="9" t="s">
        <v>8</v>
      </c>
      <c r="L14" s="7">
        <v>1</v>
      </c>
    </row>
    <row r="15" spans="1:14">
      <c r="A15" s="46">
        <v>45048</v>
      </c>
      <c r="B15" s="7">
        <f t="shared" si="1"/>
        <v>14</v>
      </c>
      <c r="C15" s="25" t="s">
        <v>4713</v>
      </c>
      <c r="D15" s="122" t="s">
        <v>70</v>
      </c>
      <c r="E15" s="7">
        <v>1</v>
      </c>
      <c r="F15" s="7">
        <v>0</v>
      </c>
      <c r="G15" s="7">
        <v>1</v>
      </c>
      <c r="H15" s="201" t="s">
        <v>6</v>
      </c>
      <c r="I15" s="9" t="s">
        <v>4</v>
      </c>
      <c r="J15" s="7" t="s">
        <v>66</v>
      </c>
      <c r="K15" s="9" t="s">
        <v>36</v>
      </c>
      <c r="L15" s="7">
        <v>1</v>
      </c>
    </row>
    <row r="16" spans="1:14">
      <c r="A16" s="46">
        <v>45048</v>
      </c>
      <c r="B16" s="7">
        <f t="shared" si="1"/>
        <v>15</v>
      </c>
      <c r="C16" s="218" t="s">
        <v>4714</v>
      </c>
      <c r="D16" s="122" t="s">
        <v>70</v>
      </c>
      <c r="E16" s="7">
        <v>1</v>
      </c>
      <c r="F16" s="7">
        <v>1</v>
      </c>
      <c r="G16" s="7">
        <v>2</v>
      </c>
      <c r="H16" s="201" t="s">
        <v>6</v>
      </c>
      <c r="I16" s="9" t="s">
        <v>7</v>
      </c>
      <c r="J16" s="7" t="s">
        <v>49</v>
      </c>
      <c r="K16" s="9" t="s">
        <v>36</v>
      </c>
      <c r="L16" s="7">
        <v>1</v>
      </c>
    </row>
    <row r="17" spans="1:12">
      <c r="A17" s="46">
        <v>45048</v>
      </c>
      <c r="B17" s="7">
        <f t="shared" si="1"/>
        <v>16</v>
      </c>
      <c r="C17" s="218" t="s">
        <v>4715</v>
      </c>
      <c r="D17" s="122" t="s">
        <v>70</v>
      </c>
      <c r="E17" s="7">
        <v>1</v>
      </c>
      <c r="F17" s="7">
        <v>1</v>
      </c>
      <c r="G17" s="7">
        <v>2</v>
      </c>
      <c r="H17" s="201" t="s">
        <v>6</v>
      </c>
      <c r="I17" s="9" t="s">
        <v>7</v>
      </c>
      <c r="J17" s="7" t="s">
        <v>51</v>
      </c>
      <c r="K17" s="9" t="s">
        <v>36</v>
      </c>
      <c r="L17" s="7">
        <v>1</v>
      </c>
    </row>
    <row r="18" spans="1:12">
      <c r="A18" s="46">
        <v>45048</v>
      </c>
      <c r="B18" s="7">
        <f t="shared" si="1"/>
        <v>17</v>
      </c>
      <c r="C18" s="218" t="s">
        <v>4716</v>
      </c>
      <c r="D18" s="122" t="s">
        <v>59</v>
      </c>
      <c r="E18" s="7">
        <v>1</v>
      </c>
      <c r="F18" s="7">
        <v>3</v>
      </c>
      <c r="G18" s="7">
        <v>3</v>
      </c>
      <c r="H18" s="201" t="s">
        <v>6</v>
      </c>
      <c r="I18" s="9" t="s">
        <v>7</v>
      </c>
      <c r="J18" s="7" t="s">
        <v>49</v>
      </c>
      <c r="K18" s="9" t="s">
        <v>20</v>
      </c>
      <c r="L18" s="7">
        <v>1</v>
      </c>
    </row>
    <row r="19" spans="1:12">
      <c r="A19" s="46">
        <v>45048</v>
      </c>
      <c r="B19" s="7">
        <f t="shared" si="1"/>
        <v>18</v>
      </c>
      <c r="C19" s="25" t="s">
        <v>4717</v>
      </c>
      <c r="D19" s="122" t="s">
        <v>59</v>
      </c>
      <c r="E19" s="7">
        <v>1</v>
      </c>
      <c r="F19" s="7">
        <v>1</v>
      </c>
      <c r="G19" s="7">
        <v>0</v>
      </c>
      <c r="H19" s="201" t="s">
        <v>13</v>
      </c>
      <c r="I19" s="9" t="s">
        <v>13</v>
      </c>
      <c r="J19" s="7" t="s">
        <v>49</v>
      </c>
      <c r="K19" s="9" t="s">
        <v>8</v>
      </c>
      <c r="L19" s="7">
        <v>1</v>
      </c>
    </row>
    <row r="20" spans="1:12">
      <c r="A20" s="46">
        <v>45048</v>
      </c>
      <c r="B20" s="7">
        <f t="shared" si="1"/>
        <v>19</v>
      </c>
      <c r="C20" s="25" t="s">
        <v>4718</v>
      </c>
      <c r="D20" s="122" t="s">
        <v>59</v>
      </c>
      <c r="E20" s="7">
        <v>1</v>
      </c>
      <c r="F20" s="7">
        <v>0</v>
      </c>
      <c r="G20" s="7">
        <v>1</v>
      </c>
      <c r="H20" s="201" t="s">
        <v>6</v>
      </c>
      <c r="I20" s="9" t="s">
        <v>4</v>
      </c>
      <c r="J20" s="7" t="s">
        <v>51</v>
      </c>
      <c r="K20" s="9" t="s">
        <v>36</v>
      </c>
      <c r="L20" s="7">
        <v>1</v>
      </c>
    </row>
    <row r="21" spans="1:12">
      <c r="A21" s="46">
        <v>45048</v>
      </c>
      <c r="B21" s="7">
        <f t="shared" si="1"/>
        <v>20</v>
      </c>
      <c r="C21" s="25" t="s">
        <v>4719</v>
      </c>
      <c r="D21" s="122" t="s">
        <v>59</v>
      </c>
      <c r="E21" s="7">
        <v>1</v>
      </c>
      <c r="F21" s="7">
        <v>0</v>
      </c>
      <c r="G21" s="7">
        <v>1</v>
      </c>
      <c r="H21" s="201" t="s">
        <v>6</v>
      </c>
      <c r="I21" s="9" t="s">
        <v>4</v>
      </c>
      <c r="J21" s="7" t="s">
        <v>83</v>
      </c>
      <c r="K21" s="9" t="s">
        <v>36</v>
      </c>
      <c r="L21" s="7">
        <v>1</v>
      </c>
    </row>
    <row r="22" spans="1:12">
      <c r="A22" s="46">
        <v>45048</v>
      </c>
      <c r="B22" s="7">
        <f t="shared" si="1"/>
        <v>21</v>
      </c>
      <c r="C22" s="25" t="s">
        <v>4720</v>
      </c>
      <c r="D22" s="122" t="s">
        <v>3439</v>
      </c>
      <c r="E22" s="7">
        <v>1</v>
      </c>
      <c r="F22" s="7">
        <v>1</v>
      </c>
      <c r="G22" s="7">
        <v>1</v>
      </c>
      <c r="H22" s="201" t="s">
        <v>6</v>
      </c>
      <c r="I22" s="9" t="s">
        <v>4</v>
      </c>
      <c r="J22" s="7" t="s">
        <v>66</v>
      </c>
      <c r="K22" s="9" t="s">
        <v>8</v>
      </c>
      <c r="L22" s="7">
        <v>1</v>
      </c>
    </row>
    <row r="23" spans="1:12">
      <c r="A23" s="46">
        <v>45048</v>
      </c>
      <c r="B23" s="7">
        <f t="shared" si="1"/>
        <v>22</v>
      </c>
      <c r="C23" s="25" t="s">
        <v>4721</v>
      </c>
      <c r="D23" s="122" t="s">
        <v>3439</v>
      </c>
      <c r="E23" s="7">
        <v>1</v>
      </c>
      <c r="F23" s="7">
        <v>0</v>
      </c>
      <c r="G23" s="7">
        <v>1</v>
      </c>
      <c r="H23" s="201" t="s">
        <v>6</v>
      </c>
      <c r="I23" s="9" t="s">
        <v>4</v>
      </c>
      <c r="J23" s="7" t="s">
        <v>49</v>
      </c>
      <c r="K23" s="9" t="s">
        <v>36</v>
      </c>
      <c r="L23" s="7">
        <v>1</v>
      </c>
    </row>
    <row r="24" spans="1:12">
      <c r="A24" s="46">
        <v>45048</v>
      </c>
      <c r="B24" s="7">
        <f t="shared" si="1"/>
        <v>23</v>
      </c>
      <c r="C24" s="25" t="s">
        <v>4722</v>
      </c>
      <c r="D24" s="122" t="s">
        <v>3439</v>
      </c>
      <c r="E24" s="7">
        <v>1</v>
      </c>
      <c r="F24" s="7">
        <v>0</v>
      </c>
      <c r="G24" s="7">
        <v>1</v>
      </c>
      <c r="H24" s="201" t="s">
        <v>6</v>
      </c>
      <c r="I24" s="9" t="s">
        <v>4</v>
      </c>
      <c r="J24" s="7" t="s">
        <v>87</v>
      </c>
      <c r="K24" s="9" t="s">
        <v>36</v>
      </c>
      <c r="L24" s="7">
        <v>1</v>
      </c>
    </row>
    <row r="25" spans="1:12">
      <c r="A25" s="46">
        <v>45048</v>
      </c>
      <c r="B25" s="7">
        <f t="shared" si="1"/>
        <v>24</v>
      </c>
      <c r="C25" s="25" t="s">
        <v>4714</v>
      </c>
      <c r="D25" s="122" t="s">
        <v>3439</v>
      </c>
      <c r="E25" s="7">
        <v>1</v>
      </c>
      <c r="F25" s="7">
        <v>1</v>
      </c>
      <c r="G25" s="7">
        <v>1</v>
      </c>
      <c r="H25" s="201" t="s">
        <v>6</v>
      </c>
      <c r="I25" s="9" t="s">
        <v>16</v>
      </c>
      <c r="J25" s="7" t="s">
        <v>49</v>
      </c>
      <c r="K25" s="9" t="s">
        <v>20</v>
      </c>
      <c r="L25" s="7">
        <v>1</v>
      </c>
    </row>
    <row r="26" spans="1:12">
      <c r="A26" s="46">
        <v>45048</v>
      </c>
      <c r="B26" s="7">
        <f t="shared" si="1"/>
        <v>25</v>
      </c>
      <c r="C26" s="25" t="s">
        <v>4723</v>
      </c>
      <c r="D26" s="122" t="s">
        <v>159</v>
      </c>
      <c r="E26" s="7">
        <v>1</v>
      </c>
      <c r="F26" s="7">
        <v>1</v>
      </c>
      <c r="G26" s="7">
        <v>0</v>
      </c>
      <c r="H26" s="9" t="s">
        <v>9</v>
      </c>
      <c r="I26" s="9" t="s">
        <v>4</v>
      </c>
      <c r="J26" s="7" t="s">
        <v>51</v>
      </c>
      <c r="K26" s="9" t="s">
        <v>20</v>
      </c>
      <c r="L26" s="7">
        <v>1</v>
      </c>
    </row>
    <row r="27" spans="1:12">
      <c r="A27" s="46">
        <v>45048</v>
      </c>
      <c r="B27" s="7">
        <f t="shared" si="1"/>
        <v>26</v>
      </c>
      <c r="C27" s="25" t="s">
        <v>4724</v>
      </c>
      <c r="D27" s="122" t="s">
        <v>159</v>
      </c>
      <c r="E27" s="7">
        <v>1</v>
      </c>
      <c r="F27" s="7">
        <v>1</v>
      </c>
      <c r="G27" s="7">
        <v>0</v>
      </c>
      <c r="H27" s="9" t="s">
        <v>6</v>
      </c>
      <c r="I27" s="9" t="s">
        <v>4</v>
      </c>
      <c r="J27" s="7" t="s">
        <v>83</v>
      </c>
      <c r="K27" s="9" t="s">
        <v>20</v>
      </c>
      <c r="L27" s="7">
        <v>1</v>
      </c>
    </row>
    <row r="28" spans="1:12">
      <c r="A28" s="46">
        <v>45048</v>
      </c>
      <c r="B28" s="7">
        <f t="shared" si="1"/>
        <v>27</v>
      </c>
      <c r="C28" s="25" t="s">
        <v>4725</v>
      </c>
      <c r="D28" s="122" t="s">
        <v>55</v>
      </c>
      <c r="E28" s="7">
        <v>1</v>
      </c>
      <c r="F28" s="7">
        <v>1</v>
      </c>
      <c r="G28" s="7">
        <v>1</v>
      </c>
      <c r="H28" s="9" t="s">
        <v>9</v>
      </c>
      <c r="I28" s="9" t="s">
        <v>16</v>
      </c>
      <c r="J28" s="7" t="s">
        <v>49</v>
      </c>
      <c r="K28" s="9" t="s">
        <v>20</v>
      </c>
      <c r="L28" s="7">
        <v>1</v>
      </c>
    </row>
    <row r="29" spans="1:12">
      <c r="A29" s="46">
        <v>45048</v>
      </c>
      <c r="B29" s="7">
        <f t="shared" si="1"/>
        <v>28</v>
      </c>
      <c r="C29" s="25" t="s">
        <v>4726</v>
      </c>
      <c r="D29" s="122" t="s">
        <v>55</v>
      </c>
      <c r="E29" s="7">
        <v>1</v>
      </c>
      <c r="F29" s="7">
        <v>1</v>
      </c>
      <c r="G29" s="7">
        <v>0</v>
      </c>
      <c r="H29" s="9" t="s">
        <v>18</v>
      </c>
      <c r="I29" s="9" t="s">
        <v>7</v>
      </c>
      <c r="J29" s="7" t="s">
        <v>49</v>
      </c>
      <c r="K29" s="9" t="s">
        <v>8</v>
      </c>
      <c r="L29" s="7">
        <v>1</v>
      </c>
    </row>
    <row r="30" spans="1:12">
      <c r="A30" s="46">
        <v>45048</v>
      </c>
      <c r="B30" s="7">
        <f t="shared" si="1"/>
        <v>29</v>
      </c>
      <c r="C30" s="25" t="s">
        <v>4727</v>
      </c>
      <c r="D30" s="122" t="s">
        <v>55</v>
      </c>
      <c r="E30" s="7">
        <v>1</v>
      </c>
      <c r="F30" s="7">
        <v>1</v>
      </c>
      <c r="G30" s="7">
        <v>0</v>
      </c>
      <c r="H30" s="9" t="s">
        <v>18</v>
      </c>
      <c r="I30" s="9" t="s">
        <v>4</v>
      </c>
      <c r="J30" s="7" t="s">
        <v>49</v>
      </c>
      <c r="K30" s="9" t="s">
        <v>8</v>
      </c>
      <c r="L30" s="7">
        <v>1</v>
      </c>
    </row>
    <row r="31" spans="1:12">
      <c r="A31" s="46">
        <v>45048</v>
      </c>
      <c r="B31" s="7">
        <f t="shared" si="1"/>
        <v>30</v>
      </c>
      <c r="C31" s="25" t="s">
        <v>4728</v>
      </c>
      <c r="D31" s="122" t="s">
        <v>783</v>
      </c>
      <c r="E31" s="7">
        <v>1</v>
      </c>
      <c r="F31" s="7">
        <v>1</v>
      </c>
      <c r="G31" s="7">
        <v>1</v>
      </c>
      <c r="H31" s="9" t="s">
        <v>6</v>
      </c>
      <c r="I31" s="9" t="s">
        <v>4</v>
      </c>
      <c r="J31" s="7" t="s">
        <v>66</v>
      </c>
      <c r="K31" s="9" t="s">
        <v>8</v>
      </c>
      <c r="L31" s="7">
        <v>1</v>
      </c>
    </row>
    <row r="32" spans="1:12">
      <c r="A32" s="46">
        <v>45048</v>
      </c>
      <c r="B32" s="7">
        <f t="shared" si="1"/>
        <v>31</v>
      </c>
      <c r="C32" s="25" t="s">
        <v>4729</v>
      </c>
      <c r="D32" s="122" t="s">
        <v>783</v>
      </c>
      <c r="E32" s="7">
        <v>1</v>
      </c>
      <c r="F32" s="7">
        <v>1</v>
      </c>
      <c r="G32" s="7">
        <v>1</v>
      </c>
      <c r="H32" s="9" t="s">
        <v>6</v>
      </c>
      <c r="I32" s="9" t="s">
        <v>4</v>
      </c>
      <c r="J32" s="7" t="s">
        <v>83</v>
      </c>
      <c r="K32" s="9" t="s">
        <v>8</v>
      </c>
      <c r="L32" s="7">
        <v>1</v>
      </c>
    </row>
    <row r="33" spans="1:13">
      <c r="A33" s="46">
        <v>45048</v>
      </c>
      <c r="B33" s="7">
        <f t="shared" si="1"/>
        <v>32</v>
      </c>
      <c r="C33" s="25" t="s">
        <v>4730</v>
      </c>
      <c r="D33" s="122" t="s">
        <v>783</v>
      </c>
      <c r="E33" s="7">
        <v>1</v>
      </c>
      <c r="F33" s="7">
        <v>1</v>
      </c>
      <c r="G33" s="7">
        <v>1</v>
      </c>
      <c r="H33" s="9" t="s">
        <v>6</v>
      </c>
      <c r="I33" s="9" t="s">
        <v>16</v>
      </c>
      <c r="J33" s="7" t="s">
        <v>49</v>
      </c>
      <c r="K33" s="9" t="s">
        <v>20</v>
      </c>
      <c r="L33" s="7">
        <v>1</v>
      </c>
    </row>
    <row r="34" spans="1:13">
      <c r="A34" s="46">
        <v>45048</v>
      </c>
      <c r="B34" s="7">
        <f t="shared" si="1"/>
        <v>33</v>
      </c>
      <c r="C34" s="25" t="s">
        <v>4731</v>
      </c>
      <c r="D34" s="122" t="s">
        <v>783</v>
      </c>
      <c r="E34" s="7">
        <v>1</v>
      </c>
      <c r="F34" s="7">
        <v>0</v>
      </c>
      <c r="G34" s="7">
        <v>0</v>
      </c>
      <c r="H34" s="9" t="s">
        <v>3</v>
      </c>
      <c r="I34" s="9" t="s">
        <v>4</v>
      </c>
      <c r="J34" s="7" t="s">
        <v>87</v>
      </c>
      <c r="K34" s="9" t="s">
        <v>5</v>
      </c>
      <c r="L34" s="7">
        <v>1</v>
      </c>
    </row>
    <row r="35" spans="1:13">
      <c r="A35" s="46">
        <v>45048</v>
      </c>
      <c r="B35" s="7">
        <f t="shared" si="1"/>
        <v>34</v>
      </c>
      <c r="C35" s="25" t="s">
        <v>4732</v>
      </c>
      <c r="D35" s="122" t="s">
        <v>783</v>
      </c>
      <c r="E35" s="7">
        <v>1</v>
      </c>
      <c r="F35" s="7">
        <v>0</v>
      </c>
      <c r="G35" s="7">
        <v>0</v>
      </c>
      <c r="H35" s="9" t="s">
        <v>3</v>
      </c>
      <c r="I35" s="9" t="s">
        <v>4</v>
      </c>
      <c r="J35" s="7" t="s">
        <v>49</v>
      </c>
      <c r="K35" s="9" t="s">
        <v>5</v>
      </c>
      <c r="L35" s="7">
        <v>1</v>
      </c>
    </row>
    <row r="36" spans="1:13">
      <c r="A36" s="46">
        <v>45048</v>
      </c>
      <c r="B36" s="7">
        <f t="shared" si="1"/>
        <v>35</v>
      </c>
      <c r="C36" s="25" t="s">
        <v>4733</v>
      </c>
      <c r="D36" s="122" t="s">
        <v>783</v>
      </c>
      <c r="E36" s="7">
        <v>1</v>
      </c>
      <c r="F36" s="7">
        <v>0</v>
      </c>
      <c r="G36" s="7">
        <v>0</v>
      </c>
      <c r="H36" s="9" t="s">
        <v>3</v>
      </c>
      <c r="I36" s="9" t="s">
        <v>4</v>
      </c>
      <c r="J36" s="7" t="s">
        <v>51</v>
      </c>
      <c r="K36" s="9" t="s">
        <v>5</v>
      </c>
      <c r="L36" s="7">
        <v>1</v>
      </c>
    </row>
    <row r="37" spans="1:13">
      <c r="A37" s="46">
        <v>45048</v>
      </c>
      <c r="B37" s="7">
        <f t="shared" si="1"/>
        <v>36</v>
      </c>
      <c r="C37" s="25" t="s">
        <v>4734</v>
      </c>
      <c r="D37" s="122" t="s">
        <v>53</v>
      </c>
      <c r="E37" s="7">
        <v>1</v>
      </c>
      <c r="F37" s="7">
        <v>1</v>
      </c>
      <c r="G37" s="7">
        <v>0</v>
      </c>
      <c r="H37" s="9" t="s">
        <v>3</v>
      </c>
      <c r="I37" s="9" t="s">
        <v>4</v>
      </c>
      <c r="J37" s="7" t="s">
        <v>51</v>
      </c>
      <c r="K37" s="9" t="s">
        <v>5</v>
      </c>
      <c r="L37" s="7">
        <v>1</v>
      </c>
    </row>
    <row r="38" spans="1:13">
      <c r="A38" s="46">
        <v>45048</v>
      </c>
      <c r="B38" s="7">
        <f t="shared" si="1"/>
        <v>37</v>
      </c>
      <c r="C38" s="25" t="s">
        <v>4735</v>
      </c>
      <c r="D38" s="122" t="s">
        <v>53</v>
      </c>
      <c r="E38" s="7">
        <v>1</v>
      </c>
      <c r="F38" s="7">
        <v>1</v>
      </c>
      <c r="G38" s="7">
        <v>0</v>
      </c>
      <c r="H38" s="9" t="s">
        <v>3</v>
      </c>
      <c r="I38" s="9" t="s">
        <v>7</v>
      </c>
      <c r="J38" s="7" t="s">
        <v>51</v>
      </c>
      <c r="K38" s="9" t="s">
        <v>5</v>
      </c>
      <c r="L38" s="7">
        <v>1</v>
      </c>
    </row>
    <row r="39" spans="1:13">
      <c r="A39" s="46">
        <v>45048</v>
      </c>
      <c r="B39" s="7">
        <f t="shared" si="1"/>
        <v>38</v>
      </c>
      <c r="C39" s="25" t="s">
        <v>4736</v>
      </c>
      <c r="D39" s="122" t="s">
        <v>53</v>
      </c>
      <c r="E39" s="7">
        <v>1</v>
      </c>
      <c r="F39" s="7">
        <v>1</v>
      </c>
      <c r="G39" s="7">
        <v>0</v>
      </c>
      <c r="H39" s="9" t="s">
        <v>6</v>
      </c>
      <c r="I39" s="9" t="s">
        <v>4</v>
      </c>
      <c r="J39" s="7" t="s">
        <v>51</v>
      </c>
      <c r="K39" s="9" t="s">
        <v>8</v>
      </c>
      <c r="L39" s="7">
        <v>1</v>
      </c>
    </row>
    <row r="40" spans="1:13">
      <c r="A40" s="46">
        <v>45048</v>
      </c>
      <c r="B40" s="7">
        <f t="shared" si="1"/>
        <v>39</v>
      </c>
      <c r="C40" s="25" t="s">
        <v>4737</v>
      </c>
      <c r="D40" s="122" t="s">
        <v>53</v>
      </c>
      <c r="E40" s="7">
        <v>1</v>
      </c>
      <c r="F40" s="7">
        <v>1</v>
      </c>
      <c r="G40" s="7">
        <v>0</v>
      </c>
      <c r="H40" s="9" t="s">
        <v>6</v>
      </c>
      <c r="I40" s="9" t="s">
        <v>7</v>
      </c>
      <c r="J40" s="7" t="s">
        <v>51</v>
      </c>
      <c r="K40" s="9" t="s">
        <v>8</v>
      </c>
      <c r="L40" s="7">
        <v>1</v>
      </c>
    </row>
    <row r="41" spans="1:13">
      <c r="A41" s="46">
        <v>45048</v>
      </c>
      <c r="B41" s="7">
        <f t="shared" si="1"/>
        <v>40</v>
      </c>
      <c r="C41" s="25" t="s">
        <v>4738</v>
      </c>
      <c r="D41" s="122" t="s">
        <v>53</v>
      </c>
      <c r="E41" s="7">
        <v>1</v>
      </c>
      <c r="F41" s="7">
        <v>1</v>
      </c>
      <c r="G41" s="7">
        <v>0</v>
      </c>
      <c r="H41" s="9" t="s">
        <v>6</v>
      </c>
      <c r="I41" s="9" t="s">
        <v>7</v>
      </c>
      <c r="J41" s="7" t="s">
        <v>51</v>
      </c>
      <c r="K41" s="9" t="s">
        <v>8</v>
      </c>
      <c r="L41" s="7">
        <v>1</v>
      </c>
    </row>
    <row r="42" spans="1:13">
      <c r="A42" s="46">
        <v>45048</v>
      </c>
      <c r="B42" s="7">
        <f t="shared" si="1"/>
        <v>41</v>
      </c>
      <c r="C42" s="25" t="s">
        <v>4739</v>
      </c>
      <c r="D42" s="122" t="s">
        <v>48</v>
      </c>
      <c r="E42" s="7">
        <v>1</v>
      </c>
      <c r="F42" s="7">
        <v>3</v>
      </c>
      <c r="G42" s="7">
        <v>3</v>
      </c>
      <c r="H42" s="9" t="s">
        <v>6</v>
      </c>
      <c r="I42" s="9" t="s">
        <v>7</v>
      </c>
      <c r="J42" s="7" t="s">
        <v>49</v>
      </c>
      <c r="K42" s="9" t="s">
        <v>36</v>
      </c>
      <c r="L42" s="7">
        <v>1</v>
      </c>
    </row>
    <row r="43" spans="1:13">
      <c r="A43" s="46">
        <v>45048</v>
      </c>
      <c r="B43" s="7">
        <f t="shared" si="1"/>
        <v>42</v>
      </c>
      <c r="C43" s="25" t="s">
        <v>4740</v>
      </c>
      <c r="D43" s="122" t="s">
        <v>48</v>
      </c>
      <c r="E43" s="7">
        <v>1</v>
      </c>
      <c r="F43" s="7">
        <v>3</v>
      </c>
      <c r="G43" s="7">
        <v>3</v>
      </c>
      <c r="H43" s="9" t="s">
        <v>6</v>
      </c>
      <c r="I43" s="9" t="s">
        <v>16</v>
      </c>
      <c r="J43" s="7" t="s">
        <v>49</v>
      </c>
      <c r="K43" s="9" t="s">
        <v>36</v>
      </c>
      <c r="L43" s="7">
        <v>1</v>
      </c>
    </row>
    <row r="44" spans="1:13">
      <c r="A44" s="46">
        <v>45049</v>
      </c>
      <c r="B44" s="7">
        <f t="shared" si="1"/>
        <v>43</v>
      </c>
      <c r="C44" s="25" t="s">
        <v>4741</v>
      </c>
      <c r="D44" s="122" t="s">
        <v>55</v>
      </c>
      <c r="E44" s="7">
        <v>1</v>
      </c>
      <c r="F44" s="7">
        <v>0</v>
      </c>
      <c r="G44" s="7">
        <v>0</v>
      </c>
      <c r="H44" s="9" t="s">
        <v>9</v>
      </c>
      <c r="I44" s="9" t="s">
        <v>7</v>
      </c>
      <c r="J44" s="7" t="s">
        <v>51</v>
      </c>
      <c r="K44" s="9" t="s">
        <v>20</v>
      </c>
      <c r="M44" s="7">
        <v>1</v>
      </c>
    </row>
    <row r="45" spans="1:13">
      <c r="A45" s="46">
        <v>45049</v>
      </c>
      <c r="B45" s="7">
        <f t="shared" si="1"/>
        <v>44</v>
      </c>
      <c r="C45" s="25" t="s">
        <v>4742</v>
      </c>
      <c r="D45" s="122" t="s">
        <v>55</v>
      </c>
      <c r="E45" s="7">
        <v>1</v>
      </c>
      <c r="F45" s="7">
        <v>0</v>
      </c>
      <c r="G45" s="7">
        <v>0</v>
      </c>
      <c r="H45" s="9" t="s">
        <v>9</v>
      </c>
      <c r="I45" s="9" t="s">
        <v>4</v>
      </c>
      <c r="J45" s="7" t="s">
        <v>83</v>
      </c>
      <c r="K45" s="9" t="s">
        <v>20</v>
      </c>
      <c r="M45" s="7">
        <v>1</v>
      </c>
    </row>
    <row r="46" spans="1:13">
      <c r="A46" s="46">
        <v>45049</v>
      </c>
      <c r="B46" s="7">
        <f t="shared" si="1"/>
        <v>45</v>
      </c>
      <c r="C46" s="25" t="s">
        <v>4743</v>
      </c>
      <c r="D46" s="122" t="s">
        <v>55</v>
      </c>
      <c r="E46" s="7">
        <v>1</v>
      </c>
      <c r="F46" s="7">
        <v>1</v>
      </c>
      <c r="G46" s="7">
        <v>1</v>
      </c>
      <c r="H46" s="9" t="s">
        <v>6</v>
      </c>
      <c r="I46" s="9" t="s">
        <v>4</v>
      </c>
      <c r="J46" s="7" t="s">
        <v>49</v>
      </c>
      <c r="K46" s="9" t="s">
        <v>8</v>
      </c>
      <c r="L46" s="7">
        <v>1</v>
      </c>
    </row>
    <row r="47" spans="1:13">
      <c r="A47" s="46">
        <v>45049</v>
      </c>
      <c r="B47" s="7">
        <f t="shared" si="1"/>
        <v>46</v>
      </c>
      <c r="C47" s="25" t="s">
        <v>4744</v>
      </c>
      <c r="D47" s="122" t="s">
        <v>55</v>
      </c>
      <c r="E47" s="7">
        <v>1</v>
      </c>
      <c r="F47" s="7">
        <v>1</v>
      </c>
      <c r="G47" s="7">
        <v>1</v>
      </c>
      <c r="H47" s="9" t="s">
        <v>6</v>
      </c>
      <c r="I47" s="9" t="s">
        <v>4</v>
      </c>
      <c r="J47" s="7" t="s">
        <v>49</v>
      </c>
      <c r="K47" s="9" t="s">
        <v>8</v>
      </c>
      <c r="L47" s="7">
        <v>1</v>
      </c>
    </row>
    <row r="48" spans="1:13">
      <c r="A48" s="46">
        <v>45049</v>
      </c>
      <c r="B48" s="7">
        <f t="shared" si="1"/>
        <v>47</v>
      </c>
      <c r="C48" s="25" t="s">
        <v>4745</v>
      </c>
      <c r="D48" s="122" t="s">
        <v>55</v>
      </c>
      <c r="E48" s="7">
        <v>1</v>
      </c>
      <c r="F48" s="7">
        <v>1</v>
      </c>
      <c r="G48" s="7">
        <v>1</v>
      </c>
      <c r="H48" s="9" t="s">
        <v>15</v>
      </c>
      <c r="I48" s="9" t="s">
        <v>4</v>
      </c>
      <c r="J48" s="7" t="s">
        <v>49</v>
      </c>
      <c r="K48" s="9" t="s">
        <v>8</v>
      </c>
      <c r="L48" s="7">
        <v>1</v>
      </c>
    </row>
    <row r="49" spans="1:14">
      <c r="A49" s="46">
        <v>45049</v>
      </c>
      <c r="B49" s="7">
        <f t="shared" si="1"/>
        <v>48</v>
      </c>
      <c r="C49" s="25" t="s">
        <v>4746</v>
      </c>
      <c r="D49" s="122" t="s">
        <v>2605</v>
      </c>
      <c r="E49" s="7">
        <v>1</v>
      </c>
      <c r="F49" s="7">
        <v>0</v>
      </c>
      <c r="G49" s="7">
        <v>0</v>
      </c>
      <c r="H49" s="9" t="s">
        <v>15</v>
      </c>
      <c r="I49" s="9" t="s">
        <v>4</v>
      </c>
      <c r="J49" s="7" t="s">
        <v>66</v>
      </c>
      <c r="K49" s="9" t="s">
        <v>20</v>
      </c>
      <c r="M49" s="7">
        <v>1</v>
      </c>
      <c r="N49" t="s">
        <v>4747</v>
      </c>
    </row>
    <row r="50" spans="1:14">
      <c r="A50" s="46">
        <v>45049</v>
      </c>
      <c r="B50" s="7">
        <f t="shared" si="1"/>
        <v>49</v>
      </c>
      <c r="C50" s="25" t="s">
        <v>4748</v>
      </c>
      <c r="D50" s="122" t="s">
        <v>2605</v>
      </c>
      <c r="E50" s="7">
        <v>1</v>
      </c>
      <c r="F50" s="7">
        <v>0</v>
      </c>
      <c r="G50" s="7">
        <v>0</v>
      </c>
      <c r="H50" s="9" t="s">
        <v>15</v>
      </c>
      <c r="I50" s="9" t="s">
        <v>4</v>
      </c>
      <c r="J50" s="7" t="s">
        <v>1443</v>
      </c>
      <c r="K50" s="9" t="s">
        <v>20</v>
      </c>
      <c r="M50" s="7">
        <v>1</v>
      </c>
      <c r="N50" t="s">
        <v>4747</v>
      </c>
    </row>
    <row r="51" spans="1:14">
      <c r="A51" s="46">
        <v>45049</v>
      </c>
      <c r="B51" s="7">
        <f t="shared" si="1"/>
        <v>50</v>
      </c>
      <c r="C51" s="25" t="s">
        <v>4749</v>
      </c>
      <c r="D51" s="122" t="s">
        <v>2605</v>
      </c>
      <c r="E51" s="7">
        <v>1</v>
      </c>
      <c r="F51" s="7">
        <v>1</v>
      </c>
      <c r="G51" s="7">
        <v>2</v>
      </c>
      <c r="H51" s="9" t="s">
        <v>6</v>
      </c>
      <c r="I51" s="9" t="s">
        <v>4</v>
      </c>
      <c r="J51" s="7" t="s">
        <v>87</v>
      </c>
      <c r="K51" s="9" t="s">
        <v>36</v>
      </c>
      <c r="L51" s="7">
        <v>1</v>
      </c>
    </row>
    <row r="52" spans="1:14">
      <c r="A52" s="46">
        <v>45049</v>
      </c>
      <c r="B52" s="7">
        <f t="shared" si="1"/>
        <v>51</v>
      </c>
      <c r="C52" s="25" t="s">
        <v>4750</v>
      </c>
      <c r="D52" s="122" t="s">
        <v>2605</v>
      </c>
      <c r="E52" s="7">
        <v>1</v>
      </c>
      <c r="F52" s="7">
        <v>1</v>
      </c>
      <c r="G52" s="7">
        <v>2</v>
      </c>
      <c r="H52" s="9" t="s">
        <v>6</v>
      </c>
      <c r="I52" s="9" t="s">
        <v>4</v>
      </c>
      <c r="J52" s="7" t="s">
        <v>83</v>
      </c>
      <c r="K52" s="9" t="s">
        <v>36</v>
      </c>
      <c r="L52" s="7">
        <v>1</v>
      </c>
    </row>
    <row r="53" spans="1:14">
      <c r="A53" s="46">
        <v>45049</v>
      </c>
      <c r="B53" s="7">
        <f t="shared" si="1"/>
        <v>52</v>
      </c>
      <c r="C53" s="25" t="s">
        <v>4751</v>
      </c>
      <c r="D53" s="122" t="s">
        <v>2605</v>
      </c>
      <c r="E53" s="7">
        <v>1</v>
      </c>
      <c r="F53" s="7">
        <v>1</v>
      </c>
      <c r="G53" s="7">
        <v>1</v>
      </c>
      <c r="H53" s="9" t="s">
        <v>6</v>
      </c>
      <c r="I53" s="9" t="s">
        <v>16</v>
      </c>
      <c r="J53" s="7" t="s">
        <v>49</v>
      </c>
      <c r="K53" s="9" t="s">
        <v>8</v>
      </c>
      <c r="L53" s="7">
        <v>1</v>
      </c>
    </row>
    <row r="54" spans="1:14">
      <c r="A54" s="46">
        <v>45049</v>
      </c>
      <c r="B54" s="7">
        <f t="shared" si="1"/>
        <v>53</v>
      </c>
      <c r="C54" s="25" t="s">
        <v>4752</v>
      </c>
      <c r="D54" s="122" t="s">
        <v>70</v>
      </c>
      <c r="E54" s="7">
        <v>1</v>
      </c>
      <c r="F54" s="7">
        <v>0</v>
      </c>
      <c r="G54" s="7">
        <v>0</v>
      </c>
      <c r="H54" s="9" t="s">
        <v>3</v>
      </c>
      <c r="I54" s="9" t="s">
        <v>22</v>
      </c>
      <c r="J54" s="7" t="s">
        <v>51</v>
      </c>
      <c r="K54" s="9" t="s">
        <v>5</v>
      </c>
      <c r="M54" s="7">
        <v>1</v>
      </c>
      <c r="N54" t="s">
        <v>4753</v>
      </c>
    </row>
    <row r="55" spans="1:14">
      <c r="A55" s="46">
        <v>45049</v>
      </c>
      <c r="B55" s="7">
        <f t="shared" si="1"/>
        <v>54</v>
      </c>
      <c r="C55" s="25" t="s">
        <v>4754</v>
      </c>
      <c r="D55" s="122" t="s">
        <v>70</v>
      </c>
      <c r="E55" s="7">
        <v>1</v>
      </c>
      <c r="F55" s="7">
        <v>0</v>
      </c>
      <c r="G55" s="7">
        <v>1</v>
      </c>
      <c r="H55" s="9" t="s">
        <v>15</v>
      </c>
      <c r="I55" s="9" t="s">
        <v>4</v>
      </c>
      <c r="J55" s="7" t="s">
        <v>1469</v>
      </c>
      <c r="K55" s="9" t="s">
        <v>20</v>
      </c>
      <c r="L55" s="7">
        <v>1</v>
      </c>
    </row>
    <row r="56" spans="1:14">
      <c r="A56" s="46">
        <v>45049</v>
      </c>
      <c r="B56" s="7">
        <f t="shared" si="1"/>
        <v>55</v>
      </c>
      <c r="C56" s="25" t="s">
        <v>4755</v>
      </c>
      <c r="D56" s="122" t="s">
        <v>70</v>
      </c>
      <c r="E56" s="7">
        <v>1</v>
      </c>
      <c r="F56" s="7">
        <v>1</v>
      </c>
      <c r="G56" s="7">
        <v>1</v>
      </c>
      <c r="H56" s="9" t="s">
        <v>6</v>
      </c>
      <c r="I56" s="9" t="s">
        <v>4</v>
      </c>
      <c r="J56" s="7" t="s">
        <v>87</v>
      </c>
      <c r="K56" s="9" t="s">
        <v>8</v>
      </c>
      <c r="L56" s="7">
        <v>1</v>
      </c>
    </row>
    <row r="57" spans="1:14">
      <c r="A57" s="46">
        <v>45049</v>
      </c>
      <c r="B57" s="7">
        <f t="shared" si="1"/>
        <v>56</v>
      </c>
      <c r="C57" s="25" t="s">
        <v>4756</v>
      </c>
      <c r="D57" s="122" t="s">
        <v>159</v>
      </c>
      <c r="E57" s="7">
        <v>1</v>
      </c>
      <c r="F57" s="7">
        <v>0</v>
      </c>
      <c r="G57" s="7">
        <v>0</v>
      </c>
      <c r="H57" s="9" t="s">
        <v>3</v>
      </c>
      <c r="I57" s="9" t="s">
        <v>22</v>
      </c>
      <c r="J57" s="7" t="s">
        <v>51</v>
      </c>
      <c r="K57" s="9" t="s">
        <v>5</v>
      </c>
      <c r="L57" s="7">
        <v>1</v>
      </c>
    </row>
    <row r="58" spans="1:14">
      <c r="A58" s="46">
        <v>45049</v>
      </c>
      <c r="B58" s="7">
        <f t="shared" si="1"/>
        <v>57</v>
      </c>
      <c r="C58" s="25" t="s">
        <v>4757</v>
      </c>
      <c r="D58" s="122" t="s">
        <v>59</v>
      </c>
      <c r="E58" s="7">
        <v>1</v>
      </c>
      <c r="F58" s="7">
        <v>1</v>
      </c>
      <c r="G58" s="7">
        <v>1</v>
      </c>
      <c r="H58" s="9" t="s">
        <v>9</v>
      </c>
      <c r="I58" s="9" t="s">
        <v>4</v>
      </c>
      <c r="J58" s="7" t="s">
        <v>87</v>
      </c>
      <c r="K58" s="9" t="s">
        <v>20</v>
      </c>
      <c r="M58" s="7">
        <v>1</v>
      </c>
      <c r="N58" t="s">
        <v>2672</v>
      </c>
    </row>
    <row r="59" spans="1:14">
      <c r="A59" s="46">
        <v>45049</v>
      </c>
      <c r="B59" s="7">
        <f t="shared" si="1"/>
        <v>58</v>
      </c>
      <c r="C59" s="25" t="s">
        <v>4253</v>
      </c>
      <c r="D59" s="122" t="s">
        <v>59</v>
      </c>
      <c r="E59" s="7">
        <v>1</v>
      </c>
      <c r="F59" s="7">
        <v>1</v>
      </c>
      <c r="G59" s="7">
        <v>1</v>
      </c>
      <c r="H59" s="9" t="s">
        <v>9</v>
      </c>
      <c r="I59" s="9" t="s">
        <v>7</v>
      </c>
      <c r="J59" s="7" t="s">
        <v>49</v>
      </c>
      <c r="K59" s="9" t="s">
        <v>20</v>
      </c>
      <c r="M59" s="7">
        <v>1</v>
      </c>
      <c r="N59" t="s">
        <v>2672</v>
      </c>
    </row>
    <row r="60" spans="1:14">
      <c r="A60" s="46">
        <v>45049</v>
      </c>
      <c r="B60" s="7">
        <f t="shared" si="1"/>
        <v>59</v>
      </c>
      <c r="C60" s="25" t="s">
        <v>4758</v>
      </c>
      <c r="D60" s="122" t="s">
        <v>59</v>
      </c>
      <c r="E60" s="7">
        <v>1</v>
      </c>
      <c r="F60" s="7">
        <v>1</v>
      </c>
      <c r="G60" s="7">
        <v>1</v>
      </c>
      <c r="H60" s="9" t="s">
        <v>9</v>
      </c>
      <c r="I60" s="9" t="s">
        <v>16</v>
      </c>
      <c r="J60" s="7" t="s">
        <v>49</v>
      </c>
      <c r="K60" s="9" t="s">
        <v>20</v>
      </c>
      <c r="M60" s="7">
        <v>1</v>
      </c>
      <c r="N60" t="s">
        <v>2672</v>
      </c>
    </row>
    <row r="61" spans="1:14">
      <c r="A61" s="46">
        <v>45049</v>
      </c>
      <c r="B61" s="7">
        <f t="shared" si="1"/>
        <v>60</v>
      </c>
      <c r="C61" s="25" t="s">
        <v>4759</v>
      </c>
      <c r="D61" s="122" t="s">
        <v>59</v>
      </c>
      <c r="E61" s="7">
        <v>1</v>
      </c>
      <c r="F61" s="7">
        <v>1</v>
      </c>
      <c r="G61" s="7">
        <v>1</v>
      </c>
      <c r="H61" s="9" t="s">
        <v>6</v>
      </c>
      <c r="I61" s="9" t="s">
        <v>4</v>
      </c>
      <c r="J61" s="7" t="s">
        <v>83</v>
      </c>
      <c r="K61" s="9" t="s">
        <v>36</v>
      </c>
      <c r="L61" s="7">
        <v>1</v>
      </c>
    </row>
    <row r="62" spans="1:14">
      <c r="A62" s="46">
        <v>45049</v>
      </c>
      <c r="B62" s="7">
        <f t="shared" si="1"/>
        <v>61</v>
      </c>
      <c r="C62" s="25" t="s">
        <v>4582</v>
      </c>
      <c r="D62" s="122" t="s">
        <v>59</v>
      </c>
      <c r="E62" s="7">
        <v>1</v>
      </c>
      <c r="F62" s="7">
        <v>17</v>
      </c>
      <c r="G62" s="7">
        <v>0</v>
      </c>
      <c r="H62" s="9" t="s">
        <v>21</v>
      </c>
      <c r="I62" s="9" t="s">
        <v>4</v>
      </c>
      <c r="J62" s="7" t="s">
        <v>4760</v>
      </c>
      <c r="K62" s="9" t="s">
        <v>27</v>
      </c>
      <c r="L62" s="7">
        <v>1</v>
      </c>
    </row>
    <row r="63" spans="1:14">
      <c r="A63" s="46">
        <v>45049</v>
      </c>
      <c r="B63" s="7">
        <f t="shared" si="1"/>
        <v>62</v>
      </c>
      <c r="C63" s="25" t="s">
        <v>4761</v>
      </c>
      <c r="D63" s="122" t="s">
        <v>61</v>
      </c>
      <c r="E63" s="7">
        <v>1</v>
      </c>
      <c r="F63" s="7">
        <v>1</v>
      </c>
      <c r="G63" s="7">
        <v>1</v>
      </c>
      <c r="H63" s="9" t="s">
        <v>6</v>
      </c>
      <c r="I63" s="9" t="s">
        <v>7</v>
      </c>
      <c r="J63" s="7" t="s">
        <v>49</v>
      </c>
      <c r="K63" s="9" t="s">
        <v>36</v>
      </c>
      <c r="L63" s="7">
        <v>1</v>
      </c>
    </row>
    <row r="64" spans="1:14">
      <c r="A64" s="46">
        <v>45049</v>
      </c>
      <c r="B64" s="7">
        <f t="shared" si="1"/>
        <v>63</v>
      </c>
      <c r="C64" s="25" t="s">
        <v>4762</v>
      </c>
      <c r="D64" s="122" t="s">
        <v>61</v>
      </c>
      <c r="E64" s="7">
        <v>1</v>
      </c>
      <c r="F64" s="7">
        <v>1</v>
      </c>
      <c r="G64" s="7">
        <v>1</v>
      </c>
      <c r="H64" s="9" t="s">
        <v>9</v>
      </c>
      <c r="I64" s="9" t="s">
        <v>4</v>
      </c>
      <c r="J64" s="7" t="s">
        <v>49</v>
      </c>
      <c r="K64" s="9" t="s">
        <v>20</v>
      </c>
      <c r="M64" s="7">
        <v>1</v>
      </c>
      <c r="N64" t="s">
        <v>4763</v>
      </c>
    </row>
    <row r="65" spans="1:14">
      <c r="A65" s="46">
        <v>45049</v>
      </c>
      <c r="B65" s="7">
        <f t="shared" si="1"/>
        <v>64</v>
      </c>
      <c r="C65" s="25" t="s">
        <v>4764</v>
      </c>
      <c r="D65" s="122" t="s">
        <v>61</v>
      </c>
      <c r="E65" s="7">
        <v>1</v>
      </c>
      <c r="F65" s="7">
        <v>1</v>
      </c>
      <c r="G65" s="7">
        <v>1</v>
      </c>
      <c r="H65" s="9" t="s">
        <v>6</v>
      </c>
      <c r="I65" s="9" t="s">
        <v>4</v>
      </c>
      <c r="J65" s="7" t="s">
        <v>49</v>
      </c>
      <c r="K65" s="9" t="s">
        <v>36</v>
      </c>
      <c r="L65" s="7">
        <v>1</v>
      </c>
    </row>
    <row r="66" spans="1:14">
      <c r="A66" s="46">
        <v>45049</v>
      </c>
      <c r="B66" s="7">
        <f t="shared" si="1"/>
        <v>65</v>
      </c>
      <c r="C66" s="25" t="s">
        <v>4755</v>
      </c>
      <c r="D66" s="122" t="s">
        <v>61</v>
      </c>
      <c r="E66" s="7">
        <v>1</v>
      </c>
      <c r="F66" s="7">
        <v>1</v>
      </c>
      <c r="G66" s="7">
        <v>1</v>
      </c>
      <c r="H66" s="9" t="s">
        <v>6</v>
      </c>
      <c r="I66" s="9" t="s">
        <v>4</v>
      </c>
      <c r="J66" s="7" t="s">
        <v>49</v>
      </c>
      <c r="K66" s="9" t="s">
        <v>8</v>
      </c>
      <c r="L66" s="7">
        <v>1</v>
      </c>
    </row>
    <row r="67" spans="1:14">
      <c r="A67" s="46">
        <v>45049</v>
      </c>
      <c r="B67" s="7">
        <f t="shared" si="1"/>
        <v>66</v>
      </c>
      <c r="C67" s="25" t="s">
        <v>4765</v>
      </c>
      <c r="D67" s="122" t="s">
        <v>3439</v>
      </c>
      <c r="E67" s="7">
        <v>1</v>
      </c>
      <c r="F67" s="7">
        <v>1</v>
      </c>
      <c r="G67" s="7">
        <v>1</v>
      </c>
      <c r="H67" s="9" t="s">
        <v>6</v>
      </c>
      <c r="I67" s="9" t="s">
        <v>16</v>
      </c>
      <c r="J67" s="7" t="s">
        <v>49</v>
      </c>
      <c r="K67" s="9" t="s">
        <v>8</v>
      </c>
      <c r="L67" s="7">
        <v>1</v>
      </c>
    </row>
    <row r="68" spans="1:14">
      <c r="A68" s="46">
        <v>45049</v>
      </c>
      <c r="B68" s="7">
        <f t="shared" si="1"/>
        <v>67</v>
      </c>
      <c r="C68" s="25" t="s">
        <v>4766</v>
      </c>
      <c r="D68" s="122" t="s">
        <v>3439</v>
      </c>
      <c r="E68" s="7">
        <v>1</v>
      </c>
      <c r="F68" s="7">
        <v>1</v>
      </c>
      <c r="G68" s="7">
        <v>1</v>
      </c>
      <c r="H68" s="9" t="s">
        <v>6</v>
      </c>
      <c r="I68" s="9" t="s">
        <v>4</v>
      </c>
      <c r="J68" s="7" t="s">
        <v>66</v>
      </c>
      <c r="K68" s="9" t="s">
        <v>36</v>
      </c>
    </row>
    <row r="69" spans="1:14">
      <c r="A69" s="46">
        <v>45049</v>
      </c>
      <c r="B69" s="7">
        <f t="shared" si="1"/>
        <v>68</v>
      </c>
      <c r="C69" s="25" t="s">
        <v>4767</v>
      </c>
      <c r="D69" s="122" t="s">
        <v>783</v>
      </c>
      <c r="E69" s="7">
        <v>1</v>
      </c>
      <c r="F69" s="7">
        <v>1</v>
      </c>
      <c r="G69" s="7">
        <v>1</v>
      </c>
      <c r="H69" s="9" t="s">
        <v>6</v>
      </c>
      <c r="I69" s="9" t="s">
        <v>4</v>
      </c>
      <c r="J69" s="7" t="s">
        <v>87</v>
      </c>
      <c r="K69" s="9" t="s">
        <v>36</v>
      </c>
      <c r="L69" s="7">
        <v>1</v>
      </c>
    </row>
    <row r="70" spans="1:14">
      <c r="A70" s="46">
        <v>45049</v>
      </c>
      <c r="B70" s="7">
        <f t="shared" si="1"/>
        <v>69</v>
      </c>
      <c r="C70" s="25" t="s">
        <v>4768</v>
      </c>
      <c r="D70" s="122" t="s">
        <v>783</v>
      </c>
      <c r="E70" s="7">
        <v>1</v>
      </c>
      <c r="F70" s="7">
        <v>1</v>
      </c>
      <c r="G70" s="7">
        <v>1</v>
      </c>
      <c r="H70" s="9" t="s">
        <v>6</v>
      </c>
      <c r="I70" s="9" t="s">
        <v>4</v>
      </c>
      <c r="J70" s="7" t="s">
        <v>49</v>
      </c>
      <c r="K70" s="9" t="s">
        <v>36</v>
      </c>
      <c r="L70" s="7">
        <v>1</v>
      </c>
    </row>
    <row r="71" spans="1:14">
      <c r="A71" s="46">
        <v>45049</v>
      </c>
      <c r="B71" s="7">
        <f t="shared" ref="B71:B138" si="2">B70+1</f>
        <v>70</v>
      </c>
      <c r="C71" s="25" t="s">
        <v>4769</v>
      </c>
      <c r="D71" s="122" t="s">
        <v>48</v>
      </c>
      <c r="E71" s="7">
        <v>1</v>
      </c>
      <c r="F71" s="7">
        <v>1</v>
      </c>
      <c r="G71" s="7">
        <v>0</v>
      </c>
      <c r="H71" s="9" t="s">
        <v>28</v>
      </c>
      <c r="I71" s="9" t="s">
        <v>4</v>
      </c>
      <c r="J71" s="7" t="s">
        <v>87</v>
      </c>
      <c r="K71" s="9" t="s">
        <v>17</v>
      </c>
      <c r="L71" s="7">
        <v>1</v>
      </c>
    </row>
    <row r="72" spans="1:14">
      <c r="A72" s="46">
        <v>45049</v>
      </c>
      <c r="B72" s="7">
        <f t="shared" si="2"/>
        <v>71</v>
      </c>
      <c r="C72" s="25" t="s">
        <v>4770</v>
      </c>
      <c r="D72" s="122" t="s">
        <v>48</v>
      </c>
      <c r="E72" s="7">
        <v>1</v>
      </c>
      <c r="F72" s="7">
        <v>1</v>
      </c>
      <c r="G72" s="7">
        <v>0</v>
      </c>
      <c r="H72" s="9" t="s">
        <v>28</v>
      </c>
      <c r="I72" s="9" t="s">
        <v>4</v>
      </c>
      <c r="J72" s="7" t="s">
        <v>49</v>
      </c>
      <c r="K72" s="9" t="s">
        <v>17</v>
      </c>
      <c r="L72" s="7">
        <v>1</v>
      </c>
    </row>
    <row r="73" spans="1:14">
      <c r="A73" s="46">
        <v>45049</v>
      </c>
      <c r="B73" s="7">
        <f t="shared" si="2"/>
        <v>72</v>
      </c>
      <c r="C73" s="25" t="s">
        <v>4771</v>
      </c>
      <c r="D73" s="122" t="s">
        <v>48</v>
      </c>
      <c r="E73" s="7">
        <v>1</v>
      </c>
      <c r="F73" s="7">
        <v>1</v>
      </c>
      <c r="G73" s="7">
        <v>0</v>
      </c>
      <c r="H73" s="9" t="s">
        <v>6</v>
      </c>
      <c r="I73" s="9" t="s">
        <v>4</v>
      </c>
      <c r="J73" s="7" t="s">
        <v>49</v>
      </c>
      <c r="K73" s="9" t="s">
        <v>11</v>
      </c>
      <c r="M73" s="7">
        <v>1</v>
      </c>
    </row>
    <row r="74" spans="1:14">
      <c r="A74" s="46">
        <v>45049</v>
      </c>
      <c r="B74" s="7">
        <f t="shared" si="2"/>
        <v>73</v>
      </c>
      <c r="C74" s="25" t="s">
        <v>4772</v>
      </c>
      <c r="D74" s="122" t="s">
        <v>53</v>
      </c>
      <c r="E74" s="7">
        <v>1</v>
      </c>
      <c r="F74" s="7">
        <v>1</v>
      </c>
      <c r="G74" s="7">
        <v>1</v>
      </c>
      <c r="H74" s="9" t="s">
        <v>6</v>
      </c>
      <c r="I74" s="9" t="s">
        <v>7</v>
      </c>
      <c r="J74" s="7" t="s">
        <v>51</v>
      </c>
      <c r="K74" s="9" t="s">
        <v>36</v>
      </c>
      <c r="L74" s="7">
        <v>1</v>
      </c>
    </row>
    <row r="75" spans="1:14">
      <c r="A75" s="46">
        <v>45049</v>
      </c>
      <c r="B75" s="7">
        <f t="shared" si="2"/>
        <v>74</v>
      </c>
      <c r="C75" s="25" t="s">
        <v>4773</v>
      </c>
      <c r="D75" s="122" t="s">
        <v>53</v>
      </c>
      <c r="E75" s="7">
        <v>1</v>
      </c>
      <c r="F75" s="7">
        <v>1</v>
      </c>
      <c r="G75" s="7">
        <v>1</v>
      </c>
      <c r="H75" s="9" t="s">
        <v>6</v>
      </c>
      <c r="I75" s="9" t="s">
        <v>4</v>
      </c>
      <c r="J75" s="7" t="s">
        <v>51</v>
      </c>
      <c r="K75" s="9" t="s">
        <v>36</v>
      </c>
      <c r="L75" s="7">
        <v>1</v>
      </c>
    </row>
    <row r="76" spans="1:14">
      <c r="A76" s="46">
        <v>45049</v>
      </c>
      <c r="B76" s="7">
        <f t="shared" si="2"/>
        <v>75</v>
      </c>
      <c r="C76" s="23" t="s">
        <v>4774</v>
      </c>
      <c r="D76" s="122" t="s">
        <v>68</v>
      </c>
      <c r="E76" s="7">
        <v>1</v>
      </c>
      <c r="F76" s="7">
        <v>0</v>
      </c>
      <c r="G76" s="7">
        <v>0</v>
      </c>
      <c r="H76" s="9" t="s">
        <v>6</v>
      </c>
      <c r="I76" s="9" t="s">
        <v>7</v>
      </c>
      <c r="J76" s="7" t="s">
        <v>49</v>
      </c>
      <c r="K76" s="9" t="s">
        <v>8</v>
      </c>
      <c r="L76" s="7">
        <v>1</v>
      </c>
    </row>
    <row r="77" spans="1:14">
      <c r="A77" s="46">
        <v>45049</v>
      </c>
      <c r="B77" s="7">
        <f t="shared" si="2"/>
        <v>76</v>
      </c>
      <c r="C77" s="23" t="s">
        <v>4775</v>
      </c>
      <c r="D77" s="122" t="s">
        <v>68</v>
      </c>
      <c r="E77" s="7">
        <v>1</v>
      </c>
      <c r="F77" s="7">
        <v>0</v>
      </c>
      <c r="G77" s="7">
        <v>0</v>
      </c>
      <c r="H77" s="9" t="s">
        <v>6</v>
      </c>
      <c r="I77" s="9" t="s">
        <v>4</v>
      </c>
      <c r="J77" s="7" t="s">
        <v>49</v>
      </c>
      <c r="K77" s="9" t="s">
        <v>8</v>
      </c>
      <c r="L77" s="7">
        <v>1</v>
      </c>
    </row>
    <row r="78" spans="1:14">
      <c r="A78" s="46">
        <v>45050</v>
      </c>
      <c r="B78" s="7">
        <f t="shared" si="2"/>
        <v>77</v>
      </c>
      <c r="C78" s="25" t="s">
        <v>4776</v>
      </c>
      <c r="D78" s="212" t="s">
        <v>73</v>
      </c>
      <c r="E78" s="7">
        <v>1</v>
      </c>
      <c r="F78" s="7">
        <v>1</v>
      </c>
      <c r="G78" s="7">
        <v>1</v>
      </c>
      <c r="H78" s="9" t="s">
        <v>9</v>
      </c>
      <c r="I78" s="9" t="s">
        <v>7</v>
      </c>
      <c r="J78" s="7" t="s">
        <v>49</v>
      </c>
      <c r="K78" s="9" t="s">
        <v>36</v>
      </c>
      <c r="M78" s="7">
        <v>1</v>
      </c>
      <c r="N78" t="s">
        <v>4777</v>
      </c>
    </row>
    <row r="79" spans="1:14">
      <c r="A79" s="46">
        <v>45050</v>
      </c>
      <c r="B79" s="7">
        <f t="shared" si="2"/>
        <v>78</v>
      </c>
      <c r="C79" s="25" t="s">
        <v>4778</v>
      </c>
      <c r="D79" s="212" t="s">
        <v>73</v>
      </c>
      <c r="E79" s="7">
        <v>1</v>
      </c>
      <c r="F79" s="7">
        <v>1</v>
      </c>
      <c r="G79" s="7">
        <v>1</v>
      </c>
      <c r="H79" s="9" t="s">
        <v>6</v>
      </c>
      <c r="I79" s="9" t="s">
        <v>4</v>
      </c>
      <c r="J79" s="7" t="s">
        <v>83</v>
      </c>
      <c r="K79" s="9" t="s">
        <v>8</v>
      </c>
      <c r="M79" s="7">
        <v>1</v>
      </c>
      <c r="N79" t="s">
        <v>4779</v>
      </c>
    </row>
    <row r="80" spans="1:14">
      <c r="A80" s="46">
        <v>45050</v>
      </c>
      <c r="B80" s="7">
        <f t="shared" si="2"/>
        <v>79</v>
      </c>
      <c r="C80" s="25" t="s">
        <v>4780</v>
      </c>
      <c r="D80" s="212" t="s">
        <v>73</v>
      </c>
      <c r="E80" s="7">
        <v>1</v>
      </c>
      <c r="F80" s="7">
        <v>1</v>
      </c>
      <c r="G80" s="7">
        <v>1</v>
      </c>
      <c r="H80" s="9" t="s">
        <v>3</v>
      </c>
      <c r="I80" s="9" t="s">
        <v>19</v>
      </c>
      <c r="J80" s="7" t="s">
        <v>49</v>
      </c>
      <c r="K80" s="9" t="s">
        <v>5</v>
      </c>
      <c r="L80" s="7">
        <v>1</v>
      </c>
    </row>
    <row r="81" spans="1:14">
      <c r="A81" s="46">
        <v>45050</v>
      </c>
      <c r="B81" s="7">
        <f t="shared" si="2"/>
        <v>80</v>
      </c>
      <c r="C81" s="25" t="s">
        <v>4781</v>
      </c>
      <c r="D81" s="212" t="s">
        <v>73</v>
      </c>
      <c r="E81" s="7">
        <v>1</v>
      </c>
      <c r="F81" s="7">
        <v>1</v>
      </c>
      <c r="G81" s="7">
        <v>0</v>
      </c>
      <c r="H81" s="9" t="s">
        <v>13</v>
      </c>
      <c r="I81" s="9" t="s">
        <v>13</v>
      </c>
      <c r="J81" s="7" t="s">
        <v>49</v>
      </c>
      <c r="K81" s="9" t="s">
        <v>17</v>
      </c>
      <c r="M81" s="7">
        <v>1</v>
      </c>
      <c r="N81" t="s">
        <v>3774</v>
      </c>
    </row>
    <row r="82" spans="1:14">
      <c r="A82" s="46">
        <v>45050</v>
      </c>
      <c r="B82" s="7">
        <f t="shared" si="2"/>
        <v>81</v>
      </c>
      <c r="C82" s="25" t="s">
        <v>4782</v>
      </c>
      <c r="D82" s="122" t="s">
        <v>70</v>
      </c>
      <c r="E82" s="7">
        <v>1</v>
      </c>
      <c r="F82" s="7">
        <v>0</v>
      </c>
      <c r="G82" s="7">
        <v>1</v>
      </c>
      <c r="H82" s="9" t="s">
        <v>3</v>
      </c>
      <c r="I82" s="9" t="s">
        <v>4783</v>
      </c>
      <c r="J82" s="7" t="s">
        <v>51</v>
      </c>
      <c r="K82" s="9" t="s">
        <v>5</v>
      </c>
      <c r="L82" s="7">
        <v>1</v>
      </c>
    </row>
    <row r="83" spans="1:14">
      <c r="A83" s="46">
        <v>45050</v>
      </c>
      <c r="B83" s="7">
        <f t="shared" si="2"/>
        <v>82</v>
      </c>
      <c r="C83" s="25" t="s">
        <v>4784</v>
      </c>
      <c r="D83" s="122" t="s">
        <v>70</v>
      </c>
      <c r="E83" s="7">
        <v>1</v>
      </c>
      <c r="F83" s="7">
        <v>0</v>
      </c>
      <c r="G83" s="7">
        <v>0</v>
      </c>
      <c r="H83" s="9" t="s">
        <v>9</v>
      </c>
      <c r="I83" s="9" t="s">
        <v>1610</v>
      </c>
      <c r="J83" s="7" t="s">
        <v>51</v>
      </c>
      <c r="K83" s="9" t="s">
        <v>36</v>
      </c>
      <c r="M83" s="7">
        <v>1</v>
      </c>
      <c r="N83" t="s">
        <v>4777</v>
      </c>
    </row>
    <row r="84" spans="1:14">
      <c r="A84" s="46">
        <v>45050</v>
      </c>
      <c r="B84" s="7">
        <f t="shared" si="2"/>
        <v>83</v>
      </c>
      <c r="C84" s="25" t="s">
        <v>4785</v>
      </c>
      <c r="D84" s="122" t="s">
        <v>70</v>
      </c>
      <c r="E84" s="7">
        <v>1</v>
      </c>
      <c r="F84" s="7">
        <v>1</v>
      </c>
      <c r="G84" s="7">
        <v>1</v>
      </c>
      <c r="H84" s="9" t="s">
        <v>9</v>
      </c>
      <c r="I84" s="9" t="s">
        <v>4</v>
      </c>
      <c r="J84" s="7" t="s">
        <v>83</v>
      </c>
      <c r="K84" s="9" t="s">
        <v>36</v>
      </c>
      <c r="M84" s="7">
        <v>1</v>
      </c>
      <c r="N84" t="s">
        <v>4777</v>
      </c>
    </row>
    <row r="85" spans="1:14">
      <c r="A85" s="46">
        <v>45050</v>
      </c>
      <c r="B85" s="7">
        <f t="shared" si="2"/>
        <v>84</v>
      </c>
      <c r="C85" s="25" t="s">
        <v>4786</v>
      </c>
      <c r="D85" s="122" t="s">
        <v>70</v>
      </c>
      <c r="E85" s="7">
        <v>1</v>
      </c>
      <c r="F85" s="7">
        <v>1</v>
      </c>
      <c r="G85" s="7">
        <v>1</v>
      </c>
      <c r="H85" s="9" t="s">
        <v>9</v>
      </c>
      <c r="I85" s="9" t="s">
        <v>7</v>
      </c>
      <c r="J85" s="7" t="s">
        <v>51</v>
      </c>
      <c r="K85" s="9" t="s">
        <v>36</v>
      </c>
      <c r="M85" s="7">
        <v>1</v>
      </c>
      <c r="N85" t="s">
        <v>4777</v>
      </c>
    </row>
    <row r="86" spans="1:14">
      <c r="A86" s="46">
        <v>45050</v>
      </c>
      <c r="B86" s="7">
        <f t="shared" si="2"/>
        <v>85</v>
      </c>
      <c r="C86" s="25" t="s">
        <v>4787</v>
      </c>
      <c r="D86" s="122" t="s">
        <v>61</v>
      </c>
      <c r="E86" s="7">
        <v>1</v>
      </c>
      <c r="F86" s="7">
        <v>1</v>
      </c>
      <c r="G86" s="7">
        <v>1</v>
      </c>
      <c r="H86" s="9" t="s">
        <v>6</v>
      </c>
      <c r="I86" s="9" t="s">
        <v>16</v>
      </c>
      <c r="J86" s="7" t="s">
        <v>49</v>
      </c>
      <c r="K86" s="9" t="s">
        <v>8</v>
      </c>
      <c r="L86" s="7">
        <v>1</v>
      </c>
    </row>
    <row r="87" spans="1:14">
      <c r="A87" s="46">
        <v>45050</v>
      </c>
      <c r="B87" s="7">
        <f t="shared" si="2"/>
        <v>86</v>
      </c>
      <c r="C87" s="25" t="s">
        <v>4788</v>
      </c>
      <c r="D87" s="122" t="s">
        <v>61</v>
      </c>
      <c r="E87" s="7">
        <v>1</v>
      </c>
      <c r="F87" s="7">
        <v>1</v>
      </c>
      <c r="G87" s="7">
        <v>1</v>
      </c>
      <c r="H87" s="9" t="s">
        <v>6</v>
      </c>
      <c r="I87" s="9" t="s">
        <v>4</v>
      </c>
      <c r="J87" s="7" t="s">
        <v>49</v>
      </c>
      <c r="K87" s="9" t="s">
        <v>8</v>
      </c>
      <c r="M87" s="7">
        <v>1</v>
      </c>
      <c r="N87" t="s">
        <v>4789</v>
      </c>
    </row>
    <row r="88" spans="1:14">
      <c r="A88" s="46">
        <v>45050</v>
      </c>
      <c r="B88" s="7">
        <f t="shared" si="2"/>
        <v>87</v>
      </c>
      <c r="C88" s="25" t="s">
        <v>4790</v>
      </c>
      <c r="D88" s="122" t="s">
        <v>61</v>
      </c>
      <c r="E88" s="7">
        <v>1</v>
      </c>
      <c r="F88" s="7">
        <v>1</v>
      </c>
      <c r="G88" s="7">
        <v>1</v>
      </c>
      <c r="H88" s="9" t="s">
        <v>6</v>
      </c>
      <c r="I88" s="9" t="s">
        <v>7</v>
      </c>
      <c r="J88" s="7" t="s">
        <v>49</v>
      </c>
      <c r="K88" s="9" t="s">
        <v>8</v>
      </c>
      <c r="M88" s="7">
        <v>1</v>
      </c>
      <c r="N88" t="s">
        <v>4789</v>
      </c>
    </row>
    <row r="89" spans="1:14">
      <c r="A89" s="46">
        <v>45050</v>
      </c>
      <c r="B89" s="7">
        <f t="shared" si="2"/>
        <v>88</v>
      </c>
      <c r="C89" s="25" t="s">
        <v>4791</v>
      </c>
      <c r="D89" s="122" t="s">
        <v>2605</v>
      </c>
      <c r="E89" s="7">
        <v>1</v>
      </c>
      <c r="F89" s="7">
        <v>1</v>
      </c>
      <c r="G89" s="7">
        <v>1</v>
      </c>
      <c r="H89" s="9" t="s">
        <v>6</v>
      </c>
      <c r="I89" s="9" t="s">
        <v>4</v>
      </c>
      <c r="J89" s="7" t="s">
        <v>66</v>
      </c>
      <c r="K89" s="9" t="s">
        <v>36</v>
      </c>
      <c r="M89" s="7">
        <v>1</v>
      </c>
      <c r="N89" t="s">
        <v>4777</v>
      </c>
    </row>
    <row r="90" spans="1:14">
      <c r="A90" s="46">
        <v>45050</v>
      </c>
      <c r="B90" s="7">
        <f t="shared" si="2"/>
        <v>89</v>
      </c>
      <c r="C90" s="25" t="s">
        <v>4792</v>
      </c>
      <c r="D90" s="122" t="s">
        <v>2605</v>
      </c>
      <c r="E90" s="7">
        <v>1</v>
      </c>
      <c r="F90" s="7">
        <v>0</v>
      </c>
      <c r="G90" s="7">
        <v>1</v>
      </c>
      <c r="H90" s="9" t="s">
        <v>15</v>
      </c>
      <c r="I90" s="9" t="s">
        <v>4</v>
      </c>
      <c r="J90" s="7" t="s">
        <v>1209</v>
      </c>
      <c r="K90" s="9" t="s">
        <v>8</v>
      </c>
      <c r="L90" s="7">
        <v>1</v>
      </c>
    </row>
    <row r="91" spans="1:14">
      <c r="A91" s="46">
        <v>45050</v>
      </c>
      <c r="B91" s="7">
        <f t="shared" si="2"/>
        <v>90</v>
      </c>
      <c r="C91" s="25" t="s">
        <v>4793</v>
      </c>
      <c r="D91" s="122" t="s">
        <v>2605</v>
      </c>
      <c r="E91" s="7">
        <v>1</v>
      </c>
      <c r="F91" s="7">
        <v>17</v>
      </c>
      <c r="G91" s="7">
        <v>0</v>
      </c>
      <c r="H91" s="9" t="s">
        <v>30</v>
      </c>
      <c r="I91" s="9" t="s">
        <v>4</v>
      </c>
      <c r="J91" s="7" t="s">
        <v>1209</v>
      </c>
      <c r="K91" s="9" t="s">
        <v>29</v>
      </c>
      <c r="L91" s="7">
        <v>1</v>
      </c>
    </row>
    <row r="92" spans="1:14">
      <c r="A92" s="46">
        <v>45050</v>
      </c>
      <c r="B92" s="7">
        <f t="shared" si="2"/>
        <v>91</v>
      </c>
      <c r="C92" s="25" t="s">
        <v>4794</v>
      </c>
      <c r="D92" s="122" t="s">
        <v>2605</v>
      </c>
      <c r="E92" s="7">
        <v>1</v>
      </c>
      <c r="F92" s="7">
        <v>1</v>
      </c>
      <c r="G92" s="7">
        <v>1</v>
      </c>
      <c r="H92" s="9" t="s">
        <v>6</v>
      </c>
      <c r="I92" s="9" t="s">
        <v>4</v>
      </c>
      <c r="K92" s="9" t="s">
        <v>8</v>
      </c>
      <c r="L92" s="7">
        <v>1</v>
      </c>
    </row>
    <row r="93" spans="1:14">
      <c r="A93" s="46">
        <v>45050</v>
      </c>
      <c r="B93" s="7">
        <f t="shared" si="2"/>
        <v>92</v>
      </c>
      <c r="C93" s="25" t="s">
        <v>4795</v>
      </c>
      <c r="D93" s="122" t="s">
        <v>55</v>
      </c>
      <c r="E93" s="7">
        <v>1</v>
      </c>
      <c r="F93" s="7">
        <v>1</v>
      </c>
      <c r="G93" s="7">
        <v>1</v>
      </c>
      <c r="H93" s="9" t="s">
        <v>6</v>
      </c>
      <c r="I93" s="9" t="s">
        <v>7</v>
      </c>
      <c r="J93" s="7" t="s">
        <v>49</v>
      </c>
      <c r="K93" s="9" t="s">
        <v>8</v>
      </c>
      <c r="L93" s="7">
        <v>1</v>
      </c>
    </row>
    <row r="94" spans="1:14">
      <c r="A94" s="46">
        <v>45050</v>
      </c>
      <c r="B94" s="7">
        <f t="shared" si="2"/>
        <v>93</v>
      </c>
      <c r="C94" s="25" t="s">
        <v>4796</v>
      </c>
      <c r="D94" s="122" t="s">
        <v>55</v>
      </c>
      <c r="E94" s="7">
        <v>1</v>
      </c>
      <c r="F94" s="7">
        <v>1</v>
      </c>
      <c r="G94" s="7">
        <v>1</v>
      </c>
      <c r="H94" s="9" t="s">
        <v>9</v>
      </c>
      <c r="I94" s="9" t="s">
        <v>4</v>
      </c>
      <c r="J94" s="7" t="s">
        <v>49</v>
      </c>
      <c r="K94" s="9" t="s">
        <v>20</v>
      </c>
      <c r="M94" s="7">
        <v>1</v>
      </c>
      <c r="N94" t="s">
        <v>4777</v>
      </c>
    </row>
    <row r="95" spans="1:14">
      <c r="A95" s="46">
        <v>45050</v>
      </c>
      <c r="B95" s="7">
        <f t="shared" si="2"/>
        <v>94</v>
      </c>
      <c r="C95" s="25" t="s">
        <v>4797</v>
      </c>
      <c r="D95" s="122" t="s">
        <v>55</v>
      </c>
      <c r="E95" s="7">
        <v>1</v>
      </c>
      <c r="F95" s="7">
        <v>1</v>
      </c>
      <c r="G95" s="7">
        <v>1</v>
      </c>
      <c r="H95" s="9" t="s">
        <v>9</v>
      </c>
      <c r="I95" s="9" t="s">
        <v>4</v>
      </c>
      <c r="J95" s="7" t="s">
        <v>87</v>
      </c>
      <c r="K95" s="9" t="s">
        <v>20</v>
      </c>
      <c r="M95" s="7">
        <v>1</v>
      </c>
      <c r="N95" t="s">
        <v>4777</v>
      </c>
    </row>
    <row r="96" spans="1:14">
      <c r="A96" s="46">
        <v>45050</v>
      </c>
      <c r="B96" s="7">
        <f t="shared" si="2"/>
        <v>95</v>
      </c>
      <c r="C96" s="25" t="s">
        <v>4798</v>
      </c>
      <c r="D96" s="122" t="s">
        <v>55</v>
      </c>
      <c r="E96" s="7">
        <v>1</v>
      </c>
      <c r="F96" s="7">
        <v>0</v>
      </c>
      <c r="G96" s="7">
        <v>1</v>
      </c>
      <c r="H96" s="9" t="s">
        <v>3</v>
      </c>
      <c r="I96" s="9" t="s">
        <v>22</v>
      </c>
      <c r="J96" s="7" t="s">
        <v>49</v>
      </c>
      <c r="K96" s="9" t="s">
        <v>5</v>
      </c>
      <c r="L96" s="7">
        <v>1</v>
      </c>
    </row>
    <row r="97" spans="1:14">
      <c r="A97" s="46">
        <v>45050</v>
      </c>
      <c r="B97" s="7">
        <f t="shared" si="2"/>
        <v>96</v>
      </c>
      <c r="C97" s="25" t="s">
        <v>4078</v>
      </c>
      <c r="D97" s="122" t="s">
        <v>59</v>
      </c>
      <c r="E97" s="7">
        <v>1</v>
      </c>
      <c r="F97" s="7">
        <v>17</v>
      </c>
      <c r="G97" s="7">
        <v>2</v>
      </c>
      <c r="H97" s="9" t="s">
        <v>21</v>
      </c>
      <c r="I97" s="9" t="s">
        <v>4</v>
      </c>
      <c r="J97" s="7" t="s">
        <v>1209</v>
      </c>
      <c r="K97" s="9" t="s">
        <v>25</v>
      </c>
      <c r="M97" s="7">
        <v>1</v>
      </c>
      <c r="N97" t="s">
        <v>4799</v>
      </c>
    </row>
    <row r="98" spans="1:14">
      <c r="A98" s="46">
        <v>45050</v>
      </c>
      <c r="B98" s="7">
        <f t="shared" si="2"/>
        <v>97</v>
      </c>
      <c r="C98" s="25" t="s">
        <v>4800</v>
      </c>
      <c r="D98" s="122" t="s">
        <v>59</v>
      </c>
      <c r="E98" s="7">
        <v>1</v>
      </c>
      <c r="F98" s="7">
        <v>1</v>
      </c>
      <c r="G98" s="7">
        <v>1</v>
      </c>
      <c r="H98" s="9" t="s">
        <v>6</v>
      </c>
      <c r="I98" s="9" t="s">
        <v>4</v>
      </c>
      <c r="J98" s="7" t="s">
        <v>66</v>
      </c>
      <c r="K98" s="9" t="s">
        <v>8</v>
      </c>
      <c r="M98" s="7">
        <v>1</v>
      </c>
      <c r="N98" t="s">
        <v>3645</v>
      </c>
    </row>
    <row r="99" spans="1:14">
      <c r="A99" s="46">
        <v>45050</v>
      </c>
      <c r="B99" s="7">
        <f t="shared" si="2"/>
        <v>98</v>
      </c>
      <c r="C99" s="25" t="s">
        <v>4801</v>
      </c>
      <c r="D99" s="122" t="s">
        <v>59</v>
      </c>
      <c r="E99" s="7">
        <v>1</v>
      </c>
      <c r="F99" s="7">
        <v>1</v>
      </c>
      <c r="G99" s="7">
        <v>1</v>
      </c>
      <c r="H99" s="9" t="s">
        <v>6</v>
      </c>
      <c r="I99" s="9" t="s">
        <v>7</v>
      </c>
      <c r="J99" s="7" t="s">
        <v>51</v>
      </c>
      <c r="K99" s="9" t="s">
        <v>8</v>
      </c>
      <c r="L99" s="7">
        <v>1</v>
      </c>
    </row>
    <row r="100" spans="1:14">
      <c r="A100" s="46">
        <v>45050</v>
      </c>
      <c r="B100" s="7">
        <f t="shared" si="2"/>
        <v>99</v>
      </c>
      <c r="C100" s="25" t="s">
        <v>4802</v>
      </c>
      <c r="D100" s="122" t="s">
        <v>59</v>
      </c>
      <c r="E100" s="7">
        <v>1</v>
      </c>
      <c r="F100" s="7">
        <v>1</v>
      </c>
      <c r="G100" s="7">
        <v>1</v>
      </c>
      <c r="H100" s="9" t="s">
        <v>6</v>
      </c>
      <c r="I100" s="9" t="s">
        <v>4</v>
      </c>
      <c r="J100" s="7" t="s">
        <v>51</v>
      </c>
      <c r="K100" s="9" t="s">
        <v>8</v>
      </c>
      <c r="L100" s="7">
        <v>1</v>
      </c>
    </row>
    <row r="101" spans="1:14">
      <c r="A101" s="46">
        <v>45050</v>
      </c>
      <c r="B101" s="7">
        <f t="shared" si="2"/>
        <v>100</v>
      </c>
      <c r="C101" s="25" t="s">
        <v>4803</v>
      </c>
      <c r="D101" s="122" t="s">
        <v>3439</v>
      </c>
      <c r="E101" s="7">
        <v>1</v>
      </c>
      <c r="F101" s="7">
        <v>1</v>
      </c>
      <c r="G101" s="7">
        <v>1</v>
      </c>
      <c r="H101" s="9" t="s">
        <v>6</v>
      </c>
      <c r="I101" s="9" t="s">
        <v>4</v>
      </c>
      <c r="J101" s="7" t="s">
        <v>49</v>
      </c>
      <c r="K101" s="9" t="s">
        <v>8</v>
      </c>
      <c r="L101" s="7">
        <v>1</v>
      </c>
    </row>
    <row r="102" spans="1:14">
      <c r="A102" s="46">
        <v>45050</v>
      </c>
      <c r="B102" s="7">
        <f t="shared" si="2"/>
        <v>101</v>
      </c>
      <c r="C102" s="25" t="s">
        <v>4804</v>
      </c>
      <c r="D102" s="122" t="s">
        <v>3439</v>
      </c>
      <c r="E102" s="7">
        <v>1</v>
      </c>
      <c r="F102" s="7">
        <v>1</v>
      </c>
      <c r="G102" s="7">
        <v>1</v>
      </c>
      <c r="H102" s="9" t="s">
        <v>6</v>
      </c>
      <c r="I102" s="9" t="s">
        <v>4</v>
      </c>
      <c r="J102" s="7" t="s">
        <v>87</v>
      </c>
      <c r="K102" s="9" t="s">
        <v>8</v>
      </c>
      <c r="M102" s="7">
        <v>1</v>
      </c>
      <c r="N102" t="s">
        <v>4805</v>
      </c>
    </row>
    <row r="103" spans="1:14">
      <c r="A103" s="46">
        <v>45050</v>
      </c>
      <c r="B103" s="7">
        <f>B102+1</f>
        <v>102</v>
      </c>
      <c r="C103" s="25" t="s">
        <v>4806</v>
      </c>
      <c r="D103" s="122" t="s">
        <v>3439</v>
      </c>
      <c r="E103" s="7">
        <v>1</v>
      </c>
      <c r="F103" s="7">
        <v>1</v>
      </c>
      <c r="G103" s="7">
        <v>0</v>
      </c>
      <c r="H103" s="9" t="s">
        <v>28</v>
      </c>
      <c r="I103" s="9" t="s">
        <v>4807</v>
      </c>
      <c r="J103" s="7" t="s">
        <v>49</v>
      </c>
      <c r="K103" s="9" t="s">
        <v>17</v>
      </c>
      <c r="L103" s="7">
        <v>1</v>
      </c>
    </row>
    <row r="104" spans="1:14">
      <c r="A104" s="46">
        <v>45050</v>
      </c>
      <c r="B104" s="7">
        <f t="shared" si="2"/>
        <v>103</v>
      </c>
      <c r="C104" s="25" t="s">
        <v>4808</v>
      </c>
      <c r="D104" s="122" t="s">
        <v>48</v>
      </c>
      <c r="E104" s="7">
        <v>1</v>
      </c>
      <c r="F104" s="7">
        <v>0</v>
      </c>
      <c r="G104" s="7">
        <v>0</v>
      </c>
      <c r="H104" s="9" t="s">
        <v>6</v>
      </c>
      <c r="I104" s="9" t="s">
        <v>4</v>
      </c>
      <c r="J104" s="7" t="s">
        <v>87</v>
      </c>
      <c r="K104" s="9" t="s">
        <v>11</v>
      </c>
      <c r="L104" s="7">
        <v>1</v>
      </c>
    </row>
    <row r="105" spans="1:14">
      <c r="A105" s="46">
        <v>45050</v>
      </c>
      <c r="B105" s="7">
        <f t="shared" si="2"/>
        <v>104</v>
      </c>
      <c r="C105" s="25" t="s">
        <v>4809</v>
      </c>
      <c r="D105" s="122" t="s">
        <v>48</v>
      </c>
      <c r="E105" s="7">
        <v>1</v>
      </c>
      <c r="F105" s="7">
        <v>1</v>
      </c>
      <c r="G105" s="7">
        <v>0</v>
      </c>
      <c r="H105" s="9" t="s">
        <v>18</v>
      </c>
      <c r="I105" s="9" t="s">
        <v>7</v>
      </c>
      <c r="J105" s="7" t="s">
        <v>49</v>
      </c>
      <c r="K105" s="9" t="s">
        <v>8</v>
      </c>
      <c r="M105" s="7">
        <v>1</v>
      </c>
    </row>
    <row r="106" spans="1:14">
      <c r="A106" s="46">
        <v>45050</v>
      </c>
      <c r="B106" s="7">
        <f t="shared" si="2"/>
        <v>105</v>
      </c>
      <c r="C106" s="25" t="s">
        <v>4810</v>
      </c>
      <c r="D106" s="122" t="s">
        <v>48</v>
      </c>
      <c r="E106" s="122">
        <v>1</v>
      </c>
      <c r="F106" s="7">
        <v>1</v>
      </c>
      <c r="G106" s="7">
        <v>1</v>
      </c>
      <c r="H106" s="9" t="s">
        <v>28</v>
      </c>
      <c r="I106" s="9" t="s">
        <v>4</v>
      </c>
      <c r="J106" s="7" t="s">
        <v>87</v>
      </c>
      <c r="K106" s="9" t="s">
        <v>5</v>
      </c>
      <c r="L106" s="7">
        <v>1</v>
      </c>
    </row>
    <row r="107" spans="1:14">
      <c r="A107" s="46">
        <v>45050</v>
      </c>
      <c r="B107" s="7">
        <f t="shared" si="2"/>
        <v>106</v>
      </c>
      <c r="C107" s="25" t="s">
        <v>4811</v>
      </c>
      <c r="D107" s="122" t="s">
        <v>48</v>
      </c>
      <c r="E107" s="7">
        <v>1</v>
      </c>
      <c r="F107" s="7">
        <v>1</v>
      </c>
      <c r="G107" s="7">
        <v>1</v>
      </c>
      <c r="H107" s="9" t="s">
        <v>28</v>
      </c>
      <c r="I107" s="9" t="s">
        <v>4</v>
      </c>
      <c r="J107" s="7" t="s">
        <v>49</v>
      </c>
      <c r="K107" s="9" t="s">
        <v>5</v>
      </c>
      <c r="L107" s="7">
        <v>1</v>
      </c>
    </row>
    <row r="108" spans="1:14">
      <c r="A108" s="46">
        <v>45050</v>
      </c>
      <c r="B108" s="7">
        <f t="shared" si="2"/>
        <v>107</v>
      </c>
      <c r="C108" s="25" t="s">
        <v>4812</v>
      </c>
      <c r="D108" s="122" t="s">
        <v>48</v>
      </c>
      <c r="E108" s="7">
        <v>1</v>
      </c>
      <c r="F108" s="7">
        <v>1</v>
      </c>
      <c r="G108" s="7">
        <v>1</v>
      </c>
      <c r="H108" s="9" t="s">
        <v>28</v>
      </c>
      <c r="I108" s="9" t="s">
        <v>4</v>
      </c>
      <c r="J108" s="7" t="s">
        <v>51</v>
      </c>
      <c r="K108" s="9" t="s">
        <v>5</v>
      </c>
      <c r="L108" s="7">
        <v>1</v>
      </c>
    </row>
    <row r="109" spans="1:14">
      <c r="A109" s="46">
        <v>45050</v>
      </c>
      <c r="B109" s="7">
        <f t="shared" si="2"/>
        <v>108</v>
      </c>
      <c r="C109" s="25" t="s">
        <v>4813</v>
      </c>
      <c r="D109" s="122" t="s">
        <v>48</v>
      </c>
      <c r="E109" s="7">
        <v>1</v>
      </c>
      <c r="F109" s="7">
        <v>0</v>
      </c>
      <c r="G109" s="7">
        <v>1</v>
      </c>
      <c r="H109" s="9" t="s">
        <v>6</v>
      </c>
      <c r="I109" s="9" t="s">
        <v>4</v>
      </c>
      <c r="J109" s="7" t="s">
        <v>66</v>
      </c>
      <c r="K109" s="9" t="s">
        <v>20</v>
      </c>
      <c r="M109" s="7">
        <v>1</v>
      </c>
      <c r="N109" t="s">
        <v>4814</v>
      </c>
    </row>
    <row r="110" spans="1:14">
      <c r="A110" s="46">
        <v>45050</v>
      </c>
      <c r="B110" s="7">
        <f t="shared" si="2"/>
        <v>109</v>
      </c>
      <c r="C110" s="25" t="s">
        <v>4815</v>
      </c>
      <c r="D110" s="122" t="s">
        <v>48</v>
      </c>
      <c r="E110" s="7">
        <v>1</v>
      </c>
      <c r="F110" s="7">
        <v>0</v>
      </c>
      <c r="G110" s="7">
        <v>4</v>
      </c>
      <c r="H110" s="9" t="s">
        <v>6</v>
      </c>
      <c r="I110" s="9" t="s">
        <v>4</v>
      </c>
      <c r="J110" s="7" t="s">
        <v>787</v>
      </c>
      <c r="K110" s="9" t="s">
        <v>20</v>
      </c>
      <c r="M110" s="7">
        <v>1</v>
      </c>
      <c r="N110" t="s">
        <v>4816</v>
      </c>
    </row>
    <row r="111" spans="1:14">
      <c r="A111" s="46">
        <v>45050</v>
      </c>
      <c r="B111" s="7">
        <f t="shared" si="2"/>
        <v>110</v>
      </c>
      <c r="C111" s="25" t="s">
        <v>4817</v>
      </c>
      <c r="D111" s="122" t="s">
        <v>783</v>
      </c>
      <c r="E111" s="7">
        <v>1</v>
      </c>
      <c r="F111" s="7">
        <v>1</v>
      </c>
      <c r="G111" s="7">
        <v>2</v>
      </c>
      <c r="H111" s="9" t="s">
        <v>18</v>
      </c>
      <c r="I111" s="9" t="s">
        <v>4</v>
      </c>
      <c r="J111" s="7" t="s">
        <v>87</v>
      </c>
      <c r="K111" s="9" t="s">
        <v>25</v>
      </c>
      <c r="L111" s="7">
        <v>1</v>
      </c>
    </row>
    <row r="112" spans="1:14">
      <c r="A112" s="46">
        <v>45050</v>
      </c>
      <c r="B112" s="7">
        <f t="shared" si="2"/>
        <v>111</v>
      </c>
      <c r="C112" s="25" t="s">
        <v>4818</v>
      </c>
      <c r="D112" s="122" t="s">
        <v>783</v>
      </c>
      <c r="E112" s="7">
        <v>1</v>
      </c>
      <c r="F112" s="7">
        <v>1</v>
      </c>
      <c r="G112" s="7">
        <v>2</v>
      </c>
      <c r="H112" s="9" t="s">
        <v>18</v>
      </c>
      <c r="I112" s="9" t="s">
        <v>4</v>
      </c>
      <c r="J112" s="7" t="s">
        <v>87</v>
      </c>
      <c r="K112" s="9" t="s">
        <v>25</v>
      </c>
      <c r="L112" s="7">
        <v>1</v>
      </c>
    </row>
    <row r="113" spans="1:14">
      <c r="A113" s="46">
        <v>45050</v>
      </c>
      <c r="B113" s="7">
        <f t="shared" si="2"/>
        <v>112</v>
      </c>
      <c r="C113" s="25" t="s">
        <v>4819</v>
      </c>
      <c r="D113" s="122" t="s">
        <v>783</v>
      </c>
      <c r="E113" s="7">
        <v>1</v>
      </c>
      <c r="F113" s="7">
        <v>1</v>
      </c>
      <c r="G113" s="7">
        <v>2</v>
      </c>
      <c r="H113" s="9" t="s">
        <v>18</v>
      </c>
      <c r="I113" s="9" t="s">
        <v>4</v>
      </c>
      <c r="J113" s="7" t="s">
        <v>49</v>
      </c>
      <c r="K113" s="9" t="s">
        <v>25</v>
      </c>
      <c r="L113" s="7">
        <v>1</v>
      </c>
    </row>
    <row r="114" spans="1:14">
      <c r="A114" s="46">
        <v>45050</v>
      </c>
      <c r="B114" s="7">
        <f t="shared" si="2"/>
        <v>113</v>
      </c>
      <c r="C114" s="25" t="s">
        <v>4820</v>
      </c>
      <c r="D114" s="122" t="s">
        <v>783</v>
      </c>
      <c r="E114" s="7">
        <v>1</v>
      </c>
      <c r="F114" s="7">
        <v>1</v>
      </c>
      <c r="G114" s="7">
        <v>2</v>
      </c>
      <c r="H114" s="9" t="s">
        <v>18</v>
      </c>
      <c r="I114" s="9" t="s">
        <v>4</v>
      </c>
      <c r="J114" s="7" t="s">
        <v>83</v>
      </c>
      <c r="K114" s="9" t="s">
        <v>25</v>
      </c>
      <c r="L114" s="7">
        <v>1</v>
      </c>
    </row>
    <row r="115" spans="1:14">
      <c r="A115" s="46">
        <v>45050</v>
      </c>
      <c r="B115" s="7">
        <f t="shared" si="2"/>
        <v>114</v>
      </c>
      <c r="C115" s="25" t="s">
        <v>4821</v>
      </c>
      <c r="D115" s="122" t="s">
        <v>783</v>
      </c>
      <c r="E115" s="7">
        <v>1</v>
      </c>
      <c r="F115" s="7">
        <v>1</v>
      </c>
      <c r="G115" s="7">
        <v>2</v>
      </c>
      <c r="H115" s="9" t="s">
        <v>18</v>
      </c>
      <c r="I115" s="9" t="s">
        <v>4</v>
      </c>
      <c r="J115" s="7" t="s">
        <v>83</v>
      </c>
      <c r="K115" s="9" t="s">
        <v>25</v>
      </c>
      <c r="L115" s="7">
        <v>1</v>
      </c>
    </row>
    <row r="116" spans="1:14">
      <c r="A116" s="46">
        <v>45050</v>
      </c>
      <c r="B116" s="7">
        <f t="shared" si="2"/>
        <v>115</v>
      </c>
      <c r="C116" s="25" t="s">
        <v>4822</v>
      </c>
      <c r="D116" s="122" t="s">
        <v>783</v>
      </c>
      <c r="E116" s="7">
        <v>1</v>
      </c>
      <c r="F116" s="7">
        <v>1</v>
      </c>
      <c r="G116" s="7">
        <v>2</v>
      </c>
      <c r="H116" s="9" t="s">
        <v>18</v>
      </c>
      <c r="I116" s="9" t="s">
        <v>4</v>
      </c>
      <c r="J116" s="7" t="s">
        <v>49</v>
      </c>
      <c r="K116" s="9" t="s">
        <v>25</v>
      </c>
      <c r="L116" s="7">
        <v>1</v>
      </c>
    </row>
    <row r="117" spans="1:14">
      <c r="A117" s="46">
        <v>45050</v>
      </c>
      <c r="B117" s="7">
        <f t="shared" si="2"/>
        <v>116</v>
      </c>
      <c r="C117" s="25" t="s">
        <v>4823</v>
      </c>
      <c r="D117" s="122" t="s">
        <v>783</v>
      </c>
      <c r="E117" s="7">
        <v>1</v>
      </c>
      <c r="F117" s="7">
        <v>1</v>
      </c>
      <c r="G117" s="7">
        <v>1</v>
      </c>
      <c r="H117" s="9" t="s">
        <v>18</v>
      </c>
      <c r="I117" s="9" t="s">
        <v>4</v>
      </c>
      <c r="J117" s="7" t="s">
        <v>51</v>
      </c>
      <c r="K117" s="9" t="s">
        <v>25</v>
      </c>
      <c r="L117" s="7">
        <v>1</v>
      </c>
    </row>
    <row r="118" spans="1:14">
      <c r="A118" s="46">
        <v>45050</v>
      </c>
      <c r="B118" s="7">
        <f t="shared" si="2"/>
        <v>117</v>
      </c>
      <c r="C118" s="25" t="s">
        <v>4824</v>
      </c>
      <c r="D118" s="122" t="s">
        <v>783</v>
      </c>
      <c r="E118" s="7">
        <v>1</v>
      </c>
      <c r="F118" s="7">
        <v>1</v>
      </c>
      <c r="G118" s="7">
        <v>2</v>
      </c>
      <c r="H118" s="9" t="s">
        <v>18</v>
      </c>
      <c r="I118" s="9" t="s">
        <v>4</v>
      </c>
      <c r="J118" s="7" t="s">
        <v>51</v>
      </c>
      <c r="K118" s="9" t="s">
        <v>25</v>
      </c>
      <c r="L118" s="7">
        <v>1</v>
      </c>
    </row>
    <row r="119" spans="1:14">
      <c r="A119" s="46">
        <v>45050</v>
      </c>
      <c r="B119" s="7">
        <f t="shared" si="2"/>
        <v>118</v>
      </c>
      <c r="C119" s="25" t="s">
        <v>4825</v>
      </c>
      <c r="D119" s="122" t="s">
        <v>783</v>
      </c>
      <c r="E119" s="7">
        <v>1</v>
      </c>
      <c r="F119" s="7">
        <v>1</v>
      </c>
      <c r="G119" s="7">
        <v>0</v>
      </c>
      <c r="H119" s="9" t="s">
        <v>28</v>
      </c>
      <c r="I119" s="9" t="s">
        <v>4807</v>
      </c>
      <c r="J119" s="7" t="s">
        <v>49</v>
      </c>
      <c r="K119" s="9" t="s">
        <v>17</v>
      </c>
      <c r="M119" s="7">
        <v>1</v>
      </c>
      <c r="N119" t="s">
        <v>4826</v>
      </c>
    </row>
    <row r="120" spans="1:14">
      <c r="A120" s="46">
        <v>45050</v>
      </c>
      <c r="B120" s="7">
        <f t="shared" si="2"/>
        <v>119</v>
      </c>
      <c r="C120" s="25" t="s">
        <v>4827</v>
      </c>
      <c r="D120" s="122" t="s">
        <v>53</v>
      </c>
      <c r="E120" s="7">
        <v>1</v>
      </c>
      <c r="F120" s="7">
        <v>1</v>
      </c>
      <c r="G120" s="7">
        <v>1</v>
      </c>
      <c r="H120" s="9" t="s">
        <v>6</v>
      </c>
      <c r="I120" s="9" t="s">
        <v>4</v>
      </c>
      <c r="J120" s="7" t="s">
        <v>51</v>
      </c>
      <c r="K120" s="9" t="s">
        <v>20</v>
      </c>
      <c r="M120" s="7">
        <v>1</v>
      </c>
      <c r="N120" s="219" t="s">
        <v>4828</v>
      </c>
    </row>
    <row r="121" spans="1:14">
      <c r="A121" s="46">
        <v>45050</v>
      </c>
      <c r="B121" s="7">
        <f t="shared" si="2"/>
        <v>120</v>
      </c>
      <c r="C121" s="25" t="s">
        <v>4829</v>
      </c>
      <c r="D121" s="122" t="s">
        <v>53</v>
      </c>
      <c r="E121" s="7">
        <v>1</v>
      </c>
      <c r="F121" s="7">
        <v>1</v>
      </c>
      <c r="G121" s="7">
        <v>1</v>
      </c>
      <c r="H121" s="9" t="s">
        <v>6</v>
      </c>
      <c r="I121" s="9" t="s">
        <v>7</v>
      </c>
      <c r="J121" s="7" t="s">
        <v>51</v>
      </c>
      <c r="K121" s="9" t="s">
        <v>8</v>
      </c>
      <c r="M121" s="7">
        <v>1</v>
      </c>
      <c r="N121" s="219" t="s">
        <v>4830</v>
      </c>
    </row>
    <row r="122" spans="1:14">
      <c r="A122" s="46">
        <v>45050</v>
      </c>
      <c r="B122" s="7">
        <f t="shared" si="2"/>
        <v>121</v>
      </c>
      <c r="C122" s="25" t="s">
        <v>4831</v>
      </c>
      <c r="D122" s="122" t="s">
        <v>53</v>
      </c>
      <c r="E122" s="7">
        <v>1</v>
      </c>
      <c r="F122" s="7">
        <v>1</v>
      </c>
      <c r="G122" s="7">
        <v>1</v>
      </c>
      <c r="H122" s="9" t="s">
        <v>6</v>
      </c>
      <c r="I122" s="9" t="s">
        <v>4</v>
      </c>
      <c r="J122" s="7" t="s">
        <v>51</v>
      </c>
      <c r="K122" s="9" t="s">
        <v>8</v>
      </c>
      <c r="M122" s="7">
        <v>1</v>
      </c>
      <c r="N122" s="219" t="s">
        <v>4830</v>
      </c>
    </row>
    <row r="123" spans="1:14">
      <c r="A123" s="46">
        <v>45050</v>
      </c>
      <c r="B123" s="7">
        <f t="shared" si="2"/>
        <v>122</v>
      </c>
      <c r="C123" s="25" t="s">
        <v>4832</v>
      </c>
      <c r="D123" s="122" t="s">
        <v>53</v>
      </c>
      <c r="E123" s="7">
        <v>1</v>
      </c>
      <c r="F123" s="7">
        <v>0</v>
      </c>
      <c r="G123" s="7">
        <v>0</v>
      </c>
      <c r="H123" s="9" t="s">
        <v>6</v>
      </c>
      <c r="I123" s="9" t="s">
        <v>4</v>
      </c>
      <c r="J123" s="7" t="s">
        <v>51</v>
      </c>
      <c r="K123" s="9" t="s">
        <v>8</v>
      </c>
      <c r="L123" s="7">
        <v>1</v>
      </c>
    </row>
    <row r="124" spans="1:14">
      <c r="A124" s="46">
        <v>45050</v>
      </c>
      <c r="B124" s="7">
        <f t="shared" si="2"/>
        <v>123</v>
      </c>
      <c r="C124" s="25" t="s">
        <v>4833</v>
      </c>
      <c r="D124" s="122" t="s">
        <v>53</v>
      </c>
      <c r="E124" s="7">
        <v>1</v>
      </c>
      <c r="F124" s="7">
        <v>0</v>
      </c>
      <c r="G124" s="7">
        <v>0</v>
      </c>
      <c r="H124" s="9" t="s">
        <v>6</v>
      </c>
      <c r="I124" s="9" t="s">
        <v>7</v>
      </c>
      <c r="J124" s="7" t="s">
        <v>51</v>
      </c>
      <c r="K124" s="9" t="s">
        <v>8</v>
      </c>
      <c r="L124" s="7">
        <v>1</v>
      </c>
    </row>
    <row r="125" spans="1:14">
      <c r="A125" s="46">
        <v>45050</v>
      </c>
      <c r="B125" s="7">
        <f>B124+1</f>
        <v>124</v>
      </c>
      <c r="C125" s="25" t="s">
        <v>4834</v>
      </c>
      <c r="D125" s="122" t="s">
        <v>113</v>
      </c>
      <c r="E125" s="7">
        <v>1</v>
      </c>
      <c r="F125" s="7">
        <v>0</v>
      </c>
      <c r="G125" s="7">
        <v>0</v>
      </c>
      <c r="H125" s="9" t="s">
        <v>6</v>
      </c>
      <c r="I125" s="9" t="s">
        <v>4</v>
      </c>
      <c r="J125" s="7" t="s">
        <v>87</v>
      </c>
      <c r="K125" s="9" t="s">
        <v>4835</v>
      </c>
      <c r="L125" s="7">
        <v>1</v>
      </c>
    </row>
    <row r="126" spans="1:14">
      <c r="A126" s="46">
        <v>45050</v>
      </c>
      <c r="B126" s="7">
        <f>B125+1</f>
        <v>125</v>
      </c>
      <c r="C126" s="25" t="s">
        <v>4836</v>
      </c>
      <c r="D126" s="122" t="s">
        <v>113</v>
      </c>
      <c r="E126" s="7">
        <v>1</v>
      </c>
      <c r="F126" s="7">
        <v>0</v>
      </c>
      <c r="G126" s="7">
        <v>0</v>
      </c>
      <c r="H126" s="9" t="s">
        <v>6</v>
      </c>
      <c r="I126" s="9" t="s">
        <v>4</v>
      </c>
      <c r="J126" s="7" t="s">
        <v>51</v>
      </c>
      <c r="K126" s="9" t="s">
        <v>4835</v>
      </c>
      <c r="L126" s="7">
        <v>1</v>
      </c>
    </row>
    <row r="127" spans="1:14">
      <c r="A127" s="46">
        <v>45050</v>
      </c>
      <c r="B127" s="7">
        <f>B126+1</f>
        <v>126</v>
      </c>
      <c r="C127" s="25" t="s">
        <v>4837</v>
      </c>
      <c r="D127" s="122" t="s">
        <v>113</v>
      </c>
      <c r="E127" s="7">
        <v>1</v>
      </c>
      <c r="F127" s="7">
        <v>0</v>
      </c>
      <c r="G127" s="7">
        <v>0</v>
      </c>
      <c r="H127" s="9" t="s">
        <v>6</v>
      </c>
      <c r="I127" s="9" t="s">
        <v>4</v>
      </c>
      <c r="J127" s="7" t="s">
        <v>83</v>
      </c>
      <c r="K127" s="9" t="s">
        <v>4835</v>
      </c>
      <c r="L127" s="7">
        <v>1</v>
      </c>
    </row>
    <row r="128" spans="1:14">
      <c r="A128" s="46">
        <v>45050</v>
      </c>
      <c r="B128" s="7">
        <f>B127+1</f>
        <v>127</v>
      </c>
      <c r="C128" s="25" t="s">
        <v>4838</v>
      </c>
      <c r="D128" s="122" t="s">
        <v>113</v>
      </c>
      <c r="E128" s="7">
        <v>1</v>
      </c>
      <c r="F128" s="7">
        <v>0</v>
      </c>
      <c r="G128" s="7">
        <v>0</v>
      </c>
      <c r="H128" s="9" t="s">
        <v>6</v>
      </c>
      <c r="I128" s="9" t="s">
        <v>4</v>
      </c>
      <c r="J128" s="7" t="s">
        <v>49</v>
      </c>
      <c r="K128" s="9" t="s">
        <v>4835</v>
      </c>
      <c r="L128" s="7">
        <v>1</v>
      </c>
    </row>
    <row r="129" spans="1:14">
      <c r="A129" s="46">
        <v>45051</v>
      </c>
      <c r="B129" s="7">
        <f>B128+1</f>
        <v>128</v>
      </c>
      <c r="C129" s="25" t="s">
        <v>4839</v>
      </c>
      <c r="D129" s="122" t="s">
        <v>2605</v>
      </c>
      <c r="E129" s="7">
        <v>1</v>
      </c>
      <c r="F129" s="7">
        <v>1</v>
      </c>
      <c r="G129" s="7">
        <v>1</v>
      </c>
      <c r="H129" s="9" t="s">
        <v>6</v>
      </c>
      <c r="I129" s="9" t="s">
        <v>7</v>
      </c>
      <c r="J129" s="7" t="s">
        <v>49</v>
      </c>
      <c r="K129" s="9" t="s">
        <v>8</v>
      </c>
      <c r="L129" s="7">
        <v>1</v>
      </c>
    </row>
    <row r="130" spans="1:14">
      <c r="A130" s="46">
        <v>45051</v>
      </c>
      <c r="B130" s="7">
        <f>B129+1</f>
        <v>129</v>
      </c>
      <c r="C130" s="25" t="s">
        <v>4840</v>
      </c>
      <c r="D130" s="122" t="s">
        <v>61</v>
      </c>
      <c r="E130" s="7">
        <v>1</v>
      </c>
      <c r="F130" s="7">
        <v>1</v>
      </c>
      <c r="G130" s="7">
        <v>1</v>
      </c>
      <c r="H130" s="9" t="s">
        <v>3</v>
      </c>
      <c r="I130" s="9" t="s">
        <v>4</v>
      </c>
      <c r="J130" s="7" t="s">
        <v>87</v>
      </c>
      <c r="K130" s="9" t="s">
        <v>5</v>
      </c>
      <c r="M130" s="7">
        <v>1</v>
      </c>
      <c r="N130" t="s">
        <v>4841</v>
      </c>
    </row>
    <row r="131" spans="1:14">
      <c r="A131" s="46">
        <v>45051</v>
      </c>
      <c r="B131" s="7">
        <f>B130+1</f>
        <v>130</v>
      </c>
      <c r="C131" s="25" t="s">
        <v>4842</v>
      </c>
      <c r="D131" s="122" t="s">
        <v>61</v>
      </c>
      <c r="E131" s="7">
        <v>1</v>
      </c>
      <c r="F131" s="7">
        <v>1</v>
      </c>
      <c r="G131" s="7">
        <v>0</v>
      </c>
      <c r="H131" s="9" t="s">
        <v>18</v>
      </c>
      <c r="I131" s="9" t="s">
        <v>13</v>
      </c>
      <c r="J131" s="7" t="s">
        <v>49</v>
      </c>
      <c r="K131" s="9" t="s">
        <v>17</v>
      </c>
      <c r="M131" s="7">
        <v>1</v>
      </c>
      <c r="N131" t="s">
        <v>2650</v>
      </c>
    </row>
    <row r="132" spans="1:14">
      <c r="A132" s="46">
        <v>45051</v>
      </c>
      <c r="B132" s="7">
        <f>B131+1</f>
        <v>131</v>
      </c>
      <c r="C132" s="25" t="s">
        <v>4843</v>
      </c>
      <c r="D132" s="122" t="s">
        <v>59</v>
      </c>
      <c r="E132" s="7">
        <v>1</v>
      </c>
      <c r="F132" s="7">
        <v>21</v>
      </c>
      <c r="G132" s="7">
        <v>0</v>
      </c>
      <c r="H132" s="9" t="s">
        <v>30</v>
      </c>
      <c r="I132" s="9" t="s">
        <v>4</v>
      </c>
      <c r="J132" s="7" t="s">
        <v>71</v>
      </c>
      <c r="K132" s="9" t="s">
        <v>29</v>
      </c>
      <c r="L132" s="7">
        <v>1</v>
      </c>
    </row>
    <row r="133" spans="1:14">
      <c r="A133" s="46">
        <v>45051</v>
      </c>
      <c r="B133" s="7">
        <f>B132+1</f>
        <v>132</v>
      </c>
      <c r="C133" s="25" t="s">
        <v>4844</v>
      </c>
      <c r="D133" s="122" t="s">
        <v>59</v>
      </c>
      <c r="E133" s="7">
        <v>1</v>
      </c>
      <c r="F133" s="7">
        <v>1</v>
      </c>
      <c r="G133" s="7">
        <v>1</v>
      </c>
      <c r="H133" s="9" t="s">
        <v>6</v>
      </c>
      <c r="I133" s="9" t="s">
        <v>7</v>
      </c>
      <c r="J133" s="7" t="s">
        <v>49</v>
      </c>
      <c r="K133" s="9" t="s">
        <v>8</v>
      </c>
      <c r="L133" s="7">
        <v>1</v>
      </c>
    </row>
    <row r="134" spans="1:14">
      <c r="A134" s="46">
        <v>45051</v>
      </c>
      <c r="B134" s="7">
        <f>B133+1</f>
        <v>133</v>
      </c>
      <c r="C134" s="25" t="s">
        <v>4845</v>
      </c>
      <c r="D134" s="122" t="s">
        <v>70</v>
      </c>
      <c r="E134" s="7">
        <v>1</v>
      </c>
      <c r="F134" s="7">
        <v>1</v>
      </c>
      <c r="G134" s="7">
        <v>1</v>
      </c>
      <c r="H134" s="9" t="s">
        <v>3</v>
      </c>
      <c r="I134" s="9" t="s">
        <v>22</v>
      </c>
      <c r="J134" s="7" t="s">
        <v>49</v>
      </c>
      <c r="K134" s="9" t="s">
        <v>5</v>
      </c>
      <c r="M134" s="7">
        <v>1</v>
      </c>
      <c r="N134" t="s">
        <v>4846</v>
      </c>
    </row>
    <row r="135" spans="1:14">
      <c r="A135" s="46">
        <v>45051</v>
      </c>
      <c r="B135" s="7">
        <f t="shared" si="2"/>
        <v>134</v>
      </c>
      <c r="C135" s="25" t="s">
        <v>4847</v>
      </c>
      <c r="D135" s="122" t="s">
        <v>70</v>
      </c>
      <c r="E135" s="7">
        <v>1</v>
      </c>
      <c r="F135" s="7">
        <v>1</v>
      </c>
      <c r="G135" s="7">
        <v>1</v>
      </c>
      <c r="H135" s="9" t="s">
        <v>3</v>
      </c>
      <c r="I135" s="9" t="s">
        <v>22</v>
      </c>
      <c r="J135" s="7" t="s">
        <v>66</v>
      </c>
      <c r="K135" s="9" t="s">
        <v>5</v>
      </c>
      <c r="M135" s="7">
        <v>1</v>
      </c>
      <c r="N135" t="s">
        <v>4848</v>
      </c>
    </row>
    <row r="136" spans="1:14">
      <c r="A136" s="46">
        <v>45051</v>
      </c>
      <c r="B136" s="7">
        <f t="shared" si="2"/>
        <v>135</v>
      </c>
      <c r="C136" s="25" t="s">
        <v>4849</v>
      </c>
      <c r="D136" s="122" t="s">
        <v>3439</v>
      </c>
      <c r="E136" s="7">
        <v>1</v>
      </c>
      <c r="F136" s="7">
        <v>1</v>
      </c>
      <c r="G136" s="7">
        <v>1</v>
      </c>
      <c r="H136" s="9" t="s">
        <v>3</v>
      </c>
      <c r="I136" s="9" t="s">
        <v>7</v>
      </c>
      <c r="J136" s="7" t="s">
        <v>49</v>
      </c>
      <c r="K136" s="9" t="s">
        <v>5</v>
      </c>
      <c r="M136" s="7">
        <v>1</v>
      </c>
      <c r="N136" t="s">
        <v>4062</v>
      </c>
    </row>
    <row r="137" spans="1:14">
      <c r="A137" s="46">
        <v>45051</v>
      </c>
      <c r="B137" s="7">
        <f t="shared" si="2"/>
        <v>136</v>
      </c>
      <c r="C137" s="25" t="s">
        <v>4849</v>
      </c>
      <c r="D137" s="122" t="s">
        <v>3439</v>
      </c>
      <c r="E137" s="7">
        <v>1</v>
      </c>
      <c r="F137" s="7">
        <v>1</v>
      </c>
      <c r="G137" s="7">
        <v>1</v>
      </c>
      <c r="H137" s="9" t="s">
        <v>3</v>
      </c>
      <c r="I137" s="9" t="s">
        <v>24</v>
      </c>
      <c r="J137" s="7" t="s">
        <v>49</v>
      </c>
      <c r="K137" s="9" t="s">
        <v>5</v>
      </c>
      <c r="M137" s="7">
        <v>1</v>
      </c>
      <c r="N137" t="s">
        <v>4850</v>
      </c>
    </row>
    <row r="138" spans="1:14">
      <c r="A138" s="46">
        <v>45051</v>
      </c>
      <c r="B138" s="7">
        <f t="shared" si="2"/>
        <v>137</v>
      </c>
      <c r="C138" s="25" t="s">
        <v>4851</v>
      </c>
      <c r="D138" s="122" t="s">
        <v>73</v>
      </c>
      <c r="E138" s="7">
        <v>1</v>
      </c>
      <c r="F138" s="7">
        <v>0</v>
      </c>
      <c r="G138" s="7">
        <v>0</v>
      </c>
      <c r="H138" s="9" t="s">
        <v>6</v>
      </c>
      <c r="I138" s="9" t="s">
        <v>7</v>
      </c>
      <c r="J138" s="7" t="s">
        <v>49</v>
      </c>
      <c r="K138" s="9" t="s">
        <v>8</v>
      </c>
      <c r="L138" s="7">
        <v>1</v>
      </c>
    </row>
    <row r="139" spans="1:14">
      <c r="A139" s="46">
        <v>45051</v>
      </c>
      <c r="B139" s="7">
        <f>B138+1</f>
        <v>138</v>
      </c>
      <c r="C139" s="25" t="s">
        <v>4852</v>
      </c>
      <c r="D139" s="122" t="s">
        <v>55</v>
      </c>
      <c r="E139" s="7">
        <v>1</v>
      </c>
      <c r="F139" s="7">
        <v>1</v>
      </c>
      <c r="G139" s="7">
        <v>1</v>
      </c>
      <c r="H139" s="9" t="s">
        <v>9</v>
      </c>
      <c r="I139" s="9" t="s">
        <v>4</v>
      </c>
      <c r="J139" s="7" t="s">
        <v>66</v>
      </c>
      <c r="K139" s="9" t="s">
        <v>20</v>
      </c>
      <c r="M139" s="7">
        <v>1</v>
      </c>
      <c r="N139" s="219" t="s">
        <v>4828</v>
      </c>
    </row>
    <row r="140" spans="1:14">
      <c r="A140" s="46">
        <v>45051</v>
      </c>
      <c r="B140" s="7">
        <f>B139+1</f>
        <v>139</v>
      </c>
      <c r="C140" s="25" t="s">
        <v>4853</v>
      </c>
      <c r="D140" s="122" t="s">
        <v>55</v>
      </c>
      <c r="E140" s="7">
        <v>1</v>
      </c>
      <c r="F140" s="7">
        <v>0</v>
      </c>
      <c r="G140" s="7">
        <v>0</v>
      </c>
      <c r="H140" s="9" t="s">
        <v>6</v>
      </c>
      <c r="I140" s="9" t="s">
        <v>7</v>
      </c>
      <c r="J140" s="7" t="s">
        <v>51</v>
      </c>
      <c r="K140" s="9" t="s">
        <v>8</v>
      </c>
      <c r="L140" s="7">
        <v>1</v>
      </c>
    </row>
  </sheetData>
  <dataValidations count="1">
    <dataValidation allowBlank="1" showInputMessage="1" showErrorMessage="1" sqref="A1:N1 I55:I56 I58:I68 I71:I73 I76:I92 I97:I119 I276:I1048576" xr:uid="{6F0E3D9E-7B71-48E8-ABB8-02A3D94FD28C}"/>
  </dataValidations>
  <hyperlinks>
    <hyperlink ref="C2" r:id="rId1" xr:uid="{CFD64B54-5C95-4C06-B515-8CCF752C6C2E}"/>
    <hyperlink ref="C3" r:id="rId2" xr:uid="{1B76D502-DDDF-4766-B877-1151F9A32853}"/>
    <hyperlink ref="C4" r:id="rId3" xr:uid="{8AEA0465-FD8A-478A-9682-7C064724935A}"/>
    <hyperlink ref="C5" r:id="rId4" xr:uid="{F2124F99-E162-40BA-9EE6-ED15600284A1}"/>
    <hyperlink ref="C6" r:id="rId5" xr:uid="{0D415644-FA20-4EA4-BF18-BFEBEE87B6AE}"/>
    <hyperlink ref="C7" r:id="rId6" xr:uid="{4F1B502B-5B90-4BC4-BC17-FD905D8CCDAF}"/>
    <hyperlink ref="C10" r:id="rId7" xr:uid="{F8A452BD-8CA5-4F4A-8038-5E9995A61364}"/>
    <hyperlink ref="C11" r:id="rId8" xr:uid="{A90DCE06-3CF9-4B65-905E-4702593805C9}"/>
    <hyperlink ref="C12" r:id="rId9" xr:uid="{5D93290D-801F-4E0F-8BCF-DB048F29D2DB}"/>
    <hyperlink ref="C13" r:id="rId10" xr:uid="{86C53A18-B519-43AB-AC15-AD4A69C5AA5E}"/>
    <hyperlink ref="C14" r:id="rId11" xr:uid="{5214AFCB-F8EB-4643-AC4F-1CE394529544}"/>
    <hyperlink ref="C22" r:id="rId12" xr:uid="{3EE0E91A-B667-4F3E-AA68-29152F692D5D}"/>
    <hyperlink ref="C23" r:id="rId13" xr:uid="{F06F0C05-DB9A-4F7A-9B90-6D8D7D98279B}"/>
    <hyperlink ref="C24" r:id="rId14" xr:uid="{339B313F-6DCD-42B9-AFAE-A342AFC5570D}"/>
    <hyperlink ref="C25" r:id="rId15" xr:uid="{8ABDCCD9-98DA-432C-9239-46BE3B623D96}"/>
    <hyperlink ref="C15" r:id="rId16" xr:uid="{8C528279-FACE-4F84-BAFC-8B1508EC31F3}"/>
    <hyperlink ref="C16" r:id="rId17" xr:uid="{45AEC12B-C577-4265-93A4-824CFBADECAA}"/>
    <hyperlink ref="C18" r:id="rId18" xr:uid="{B6C6821E-196B-4B2D-8BE4-6E1EBE8EAE1A}"/>
    <hyperlink ref="C26" r:id="rId19" xr:uid="{B26DD154-65F7-4EF2-832E-3E18D08C876D}"/>
    <hyperlink ref="C8" r:id="rId20" xr:uid="{90296B22-500A-44D6-A733-4A54C60D0762}"/>
    <hyperlink ref="C27" r:id="rId21" xr:uid="{EBA3C120-ED1F-44D6-AC6A-177AA8FC6F4B}"/>
    <hyperlink ref="C19" r:id="rId22" xr:uid="{0A21896E-EC51-429C-A4FD-E40381CDBFF9}"/>
    <hyperlink ref="C17" r:id="rId23" xr:uid="{1866B3A3-0BE1-4894-B414-21B3F7E255E1}"/>
    <hyperlink ref="C9" r:id="rId24" xr:uid="{36756B2D-8B26-450C-B446-5B799D5E4BB0}"/>
    <hyperlink ref="C20" r:id="rId25" xr:uid="{74292D5C-B206-45C2-B500-27EE316CA9D5}"/>
    <hyperlink ref="C21" r:id="rId26" xr:uid="{82D54D80-D090-427A-BD06-3BE7572EFE83}"/>
    <hyperlink ref="C28" r:id="rId27" xr:uid="{47093343-C14E-4718-8964-8738FCD10047}"/>
    <hyperlink ref="C29" r:id="rId28" xr:uid="{8B4F5098-A8F1-4177-ABA3-D1CFD3973AED}"/>
    <hyperlink ref="C30" r:id="rId29" xr:uid="{301895B3-4F86-40B4-ACAE-F92977E30D34}"/>
    <hyperlink ref="C31" r:id="rId30" xr:uid="{2AB978C5-3253-477E-AA8D-F8CF26FFCCF4}"/>
    <hyperlink ref="C32" r:id="rId31" xr:uid="{C216EB2C-59EE-4991-A058-1102F09D0A91}"/>
    <hyperlink ref="C33" r:id="rId32" xr:uid="{AE8DEC1C-9968-4CB0-91B4-2E79D9FFC785}"/>
    <hyperlink ref="C34" r:id="rId33" xr:uid="{33042AEC-0C84-41A9-BED1-537018EBCF30}"/>
    <hyperlink ref="C35" r:id="rId34" xr:uid="{BFEFB243-AB9C-434C-9FA8-823637DF7EF7}"/>
    <hyperlink ref="C36" r:id="rId35" xr:uid="{D469EB96-6475-450B-B00A-2EA344EFBC5C}"/>
    <hyperlink ref="C37" r:id="rId36" xr:uid="{700D1AA9-5C23-47B1-B5F0-3365C7AEBD19}"/>
    <hyperlink ref="C38" r:id="rId37" xr:uid="{C2626AA5-24BD-4A93-9932-A0A9C228BE5C}"/>
    <hyperlink ref="C39" r:id="rId38" xr:uid="{8BB8BA2B-EDE6-411E-9C8D-32FCA7DC43DA}"/>
    <hyperlink ref="C40" r:id="rId39" xr:uid="{DE3AAF7F-9816-40FA-B05D-FE54915D72D2}"/>
    <hyperlink ref="C42" r:id="rId40" xr:uid="{5B9D9FED-BDF6-45AB-831C-9CCF837B67D2}"/>
    <hyperlink ref="C43" r:id="rId41" xr:uid="{9C9B59F6-5BF4-47C5-A4B9-19AD5AF888CA}"/>
    <hyperlink ref="C41" r:id="rId42" xr:uid="{A1CB0A3A-6E30-4303-8FBA-D182A1FBFDE7}"/>
    <hyperlink ref="C49" r:id="rId43" xr:uid="{EFD659B0-88D5-4CF1-9159-F54F4E6FBD0A}"/>
    <hyperlink ref="C54" r:id="rId44" xr:uid="{37D3F65B-0E80-4676-A6D9-EFEB6781D197}"/>
    <hyperlink ref="C55" r:id="rId45" xr:uid="{658D1352-922D-45B6-9721-1F45649AF154}"/>
    <hyperlink ref="C57" r:id="rId46" xr:uid="{1E866B81-AA34-4EA9-8E0D-FB86514288B3}"/>
    <hyperlink ref="C45" r:id="rId47" xr:uid="{A3F0C9FC-A84D-4ED4-A2EB-050ECA7CC8E3}"/>
    <hyperlink ref="C44" r:id="rId48" xr:uid="{7425E568-18AF-47C4-830B-16F8C0DC6B20}"/>
    <hyperlink ref="C50" r:id="rId49" xr:uid="{2E677C82-88AA-4D1F-8C6E-4A5BF9D00915}"/>
    <hyperlink ref="C58" r:id="rId50" display="BTL_671790 Bet $50 Get STW BetMGM MI" xr:uid="{3A9C3E89-6248-4D2F-94C5-81CA2A3D4A0C}"/>
    <hyperlink ref="C51" r:id="rId51" xr:uid="{B35DAE59-AB67-448D-8EDE-A648194071AE}"/>
    <hyperlink ref="C52" r:id="rId52" xr:uid="{BB22A7F2-8C24-42AD-9F7B-B924CA3F6ABB}"/>
    <hyperlink ref="C48" r:id="rId53" xr:uid="{271176B4-946A-44DB-B783-81B4DDF37F26}"/>
    <hyperlink ref="C46" r:id="rId54" xr:uid="{E4C46777-6220-49B3-B556-E7AB03FD7D61}"/>
    <hyperlink ref="C47" r:id="rId55" xr:uid="{E7B89761-4D8A-4D9A-A30B-B60D99B50DF2}"/>
    <hyperlink ref="C56" r:id="rId56" xr:uid="{FBFF66E4-D9E3-4F10-9767-849A32047371}"/>
    <hyperlink ref="C63" r:id="rId57" xr:uid="{7400A11F-EE4B-4820-8506-3EB719134144}"/>
    <hyperlink ref="C64" r:id="rId58" xr:uid="{2242D923-2BE2-4F51-859F-63F9889A8911}"/>
    <hyperlink ref="C65" r:id="rId59" xr:uid="{396EE3A4-951E-45A8-92BF-845E25D0F2B2}"/>
    <hyperlink ref="C66" r:id="rId60" xr:uid="{B1269DEB-5550-4F25-869D-AEDDA904CDC1}"/>
    <hyperlink ref="C59" r:id="rId61" xr:uid="{DFA650CA-576E-4F86-8A31-E965A221E8B4}"/>
    <hyperlink ref="C67" r:id="rId62" xr:uid="{9BCAA481-7BD3-45C5-97FC-D0FEA9E10384}"/>
    <hyperlink ref="C68" r:id="rId63" xr:uid="{1EC83CC1-076E-4BBE-8CCD-191D471C0190}"/>
    <hyperlink ref="C60" r:id="rId64" xr:uid="{A0C3D7C3-C328-4961-B386-60569C033C85}"/>
    <hyperlink ref="C62" r:id="rId65" xr:uid="{6F1BB1FD-D119-4F05-91D7-91EFC763B398}"/>
    <hyperlink ref="C53" r:id="rId66" xr:uid="{BA6D35CD-D918-4B63-8550-08ADECC4DF1A}"/>
    <hyperlink ref="C61" r:id="rId67" xr:uid="{44065ED2-0428-483F-A263-E900BA4D21CB}"/>
    <hyperlink ref="C69" r:id="rId68" xr:uid="{F9C33FDC-E744-4510-9E23-A6AD035DFFF3}"/>
    <hyperlink ref="C70" r:id="rId69" xr:uid="{B428628E-8C2D-42BC-9506-0AE6823CC950}"/>
    <hyperlink ref="C71" r:id="rId70" xr:uid="{251CAE62-337B-475E-9E2E-BCC30B3F808D}"/>
    <hyperlink ref="C72" r:id="rId71" xr:uid="{95E86611-8AB2-4D74-A594-3661BCBE06BC}"/>
    <hyperlink ref="C74" r:id="rId72" xr:uid="{3D0FE63C-B80C-4630-B5C1-1F6541657AA6}"/>
    <hyperlink ref="C75" r:id="rId73" xr:uid="{A1ABF4BB-973F-4D01-9B56-7DF4D3550780}"/>
    <hyperlink ref="C76" r:id="rId74" xr:uid="{7ECFDB58-7863-4E39-8F0D-80C38648320F}"/>
    <hyperlink ref="C77" r:id="rId75" xr:uid="{E63AE399-E82F-48F4-912B-596DE6661734}"/>
    <hyperlink ref="C73" r:id="rId76" display="Lion's Share NJ" xr:uid="{F0518B98-B603-4894-877D-81F694DD0EBE}"/>
    <hyperlink ref="C78" r:id="rId77" xr:uid="{006CC732-36F5-4CEA-BBC8-1BC76DE7EDF9}"/>
    <hyperlink ref="C82" r:id="rId78" xr:uid="{E126E620-E427-4376-B314-53BE9DA7339C}"/>
    <hyperlink ref="C79" r:id="rId79" xr:uid="{D10501AE-39E9-4BAB-920E-4000070A248E}"/>
    <hyperlink ref="C97" r:id="rId80" xr:uid="{1D8561ED-714E-4A8A-9F5D-EA13CD925B64}"/>
    <hyperlink ref="C98" r:id="rId81" xr:uid="{1FA9AF5F-CD62-491C-A55C-A6735FDCB908}"/>
    <hyperlink ref="C83" r:id="rId82" xr:uid="{0C04E5A4-B452-4A47-8B97-89431E105D6E}"/>
    <hyperlink ref="C101" r:id="rId83" xr:uid="{06889E7E-D7FF-48D5-B754-516EE73704B3}"/>
    <hyperlink ref="C102" r:id="rId84" xr:uid="{AC7F4D5C-B1FA-4845-BC2D-094B8764E438}"/>
    <hyperlink ref="C80" r:id="rId85" xr:uid="{E3884DFB-740A-4E75-93D1-4D367CF96270}"/>
    <hyperlink ref="C84" r:id="rId86" xr:uid="{0C0CC316-88AF-4937-95ED-DC6B5F9CE7BF}"/>
    <hyperlink ref="C85" r:id="rId87" xr:uid="{61B1DDD5-FB87-4D7D-AD78-A1D5C0B20A29}"/>
    <hyperlink ref="C89" r:id="rId88" xr:uid="{F4476F32-F510-44FF-BF2C-768A6AA48781}"/>
    <hyperlink ref="C90" r:id="rId89" xr:uid="{7B8382BE-529B-4AE6-81AA-B7BA3DDE81B4}"/>
    <hyperlink ref="C91" r:id="rId90" xr:uid="{305FD19D-9D07-437F-AB78-85A82A860B1E}"/>
    <hyperlink ref="C92" r:id="rId91" xr:uid="{99E99A20-4517-4EA2-A2F2-03FFC1C363E3}"/>
    <hyperlink ref="C81" r:id="rId92" xr:uid="{F509FCD6-2F0E-4C58-A129-48B785AC475C}"/>
    <hyperlink ref="C86" r:id="rId93" xr:uid="{2C65764D-8D64-45BE-96A0-E8056F662F55}"/>
    <hyperlink ref="C87" r:id="rId94" xr:uid="{4C1FC494-87FF-44E1-A112-B6D8ABCBD4AF}"/>
    <hyperlink ref="C88" r:id="rId95" xr:uid="{7AE63C75-6D32-4A44-9C42-5D7544359AFE}"/>
    <hyperlink ref="C99" r:id="rId96" xr:uid="{85380C01-1045-4CB8-8EE5-6A955A3156FE}"/>
    <hyperlink ref="C100" r:id="rId97" xr:uid="{C96CD13B-6FCE-4C95-B3BA-65D7D27F9E29}"/>
    <hyperlink ref="C93" r:id="rId98" xr:uid="{F604C6BC-DA14-499E-A1BC-3ADF1C652038}"/>
    <hyperlink ref="C94" r:id="rId99" xr:uid="{E898406D-3369-4724-9F4B-2BCF90BF7CC2}"/>
    <hyperlink ref="C95" r:id="rId100" xr:uid="{B4D07381-C54D-461D-A0BA-A056F06C9169}"/>
    <hyperlink ref="C96" r:id="rId101" xr:uid="{85DA2AC2-BEC1-422A-B873-0F57EEB7EB6B}"/>
    <hyperlink ref="C103" r:id="rId102" xr:uid="{C209AE48-5200-4408-8514-7BC93A1C4D81}"/>
    <hyperlink ref="C104" r:id="rId103" xr:uid="{32EF4949-CAC9-4B9E-BC17-B5940DCDC02A}"/>
    <hyperlink ref="C105" r:id="rId104" xr:uid="{C0B227D9-57F2-4479-A31E-0BA11C1BE610}"/>
    <hyperlink ref="C106" r:id="rId105" xr:uid="{4F70996A-D805-4C08-8C76-55AA601C5257}"/>
    <hyperlink ref="C107" r:id="rId106" xr:uid="{1444F0FB-314A-4334-8AE5-20C3825D6CAE}"/>
    <hyperlink ref="C108" r:id="rId107" xr:uid="{F54A3A2C-8BBC-402D-9E23-1932713FA9BB}"/>
    <hyperlink ref="C111" r:id="rId108" xr:uid="{501C63E4-FF2D-4C56-BED4-1D356C802C16}"/>
    <hyperlink ref="C112" r:id="rId109" xr:uid="{E989F5C6-2B54-4EFF-918D-3290140BBD49}"/>
    <hyperlink ref="C113" r:id="rId110" xr:uid="{B492884C-2467-4E31-8AB3-CC139B65C064}"/>
    <hyperlink ref="C114" r:id="rId111" xr:uid="{6C199D0D-2129-442A-B31B-478F40019202}"/>
    <hyperlink ref="C115" r:id="rId112" xr:uid="{F9DB43AD-30B6-45B4-9796-71BDCDDB2D2F}"/>
    <hyperlink ref="C116" r:id="rId113" xr:uid="{ACFDA761-A7CC-4360-9430-A751B036D083}"/>
    <hyperlink ref="C117" r:id="rId114" xr:uid="{3ECBF219-EE5F-4588-A308-9DF9675992F3}"/>
    <hyperlink ref="C118" r:id="rId115" xr:uid="{044C021A-68EB-4064-8D9C-D0234063E05D}"/>
    <hyperlink ref="C121" r:id="rId116" xr:uid="{199C644D-9DD8-48A8-B35C-0919A3B30D53}"/>
    <hyperlink ref="C119" r:id="rId117" xr:uid="{45BBD445-04AE-4139-9721-0FAD3D8DD7D7}"/>
    <hyperlink ref="C122" r:id="rId118" xr:uid="{3904C431-A26A-44CA-BF8F-B5696B943142}"/>
    <hyperlink ref="C123" r:id="rId119" xr:uid="{A1041518-FA44-42C2-96C8-A864B31D3E29}"/>
    <hyperlink ref="C124" r:id="rId120" xr:uid="{6C6D621C-3873-4446-B529-915FB7804DC8}"/>
    <hyperlink ref="C109" r:id="rId121" xr:uid="{48116353-DD0F-4868-BDED-326CA82D6E71}"/>
    <hyperlink ref="C110" r:id="rId122" xr:uid="{539FD56D-C777-4AAF-AA38-CBEFCACA9F94}"/>
    <hyperlink ref="C120" r:id="rId123" xr:uid="{752721C3-585E-4C92-9F22-D65D2726E02C}"/>
    <hyperlink ref="C129" r:id="rId124" xr:uid="{87AABE49-D092-4E69-B098-D4CA4898686C}"/>
    <hyperlink ref="C130" r:id="rId125" xr:uid="{8699CA38-75C0-47E4-B8EF-89E2CD67973F}"/>
    <hyperlink ref="C131" r:id="rId126" xr:uid="{E95FEBE3-0B93-4963-8BB7-BCE615858BF7}"/>
    <hyperlink ref="C132" r:id="rId127" xr:uid="{A8D5BEAB-6A83-4383-AEA6-FBF994A09A3E}"/>
    <hyperlink ref="C133" r:id="rId128" xr:uid="{6A34F098-8DF6-4BB0-B48D-706123CA1F30}"/>
    <hyperlink ref="C136" r:id="rId129" xr:uid="{249962CF-E2FD-4EF8-B822-98D7F76587D3}"/>
    <hyperlink ref="C134" r:id="rId130" xr:uid="{367DED8D-B1C3-4926-95D8-573A3DA10547}"/>
    <hyperlink ref="C135" r:id="rId131" xr:uid="{3D2BD372-8F7A-42D5-8D19-441E70A6ADB0}"/>
    <hyperlink ref="C138" r:id="rId132" xr:uid="{B20A21B0-4E5E-4605-86C5-FBD34414D094}"/>
    <hyperlink ref="C139" r:id="rId133" xr:uid="{7A4FA6ED-AB23-4344-82B3-DB92711705D2}"/>
    <hyperlink ref="C140" r:id="rId134" xr:uid="{DEC52CED-77E0-4961-A826-850A1BEF1876}"/>
    <hyperlink ref="C137" r:id="rId135" xr:uid="{024F5D34-E2AA-4EF5-916E-46255336DAAC}"/>
    <hyperlink ref="C125" r:id="rId136" xr:uid="{5848B61A-47BC-42CE-B79D-FC3229F743BC}"/>
    <hyperlink ref="C126" r:id="rId137" xr:uid="{E2CAD476-9BF1-4D60-B6CC-B8E52743165F}"/>
    <hyperlink ref="C127" r:id="rId138" xr:uid="{CA24F4A3-86A6-49AC-9196-43996D1037C4}"/>
    <hyperlink ref="C128" r:id="rId139" xr:uid="{256E8E66-A519-43CF-AD8C-0AFF4B15F506}"/>
  </hyperlinks>
  <pageMargins left="0.7" right="0.7" top="0.75" bottom="0.75" header="0.3" footer="0.3"/>
  <legacyDrawing r:id="rId14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4BFCF6-4C20-4D5C-9BD5-D1F827178243}">
          <x14:formula1>
            <xm:f>Categories!$A$2:$A$14</xm:f>
          </x14:formula1>
          <xm:sqref>H2:H14 H26:H1048576</xm:sqref>
        </x14:dataValidation>
        <x14:dataValidation type="list" allowBlank="1" showInputMessage="1" showErrorMessage="1" xr:uid="{B914A5ED-42A7-432A-81B9-2DF9D45A9F91}">
          <x14:formula1>
            <xm:f>Categories!$B$2:$B$9</xm:f>
          </x14:formula1>
          <xm:sqref>I57 I69:I70 I74:I75 I2:I54 I93:I96 I120:I275</xm:sqref>
        </x14:dataValidation>
        <x14:dataValidation type="list" allowBlank="1" showInputMessage="1" showErrorMessage="1" xr:uid="{73DB5C2D-E81C-4FB3-AFB4-7C1C3CD07F6A}">
          <x14:formula1>
            <xm:f>Categories!$C$2:$C$20</xm:f>
          </x14:formula1>
          <xm:sqref>K2:K1048576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2023-02-17T08:11:00Z</dcterms:created>
  <dcterms:modified xsi:type="dcterms:W3CDTF">2023-05-05T09:53:45Z</dcterms:modified>
  <cp:category/>
  <cp:contentStatus/>
</cp:coreProperties>
</file>