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sel\Desktop\Portables of GU\"/>
    </mc:Choice>
  </mc:AlternateContent>
  <xr:revisionPtr revIDLastSave="0" documentId="13_ncr:1_{1A2714B6-5232-498C-A781-8D0749FFCAC3}" xr6:coauthVersionLast="36" xr6:coauthVersionMax="36" xr10:uidLastSave="{00000000-0000-0000-0000-000000000000}"/>
  <bookViews>
    <workbookView xWindow="0" yWindow="0" windowWidth="21840" windowHeight="13740" activeTab="1" xr2:uid="{00000000-000D-0000-FFFF-FFFF00000000}"/>
  </bookViews>
  <sheets>
    <sheet name="Eurostat POM Portables GU" sheetId="33" r:id="rId1"/>
    <sheet name="Eurostat Collected Portables GU" sheetId="10" r:id="rId2"/>
    <sheet name="Tabelle2" sheetId="32" r:id="rId3"/>
    <sheet name="Overview Graphics" sheetId="29" r:id="rId4"/>
    <sheet name="Overview Values" sheetId="30" r:id="rId5"/>
    <sheet name="Market assumptions" sheetId="28" r:id="rId6"/>
    <sheet name="Coll. portables Zn-based" sheetId="21" r:id="rId7"/>
    <sheet name="Coll. portables NiMH" sheetId="22" r:id="rId8"/>
    <sheet name="Coll. portables Lead-acid" sheetId="24" r:id="rId9"/>
    <sheet name="Coll. portables NiCd" sheetId="23" r:id="rId10"/>
    <sheet name="Coll. portables Li-Primary" sheetId="25" r:id="rId11"/>
    <sheet name="POM Portables Li-Rechargeable" sheetId="26" r:id="rId12"/>
    <sheet name="POM Portables Other" sheetId="27" r:id="rId13"/>
  </sheets>
  <externalReferences>
    <externalReference r:id="rId14"/>
    <externalReference r:id="rId15"/>
    <externalReference r:id="rId16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" i="21" l="1"/>
  <c r="AR10" i="21"/>
  <c r="AS10" i="21" s="1"/>
  <c r="AT10" i="21" s="1"/>
  <c r="AU10" i="21" s="1"/>
  <c r="AV10" i="21" s="1"/>
  <c r="AW10" i="21" s="1"/>
  <c r="AX10" i="21" s="1"/>
  <c r="AY10" i="21" s="1"/>
  <c r="AZ10" i="21" s="1"/>
  <c r="AQ11" i="21"/>
  <c r="AR11" i="21"/>
  <c r="AS11" i="21"/>
  <c r="AT11" i="21"/>
  <c r="AU11" i="21"/>
  <c r="AV11" i="21"/>
  <c r="AW11" i="21" s="1"/>
  <c r="AX11" i="21" s="1"/>
  <c r="AY11" i="21" s="1"/>
  <c r="AZ11" i="21" s="1"/>
  <c r="AQ12" i="21"/>
  <c r="AR12" i="21"/>
  <c r="AS12" i="21"/>
  <c r="AT12" i="21"/>
  <c r="AU12" i="21" s="1"/>
  <c r="AV12" i="21" s="1"/>
  <c r="AW12" i="21" s="1"/>
  <c r="AX12" i="21" s="1"/>
  <c r="AY12" i="21" s="1"/>
  <c r="AZ12" i="21" s="1"/>
  <c r="AQ13" i="21"/>
  <c r="AR13" i="21"/>
  <c r="AS13" i="21" s="1"/>
  <c r="AT13" i="21" s="1"/>
  <c r="AU13" i="21" s="1"/>
  <c r="AV13" i="21" s="1"/>
  <c r="AW13" i="21" s="1"/>
  <c r="AX13" i="21" s="1"/>
  <c r="AY13" i="21" s="1"/>
  <c r="AZ13" i="21" s="1"/>
  <c r="AQ14" i="21"/>
  <c r="AR14" i="21"/>
  <c r="AS14" i="21" s="1"/>
  <c r="AT14" i="21" s="1"/>
  <c r="AU14" i="21" s="1"/>
  <c r="AV14" i="21" s="1"/>
  <c r="AW14" i="21" s="1"/>
  <c r="AX14" i="21" s="1"/>
  <c r="AY14" i="21" s="1"/>
  <c r="AZ14" i="21" s="1"/>
  <c r="AQ15" i="21"/>
  <c r="AR15" i="21"/>
  <c r="AS15" i="21"/>
  <c r="AT15" i="21"/>
  <c r="AU15" i="21"/>
  <c r="AV15" i="21"/>
  <c r="AW15" i="21" s="1"/>
  <c r="AX15" i="21" s="1"/>
  <c r="AY15" i="21" s="1"/>
  <c r="AZ15" i="21" s="1"/>
  <c r="AQ16" i="21"/>
  <c r="AR16" i="21"/>
  <c r="AS16" i="21"/>
  <c r="AT16" i="21"/>
  <c r="AU16" i="21" s="1"/>
  <c r="AV16" i="21" s="1"/>
  <c r="AW16" i="21" s="1"/>
  <c r="AX16" i="21" s="1"/>
  <c r="AY16" i="21" s="1"/>
  <c r="AZ16" i="21" s="1"/>
  <c r="AQ17" i="21"/>
  <c r="AR17" i="21"/>
  <c r="AS17" i="21" s="1"/>
  <c r="AT17" i="21" s="1"/>
  <c r="AU17" i="21" s="1"/>
  <c r="AV17" i="21" s="1"/>
  <c r="AW17" i="21" s="1"/>
  <c r="AX17" i="21" s="1"/>
  <c r="AY17" i="21" s="1"/>
  <c r="AZ17" i="21" s="1"/>
  <c r="AQ18" i="21"/>
  <c r="AR18" i="21"/>
  <c r="AS18" i="21" s="1"/>
  <c r="AT18" i="21" s="1"/>
  <c r="AU18" i="21" s="1"/>
  <c r="AV18" i="21" s="1"/>
  <c r="AW18" i="21" s="1"/>
  <c r="AX18" i="21" s="1"/>
  <c r="AY18" i="21" s="1"/>
  <c r="AZ18" i="21" s="1"/>
  <c r="AQ19" i="21"/>
  <c r="AR19" i="21"/>
  <c r="AS19" i="21"/>
  <c r="AT19" i="21"/>
  <c r="AU19" i="21"/>
  <c r="AV19" i="21"/>
  <c r="AW19" i="21" s="1"/>
  <c r="AX19" i="21" s="1"/>
  <c r="AY19" i="21" s="1"/>
  <c r="AZ19" i="21" s="1"/>
  <c r="AQ20" i="21"/>
  <c r="AR20" i="21"/>
  <c r="AS20" i="21"/>
  <c r="AT20" i="21"/>
  <c r="AU20" i="21" s="1"/>
  <c r="AV20" i="21" s="1"/>
  <c r="AW20" i="21" s="1"/>
  <c r="AX20" i="21" s="1"/>
  <c r="AY20" i="21" s="1"/>
  <c r="AZ20" i="21" s="1"/>
  <c r="AQ21" i="21"/>
  <c r="AR21" i="21"/>
  <c r="AS21" i="21" s="1"/>
  <c r="AT21" i="21" s="1"/>
  <c r="AU21" i="21" s="1"/>
  <c r="AV21" i="21" s="1"/>
  <c r="AW21" i="21" s="1"/>
  <c r="AX21" i="21" s="1"/>
  <c r="AY21" i="21" s="1"/>
  <c r="AZ21" i="21" s="1"/>
  <c r="AQ22" i="21"/>
  <c r="AR22" i="21"/>
  <c r="AS22" i="21" s="1"/>
  <c r="AT22" i="21" s="1"/>
  <c r="AU22" i="21" s="1"/>
  <c r="AV22" i="21" s="1"/>
  <c r="AW22" i="21" s="1"/>
  <c r="AX22" i="21" s="1"/>
  <c r="AY22" i="21" s="1"/>
  <c r="AZ22" i="21" s="1"/>
  <c r="AQ23" i="21"/>
  <c r="AR23" i="21"/>
  <c r="AS23" i="21"/>
  <c r="AT23" i="21"/>
  <c r="AU23" i="21"/>
  <c r="AV23" i="21"/>
  <c r="AW23" i="21" s="1"/>
  <c r="AX23" i="21" s="1"/>
  <c r="AY23" i="21" s="1"/>
  <c r="AZ23" i="21" s="1"/>
  <c r="AQ24" i="21"/>
  <c r="AR24" i="21"/>
  <c r="AS24" i="21"/>
  <c r="AT24" i="21"/>
  <c r="AU24" i="21" s="1"/>
  <c r="AV24" i="21" s="1"/>
  <c r="AW24" i="21" s="1"/>
  <c r="AX24" i="21" s="1"/>
  <c r="AY24" i="21" s="1"/>
  <c r="AZ24" i="21" s="1"/>
  <c r="AQ25" i="21"/>
  <c r="AR25" i="21"/>
  <c r="AS25" i="21" s="1"/>
  <c r="AT25" i="21" s="1"/>
  <c r="AU25" i="21" s="1"/>
  <c r="AV25" i="21" s="1"/>
  <c r="AW25" i="21" s="1"/>
  <c r="AX25" i="21" s="1"/>
  <c r="AY25" i="21" s="1"/>
  <c r="AZ25" i="21" s="1"/>
  <c r="AQ26" i="21"/>
  <c r="AR26" i="21"/>
  <c r="AS26" i="21" s="1"/>
  <c r="AT26" i="21" s="1"/>
  <c r="AU26" i="21" s="1"/>
  <c r="AV26" i="21" s="1"/>
  <c r="AW26" i="21" s="1"/>
  <c r="AX26" i="21" s="1"/>
  <c r="AY26" i="21" s="1"/>
  <c r="AZ26" i="21" s="1"/>
  <c r="AQ27" i="21"/>
  <c r="AR27" i="21"/>
  <c r="AS27" i="21"/>
  <c r="AT27" i="21"/>
  <c r="AU27" i="21"/>
  <c r="AV27" i="21"/>
  <c r="AW27" i="21" s="1"/>
  <c r="AX27" i="21" s="1"/>
  <c r="AY27" i="21" s="1"/>
  <c r="AZ27" i="21" s="1"/>
  <c r="AQ28" i="21"/>
  <c r="AR28" i="21"/>
  <c r="AS28" i="21"/>
  <c r="AT28" i="21"/>
  <c r="AU28" i="21" s="1"/>
  <c r="AV28" i="21" s="1"/>
  <c r="AW28" i="21" s="1"/>
  <c r="AX28" i="21" s="1"/>
  <c r="AY28" i="21" s="1"/>
  <c r="AZ28" i="21" s="1"/>
  <c r="AQ29" i="21"/>
  <c r="AR29" i="21"/>
  <c r="AS29" i="21" s="1"/>
  <c r="AT29" i="21" s="1"/>
  <c r="AU29" i="21" s="1"/>
  <c r="AV29" i="21" s="1"/>
  <c r="AW29" i="21" s="1"/>
  <c r="AX29" i="21" s="1"/>
  <c r="AY29" i="21" s="1"/>
  <c r="AZ29" i="21" s="1"/>
  <c r="AQ30" i="21"/>
  <c r="AR30" i="21"/>
  <c r="AS30" i="21" s="1"/>
  <c r="AT30" i="21" s="1"/>
  <c r="AU30" i="21" s="1"/>
  <c r="AV30" i="21" s="1"/>
  <c r="AW30" i="21" s="1"/>
  <c r="AX30" i="21" s="1"/>
  <c r="AY30" i="21" s="1"/>
  <c r="AZ30" i="21" s="1"/>
  <c r="AQ31" i="21"/>
  <c r="AR31" i="21"/>
  <c r="AS31" i="21"/>
  <c r="AT31" i="21"/>
  <c r="AU31" i="21"/>
  <c r="AV31" i="21"/>
  <c r="AW31" i="21" s="1"/>
  <c r="AX31" i="21" s="1"/>
  <c r="AY31" i="21" s="1"/>
  <c r="AZ31" i="21" s="1"/>
  <c r="AQ32" i="21"/>
  <c r="AR32" i="21"/>
  <c r="AS32" i="21"/>
  <c r="AT32" i="21"/>
  <c r="AU32" i="21" s="1"/>
  <c r="AV32" i="21" s="1"/>
  <c r="AW32" i="21" s="1"/>
  <c r="AX32" i="21" s="1"/>
  <c r="AY32" i="21" s="1"/>
  <c r="AZ32" i="21" s="1"/>
  <c r="AQ33" i="21"/>
  <c r="AR33" i="21"/>
  <c r="AS33" i="21" s="1"/>
  <c r="AT33" i="21" s="1"/>
  <c r="AU33" i="21" s="1"/>
  <c r="AV33" i="21" s="1"/>
  <c r="AW33" i="21" s="1"/>
  <c r="AX33" i="21" s="1"/>
  <c r="AY33" i="21" s="1"/>
  <c r="AZ33" i="21" s="1"/>
  <c r="AQ34" i="21"/>
  <c r="AR34" i="21"/>
  <c r="AS34" i="21" s="1"/>
  <c r="AT34" i="21" s="1"/>
  <c r="AU34" i="21" s="1"/>
  <c r="AV34" i="21" s="1"/>
  <c r="AW34" i="21" s="1"/>
  <c r="AX34" i="21" s="1"/>
  <c r="AY34" i="21" s="1"/>
  <c r="AZ34" i="21" s="1"/>
  <c r="AQ35" i="21"/>
  <c r="AR35" i="21"/>
  <c r="AS35" i="21"/>
  <c r="AT35" i="21"/>
  <c r="AU35" i="21"/>
  <c r="AV35" i="21"/>
  <c r="AW35" i="21" s="1"/>
  <c r="AX35" i="21" s="1"/>
  <c r="AY35" i="21" s="1"/>
  <c r="AZ35" i="21" s="1"/>
  <c r="AQ36" i="21"/>
  <c r="AR36" i="21"/>
  <c r="AS36" i="21"/>
  <c r="AT36" i="21"/>
  <c r="AU36" i="21" s="1"/>
  <c r="AV36" i="21" s="1"/>
  <c r="AW36" i="21" s="1"/>
  <c r="AX36" i="21" s="1"/>
  <c r="AY36" i="21" s="1"/>
  <c r="AZ36" i="21" s="1"/>
  <c r="AQ37" i="21"/>
  <c r="AR37" i="21"/>
  <c r="AS37" i="21" s="1"/>
  <c r="AT37" i="21" s="1"/>
  <c r="AU37" i="21" s="1"/>
  <c r="AV37" i="21" s="1"/>
  <c r="AW37" i="21" s="1"/>
  <c r="AX37" i="21" s="1"/>
  <c r="AY37" i="21" s="1"/>
  <c r="AZ37" i="21" s="1"/>
  <c r="AQ38" i="21"/>
  <c r="AR38" i="21"/>
  <c r="AS38" i="21" s="1"/>
  <c r="AT38" i="21" s="1"/>
  <c r="AU38" i="21" s="1"/>
  <c r="AV38" i="21" s="1"/>
  <c r="AW38" i="21" s="1"/>
  <c r="AX38" i="21" s="1"/>
  <c r="AY38" i="21" s="1"/>
  <c r="AZ38" i="21" s="1"/>
  <c r="AQ39" i="21"/>
  <c r="AR39" i="21"/>
  <c r="AS39" i="21"/>
  <c r="AT39" i="21"/>
  <c r="AU39" i="21"/>
  <c r="AV39" i="21"/>
  <c r="AW39" i="21" s="1"/>
  <c r="AX39" i="21" s="1"/>
  <c r="AY39" i="21" s="1"/>
  <c r="AZ39" i="21" s="1"/>
  <c r="AQ40" i="21"/>
  <c r="AR40" i="21"/>
  <c r="AS40" i="21"/>
  <c r="AT40" i="21"/>
  <c r="AU40" i="21" s="1"/>
  <c r="AV40" i="21" s="1"/>
  <c r="AW40" i="21" s="1"/>
  <c r="AX40" i="21" s="1"/>
  <c r="AY40" i="21" s="1"/>
  <c r="AZ40" i="21" s="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39" i="21"/>
  <c r="AP40" i="21"/>
  <c r="AP10" i="21"/>
  <c r="Y10" i="21"/>
  <c r="Z10" i="21"/>
  <c r="AA10" i="21" s="1"/>
  <c r="AB10" i="21" s="1"/>
  <c r="AC10" i="21" s="1"/>
  <c r="AD10" i="21" s="1"/>
  <c r="AE10" i="21" s="1"/>
  <c r="AF10" i="21" s="1"/>
  <c r="AG10" i="21" s="1"/>
  <c r="AH10" i="21" s="1"/>
  <c r="AI10" i="21" s="1"/>
  <c r="AJ10" i="21" s="1"/>
  <c r="AK10" i="21" s="1"/>
  <c r="AL10" i="21" s="1"/>
  <c r="AM10" i="21" s="1"/>
  <c r="AN10" i="21" s="1"/>
  <c r="AO10" i="21" s="1"/>
  <c r="Y11" i="21"/>
  <c r="Z11" i="21" s="1"/>
  <c r="AA11" i="21" s="1"/>
  <c r="AB11" i="21" s="1"/>
  <c r="AC11" i="21" s="1"/>
  <c r="AD11" i="21" s="1"/>
  <c r="AE11" i="21" s="1"/>
  <c r="AF11" i="21" s="1"/>
  <c r="AG11" i="21" s="1"/>
  <c r="AH11" i="21" s="1"/>
  <c r="AI11" i="21" s="1"/>
  <c r="AJ11" i="21" s="1"/>
  <c r="AK11" i="21" s="1"/>
  <c r="AL11" i="21" s="1"/>
  <c r="AM11" i="21" s="1"/>
  <c r="AN11" i="21" s="1"/>
  <c r="AO11" i="21" s="1"/>
  <c r="Y12" i="21"/>
  <c r="Z12" i="21" s="1"/>
  <c r="AA12" i="21" s="1"/>
  <c r="AB12" i="21" s="1"/>
  <c r="AC12" i="21" s="1"/>
  <c r="AD12" i="2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Y13" i="21"/>
  <c r="Z13" i="21" s="1"/>
  <c r="AA13" i="21" s="1"/>
  <c r="AB13" i="21" s="1"/>
  <c r="AC13" i="2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Y14" i="21"/>
  <c r="Z14" i="21"/>
  <c r="AA14" i="21" s="1"/>
  <c r="AB14" i="21" s="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Y15" i="21"/>
  <c r="Z15" i="21" s="1"/>
  <c r="AA15" i="21" s="1"/>
  <c r="AB15" i="21" s="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Y16" i="21"/>
  <c r="Z16" i="21"/>
  <c r="AA16" i="21" s="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Y17" i="21"/>
  <c r="Z17" i="21" s="1"/>
  <c r="AA17" i="21" s="1"/>
  <c r="AB17" i="21" s="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Y18" i="21"/>
  <c r="Z18" i="21"/>
  <c r="AA18" i="21" s="1"/>
  <c r="AB18" i="21" s="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Y19" i="21"/>
  <c r="Z19" i="21" s="1"/>
  <c r="AA19" i="21" s="1"/>
  <c r="AB19" i="21" s="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Y20" i="21"/>
  <c r="Z20" i="21" s="1"/>
  <c r="AA20" i="21" s="1"/>
  <c r="AB20" i="21" s="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Y21" i="21"/>
  <c r="Z21" i="21" s="1"/>
  <c r="AA21" i="21" s="1"/>
  <c r="AB21" i="21" s="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Y22" i="21"/>
  <c r="Z22" i="21"/>
  <c r="AA22" i="21" s="1"/>
  <c r="AB22" i="21" s="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Y23" i="21"/>
  <c r="Z23" i="21" s="1"/>
  <c r="AA23" i="21" s="1"/>
  <c r="AB23" i="21" s="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Y24" i="21"/>
  <c r="Z24" i="21"/>
  <c r="AA24" i="21" s="1"/>
  <c r="AB24" i="21" s="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Y25" i="21"/>
  <c r="Z25" i="21" s="1"/>
  <c r="AA25" i="21" s="1"/>
  <c r="AB25" i="21" s="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Y26" i="21"/>
  <c r="Z26" i="21"/>
  <c r="AA26" i="21" s="1"/>
  <c r="AB26" i="21" s="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Y27" i="21"/>
  <c r="Z27" i="21" s="1"/>
  <c r="AA27" i="21" s="1"/>
  <c r="AB27" i="21" s="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Y28" i="21"/>
  <c r="Z28" i="21" s="1"/>
  <c r="AA28" i="21" s="1"/>
  <c r="AB28" i="21" s="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Y29" i="21"/>
  <c r="Z29" i="21" s="1"/>
  <c r="AA29" i="21" s="1"/>
  <c r="AB29" i="21" s="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Y30" i="21"/>
  <c r="Z30" i="21"/>
  <c r="AA30" i="21" s="1"/>
  <c r="AB30" i="21" s="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Y31" i="21"/>
  <c r="Z31" i="21" s="1"/>
  <c r="AA31" i="21" s="1"/>
  <c r="AB31" i="21" s="1"/>
  <c r="AC31" i="21" s="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Y32" i="21"/>
  <c r="Z32" i="21"/>
  <c r="AA32" i="21" s="1"/>
  <c r="AB32" i="21" s="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Y33" i="21"/>
  <c r="Z33" i="21" s="1"/>
  <c r="AA33" i="21" s="1"/>
  <c r="AB33" i="21" s="1"/>
  <c r="AC33" i="21" s="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Y34" i="21"/>
  <c r="Z34" i="21"/>
  <c r="AA34" i="21" s="1"/>
  <c r="AB34" i="21" s="1"/>
  <c r="AC34" i="21" s="1"/>
  <c r="AD34" i="21" s="1"/>
  <c r="AE34" i="21" s="1"/>
  <c r="AF34" i="21"/>
  <c r="AG34" i="21" s="1"/>
  <c r="AH34" i="21" s="1"/>
  <c r="AI34" i="21" s="1"/>
  <c r="AJ34" i="21" s="1"/>
  <c r="AK34" i="21" s="1"/>
  <c r="AL34" i="21" s="1"/>
  <c r="AM34" i="21" s="1"/>
  <c r="AN34" i="21" s="1"/>
  <c r="AO34" i="21" s="1"/>
  <c r="Y35" i="21"/>
  <c r="Z35" i="21" s="1"/>
  <c r="AA35" i="21" s="1"/>
  <c r="AB35" i="21" s="1"/>
  <c r="AC35" i="21" s="1"/>
  <c r="AD35" i="21" s="1"/>
  <c r="AE35" i="2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Y36" i="21"/>
  <c r="Z36" i="21" s="1"/>
  <c r="AA36" i="21" s="1"/>
  <c r="AB36" i="21" s="1"/>
  <c r="AC36" i="21" s="1"/>
  <c r="AD36" i="2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Y37" i="21"/>
  <c r="Z37" i="21" s="1"/>
  <c r="AA37" i="21" s="1"/>
  <c r="AB37" i="21" s="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Y38" i="21"/>
  <c r="Z38" i="21"/>
  <c r="AA38" i="21" s="1"/>
  <c r="AB38" i="21" s="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Y39" i="21"/>
  <c r="Z39" i="21" s="1"/>
  <c r="AA39" i="21"/>
  <c r="AB39" i="21" s="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Y40" i="21"/>
  <c r="Z40" i="21"/>
  <c r="AA40" i="21" s="1"/>
  <c r="AB40" i="21" s="1"/>
  <c r="AC40" i="21" s="1"/>
  <c r="AD40" i="21" s="1"/>
  <c r="AE40" i="21" s="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10" i="21"/>
  <c r="AQ10" i="26"/>
  <c r="AR10" i="26"/>
  <c r="AS10" i="26" s="1"/>
  <c r="AT10" i="26" s="1"/>
  <c r="AU10" i="26" s="1"/>
  <c r="AV10" i="26" s="1"/>
  <c r="AW10" i="26" s="1"/>
  <c r="AX10" i="26" s="1"/>
  <c r="AY10" i="26" s="1"/>
  <c r="AZ10" i="26" s="1"/>
  <c r="AQ11" i="26"/>
  <c r="AR11" i="26" s="1"/>
  <c r="AS11" i="26" s="1"/>
  <c r="AT11" i="26" s="1"/>
  <c r="AU11" i="26" s="1"/>
  <c r="AV11" i="26" s="1"/>
  <c r="AW11" i="26" s="1"/>
  <c r="AX11" i="26" s="1"/>
  <c r="AY11" i="26" s="1"/>
  <c r="AZ11" i="26" s="1"/>
  <c r="AQ12" i="26"/>
  <c r="AR12" i="26"/>
  <c r="AS12" i="26" s="1"/>
  <c r="AT12" i="26" s="1"/>
  <c r="AU12" i="26" s="1"/>
  <c r="AV12" i="26" s="1"/>
  <c r="AW12" i="26" s="1"/>
  <c r="AX12" i="26" s="1"/>
  <c r="AY12" i="26" s="1"/>
  <c r="AZ12" i="26" s="1"/>
  <c r="AQ13" i="26"/>
  <c r="AR13" i="26"/>
  <c r="AS13" i="26" s="1"/>
  <c r="AT13" i="26" s="1"/>
  <c r="AU13" i="26" s="1"/>
  <c r="AV13" i="26" s="1"/>
  <c r="AW13" i="26" s="1"/>
  <c r="AX13" i="26" s="1"/>
  <c r="AY13" i="26" s="1"/>
  <c r="AZ13" i="26" s="1"/>
  <c r="AQ14" i="26"/>
  <c r="AR14" i="26"/>
  <c r="AS14" i="26" s="1"/>
  <c r="AT14" i="26" s="1"/>
  <c r="AU14" i="26" s="1"/>
  <c r="AV14" i="26" s="1"/>
  <c r="AW14" i="26" s="1"/>
  <c r="AX14" i="26" s="1"/>
  <c r="AY14" i="26" s="1"/>
  <c r="AZ14" i="26" s="1"/>
  <c r="AQ15" i="26"/>
  <c r="AR15" i="26" s="1"/>
  <c r="AS15" i="26" s="1"/>
  <c r="AT15" i="26" s="1"/>
  <c r="AU15" i="26" s="1"/>
  <c r="AV15" i="26" s="1"/>
  <c r="AW15" i="26" s="1"/>
  <c r="AX15" i="26" s="1"/>
  <c r="AY15" i="26" s="1"/>
  <c r="AZ15" i="26" s="1"/>
  <c r="AQ16" i="26"/>
  <c r="AR16" i="26"/>
  <c r="AS16" i="26" s="1"/>
  <c r="AT16" i="26" s="1"/>
  <c r="AU16" i="26" s="1"/>
  <c r="AV16" i="26" s="1"/>
  <c r="AW16" i="26" s="1"/>
  <c r="AX16" i="26" s="1"/>
  <c r="AY16" i="26" s="1"/>
  <c r="AZ16" i="26" s="1"/>
  <c r="AQ17" i="26"/>
  <c r="AR17" i="26"/>
  <c r="AS17" i="26" s="1"/>
  <c r="AT17" i="26" s="1"/>
  <c r="AU17" i="26" s="1"/>
  <c r="AV17" i="26" s="1"/>
  <c r="AW17" i="26" s="1"/>
  <c r="AX17" i="26" s="1"/>
  <c r="AY17" i="26" s="1"/>
  <c r="AZ17" i="26" s="1"/>
  <c r="AQ18" i="26"/>
  <c r="AR18" i="26"/>
  <c r="AS18" i="26" s="1"/>
  <c r="AT18" i="26" s="1"/>
  <c r="AU18" i="26" s="1"/>
  <c r="AV18" i="26" s="1"/>
  <c r="AW18" i="26" s="1"/>
  <c r="AX18" i="26" s="1"/>
  <c r="AY18" i="26" s="1"/>
  <c r="AZ18" i="26" s="1"/>
  <c r="AQ19" i="26"/>
  <c r="AR19" i="26" s="1"/>
  <c r="AS19" i="26" s="1"/>
  <c r="AT19" i="26" s="1"/>
  <c r="AU19" i="26" s="1"/>
  <c r="AV19" i="26" s="1"/>
  <c r="AW19" i="26" s="1"/>
  <c r="AX19" i="26" s="1"/>
  <c r="AY19" i="26" s="1"/>
  <c r="AZ19" i="26" s="1"/>
  <c r="AQ20" i="26"/>
  <c r="AR20" i="26"/>
  <c r="AS20" i="26" s="1"/>
  <c r="AT20" i="26" s="1"/>
  <c r="AU20" i="26" s="1"/>
  <c r="AV20" i="26" s="1"/>
  <c r="AW20" i="26" s="1"/>
  <c r="AX20" i="26" s="1"/>
  <c r="AY20" i="26" s="1"/>
  <c r="AZ20" i="26" s="1"/>
  <c r="AQ21" i="26"/>
  <c r="AR21" i="26"/>
  <c r="AS21" i="26" s="1"/>
  <c r="AT21" i="26" s="1"/>
  <c r="AU21" i="26" s="1"/>
  <c r="AV21" i="26" s="1"/>
  <c r="AW21" i="26" s="1"/>
  <c r="AX21" i="26" s="1"/>
  <c r="AY21" i="26" s="1"/>
  <c r="AZ21" i="26" s="1"/>
  <c r="AQ22" i="26"/>
  <c r="AR22" i="26"/>
  <c r="AS22" i="26" s="1"/>
  <c r="AT22" i="26" s="1"/>
  <c r="AU22" i="26" s="1"/>
  <c r="AV22" i="26" s="1"/>
  <c r="AW22" i="26" s="1"/>
  <c r="AX22" i="26" s="1"/>
  <c r="AY22" i="26" s="1"/>
  <c r="AZ22" i="26" s="1"/>
  <c r="AQ23" i="26"/>
  <c r="AR23" i="26" s="1"/>
  <c r="AS23" i="26" s="1"/>
  <c r="AT23" i="26" s="1"/>
  <c r="AU23" i="26" s="1"/>
  <c r="AV23" i="26" s="1"/>
  <c r="AW23" i="26" s="1"/>
  <c r="AX23" i="26" s="1"/>
  <c r="AY23" i="26" s="1"/>
  <c r="AZ23" i="26" s="1"/>
  <c r="AQ24" i="26"/>
  <c r="AR24" i="26"/>
  <c r="AS24" i="26" s="1"/>
  <c r="AT24" i="26" s="1"/>
  <c r="AU24" i="26" s="1"/>
  <c r="AV24" i="26" s="1"/>
  <c r="AW24" i="26" s="1"/>
  <c r="AX24" i="26" s="1"/>
  <c r="AY24" i="26" s="1"/>
  <c r="AZ24" i="26" s="1"/>
  <c r="AQ25" i="26"/>
  <c r="AR25" i="26"/>
  <c r="AS25" i="26" s="1"/>
  <c r="AT25" i="26" s="1"/>
  <c r="AU25" i="26" s="1"/>
  <c r="AV25" i="26" s="1"/>
  <c r="AW25" i="26" s="1"/>
  <c r="AX25" i="26" s="1"/>
  <c r="AY25" i="26" s="1"/>
  <c r="AZ25" i="26" s="1"/>
  <c r="AQ26" i="26"/>
  <c r="AR26" i="26"/>
  <c r="AS26" i="26" s="1"/>
  <c r="AT26" i="26" s="1"/>
  <c r="AU26" i="26" s="1"/>
  <c r="AV26" i="26" s="1"/>
  <c r="AW26" i="26" s="1"/>
  <c r="AX26" i="26" s="1"/>
  <c r="AY26" i="26" s="1"/>
  <c r="AZ26" i="26" s="1"/>
  <c r="AQ27" i="26"/>
  <c r="AR27" i="26" s="1"/>
  <c r="AS27" i="26" s="1"/>
  <c r="AT27" i="26" s="1"/>
  <c r="AU27" i="26" s="1"/>
  <c r="AV27" i="26" s="1"/>
  <c r="AW27" i="26" s="1"/>
  <c r="AX27" i="26" s="1"/>
  <c r="AY27" i="26" s="1"/>
  <c r="AZ27" i="26" s="1"/>
  <c r="AQ28" i="26"/>
  <c r="AR28" i="26"/>
  <c r="AS28" i="26" s="1"/>
  <c r="AT28" i="26" s="1"/>
  <c r="AU28" i="26" s="1"/>
  <c r="AV28" i="26" s="1"/>
  <c r="AW28" i="26" s="1"/>
  <c r="AX28" i="26" s="1"/>
  <c r="AY28" i="26" s="1"/>
  <c r="AZ28" i="26" s="1"/>
  <c r="AQ29" i="26"/>
  <c r="AR29" i="26"/>
  <c r="AS29" i="26" s="1"/>
  <c r="AT29" i="26" s="1"/>
  <c r="AU29" i="26" s="1"/>
  <c r="AV29" i="26" s="1"/>
  <c r="AW29" i="26" s="1"/>
  <c r="AX29" i="26" s="1"/>
  <c r="AY29" i="26" s="1"/>
  <c r="AZ29" i="26" s="1"/>
  <c r="AQ30" i="26"/>
  <c r="AR30" i="26"/>
  <c r="AS30" i="26" s="1"/>
  <c r="AT30" i="26" s="1"/>
  <c r="AU30" i="26" s="1"/>
  <c r="AV30" i="26" s="1"/>
  <c r="AW30" i="26" s="1"/>
  <c r="AX30" i="26" s="1"/>
  <c r="AY30" i="26" s="1"/>
  <c r="AZ30" i="26" s="1"/>
  <c r="AQ31" i="26"/>
  <c r="AR31" i="26" s="1"/>
  <c r="AS31" i="26" s="1"/>
  <c r="AT31" i="26" s="1"/>
  <c r="AU31" i="26" s="1"/>
  <c r="AV31" i="26" s="1"/>
  <c r="AW31" i="26" s="1"/>
  <c r="AX31" i="26" s="1"/>
  <c r="AY31" i="26" s="1"/>
  <c r="AZ31" i="26" s="1"/>
  <c r="AQ32" i="26"/>
  <c r="AR32" i="26"/>
  <c r="AS32" i="26" s="1"/>
  <c r="AT32" i="26" s="1"/>
  <c r="AU32" i="26" s="1"/>
  <c r="AV32" i="26" s="1"/>
  <c r="AW32" i="26" s="1"/>
  <c r="AX32" i="26" s="1"/>
  <c r="AY32" i="26" s="1"/>
  <c r="AZ32" i="26" s="1"/>
  <c r="AQ33" i="26"/>
  <c r="AR33" i="26"/>
  <c r="AS33" i="26" s="1"/>
  <c r="AT33" i="26" s="1"/>
  <c r="AU33" i="26" s="1"/>
  <c r="AV33" i="26" s="1"/>
  <c r="AW33" i="26" s="1"/>
  <c r="AX33" i="26" s="1"/>
  <c r="AY33" i="26" s="1"/>
  <c r="AZ33" i="26" s="1"/>
  <c r="AQ34" i="26"/>
  <c r="AR34" i="26"/>
  <c r="AS34" i="26" s="1"/>
  <c r="AT34" i="26" s="1"/>
  <c r="AU34" i="26" s="1"/>
  <c r="AV34" i="26" s="1"/>
  <c r="AW34" i="26" s="1"/>
  <c r="AX34" i="26" s="1"/>
  <c r="AY34" i="26" s="1"/>
  <c r="AZ34" i="26" s="1"/>
  <c r="AQ35" i="26"/>
  <c r="AR35" i="26" s="1"/>
  <c r="AS35" i="26" s="1"/>
  <c r="AT35" i="26" s="1"/>
  <c r="AU35" i="26" s="1"/>
  <c r="AV35" i="26" s="1"/>
  <c r="AW35" i="26" s="1"/>
  <c r="AX35" i="26" s="1"/>
  <c r="AY35" i="26" s="1"/>
  <c r="AZ35" i="26" s="1"/>
  <c r="AQ36" i="26"/>
  <c r="AR36" i="26"/>
  <c r="AS36" i="26" s="1"/>
  <c r="AT36" i="26" s="1"/>
  <c r="AU36" i="26" s="1"/>
  <c r="AV36" i="26" s="1"/>
  <c r="AW36" i="26" s="1"/>
  <c r="AX36" i="26" s="1"/>
  <c r="AY36" i="26" s="1"/>
  <c r="AZ36" i="26" s="1"/>
  <c r="AQ37" i="26"/>
  <c r="AR37" i="26"/>
  <c r="AS37" i="26" s="1"/>
  <c r="AT37" i="26" s="1"/>
  <c r="AU37" i="26" s="1"/>
  <c r="AV37" i="26" s="1"/>
  <c r="AW37" i="26" s="1"/>
  <c r="AX37" i="26" s="1"/>
  <c r="AY37" i="26" s="1"/>
  <c r="AZ37" i="26" s="1"/>
  <c r="AQ38" i="26"/>
  <c r="AR38" i="26"/>
  <c r="AS38" i="26" s="1"/>
  <c r="AT38" i="26" s="1"/>
  <c r="AU38" i="26" s="1"/>
  <c r="AV38" i="26" s="1"/>
  <c r="AW38" i="26" s="1"/>
  <c r="AX38" i="26" s="1"/>
  <c r="AY38" i="26" s="1"/>
  <c r="AZ38" i="26" s="1"/>
  <c r="AQ39" i="26"/>
  <c r="AR39" i="26" s="1"/>
  <c r="AS39" i="26" s="1"/>
  <c r="AT39" i="26" s="1"/>
  <c r="AU39" i="26" s="1"/>
  <c r="AV39" i="26" s="1"/>
  <c r="AW39" i="26" s="1"/>
  <c r="AX39" i="26" s="1"/>
  <c r="AY39" i="26" s="1"/>
  <c r="AZ39" i="26" s="1"/>
  <c r="AQ40" i="26"/>
  <c r="AR40" i="26"/>
  <c r="AS40" i="26" s="1"/>
  <c r="AT40" i="26" s="1"/>
  <c r="AU40" i="26" s="1"/>
  <c r="AV40" i="26" s="1"/>
  <c r="AW40" i="26" s="1"/>
  <c r="AX40" i="26" s="1"/>
  <c r="AY40" i="26" s="1"/>
  <c r="AZ40" i="26" s="1"/>
  <c r="AP11" i="26"/>
  <c r="AP12" i="26"/>
  <c r="AP13" i="26"/>
  <c r="AP14" i="26"/>
  <c r="AP15" i="26"/>
  <c r="AP16" i="26"/>
  <c r="AP17" i="26"/>
  <c r="AP18" i="26"/>
  <c r="AP19" i="26"/>
  <c r="AP20" i="26"/>
  <c r="AP21" i="26"/>
  <c r="AP22" i="26"/>
  <c r="AP23" i="26"/>
  <c r="AP24" i="26"/>
  <c r="AP25" i="26"/>
  <c r="AP26" i="26"/>
  <c r="AP27" i="26"/>
  <c r="AP28" i="26"/>
  <c r="AP29" i="26"/>
  <c r="AP30" i="26"/>
  <c r="AP31" i="26"/>
  <c r="AP32" i="26"/>
  <c r="AP33" i="26"/>
  <c r="AP34" i="26"/>
  <c r="AP35" i="26"/>
  <c r="AP36" i="26"/>
  <c r="AP37" i="26"/>
  <c r="AP38" i="26"/>
  <c r="AP39" i="26"/>
  <c r="AP40" i="26"/>
  <c r="AP10" i="26"/>
  <c r="Y9" i="25"/>
  <c r="Z9" i="25"/>
  <c r="AA9" i="25" s="1"/>
  <c r="AB9" i="25" s="1"/>
  <c r="AC9" i="25" s="1"/>
  <c r="AD9" i="25" s="1"/>
  <c r="AE9" i="25" s="1"/>
  <c r="AF9" i="25" s="1"/>
  <c r="AG9" i="25" s="1"/>
  <c r="AH9" i="25" s="1"/>
  <c r="AI9" i="25" s="1"/>
  <c r="AJ9" i="25" s="1"/>
  <c r="AK9" i="25" s="1"/>
  <c r="AL9" i="25" s="1"/>
  <c r="AM9" i="25" s="1"/>
  <c r="AN9" i="25" s="1"/>
  <c r="AO9" i="25" s="1"/>
  <c r="Y10" i="25"/>
  <c r="Z10" i="25" s="1"/>
  <c r="AA10" i="25" s="1"/>
  <c r="AB10" i="25" s="1"/>
  <c r="AC10" i="25" s="1"/>
  <c r="AD10" i="25" s="1"/>
  <c r="AE10" i="25" s="1"/>
  <c r="AF10" i="25" s="1"/>
  <c r="AG10" i="25" s="1"/>
  <c r="AH10" i="25" s="1"/>
  <c r="AI10" i="25" s="1"/>
  <c r="AJ10" i="25" s="1"/>
  <c r="AK10" i="25" s="1"/>
  <c r="AL10" i="25" s="1"/>
  <c r="AM10" i="25" s="1"/>
  <c r="AN10" i="25" s="1"/>
  <c r="AO10" i="25" s="1"/>
  <c r="AP10" i="25" s="1"/>
  <c r="AQ10" i="25" s="1"/>
  <c r="AR10" i="25" s="1"/>
  <c r="AS10" i="25" s="1"/>
  <c r="AT10" i="25" s="1"/>
  <c r="AU10" i="25" s="1"/>
  <c r="AV10" i="25" s="1"/>
  <c r="AW10" i="25" s="1"/>
  <c r="AX10" i="25" s="1"/>
  <c r="AY10" i="25" s="1"/>
  <c r="AZ10" i="25" s="1"/>
  <c r="Y11" i="25"/>
  <c r="Z11" i="25"/>
  <c r="AA11" i="25" s="1"/>
  <c r="AB11" i="25" s="1"/>
  <c r="AC11" i="25" s="1"/>
  <c r="AD11" i="25" s="1"/>
  <c r="AE11" i="25" s="1"/>
  <c r="AF11" i="25" s="1"/>
  <c r="AG11" i="25" s="1"/>
  <c r="AH11" i="25" s="1"/>
  <c r="AI11" i="25" s="1"/>
  <c r="AJ11" i="25" s="1"/>
  <c r="AK11" i="25" s="1"/>
  <c r="AL11" i="25" s="1"/>
  <c r="AM11" i="25" s="1"/>
  <c r="AN11" i="25" s="1"/>
  <c r="AO11" i="25" s="1"/>
  <c r="AP11" i="25" s="1"/>
  <c r="AQ11" i="25" s="1"/>
  <c r="AR11" i="25" s="1"/>
  <c r="AS11" i="25" s="1"/>
  <c r="AT11" i="25" s="1"/>
  <c r="AU11" i="25" s="1"/>
  <c r="AV11" i="25" s="1"/>
  <c r="AW11" i="25" s="1"/>
  <c r="AX11" i="25" s="1"/>
  <c r="AY11" i="25" s="1"/>
  <c r="AZ11" i="25" s="1"/>
  <c r="Y12" i="25"/>
  <c r="Z12" i="25" s="1"/>
  <c r="AA12" i="25" s="1"/>
  <c r="AB12" i="25" s="1"/>
  <c r="AC12" i="25" s="1"/>
  <c r="AD12" i="25" s="1"/>
  <c r="AE12" i="25" s="1"/>
  <c r="AF12" i="25" s="1"/>
  <c r="AG12" i="25" s="1"/>
  <c r="AH12" i="25" s="1"/>
  <c r="AI12" i="25" s="1"/>
  <c r="AJ12" i="25" s="1"/>
  <c r="AK12" i="25" s="1"/>
  <c r="AL12" i="25" s="1"/>
  <c r="AM12" i="25" s="1"/>
  <c r="AN12" i="25" s="1"/>
  <c r="AO12" i="25" s="1"/>
  <c r="AP12" i="25" s="1"/>
  <c r="AQ12" i="25" s="1"/>
  <c r="AR12" i="25" s="1"/>
  <c r="AS12" i="25" s="1"/>
  <c r="AT12" i="25" s="1"/>
  <c r="AU12" i="25" s="1"/>
  <c r="AV12" i="25" s="1"/>
  <c r="AW12" i="25" s="1"/>
  <c r="AX12" i="25" s="1"/>
  <c r="AY12" i="25" s="1"/>
  <c r="AZ12" i="25" s="1"/>
  <c r="Y13" i="25"/>
  <c r="Z13" i="25"/>
  <c r="AA13" i="25" s="1"/>
  <c r="AB13" i="25" s="1"/>
  <c r="AC13" i="25" s="1"/>
  <c r="AD13" i="25" s="1"/>
  <c r="AE13" i="25" s="1"/>
  <c r="AF13" i="25" s="1"/>
  <c r="AG13" i="25" s="1"/>
  <c r="AH13" i="25" s="1"/>
  <c r="AI13" i="25" s="1"/>
  <c r="AJ13" i="25" s="1"/>
  <c r="AK13" i="25" s="1"/>
  <c r="AL13" i="25" s="1"/>
  <c r="AM13" i="25" s="1"/>
  <c r="AN13" i="25" s="1"/>
  <c r="AO13" i="25" s="1"/>
  <c r="AP13" i="25" s="1"/>
  <c r="AQ13" i="25" s="1"/>
  <c r="AR13" i="25" s="1"/>
  <c r="AS13" i="25" s="1"/>
  <c r="AT13" i="25" s="1"/>
  <c r="AU13" i="25" s="1"/>
  <c r="AV13" i="25" s="1"/>
  <c r="AW13" i="25" s="1"/>
  <c r="AX13" i="25" s="1"/>
  <c r="AY13" i="25" s="1"/>
  <c r="AZ13" i="25" s="1"/>
  <c r="Y14" i="25"/>
  <c r="Z14" i="25" s="1"/>
  <c r="AA14" i="25" s="1"/>
  <c r="AB14" i="25" s="1"/>
  <c r="AC14" i="25" s="1"/>
  <c r="AD14" i="25" s="1"/>
  <c r="AE14" i="25" s="1"/>
  <c r="AF14" i="25" s="1"/>
  <c r="AG14" i="25" s="1"/>
  <c r="AH14" i="25" s="1"/>
  <c r="AI14" i="25" s="1"/>
  <c r="AJ14" i="25" s="1"/>
  <c r="AK14" i="25" s="1"/>
  <c r="AL14" i="25" s="1"/>
  <c r="AM14" i="25" s="1"/>
  <c r="AN14" i="25" s="1"/>
  <c r="AO14" i="25" s="1"/>
  <c r="AP14" i="25" s="1"/>
  <c r="AQ14" i="25" s="1"/>
  <c r="AR14" i="25" s="1"/>
  <c r="AS14" i="25" s="1"/>
  <c r="AT14" i="25" s="1"/>
  <c r="AU14" i="25" s="1"/>
  <c r="AV14" i="25" s="1"/>
  <c r="AW14" i="25" s="1"/>
  <c r="AX14" i="25" s="1"/>
  <c r="AY14" i="25" s="1"/>
  <c r="AZ14" i="25" s="1"/>
  <c r="Y15" i="25"/>
  <c r="Z15" i="25"/>
  <c r="AA15" i="25" s="1"/>
  <c r="AB15" i="25" s="1"/>
  <c r="AC15" i="25" s="1"/>
  <c r="AD15" i="25" s="1"/>
  <c r="AE15" i="25" s="1"/>
  <c r="AF15" i="25" s="1"/>
  <c r="AG15" i="25" s="1"/>
  <c r="AH15" i="25" s="1"/>
  <c r="AI15" i="25" s="1"/>
  <c r="AJ15" i="25" s="1"/>
  <c r="AK15" i="25" s="1"/>
  <c r="AL15" i="25" s="1"/>
  <c r="AM15" i="25" s="1"/>
  <c r="AN15" i="25" s="1"/>
  <c r="AO15" i="25" s="1"/>
  <c r="AP15" i="25" s="1"/>
  <c r="AQ15" i="25" s="1"/>
  <c r="AR15" i="25" s="1"/>
  <c r="AS15" i="25" s="1"/>
  <c r="AT15" i="25" s="1"/>
  <c r="AU15" i="25" s="1"/>
  <c r="AV15" i="25" s="1"/>
  <c r="AW15" i="25" s="1"/>
  <c r="AX15" i="25" s="1"/>
  <c r="AY15" i="25" s="1"/>
  <c r="AZ15" i="25" s="1"/>
  <c r="Y16" i="25"/>
  <c r="Z16" i="25" s="1"/>
  <c r="AA16" i="25" s="1"/>
  <c r="AB16" i="25" s="1"/>
  <c r="AC16" i="25" s="1"/>
  <c r="AD16" i="25" s="1"/>
  <c r="AE16" i="25" s="1"/>
  <c r="AF16" i="25" s="1"/>
  <c r="AG16" i="25" s="1"/>
  <c r="AH16" i="25" s="1"/>
  <c r="AI16" i="25" s="1"/>
  <c r="AJ16" i="25" s="1"/>
  <c r="AK16" i="25" s="1"/>
  <c r="AL16" i="25" s="1"/>
  <c r="AM16" i="25" s="1"/>
  <c r="AN16" i="25" s="1"/>
  <c r="AO16" i="25" s="1"/>
  <c r="AP16" i="25" s="1"/>
  <c r="AQ16" i="25" s="1"/>
  <c r="AR16" i="25" s="1"/>
  <c r="AS16" i="25" s="1"/>
  <c r="AT16" i="25" s="1"/>
  <c r="AU16" i="25" s="1"/>
  <c r="AV16" i="25" s="1"/>
  <c r="AW16" i="25" s="1"/>
  <c r="AX16" i="25" s="1"/>
  <c r="AY16" i="25" s="1"/>
  <c r="AZ16" i="25" s="1"/>
  <c r="Y17" i="25"/>
  <c r="Z17" i="25"/>
  <c r="AA17" i="25" s="1"/>
  <c r="AB17" i="25" s="1"/>
  <c r="AC17" i="25" s="1"/>
  <c r="AD17" i="25" s="1"/>
  <c r="AE17" i="25" s="1"/>
  <c r="AF17" i="25" s="1"/>
  <c r="AG17" i="25" s="1"/>
  <c r="AH17" i="25" s="1"/>
  <c r="AI17" i="25" s="1"/>
  <c r="AJ17" i="25" s="1"/>
  <c r="AK17" i="25" s="1"/>
  <c r="AL17" i="25" s="1"/>
  <c r="AM17" i="25" s="1"/>
  <c r="AN17" i="25" s="1"/>
  <c r="AO17" i="25" s="1"/>
  <c r="Y18" i="25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AJ18" i="25" s="1"/>
  <c r="AK18" i="25" s="1"/>
  <c r="AL18" i="25" s="1"/>
  <c r="AM18" i="25" s="1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Y19" i="25"/>
  <c r="Z19" i="25"/>
  <c r="AA19" i="25" s="1"/>
  <c r="AB19" i="25" s="1"/>
  <c r="AC19" i="25" s="1"/>
  <c r="AD19" i="25" s="1"/>
  <c r="AE19" i="25" s="1"/>
  <c r="AF19" i="25" s="1"/>
  <c r="AG19" i="25" s="1"/>
  <c r="AH19" i="25" s="1"/>
  <c r="AI19" i="25" s="1"/>
  <c r="AJ19" i="25" s="1"/>
  <c r="AK19" i="25" s="1"/>
  <c r="AL19" i="25" s="1"/>
  <c r="AM19" i="25" s="1"/>
  <c r="AN19" i="25" s="1"/>
  <c r="AO19" i="25" s="1"/>
  <c r="AP19" i="25" s="1"/>
  <c r="AQ19" i="25" s="1"/>
  <c r="AR19" i="25" s="1"/>
  <c r="AS19" i="25" s="1"/>
  <c r="AT19" i="25" s="1"/>
  <c r="AU19" i="25" s="1"/>
  <c r="AV19" i="25" s="1"/>
  <c r="AW19" i="25" s="1"/>
  <c r="AX19" i="25" s="1"/>
  <c r="AY19" i="25" s="1"/>
  <c r="AZ19" i="25" s="1"/>
  <c r="Y20" i="25"/>
  <c r="Z20" i="25" s="1"/>
  <c r="AA20" i="25" s="1"/>
  <c r="AB20" i="25" s="1"/>
  <c r="AC20" i="25" s="1"/>
  <c r="AD20" i="25" s="1"/>
  <c r="AE20" i="25" s="1"/>
  <c r="AF20" i="25" s="1"/>
  <c r="AG20" i="25" s="1"/>
  <c r="AH20" i="25" s="1"/>
  <c r="AI20" i="25" s="1"/>
  <c r="AJ20" i="25" s="1"/>
  <c r="AK20" i="25" s="1"/>
  <c r="AL20" i="25" s="1"/>
  <c r="AM20" i="25" s="1"/>
  <c r="AN20" i="25" s="1"/>
  <c r="AO20" i="25" s="1"/>
  <c r="AP20" i="25" s="1"/>
  <c r="AQ20" i="25" s="1"/>
  <c r="AR20" i="25" s="1"/>
  <c r="AS20" i="25" s="1"/>
  <c r="AT20" i="25" s="1"/>
  <c r="AU20" i="25" s="1"/>
  <c r="AV20" i="25" s="1"/>
  <c r="AW20" i="25" s="1"/>
  <c r="AX20" i="25" s="1"/>
  <c r="AY20" i="25" s="1"/>
  <c r="AZ20" i="25" s="1"/>
  <c r="Y21" i="25"/>
  <c r="Z21" i="25"/>
  <c r="AA21" i="25" s="1"/>
  <c r="AB21" i="25" s="1"/>
  <c r="AC21" i="25" s="1"/>
  <c r="AD21" i="25" s="1"/>
  <c r="AE21" i="25" s="1"/>
  <c r="AF21" i="25" s="1"/>
  <c r="AG21" i="25" s="1"/>
  <c r="AH21" i="25" s="1"/>
  <c r="AI21" i="25" s="1"/>
  <c r="AJ21" i="25" s="1"/>
  <c r="AK21" i="25" s="1"/>
  <c r="AL21" i="25" s="1"/>
  <c r="AM21" i="25" s="1"/>
  <c r="AN21" i="25" s="1"/>
  <c r="AO21" i="25" s="1"/>
  <c r="AP21" i="25" s="1"/>
  <c r="AQ21" i="25" s="1"/>
  <c r="AR21" i="25" s="1"/>
  <c r="AS21" i="25" s="1"/>
  <c r="AT21" i="25" s="1"/>
  <c r="AU21" i="25" s="1"/>
  <c r="AV21" i="25" s="1"/>
  <c r="AW21" i="25" s="1"/>
  <c r="AX21" i="25" s="1"/>
  <c r="AY21" i="25" s="1"/>
  <c r="AZ21" i="25" s="1"/>
  <c r="Y22" i="25"/>
  <c r="Z22" i="25" s="1"/>
  <c r="AA22" i="25" s="1"/>
  <c r="AB22" i="25" s="1"/>
  <c r="AC22" i="25" s="1"/>
  <c r="AD22" i="25" s="1"/>
  <c r="AE22" i="25" s="1"/>
  <c r="AF22" i="25" s="1"/>
  <c r="AG22" i="25" s="1"/>
  <c r="AH22" i="25" s="1"/>
  <c r="AI22" i="25" s="1"/>
  <c r="AJ22" i="25" s="1"/>
  <c r="AK22" i="25" s="1"/>
  <c r="AL22" i="25" s="1"/>
  <c r="AM22" i="25" s="1"/>
  <c r="AN22" i="25" s="1"/>
  <c r="AO22" i="25" s="1"/>
  <c r="AP22" i="25" s="1"/>
  <c r="AQ22" i="25" s="1"/>
  <c r="AR22" i="25" s="1"/>
  <c r="AS22" i="25" s="1"/>
  <c r="AT22" i="25" s="1"/>
  <c r="AU22" i="25" s="1"/>
  <c r="AV22" i="25" s="1"/>
  <c r="AW22" i="25" s="1"/>
  <c r="AX22" i="25" s="1"/>
  <c r="AY22" i="25" s="1"/>
  <c r="AZ22" i="25" s="1"/>
  <c r="Y23" i="25"/>
  <c r="Z23" i="25"/>
  <c r="AA23" i="25" s="1"/>
  <c r="AB23" i="25" s="1"/>
  <c r="AC23" i="25" s="1"/>
  <c r="AD23" i="25" s="1"/>
  <c r="AE23" i="25" s="1"/>
  <c r="AF23" i="25" s="1"/>
  <c r="AG23" i="25" s="1"/>
  <c r="AH23" i="25" s="1"/>
  <c r="AI23" i="25" s="1"/>
  <c r="AJ23" i="25" s="1"/>
  <c r="AK23" i="25" s="1"/>
  <c r="AL23" i="25" s="1"/>
  <c r="AM23" i="25" s="1"/>
  <c r="AN23" i="25" s="1"/>
  <c r="AO23" i="25" s="1"/>
  <c r="AP23" i="25" s="1"/>
  <c r="AQ23" i="25" s="1"/>
  <c r="AR23" i="25" s="1"/>
  <c r="AS23" i="25" s="1"/>
  <c r="AT23" i="25" s="1"/>
  <c r="AU23" i="25" s="1"/>
  <c r="AV23" i="25" s="1"/>
  <c r="AW23" i="25" s="1"/>
  <c r="AX23" i="25" s="1"/>
  <c r="AY23" i="25" s="1"/>
  <c r="AZ23" i="25" s="1"/>
  <c r="Y24" i="25"/>
  <c r="Z24" i="25" s="1"/>
  <c r="AA24" i="25" s="1"/>
  <c r="AB24" i="25" s="1"/>
  <c r="AC24" i="25" s="1"/>
  <c r="AD24" i="25" s="1"/>
  <c r="AE24" i="25" s="1"/>
  <c r="AF24" i="25" s="1"/>
  <c r="AG24" i="25" s="1"/>
  <c r="AH24" i="25" s="1"/>
  <c r="AI24" i="25" s="1"/>
  <c r="AJ24" i="25" s="1"/>
  <c r="AK24" i="25" s="1"/>
  <c r="AL24" i="25" s="1"/>
  <c r="AM24" i="25" s="1"/>
  <c r="AN24" i="25" s="1"/>
  <c r="AO24" i="25" s="1"/>
  <c r="AP24" i="25" s="1"/>
  <c r="AQ24" i="25" s="1"/>
  <c r="AR24" i="25" s="1"/>
  <c r="AS24" i="25" s="1"/>
  <c r="AT24" i="25" s="1"/>
  <c r="AU24" i="25" s="1"/>
  <c r="AV24" i="25" s="1"/>
  <c r="AW24" i="25" s="1"/>
  <c r="AX24" i="25" s="1"/>
  <c r="AY24" i="25" s="1"/>
  <c r="AZ24" i="25" s="1"/>
  <c r="Y25" i="25"/>
  <c r="Z25" i="25"/>
  <c r="AA25" i="25" s="1"/>
  <c r="AB25" i="25" s="1"/>
  <c r="AC25" i="25" s="1"/>
  <c r="AD25" i="25" s="1"/>
  <c r="AE25" i="25" s="1"/>
  <c r="AF25" i="25" s="1"/>
  <c r="AG25" i="25" s="1"/>
  <c r="AH25" i="25" s="1"/>
  <c r="AI25" i="25" s="1"/>
  <c r="AJ25" i="25" s="1"/>
  <c r="AK25" i="25" s="1"/>
  <c r="AL25" i="25" s="1"/>
  <c r="AM25" i="25" s="1"/>
  <c r="AN25" i="25" s="1"/>
  <c r="AO25" i="25" s="1"/>
  <c r="Y26" i="25"/>
  <c r="Z26" i="25" s="1"/>
  <c r="AA26" i="25" s="1"/>
  <c r="AB26" i="25" s="1"/>
  <c r="AC26" i="25" s="1"/>
  <c r="AD26" i="25" s="1"/>
  <c r="AE26" i="25" s="1"/>
  <c r="AF26" i="25" s="1"/>
  <c r="AG26" i="25" s="1"/>
  <c r="AH26" i="25" s="1"/>
  <c r="AI26" i="25" s="1"/>
  <c r="AJ26" i="25" s="1"/>
  <c r="AK26" i="25" s="1"/>
  <c r="AL26" i="25" s="1"/>
  <c r="AM26" i="25" s="1"/>
  <c r="AN26" i="25" s="1"/>
  <c r="AO26" i="25" s="1"/>
  <c r="AP26" i="25" s="1"/>
  <c r="AQ26" i="25" s="1"/>
  <c r="AR26" i="25" s="1"/>
  <c r="AS26" i="25" s="1"/>
  <c r="AT26" i="25" s="1"/>
  <c r="AU26" i="25" s="1"/>
  <c r="AV26" i="25" s="1"/>
  <c r="AW26" i="25" s="1"/>
  <c r="AX26" i="25" s="1"/>
  <c r="AY26" i="25" s="1"/>
  <c r="AZ26" i="25" s="1"/>
  <c r="Y27" i="25"/>
  <c r="Z27" i="25"/>
  <c r="AA27" i="25" s="1"/>
  <c r="AB27" i="25" s="1"/>
  <c r="AC27" i="25" s="1"/>
  <c r="AD27" i="25" s="1"/>
  <c r="AE27" i="25" s="1"/>
  <c r="AF27" i="25" s="1"/>
  <c r="AG27" i="25" s="1"/>
  <c r="AH27" i="25" s="1"/>
  <c r="AI27" i="25" s="1"/>
  <c r="AJ27" i="25" s="1"/>
  <c r="AK27" i="25" s="1"/>
  <c r="AL27" i="25" s="1"/>
  <c r="AM27" i="25" s="1"/>
  <c r="AN27" i="25" s="1"/>
  <c r="AO27" i="25" s="1"/>
  <c r="AP27" i="25" s="1"/>
  <c r="AQ27" i="25" s="1"/>
  <c r="AR27" i="25" s="1"/>
  <c r="AS27" i="25" s="1"/>
  <c r="AT27" i="25" s="1"/>
  <c r="AU27" i="25" s="1"/>
  <c r="AV27" i="25" s="1"/>
  <c r="AW27" i="25" s="1"/>
  <c r="AX27" i="25" s="1"/>
  <c r="AY27" i="25" s="1"/>
  <c r="AZ27" i="25" s="1"/>
  <c r="Y28" i="25"/>
  <c r="Z28" i="25" s="1"/>
  <c r="AA28" i="25" s="1"/>
  <c r="AB28" i="25" s="1"/>
  <c r="AC28" i="25" s="1"/>
  <c r="AD28" i="25" s="1"/>
  <c r="AE28" i="25" s="1"/>
  <c r="AF28" i="25" s="1"/>
  <c r="AG28" i="25" s="1"/>
  <c r="AH28" i="25" s="1"/>
  <c r="AI28" i="25" s="1"/>
  <c r="AJ28" i="25" s="1"/>
  <c r="AK28" i="25" s="1"/>
  <c r="AL28" i="25" s="1"/>
  <c r="AM28" i="25" s="1"/>
  <c r="AN28" i="25" s="1"/>
  <c r="AO28" i="25" s="1"/>
  <c r="AP28" i="25" s="1"/>
  <c r="AQ28" i="25" s="1"/>
  <c r="AR28" i="25" s="1"/>
  <c r="AS28" i="25" s="1"/>
  <c r="AT28" i="25" s="1"/>
  <c r="AU28" i="25" s="1"/>
  <c r="AV28" i="25" s="1"/>
  <c r="AW28" i="25" s="1"/>
  <c r="AX28" i="25" s="1"/>
  <c r="AY28" i="25" s="1"/>
  <c r="AZ28" i="25" s="1"/>
  <c r="Y29" i="25"/>
  <c r="Z29" i="25"/>
  <c r="AA29" i="25" s="1"/>
  <c r="AB29" i="25" s="1"/>
  <c r="AC29" i="25" s="1"/>
  <c r="AD29" i="25" s="1"/>
  <c r="AE29" i="25" s="1"/>
  <c r="AF29" i="25" s="1"/>
  <c r="AG29" i="25" s="1"/>
  <c r="AH29" i="25" s="1"/>
  <c r="AI29" i="25" s="1"/>
  <c r="AJ29" i="25" s="1"/>
  <c r="AK29" i="25" s="1"/>
  <c r="AL29" i="25" s="1"/>
  <c r="AM29" i="25" s="1"/>
  <c r="AN29" i="25" s="1"/>
  <c r="AO29" i="25" s="1"/>
  <c r="AP29" i="25" s="1"/>
  <c r="AQ29" i="25" s="1"/>
  <c r="AR29" i="25" s="1"/>
  <c r="AS29" i="25" s="1"/>
  <c r="AT29" i="25" s="1"/>
  <c r="AU29" i="25" s="1"/>
  <c r="AV29" i="25" s="1"/>
  <c r="AW29" i="25" s="1"/>
  <c r="AX29" i="25" s="1"/>
  <c r="AY29" i="25" s="1"/>
  <c r="AZ29" i="25" s="1"/>
  <c r="Y30" i="25"/>
  <c r="Z30" i="25" s="1"/>
  <c r="AA30" i="25" s="1"/>
  <c r="AB30" i="25" s="1"/>
  <c r="AC30" i="25" s="1"/>
  <c r="AD30" i="25" s="1"/>
  <c r="AE30" i="25" s="1"/>
  <c r="AF30" i="25" s="1"/>
  <c r="AG30" i="25" s="1"/>
  <c r="AH30" i="25" s="1"/>
  <c r="AI30" i="25" s="1"/>
  <c r="AJ30" i="25" s="1"/>
  <c r="AK30" i="25" s="1"/>
  <c r="AL30" i="25" s="1"/>
  <c r="AM30" i="25" s="1"/>
  <c r="AN30" i="25" s="1"/>
  <c r="AO30" i="25" s="1"/>
  <c r="AP30" i="25" s="1"/>
  <c r="AQ30" i="25" s="1"/>
  <c r="AR30" i="25" s="1"/>
  <c r="AS30" i="25" s="1"/>
  <c r="AT30" i="25" s="1"/>
  <c r="AU30" i="25" s="1"/>
  <c r="AV30" i="25" s="1"/>
  <c r="AW30" i="25" s="1"/>
  <c r="AX30" i="25" s="1"/>
  <c r="AY30" i="25" s="1"/>
  <c r="AZ30" i="25" s="1"/>
  <c r="Y31" i="25"/>
  <c r="Z31" i="25"/>
  <c r="AA31" i="25" s="1"/>
  <c r="AB31" i="25" s="1"/>
  <c r="AC31" i="25" s="1"/>
  <c r="AD31" i="25" s="1"/>
  <c r="AE31" i="25" s="1"/>
  <c r="AF31" i="25" s="1"/>
  <c r="AG31" i="25" s="1"/>
  <c r="AH31" i="25" s="1"/>
  <c r="AI31" i="25" s="1"/>
  <c r="AJ31" i="25" s="1"/>
  <c r="AK31" i="25" s="1"/>
  <c r="AL31" i="25" s="1"/>
  <c r="AM31" i="25" s="1"/>
  <c r="AN31" i="25" s="1"/>
  <c r="AO31" i="25" s="1"/>
  <c r="AP31" i="25" s="1"/>
  <c r="AQ31" i="25" s="1"/>
  <c r="AR31" i="25" s="1"/>
  <c r="AS31" i="25" s="1"/>
  <c r="AT31" i="25" s="1"/>
  <c r="AU31" i="25" s="1"/>
  <c r="AV31" i="25" s="1"/>
  <c r="AW31" i="25" s="1"/>
  <c r="AX31" i="25" s="1"/>
  <c r="AY31" i="25" s="1"/>
  <c r="AZ31" i="25" s="1"/>
  <c r="Y32" i="25"/>
  <c r="Z32" i="25" s="1"/>
  <c r="AA32" i="25" s="1"/>
  <c r="AB32" i="25" s="1"/>
  <c r="AC32" i="25" s="1"/>
  <c r="AD32" i="25" s="1"/>
  <c r="AE32" i="25" s="1"/>
  <c r="AF32" i="25" s="1"/>
  <c r="AG32" i="25" s="1"/>
  <c r="AH32" i="25" s="1"/>
  <c r="AI32" i="25" s="1"/>
  <c r="AJ32" i="25" s="1"/>
  <c r="AK32" i="25" s="1"/>
  <c r="AL32" i="25" s="1"/>
  <c r="AM32" i="25" s="1"/>
  <c r="AN32" i="25" s="1"/>
  <c r="AO32" i="25" s="1"/>
  <c r="AP32" i="25" s="1"/>
  <c r="AQ32" i="25" s="1"/>
  <c r="AR32" i="25" s="1"/>
  <c r="AS32" i="25" s="1"/>
  <c r="AT32" i="25" s="1"/>
  <c r="AU32" i="25" s="1"/>
  <c r="AV32" i="25" s="1"/>
  <c r="AW32" i="25" s="1"/>
  <c r="AX32" i="25" s="1"/>
  <c r="AY32" i="25" s="1"/>
  <c r="AZ32" i="25" s="1"/>
  <c r="Y33" i="25"/>
  <c r="Z33" i="25"/>
  <c r="AA33" i="25" s="1"/>
  <c r="AB33" i="25" s="1"/>
  <c r="AC33" i="25" s="1"/>
  <c r="AD33" i="25" s="1"/>
  <c r="AE33" i="25" s="1"/>
  <c r="AF33" i="25" s="1"/>
  <c r="AG33" i="25" s="1"/>
  <c r="AH33" i="25" s="1"/>
  <c r="AI33" i="25" s="1"/>
  <c r="AJ33" i="25" s="1"/>
  <c r="AK33" i="25" s="1"/>
  <c r="AL33" i="25" s="1"/>
  <c r="AM33" i="25" s="1"/>
  <c r="AN33" i="25" s="1"/>
  <c r="AO33" i="25" s="1"/>
  <c r="Y34" i="25"/>
  <c r="Z34" i="25" s="1"/>
  <c r="AA34" i="25" s="1"/>
  <c r="AB34" i="25" s="1"/>
  <c r="AC34" i="25" s="1"/>
  <c r="AD34" i="25" s="1"/>
  <c r="AE34" i="25" s="1"/>
  <c r="AF34" i="25" s="1"/>
  <c r="AG34" i="25" s="1"/>
  <c r="AH34" i="25" s="1"/>
  <c r="AI34" i="25" s="1"/>
  <c r="AJ34" i="25" s="1"/>
  <c r="AK34" i="25" s="1"/>
  <c r="AL34" i="25" s="1"/>
  <c r="AM34" i="25" s="1"/>
  <c r="AN34" i="25" s="1"/>
  <c r="AO34" i="25" s="1"/>
  <c r="AP34" i="25" s="1"/>
  <c r="AQ34" i="25" s="1"/>
  <c r="AR34" i="25" s="1"/>
  <c r="AS34" i="25" s="1"/>
  <c r="AT34" i="25" s="1"/>
  <c r="AU34" i="25" s="1"/>
  <c r="AV34" i="25" s="1"/>
  <c r="AW34" i="25" s="1"/>
  <c r="AX34" i="25" s="1"/>
  <c r="AY34" i="25" s="1"/>
  <c r="AZ34" i="25" s="1"/>
  <c r="Y35" i="25"/>
  <c r="Z35" i="25"/>
  <c r="AA35" i="25" s="1"/>
  <c r="AB35" i="25" s="1"/>
  <c r="AC35" i="25" s="1"/>
  <c r="AD35" i="25" s="1"/>
  <c r="AE35" i="25" s="1"/>
  <c r="AF35" i="25" s="1"/>
  <c r="AG35" i="25" s="1"/>
  <c r="AH35" i="25" s="1"/>
  <c r="AI35" i="25" s="1"/>
  <c r="AJ35" i="25" s="1"/>
  <c r="AK35" i="25" s="1"/>
  <c r="AL35" i="25" s="1"/>
  <c r="AM35" i="25" s="1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Y36" i="25"/>
  <c r="Z36" i="25" s="1"/>
  <c r="AA36" i="25" s="1"/>
  <c r="AB36" i="25" s="1"/>
  <c r="AC36" i="25" s="1"/>
  <c r="AD36" i="25" s="1"/>
  <c r="AE36" i="25" s="1"/>
  <c r="AF36" i="25" s="1"/>
  <c r="AG36" i="25" s="1"/>
  <c r="AH36" i="25" s="1"/>
  <c r="AI36" i="25" s="1"/>
  <c r="AJ36" i="25" s="1"/>
  <c r="AK36" i="25" s="1"/>
  <c r="AL36" i="25" s="1"/>
  <c r="AM36" i="25" s="1"/>
  <c r="AN36" i="25" s="1"/>
  <c r="AO36" i="25" s="1"/>
  <c r="AP36" i="25" s="1"/>
  <c r="AQ36" i="25" s="1"/>
  <c r="AR36" i="25" s="1"/>
  <c r="AS36" i="25" s="1"/>
  <c r="AT36" i="25" s="1"/>
  <c r="AU36" i="25" s="1"/>
  <c r="AV36" i="25" s="1"/>
  <c r="AW36" i="25" s="1"/>
  <c r="AX36" i="25" s="1"/>
  <c r="AY36" i="25" s="1"/>
  <c r="AZ36" i="25" s="1"/>
  <c r="Y37" i="25"/>
  <c r="Z37" i="25"/>
  <c r="AA37" i="25" s="1"/>
  <c r="AB37" i="25" s="1"/>
  <c r="AC37" i="25" s="1"/>
  <c r="AD37" i="25" s="1"/>
  <c r="AE37" i="25" s="1"/>
  <c r="AF37" i="25" s="1"/>
  <c r="AG37" i="25" s="1"/>
  <c r="AH37" i="25" s="1"/>
  <c r="AI37" i="25" s="1"/>
  <c r="AJ37" i="25" s="1"/>
  <c r="AK37" i="25" s="1"/>
  <c r="AL37" i="25" s="1"/>
  <c r="AM37" i="25" s="1"/>
  <c r="AN37" i="25" s="1"/>
  <c r="AO37" i="25" s="1"/>
  <c r="AP37" i="25" s="1"/>
  <c r="AQ37" i="25" s="1"/>
  <c r="AR37" i="25" s="1"/>
  <c r="AS37" i="25" s="1"/>
  <c r="AT37" i="25" s="1"/>
  <c r="AU37" i="25" s="1"/>
  <c r="AV37" i="25" s="1"/>
  <c r="AW37" i="25" s="1"/>
  <c r="AX37" i="25" s="1"/>
  <c r="AY37" i="25" s="1"/>
  <c r="AZ37" i="25" s="1"/>
  <c r="Y38" i="25"/>
  <c r="Z38" i="25" s="1"/>
  <c r="AA38" i="25" s="1"/>
  <c r="AB38" i="25" s="1"/>
  <c r="AC38" i="25" s="1"/>
  <c r="AD38" i="25" s="1"/>
  <c r="AE38" i="25" s="1"/>
  <c r="AF38" i="25" s="1"/>
  <c r="AG38" i="25" s="1"/>
  <c r="AH38" i="25" s="1"/>
  <c r="AI38" i="25" s="1"/>
  <c r="AJ38" i="25" s="1"/>
  <c r="AK38" i="25" s="1"/>
  <c r="AL38" i="25" s="1"/>
  <c r="AM38" i="25" s="1"/>
  <c r="AN38" i="25" s="1"/>
  <c r="AO38" i="25" s="1"/>
  <c r="AP38" i="25" s="1"/>
  <c r="AQ38" i="25" s="1"/>
  <c r="AR38" i="25" s="1"/>
  <c r="AS38" i="25" s="1"/>
  <c r="AT38" i="25" s="1"/>
  <c r="AU38" i="25" s="1"/>
  <c r="AV38" i="25" s="1"/>
  <c r="AW38" i="25" s="1"/>
  <c r="AX38" i="25" s="1"/>
  <c r="AY38" i="25" s="1"/>
  <c r="AZ38" i="25" s="1"/>
  <c r="Y39" i="25"/>
  <c r="Z39" i="25"/>
  <c r="AA39" i="25" s="1"/>
  <c r="AB39" i="25" s="1"/>
  <c r="AC39" i="25" s="1"/>
  <c r="AD39" i="25" s="1"/>
  <c r="AE39" i="25" s="1"/>
  <c r="AF39" i="25" s="1"/>
  <c r="AG39" i="25" s="1"/>
  <c r="AH39" i="25" s="1"/>
  <c r="AI39" i="25" s="1"/>
  <c r="AJ39" i="25" s="1"/>
  <c r="AK39" i="25" s="1"/>
  <c r="AL39" i="25" s="1"/>
  <c r="AM39" i="25" s="1"/>
  <c r="AN39" i="25" s="1"/>
  <c r="AO39" i="25" s="1"/>
  <c r="AP39" i="25" s="1"/>
  <c r="AQ39" i="25" s="1"/>
  <c r="AR39" i="25" s="1"/>
  <c r="AS39" i="25" s="1"/>
  <c r="AT39" i="25" s="1"/>
  <c r="AU39" i="25" s="1"/>
  <c r="AV39" i="25" s="1"/>
  <c r="AW39" i="25" s="1"/>
  <c r="AX39" i="25" s="1"/>
  <c r="AY39" i="25" s="1"/>
  <c r="AZ39" i="25" s="1"/>
  <c r="X10" i="25"/>
  <c r="X11" i="25"/>
  <c r="X12" i="25"/>
  <c r="X13" i="25"/>
  <c r="X14" i="25"/>
  <c r="X15" i="25"/>
  <c r="X16" i="25"/>
  <c r="X17" i="25"/>
  <c r="X18" i="25"/>
  <c r="X19" i="25"/>
  <c r="X13" i="10" s="1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29" i="10" s="1"/>
  <c r="X36" i="25"/>
  <c r="X37" i="25"/>
  <c r="X38" i="25"/>
  <c r="X39" i="25"/>
  <c r="X9" i="25"/>
  <c r="AN10" i="23"/>
  <c r="AO10" i="23" s="1"/>
  <c r="AN11" i="23"/>
  <c r="AO11" i="23"/>
  <c r="AN12" i="23"/>
  <c r="AO12" i="23"/>
  <c r="AN13" i="23"/>
  <c r="AO13" i="23" s="1"/>
  <c r="AN14" i="23"/>
  <c r="AO14" i="23" s="1"/>
  <c r="AN15" i="23"/>
  <c r="AO15" i="23" s="1"/>
  <c r="AN16" i="23"/>
  <c r="AO16" i="23"/>
  <c r="AN17" i="23"/>
  <c r="AO17" i="23" s="1"/>
  <c r="AN18" i="23"/>
  <c r="AO18" i="23" s="1"/>
  <c r="AN19" i="23"/>
  <c r="AO19" i="23"/>
  <c r="AN20" i="23"/>
  <c r="AO20" i="23"/>
  <c r="AN21" i="23"/>
  <c r="AO21" i="23"/>
  <c r="AN22" i="23"/>
  <c r="AO22" i="23" s="1"/>
  <c r="AN23" i="23"/>
  <c r="AO23" i="23" s="1"/>
  <c r="AN24" i="23"/>
  <c r="AO24" i="23"/>
  <c r="AN25" i="23"/>
  <c r="AO25" i="23" s="1"/>
  <c r="AN26" i="23"/>
  <c r="AO26" i="23" s="1"/>
  <c r="AN27" i="23"/>
  <c r="AO27" i="23"/>
  <c r="AN28" i="23"/>
  <c r="AO28" i="23"/>
  <c r="AN29" i="23"/>
  <c r="AO29" i="23"/>
  <c r="AN30" i="23"/>
  <c r="AO30" i="23" s="1"/>
  <c r="AN31" i="23"/>
  <c r="AO31" i="23" s="1"/>
  <c r="AN32" i="23"/>
  <c r="AO32" i="23"/>
  <c r="AN33" i="23"/>
  <c r="AO33" i="23" s="1"/>
  <c r="AN34" i="23"/>
  <c r="AO34" i="23" s="1"/>
  <c r="AN35" i="23"/>
  <c r="AO35" i="23"/>
  <c r="AN36" i="23"/>
  <c r="AO36" i="23"/>
  <c r="AN37" i="23"/>
  <c r="AO37" i="23" s="1"/>
  <c r="AN38" i="23"/>
  <c r="AO38" i="23" s="1"/>
  <c r="AN39" i="23"/>
  <c r="AO39" i="23" s="1"/>
  <c r="AN40" i="23"/>
  <c r="AO40" i="23"/>
  <c r="Y10" i="24"/>
  <c r="Z10" i="24"/>
  <c r="AA10" i="24" s="1"/>
  <c r="AB10" i="24" s="1"/>
  <c r="AC10" i="24" s="1"/>
  <c r="AD10" i="24" s="1"/>
  <c r="AE10" i="24" s="1"/>
  <c r="AF10" i="24" s="1"/>
  <c r="AG10" i="24" s="1"/>
  <c r="AH10" i="24" s="1"/>
  <c r="AI10" i="24" s="1"/>
  <c r="AJ10" i="24" s="1"/>
  <c r="AK10" i="24" s="1"/>
  <c r="AL10" i="24" s="1"/>
  <c r="AM10" i="24" s="1"/>
  <c r="AN10" i="24" s="1"/>
  <c r="AO10" i="24" s="1"/>
  <c r="Y11" i="24"/>
  <c r="Z11" i="24" s="1"/>
  <c r="AA11" i="24" s="1"/>
  <c r="AB11" i="24" s="1"/>
  <c r="AC11" i="24" s="1"/>
  <c r="AD11" i="24" s="1"/>
  <c r="AE11" i="24" s="1"/>
  <c r="AF11" i="24" s="1"/>
  <c r="AG11" i="24" s="1"/>
  <c r="AH11" i="24" s="1"/>
  <c r="AI11" i="24" s="1"/>
  <c r="AJ11" i="24" s="1"/>
  <c r="AK11" i="24" s="1"/>
  <c r="AL11" i="24" s="1"/>
  <c r="AM11" i="24" s="1"/>
  <c r="AN11" i="24" s="1"/>
  <c r="AO11" i="24" s="1"/>
  <c r="AP11" i="24" s="1"/>
  <c r="AQ11" i="24" s="1"/>
  <c r="AR11" i="24" s="1"/>
  <c r="AS11" i="24" s="1"/>
  <c r="AT11" i="24" s="1"/>
  <c r="AU11" i="24" s="1"/>
  <c r="AV11" i="24" s="1"/>
  <c r="AW11" i="24" s="1"/>
  <c r="AX11" i="24" s="1"/>
  <c r="AY11" i="24" s="1"/>
  <c r="AZ11" i="24" s="1"/>
  <c r="Y12" i="24"/>
  <c r="Z12" i="24" s="1"/>
  <c r="AA12" i="24" s="1"/>
  <c r="AB12" i="24" s="1"/>
  <c r="AC12" i="24" s="1"/>
  <c r="AD12" i="24" s="1"/>
  <c r="AE12" i="24" s="1"/>
  <c r="AF12" i="24" s="1"/>
  <c r="AG12" i="24" s="1"/>
  <c r="AH12" i="24" s="1"/>
  <c r="AI12" i="24" s="1"/>
  <c r="AJ12" i="24" s="1"/>
  <c r="AK12" i="24" s="1"/>
  <c r="AL12" i="24" s="1"/>
  <c r="AM12" i="24" s="1"/>
  <c r="AN12" i="24" s="1"/>
  <c r="AO12" i="24" s="1"/>
  <c r="AP12" i="24" s="1"/>
  <c r="AQ12" i="24" s="1"/>
  <c r="AR12" i="24" s="1"/>
  <c r="AS12" i="24" s="1"/>
  <c r="AT12" i="24" s="1"/>
  <c r="AU12" i="24" s="1"/>
  <c r="AV12" i="24" s="1"/>
  <c r="AW12" i="24" s="1"/>
  <c r="AX12" i="24" s="1"/>
  <c r="AY12" i="24" s="1"/>
  <c r="AZ12" i="24" s="1"/>
  <c r="Y13" i="24"/>
  <c r="Z13" i="24" s="1"/>
  <c r="AA13" i="24" s="1"/>
  <c r="AB13" i="24" s="1"/>
  <c r="AC13" i="24"/>
  <c r="AD13" i="24" s="1"/>
  <c r="AE13" i="24" s="1"/>
  <c r="AF13" i="24" s="1"/>
  <c r="AG13" i="24" s="1"/>
  <c r="AH13" i="24" s="1"/>
  <c r="AI13" i="24" s="1"/>
  <c r="AJ13" i="24" s="1"/>
  <c r="AK13" i="24" s="1"/>
  <c r="AL13" i="24" s="1"/>
  <c r="AM13" i="24" s="1"/>
  <c r="AN13" i="24" s="1"/>
  <c r="AO13" i="24" s="1"/>
  <c r="AP13" i="24" s="1"/>
  <c r="AQ13" i="24" s="1"/>
  <c r="AR13" i="24" s="1"/>
  <c r="AS13" i="24" s="1"/>
  <c r="AT13" i="24" s="1"/>
  <c r="AU13" i="24" s="1"/>
  <c r="AV13" i="24" s="1"/>
  <c r="AW13" i="24" s="1"/>
  <c r="AX13" i="24" s="1"/>
  <c r="AY13" i="24" s="1"/>
  <c r="AZ13" i="24" s="1"/>
  <c r="Y14" i="24"/>
  <c r="Z14" i="24"/>
  <c r="AA14" i="24" s="1"/>
  <c r="AB14" i="24" s="1"/>
  <c r="AC14" i="24" s="1"/>
  <c r="AD14" i="24" s="1"/>
  <c r="AE14" i="24" s="1"/>
  <c r="AF14" i="24" s="1"/>
  <c r="AG14" i="24" s="1"/>
  <c r="AH14" i="24" s="1"/>
  <c r="AI14" i="24" s="1"/>
  <c r="AJ14" i="24" s="1"/>
  <c r="AK14" i="24" s="1"/>
  <c r="AL14" i="24" s="1"/>
  <c r="AM14" i="24" s="1"/>
  <c r="AN14" i="24" s="1"/>
  <c r="AO14" i="24" s="1"/>
  <c r="AP14" i="24" s="1"/>
  <c r="AQ14" i="24" s="1"/>
  <c r="AR14" i="24" s="1"/>
  <c r="AS14" i="24" s="1"/>
  <c r="AT14" i="24" s="1"/>
  <c r="AU14" i="24" s="1"/>
  <c r="AV14" i="24" s="1"/>
  <c r="AW14" i="24" s="1"/>
  <c r="AX14" i="24" s="1"/>
  <c r="AY14" i="24" s="1"/>
  <c r="AZ14" i="24" s="1"/>
  <c r="Y15" i="24"/>
  <c r="Z15" i="24" s="1"/>
  <c r="AA15" i="24" s="1"/>
  <c r="AB15" i="24" s="1"/>
  <c r="AC15" i="24" s="1"/>
  <c r="AD15" i="24" s="1"/>
  <c r="AE15" i="24" s="1"/>
  <c r="AF15" i="24" s="1"/>
  <c r="AG15" i="24" s="1"/>
  <c r="AH15" i="24" s="1"/>
  <c r="AI15" i="24" s="1"/>
  <c r="AJ15" i="24" s="1"/>
  <c r="AK15" i="24" s="1"/>
  <c r="AL15" i="24" s="1"/>
  <c r="AM15" i="24" s="1"/>
  <c r="AN15" i="24" s="1"/>
  <c r="AO15" i="24" s="1"/>
  <c r="AP15" i="24" s="1"/>
  <c r="AQ15" i="24" s="1"/>
  <c r="AR15" i="24" s="1"/>
  <c r="AS15" i="24" s="1"/>
  <c r="AT15" i="24" s="1"/>
  <c r="AU15" i="24" s="1"/>
  <c r="AV15" i="24" s="1"/>
  <c r="AW15" i="24" s="1"/>
  <c r="AX15" i="24" s="1"/>
  <c r="AY15" i="24" s="1"/>
  <c r="AZ15" i="24" s="1"/>
  <c r="Y16" i="24"/>
  <c r="Z16" i="24"/>
  <c r="AA16" i="24" s="1"/>
  <c r="AB16" i="24" s="1"/>
  <c r="AC16" i="24" s="1"/>
  <c r="AD16" i="24" s="1"/>
  <c r="AE16" i="24" s="1"/>
  <c r="AF16" i="24" s="1"/>
  <c r="AG16" i="24" s="1"/>
  <c r="AH16" i="24" s="1"/>
  <c r="AI16" i="24" s="1"/>
  <c r="AJ16" i="24" s="1"/>
  <c r="AK16" i="24" s="1"/>
  <c r="AL16" i="24" s="1"/>
  <c r="AM16" i="24" s="1"/>
  <c r="AN16" i="24" s="1"/>
  <c r="AO16" i="24" s="1"/>
  <c r="AP16" i="24" s="1"/>
  <c r="AQ16" i="24" s="1"/>
  <c r="AR16" i="24" s="1"/>
  <c r="AS16" i="24" s="1"/>
  <c r="AT16" i="24" s="1"/>
  <c r="AU16" i="24" s="1"/>
  <c r="AV16" i="24" s="1"/>
  <c r="AW16" i="24" s="1"/>
  <c r="AX16" i="24" s="1"/>
  <c r="AY16" i="24" s="1"/>
  <c r="AZ16" i="24" s="1"/>
  <c r="Y17" i="24"/>
  <c r="Z17" i="24" s="1"/>
  <c r="AA17" i="24" s="1"/>
  <c r="AB17" i="24" s="1"/>
  <c r="AC17" i="24" s="1"/>
  <c r="AD17" i="24" s="1"/>
  <c r="AE17" i="24" s="1"/>
  <c r="AF17" i="24" s="1"/>
  <c r="AG17" i="24" s="1"/>
  <c r="AH17" i="24" s="1"/>
  <c r="AI17" i="24" s="1"/>
  <c r="AJ17" i="24" s="1"/>
  <c r="AK17" i="24" s="1"/>
  <c r="AL17" i="24" s="1"/>
  <c r="AM17" i="24" s="1"/>
  <c r="AN17" i="24" s="1"/>
  <c r="AO17" i="24" s="1"/>
  <c r="Y18" i="24"/>
  <c r="Z18" i="24"/>
  <c r="AA18" i="24" s="1"/>
  <c r="AB18" i="24" s="1"/>
  <c r="AC18" i="24" s="1"/>
  <c r="AD18" i="24" s="1"/>
  <c r="AE18" i="24" s="1"/>
  <c r="AF18" i="24" s="1"/>
  <c r="AG18" i="24" s="1"/>
  <c r="AH18" i="24" s="1"/>
  <c r="AI18" i="24" s="1"/>
  <c r="AJ18" i="24" s="1"/>
  <c r="AK18" i="24" s="1"/>
  <c r="AL18" i="24" s="1"/>
  <c r="AM18" i="24" s="1"/>
  <c r="AN18" i="24" s="1"/>
  <c r="AO18" i="24" s="1"/>
  <c r="Y19" i="24"/>
  <c r="Z19" i="24" s="1"/>
  <c r="AA19" i="24" s="1"/>
  <c r="AB19" i="24" s="1"/>
  <c r="AC19" i="24" s="1"/>
  <c r="AD19" i="24" s="1"/>
  <c r="AE19" i="24" s="1"/>
  <c r="AF19" i="24" s="1"/>
  <c r="AG19" i="24" s="1"/>
  <c r="AH19" i="24" s="1"/>
  <c r="AI19" i="24" s="1"/>
  <c r="AJ19" i="24" s="1"/>
  <c r="AK19" i="24" s="1"/>
  <c r="AL19" i="24" s="1"/>
  <c r="AM19" i="24" s="1"/>
  <c r="AN19" i="24" s="1"/>
  <c r="AO19" i="24" s="1"/>
  <c r="AP19" i="24" s="1"/>
  <c r="AQ19" i="24" s="1"/>
  <c r="AR19" i="24" s="1"/>
  <c r="AS19" i="24" s="1"/>
  <c r="AT19" i="24" s="1"/>
  <c r="AU19" i="24" s="1"/>
  <c r="AV19" i="24" s="1"/>
  <c r="AW19" i="24" s="1"/>
  <c r="AX19" i="24" s="1"/>
  <c r="AY19" i="24" s="1"/>
  <c r="AZ19" i="24" s="1"/>
  <c r="Y20" i="24"/>
  <c r="Z20" i="24" s="1"/>
  <c r="AA20" i="24" s="1"/>
  <c r="AB20" i="24" s="1"/>
  <c r="AC20" i="24" s="1"/>
  <c r="AD20" i="24" s="1"/>
  <c r="AE20" i="24" s="1"/>
  <c r="AF20" i="24" s="1"/>
  <c r="AG20" i="24" s="1"/>
  <c r="AH20" i="24" s="1"/>
  <c r="AI20" i="24" s="1"/>
  <c r="AJ20" i="24" s="1"/>
  <c r="AK20" i="24" s="1"/>
  <c r="AL20" i="24" s="1"/>
  <c r="AM20" i="24" s="1"/>
  <c r="AN20" i="24" s="1"/>
  <c r="AO20" i="24" s="1"/>
  <c r="AP20" i="24" s="1"/>
  <c r="AQ20" i="24" s="1"/>
  <c r="AR20" i="24" s="1"/>
  <c r="AS20" i="24" s="1"/>
  <c r="AT20" i="24" s="1"/>
  <c r="AU20" i="24" s="1"/>
  <c r="AV20" i="24" s="1"/>
  <c r="AW20" i="24" s="1"/>
  <c r="AX20" i="24" s="1"/>
  <c r="AY20" i="24" s="1"/>
  <c r="AZ20" i="24" s="1"/>
  <c r="Y21" i="24"/>
  <c r="Z21" i="24" s="1"/>
  <c r="AA21" i="24" s="1"/>
  <c r="AB21" i="24" s="1"/>
  <c r="AC21" i="24" s="1"/>
  <c r="AD21" i="24" s="1"/>
  <c r="AE21" i="24" s="1"/>
  <c r="AF21" i="24" s="1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AX21" i="24" s="1"/>
  <c r="AY21" i="24" s="1"/>
  <c r="AZ21" i="24" s="1"/>
  <c r="Y22" i="24"/>
  <c r="Z22" i="24"/>
  <c r="AA22" i="24" s="1"/>
  <c r="AB22" i="24" s="1"/>
  <c r="AC22" i="24" s="1"/>
  <c r="AD22" i="24" s="1"/>
  <c r="AE22" i="24" s="1"/>
  <c r="AF22" i="24" s="1"/>
  <c r="AG22" i="24" s="1"/>
  <c r="AH22" i="24" s="1"/>
  <c r="AI22" i="24" s="1"/>
  <c r="AJ22" i="24" s="1"/>
  <c r="AK22" i="24" s="1"/>
  <c r="AL22" i="24" s="1"/>
  <c r="AM22" i="24" s="1"/>
  <c r="AN22" i="24" s="1"/>
  <c r="AO22" i="24" s="1"/>
  <c r="AP22" i="24" s="1"/>
  <c r="AQ22" i="24" s="1"/>
  <c r="AR22" i="24" s="1"/>
  <c r="AS22" i="24" s="1"/>
  <c r="AT22" i="24" s="1"/>
  <c r="AU22" i="24" s="1"/>
  <c r="AV22" i="24" s="1"/>
  <c r="AW22" i="24" s="1"/>
  <c r="AX22" i="24" s="1"/>
  <c r="AY22" i="24" s="1"/>
  <c r="AZ22" i="24" s="1"/>
  <c r="Y23" i="24"/>
  <c r="Z23" i="24" s="1"/>
  <c r="AA23" i="24" s="1"/>
  <c r="AB23" i="24" s="1"/>
  <c r="AC23" i="24" s="1"/>
  <c r="AD23" i="24" s="1"/>
  <c r="AE23" i="24" s="1"/>
  <c r="AF23" i="24" s="1"/>
  <c r="AG23" i="24" s="1"/>
  <c r="AH23" i="24" s="1"/>
  <c r="AI23" i="24" s="1"/>
  <c r="AJ23" i="24" s="1"/>
  <c r="AK23" i="24" s="1"/>
  <c r="AL23" i="24" s="1"/>
  <c r="AM23" i="24" s="1"/>
  <c r="AN23" i="24" s="1"/>
  <c r="AO23" i="24" s="1"/>
  <c r="AP23" i="24" s="1"/>
  <c r="AQ23" i="24" s="1"/>
  <c r="AR23" i="24" s="1"/>
  <c r="AS23" i="24" s="1"/>
  <c r="AT23" i="24" s="1"/>
  <c r="AU23" i="24" s="1"/>
  <c r="AV23" i="24" s="1"/>
  <c r="AW23" i="24" s="1"/>
  <c r="AX23" i="24" s="1"/>
  <c r="AY23" i="24" s="1"/>
  <c r="AZ23" i="24" s="1"/>
  <c r="Y24" i="24"/>
  <c r="Z24" i="24"/>
  <c r="AA24" i="24" s="1"/>
  <c r="AB24" i="24" s="1"/>
  <c r="AC24" i="24" s="1"/>
  <c r="AD24" i="24" s="1"/>
  <c r="AE24" i="24" s="1"/>
  <c r="AF24" i="24" s="1"/>
  <c r="AG24" i="24" s="1"/>
  <c r="AH24" i="24" s="1"/>
  <c r="AI24" i="24" s="1"/>
  <c r="AJ24" i="24" s="1"/>
  <c r="AK24" i="24" s="1"/>
  <c r="AL24" i="24" s="1"/>
  <c r="AM24" i="24" s="1"/>
  <c r="AN24" i="24" s="1"/>
  <c r="AO24" i="24" s="1"/>
  <c r="AP24" i="24" s="1"/>
  <c r="AQ24" i="24" s="1"/>
  <c r="AR24" i="24" s="1"/>
  <c r="AS24" i="24" s="1"/>
  <c r="AT24" i="24" s="1"/>
  <c r="AU24" i="24" s="1"/>
  <c r="AV24" i="24" s="1"/>
  <c r="AW24" i="24" s="1"/>
  <c r="AX24" i="24" s="1"/>
  <c r="AY24" i="24" s="1"/>
  <c r="AZ24" i="24" s="1"/>
  <c r="Y25" i="24"/>
  <c r="Z25" i="24" s="1"/>
  <c r="AA25" i="24" s="1"/>
  <c r="AB25" i="24" s="1"/>
  <c r="AC25" i="24" s="1"/>
  <c r="AD25" i="24" s="1"/>
  <c r="AE25" i="24" s="1"/>
  <c r="AF25" i="24" s="1"/>
  <c r="AG25" i="24" s="1"/>
  <c r="AH25" i="24" s="1"/>
  <c r="AI25" i="24" s="1"/>
  <c r="AJ25" i="24" s="1"/>
  <c r="AK25" i="24" s="1"/>
  <c r="AL25" i="24" s="1"/>
  <c r="AM25" i="24" s="1"/>
  <c r="AN25" i="24" s="1"/>
  <c r="AO25" i="24" s="1"/>
  <c r="AP25" i="24" s="1"/>
  <c r="AQ25" i="24" s="1"/>
  <c r="AR25" i="24" s="1"/>
  <c r="AS25" i="24" s="1"/>
  <c r="AT25" i="24" s="1"/>
  <c r="AU25" i="24" s="1"/>
  <c r="AV25" i="24" s="1"/>
  <c r="AW25" i="24" s="1"/>
  <c r="AX25" i="24" s="1"/>
  <c r="AY25" i="24" s="1"/>
  <c r="AZ25" i="24" s="1"/>
  <c r="Y26" i="24"/>
  <c r="Z26" i="24"/>
  <c r="AA26" i="24" s="1"/>
  <c r="AB26" i="24" s="1"/>
  <c r="AC26" i="24" s="1"/>
  <c r="AD26" i="24" s="1"/>
  <c r="AE26" i="24" s="1"/>
  <c r="AF26" i="24" s="1"/>
  <c r="AG26" i="24" s="1"/>
  <c r="AH26" i="24" s="1"/>
  <c r="AI26" i="24" s="1"/>
  <c r="AJ26" i="24" s="1"/>
  <c r="AK26" i="24" s="1"/>
  <c r="AL26" i="24" s="1"/>
  <c r="AM26" i="24" s="1"/>
  <c r="AN26" i="24" s="1"/>
  <c r="AO26" i="24" s="1"/>
  <c r="AP26" i="24" s="1"/>
  <c r="AQ26" i="24" s="1"/>
  <c r="AR26" i="24" s="1"/>
  <c r="AS26" i="24" s="1"/>
  <c r="AT26" i="24" s="1"/>
  <c r="AU26" i="24" s="1"/>
  <c r="AV26" i="24" s="1"/>
  <c r="AW26" i="24" s="1"/>
  <c r="AX26" i="24" s="1"/>
  <c r="AY26" i="24" s="1"/>
  <c r="AZ26" i="24" s="1"/>
  <c r="Y27" i="24"/>
  <c r="Z27" i="24" s="1"/>
  <c r="AA27" i="24" s="1"/>
  <c r="AB27" i="24" s="1"/>
  <c r="AC27" i="24" s="1"/>
  <c r="AD27" i="24" s="1"/>
  <c r="AE27" i="24" s="1"/>
  <c r="AF27" i="24" s="1"/>
  <c r="AG27" i="24" s="1"/>
  <c r="AH27" i="24" s="1"/>
  <c r="AI27" i="24" s="1"/>
  <c r="AJ27" i="24" s="1"/>
  <c r="AK27" i="24" s="1"/>
  <c r="AL27" i="24" s="1"/>
  <c r="AM27" i="24" s="1"/>
  <c r="AN27" i="24" s="1"/>
  <c r="AO27" i="24" s="1"/>
  <c r="AP27" i="24" s="1"/>
  <c r="AQ27" i="24" s="1"/>
  <c r="AR27" i="24" s="1"/>
  <c r="AS27" i="24" s="1"/>
  <c r="AT27" i="24" s="1"/>
  <c r="AU27" i="24" s="1"/>
  <c r="AV27" i="24" s="1"/>
  <c r="AW27" i="24" s="1"/>
  <c r="AX27" i="24" s="1"/>
  <c r="AY27" i="24" s="1"/>
  <c r="AZ27" i="24" s="1"/>
  <c r="Y28" i="24"/>
  <c r="Z28" i="24" s="1"/>
  <c r="AA28" i="24" s="1"/>
  <c r="AB28" i="24" s="1"/>
  <c r="AC28" i="24" s="1"/>
  <c r="AD28" i="24" s="1"/>
  <c r="AE28" i="24" s="1"/>
  <c r="AF28" i="24" s="1"/>
  <c r="AG28" i="24" s="1"/>
  <c r="AH28" i="24" s="1"/>
  <c r="AI28" i="24" s="1"/>
  <c r="AJ28" i="24" s="1"/>
  <c r="AK28" i="24" s="1"/>
  <c r="AL28" i="24" s="1"/>
  <c r="AM28" i="24" s="1"/>
  <c r="AN28" i="24" s="1"/>
  <c r="AO28" i="24" s="1"/>
  <c r="AP28" i="24" s="1"/>
  <c r="AQ28" i="24" s="1"/>
  <c r="AR28" i="24" s="1"/>
  <c r="AS28" i="24" s="1"/>
  <c r="AT28" i="24" s="1"/>
  <c r="AU28" i="24" s="1"/>
  <c r="AV28" i="24" s="1"/>
  <c r="AW28" i="24" s="1"/>
  <c r="AX28" i="24" s="1"/>
  <c r="AY28" i="24" s="1"/>
  <c r="AZ28" i="24" s="1"/>
  <c r="Y29" i="24"/>
  <c r="Z29" i="24" s="1"/>
  <c r="AA29" i="24" s="1"/>
  <c r="AB29" i="24" s="1"/>
  <c r="AC29" i="24" s="1"/>
  <c r="AD29" i="24" s="1"/>
  <c r="AE29" i="24" s="1"/>
  <c r="AF29" i="24" s="1"/>
  <c r="AG29" i="24" s="1"/>
  <c r="AH29" i="24" s="1"/>
  <c r="AI29" i="24" s="1"/>
  <c r="AJ29" i="24" s="1"/>
  <c r="AK29" i="24" s="1"/>
  <c r="AL29" i="24" s="1"/>
  <c r="AM29" i="24" s="1"/>
  <c r="AN29" i="24" s="1"/>
  <c r="AO29" i="24" s="1"/>
  <c r="AP29" i="24" s="1"/>
  <c r="AQ29" i="24" s="1"/>
  <c r="AR29" i="24" s="1"/>
  <c r="AS29" i="24" s="1"/>
  <c r="AT29" i="24" s="1"/>
  <c r="AU29" i="24" s="1"/>
  <c r="AV29" i="24" s="1"/>
  <c r="AW29" i="24" s="1"/>
  <c r="AX29" i="24" s="1"/>
  <c r="AY29" i="24" s="1"/>
  <c r="AZ29" i="24" s="1"/>
  <c r="Y30" i="24"/>
  <c r="Z30" i="24"/>
  <c r="AA30" i="24" s="1"/>
  <c r="AB30" i="24" s="1"/>
  <c r="AC30" i="24" s="1"/>
  <c r="AD30" i="24" s="1"/>
  <c r="AE30" i="24" s="1"/>
  <c r="AF30" i="24" s="1"/>
  <c r="AG30" i="24" s="1"/>
  <c r="AH30" i="24" s="1"/>
  <c r="AI30" i="24" s="1"/>
  <c r="AJ30" i="24" s="1"/>
  <c r="AK30" i="24" s="1"/>
  <c r="AL30" i="24" s="1"/>
  <c r="AM30" i="24" s="1"/>
  <c r="AN30" i="24" s="1"/>
  <c r="AO30" i="24" s="1"/>
  <c r="AP30" i="24" s="1"/>
  <c r="AQ30" i="24" s="1"/>
  <c r="AR30" i="24" s="1"/>
  <c r="AS30" i="24" s="1"/>
  <c r="AT30" i="24" s="1"/>
  <c r="AU30" i="24" s="1"/>
  <c r="AV30" i="24" s="1"/>
  <c r="AW30" i="24" s="1"/>
  <c r="AX30" i="24" s="1"/>
  <c r="AY30" i="24" s="1"/>
  <c r="AZ30" i="24" s="1"/>
  <c r="Y31" i="24"/>
  <c r="Z31" i="24" s="1"/>
  <c r="AA31" i="24" s="1"/>
  <c r="AB31" i="24" s="1"/>
  <c r="AC31" i="24" s="1"/>
  <c r="AD31" i="24" s="1"/>
  <c r="AE31" i="24" s="1"/>
  <c r="AF31" i="24" s="1"/>
  <c r="AG31" i="24" s="1"/>
  <c r="AH31" i="24" s="1"/>
  <c r="AI31" i="24" s="1"/>
  <c r="AJ31" i="24" s="1"/>
  <c r="AK31" i="24" s="1"/>
  <c r="AL31" i="24" s="1"/>
  <c r="AM31" i="24" s="1"/>
  <c r="AN31" i="24" s="1"/>
  <c r="AO31" i="24" s="1"/>
  <c r="AP31" i="24" s="1"/>
  <c r="AQ31" i="24" s="1"/>
  <c r="AR31" i="24" s="1"/>
  <c r="AS31" i="24" s="1"/>
  <c r="AT31" i="24" s="1"/>
  <c r="AU31" i="24" s="1"/>
  <c r="AV31" i="24" s="1"/>
  <c r="AW31" i="24" s="1"/>
  <c r="AX31" i="24" s="1"/>
  <c r="AY31" i="24" s="1"/>
  <c r="AZ31" i="24" s="1"/>
  <c r="Y32" i="24"/>
  <c r="Z32" i="24"/>
  <c r="AA32" i="24" s="1"/>
  <c r="AB32" i="24" s="1"/>
  <c r="AC32" i="24" s="1"/>
  <c r="AD32" i="24" s="1"/>
  <c r="AE32" i="24" s="1"/>
  <c r="AF32" i="24" s="1"/>
  <c r="AG32" i="24" s="1"/>
  <c r="AH32" i="24" s="1"/>
  <c r="AI32" i="24" s="1"/>
  <c r="AJ32" i="24" s="1"/>
  <c r="AK32" i="24" s="1"/>
  <c r="AL32" i="24" s="1"/>
  <c r="AM32" i="24" s="1"/>
  <c r="AN32" i="24" s="1"/>
  <c r="AO32" i="24" s="1"/>
  <c r="AP32" i="24" s="1"/>
  <c r="AQ32" i="24" s="1"/>
  <c r="AR32" i="24" s="1"/>
  <c r="AS32" i="24" s="1"/>
  <c r="AT32" i="24" s="1"/>
  <c r="AU32" i="24" s="1"/>
  <c r="AV32" i="24" s="1"/>
  <c r="AW32" i="24" s="1"/>
  <c r="AX32" i="24" s="1"/>
  <c r="AY32" i="24" s="1"/>
  <c r="AZ32" i="24" s="1"/>
  <c r="Y33" i="24"/>
  <c r="Z33" i="24" s="1"/>
  <c r="AA33" i="24" s="1"/>
  <c r="AB33" i="24" s="1"/>
  <c r="AC33" i="24" s="1"/>
  <c r="AD33" i="24" s="1"/>
  <c r="AE33" i="24" s="1"/>
  <c r="AF33" i="24" s="1"/>
  <c r="AG33" i="24" s="1"/>
  <c r="AH33" i="24" s="1"/>
  <c r="AI33" i="24" s="1"/>
  <c r="AJ33" i="24" s="1"/>
  <c r="AK33" i="24" s="1"/>
  <c r="AL33" i="24" s="1"/>
  <c r="AM33" i="24" s="1"/>
  <c r="AN33" i="24" s="1"/>
  <c r="AO33" i="24" s="1"/>
  <c r="AP33" i="24" s="1"/>
  <c r="AQ33" i="24" s="1"/>
  <c r="AR33" i="24" s="1"/>
  <c r="AS33" i="24" s="1"/>
  <c r="AT33" i="24" s="1"/>
  <c r="AU33" i="24" s="1"/>
  <c r="AV33" i="24" s="1"/>
  <c r="AW33" i="24" s="1"/>
  <c r="AX33" i="24" s="1"/>
  <c r="AY33" i="24" s="1"/>
  <c r="AZ33" i="24" s="1"/>
  <c r="Y34" i="24"/>
  <c r="Z34" i="24"/>
  <c r="AA34" i="24" s="1"/>
  <c r="AB34" i="24" s="1"/>
  <c r="AC34" i="24" s="1"/>
  <c r="AD34" i="24" s="1"/>
  <c r="AE34" i="24" s="1"/>
  <c r="AF34" i="24" s="1"/>
  <c r="AG34" i="24" s="1"/>
  <c r="AH34" i="24" s="1"/>
  <c r="AI34" i="24" s="1"/>
  <c r="AJ34" i="24" s="1"/>
  <c r="AK34" i="24" s="1"/>
  <c r="AL34" i="24" s="1"/>
  <c r="AM34" i="24" s="1"/>
  <c r="AN34" i="24" s="1"/>
  <c r="AO34" i="24" s="1"/>
  <c r="Y35" i="24"/>
  <c r="Z35" i="24" s="1"/>
  <c r="AA35" i="24" s="1"/>
  <c r="AB35" i="24" s="1"/>
  <c r="AC35" i="24" s="1"/>
  <c r="AD35" i="24" s="1"/>
  <c r="AE35" i="24" s="1"/>
  <c r="AF35" i="24" s="1"/>
  <c r="AG35" i="24" s="1"/>
  <c r="AH35" i="24" s="1"/>
  <c r="AI35" i="24" s="1"/>
  <c r="AJ35" i="24" s="1"/>
  <c r="AK35" i="24" s="1"/>
  <c r="AL35" i="24" s="1"/>
  <c r="AM35" i="24" s="1"/>
  <c r="AN35" i="24" s="1"/>
  <c r="AO35" i="24" s="1"/>
  <c r="AP35" i="24" s="1"/>
  <c r="AQ35" i="24" s="1"/>
  <c r="AR35" i="24" s="1"/>
  <c r="AS35" i="24" s="1"/>
  <c r="AT35" i="24" s="1"/>
  <c r="AU35" i="24" s="1"/>
  <c r="AV35" i="24" s="1"/>
  <c r="AW35" i="24" s="1"/>
  <c r="AX35" i="24" s="1"/>
  <c r="AY35" i="24" s="1"/>
  <c r="AZ35" i="24" s="1"/>
  <c r="Y36" i="24"/>
  <c r="Z36" i="24" s="1"/>
  <c r="AA36" i="24" s="1"/>
  <c r="AB36" i="24" s="1"/>
  <c r="AC36" i="24" s="1"/>
  <c r="AD36" i="24"/>
  <c r="AE36" i="24" s="1"/>
  <c r="AF36" i="24" s="1"/>
  <c r="AG36" i="24" s="1"/>
  <c r="AH36" i="24" s="1"/>
  <c r="AI36" i="24" s="1"/>
  <c r="AJ36" i="24" s="1"/>
  <c r="AK36" i="24" s="1"/>
  <c r="AL36" i="24" s="1"/>
  <c r="AM36" i="24" s="1"/>
  <c r="AN36" i="24" s="1"/>
  <c r="AO36" i="24" s="1"/>
  <c r="AP36" i="24" s="1"/>
  <c r="AQ36" i="24" s="1"/>
  <c r="AR36" i="24" s="1"/>
  <c r="AS36" i="24" s="1"/>
  <c r="AT36" i="24" s="1"/>
  <c r="AU36" i="24" s="1"/>
  <c r="AV36" i="24" s="1"/>
  <c r="AW36" i="24" s="1"/>
  <c r="AX36" i="24" s="1"/>
  <c r="AY36" i="24" s="1"/>
  <c r="AZ36" i="24" s="1"/>
  <c r="Y37" i="24"/>
  <c r="Z37" i="24" s="1"/>
  <c r="AA37" i="24" s="1"/>
  <c r="AB37" i="24" s="1"/>
  <c r="AC37" i="24"/>
  <c r="AD37" i="24" s="1"/>
  <c r="AE37" i="24" s="1"/>
  <c r="AF37" i="24" s="1"/>
  <c r="AG37" i="24" s="1"/>
  <c r="AH37" i="24" s="1"/>
  <c r="AI37" i="24" s="1"/>
  <c r="AJ37" i="24" s="1"/>
  <c r="AK37" i="24"/>
  <c r="AL37" i="24" s="1"/>
  <c r="AM37" i="24" s="1"/>
  <c r="AN37" i="24" s="1"/>
  <c r="AO37" i="24" s="1"/>
  <c r="AP37" i="24" s="1"/>
  <c r="AQ37" i="24" s="1"/>
  <c r="AR37" i="24" s="1"/>
  <c r="AS37" i="24" s="1"/>
  <c r="AT37" i="24" s="1"/>
  <c r="AU37" i="24" s="1"/>
  <c r="AV37" i="24" s="1"/>
  <c r="AW37" i="24" s="1"/>
  <c r="AX37" i="24" s="1"/>
  <c r="AY37" i="24" s="1"/>
  <c r="AZ37" i="24" s="1"/>
  <c r="Y38" i="24"/>
  <c r="Z38" i="24"/>
  <c r="AA38" i="24" s="1"/>
  <c r="AB38" i="24" s="1"/>
  <c r="AC38" i="24" s="1"/>
  <c r="AD38" i="24" s="1"/>
  <c r="AE38" i="24" s="1"/>
  <c r="AF38" i="24" s="1"/>
  <c r="AG38" i="24" s="1"/>
  <c r="AH38" i="24" s="1"/>
  <c r="AI38" i="24" s="1"/>
  <c r="AJ38" i="24" s="1"/>
  <c r="AK38" i="24" s="1"/>
  <c r="AL38" i="24" s="1"/>
  <c r="AM38" i="24" s="1"/>
  <c r="AN38" i="24" s="1"/>
  <c r="AO38" i="24" s="1"/>
  <c r="AP38" i="24" s="1"/>
  <c r="AQ38" i="24" s="1"/>
  <c r="AR38" i="24" s="1"/>
  <c r="AS38" i="24" s="1"/>
  <c r="AT38" i="24" s="1"/>
  <c r="AU38" i="24" s="1"/>
  <c r="AV38" i="24" s="1"/>
  <c r="AW38" i="24" s="1"/>
  <c r="AX38" i="24" s="1"/>
  <c r="AY38" i="24" s="1"/>
  <c r="AZ38" i="24" s="1"/>
  <c r="Y39" i="24"/>
  <c r="Z39" i="24" s="1"/>
  <c r="AA39" i="24" s="1"/>
  <c r="AB39" i="24" s="1"/>
  <c r="AC39" i="24" s="1"/>
  <c r="AD39" i="24" s="1"/>
  <c r="AE39" i="24" s="1"/>
  <c r="AF39" i="24" s="1"/>
  <c r="AG39" i="24" s="1"/>
  <c r="AH39" i="24" s="1"/>
  <c r="AI39" i="24" s="1"/>
  <c r="AJ39" i="24" s="1"/>
  <c r="AK39" i="24" s="1"/>
  <c r="AL39" i="24" s="1"/>
  <c r="AM39" i="24" s="1"/>
  <c r="AN39" i="24" s="1"/>
  <c r="AO39" i="24" s="1"/>
  <c r="AP39" i="24" s="1"/>
  <c r="AQ39" i="24" s="1"/>
  <c r="AR39" i="24" s="1"/>
  <c r="AS39" i="24" s="1"/>
  <c r="AT39" i="24" s="1"/>
  <c r="AU39" i="24" s="1"/>
  <c r="AV39" i="24" s="1"/>
  <c r="AW39" i="24" s="1"/>
  <c r="AX39" i="24" s="1"/>
  <c r="AY39" i="24" s="1"/>
  <c r="AZ39" i="24" s="1"/>
  <c r="Y40" i="24"/>
  <c r="Z40" i="24"/>
  <c r="AA40" i="24" s="1"/>
  <c r="AB40" i="24" s="1"/>
  <c r="AC40" i="24" s="1"/>
  <c r="AD40" i="24" s="1"/>
  <c r="AE40" i="24" s="1"/>
  <c r="AF40" i="24" s="1"/>
  <c r="AG40" i="24" s="1"/>
  <c r="AH40" i="24"/>
  <c r="AI40" i="24" s="1"/>
  <c r="AJ40" i="24" s="1"/>
  <c r="AK40" i="24" s="1"/>
  <c r="AL40" i="24" s="1"/>
  <c r="AM40" i="24" s="1"/>
  <c r="AN40" i="24" s="1"/>
  <c r="AO40" i="24" s="1"/>
  <c r="AP40" i="24" s="1"/>
  <c r="AQ40" i="24" s="1"/>
  <c r="AR40" i="24" s="1"/>
  <c r="AS40" i="24" s="1"/>
  <c r="AT40" i="24" s="1"/>
  <c r="AU40" i="24" s="1"/>
  <c r="AV40" i="24" s="1"/>
  <c r="AW40" i="24" s="1"/>
  <c r="AX40" i="24" s="1"/>
  <c r="AY40" i="24" s="1"/>
  <c r="AZ40" i="24" s="1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10" i="24"/>
  <c r="X24" i="10"/>
  <c r="X26" i="10"/>
  <c r="Y10" i="26"/>
  <c r="Z10" i="26"/>
  <c r="AA10" i="26" s="1"/>
  <c r="AB10" i="26" s="1"/>
  <c r="AC10" i="26" s="1"/>
  <c r="AD10" i="26" s="1"/>
  <c r="AE10" i="26" s="1"/>
  <c r="AF10" i="26" s="1"/>
  <c r="AG10" i="26" s="1"/>
  <c r="AH10" i="26" s="1"/>
  <c r="AI10" i="26" s="1"/>
  <c r="AJ10" i="26" s="1"/>
  <c r="AK10" i="26" s="1"/>
  <c r="AL10" i="26" s="1"/>
  <c r="AM10" i="26" s="1"/>
  <c r="AN10" i="26" s="1"/>
  <c r="AO10" i="26" s="1"/>
  <c r="Y11" i="26"/>
  <c r="Z11" i="26"/>
  <c r="AA11" i="26" s="1"/>
  <c r="AB11" i="26" s="1"/>
  <c r="AC11" i="26" s="1"/>
  <c r="AD11" i="26" s="1"/>
  <c r="AE11" i="26" s="1"/>
  <c r="AF11" i="26" s="1"/>
  <c r="AG11" i="26" s="1"/>
  <c r="AH11" i="26" s="1"/>
  <c r="AI11" i="26" s="1"/>
  <c r="AJ11" i="26" s="1"/>
  <c r="AK11" i="26" s="1"/>
  <c r="AL11" i="26" s="1"/>
  <c r="AM11" i="26" s="1"/>
  <c r="AN11" i="26" s="1"/>
  <c r="AO11" i="26" s="1"/>
  <c r="Y12" i="26"/>
  <c r="Z12" i="26"/>
  <c r="AA12" i="26" s="1"/>
  <c r="AB12" i="26" s="1"/>
  <c r="AC12" i="26" s="1"/>
  <c r="AD12" i="26"/>
  <c r="AE12" i="26" s="1"/>
  <c r="AF12" i="26" s="1"/>
  <c r="AG12" i="26" s="1"/>
  <c r="AH12" i="26" s="1"/>
  <c r="AI12" i="26" s="1"/>
  <c r="AJ12" i="26" s="1"/>
  <c r="AK12" i="26" s="1"/>
  <c r="AL12" i="26" s="1"/>
  <c r="AM12" i="26" s="1"/>
  <c r="AN12" i="26" s="1"/>
  <c r="AO12" i="26" s="1"/>
  <c r="Y13" i="26"/>
  <c r="Z13" i="26"/>
  <c r="AA13" i="26" s="1"/>
  <c r="AB13" i="26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AO13" i="26" s="1"/>
  <c r="Y14" i="26"/>
  <c r="Z14" i="26"/>
  <c r="AA14" i="26" s="1"/>
  <c r="AB14" i="26" s="1"/>
  <c r="AC14" i="26" s="1"/>
  <c r="AD14" i="26" s="1"/>
  <c r="AE14" i="26" s="1"/>
  <c r="AF14" i="26" s="1"/>
  <c r="AG14" i="26" s="1"/>
  <c r="AH14" i="26" s="1"/>
  <c r="AI14" i="26" s="1"/>
  <c r="AJ14" i="26" s="1"/>
  <c r="AK14" i="26" s="1"/>
  <c r="AL14" i="26" s="1"/>
  <c r="AM14" i="26" s="1"/>
  <c r="AN14" i="26" s="1"/>
  <c r="AO14" i="26" s="1"/>
  <c r="Y15" i="26"/>
  <c r="Z15" i="26"/>
  <c r="AA15" i="26" s="1"/>
  <c r="AB15" i="26"/>
  <c r="AC15" i="26" s="1"/>
  <c r="AD15" i="26"/>
  <c r="AE15" i="26" s="1"/>
  <c r="AF15" i="26" s="1"/>
  <c r="AG15" i="26" s="1"/>
  <c r="AH15" i="26" s="1"/>
  <c r="AI15" i="26" s="1"/>
  <c r="AJ15" i="26" s="1"/>
  <c r="AK15" i="26" s="1"/>
  <c r="AL15" i="26" s="1"/>
  <c r="AM15" i="26" s="1"/>
  <c r="AN15" i="26" s="1"/>
  <c r="AO15" i="26" s="1"/>
  <c r="Y16" i="26"/>
  <c r="Z16" i="26"/>
  <c r="AA16" i="26" s="1"/>
  <c r="AB16" i="26" s="1"/>
  <c r="AC16" i="26" s="1"/>
  <c r="AD16" i="26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Y17" i="26"/>
  <c r="Z17" i="26"/>
  <c r="AA17" i="26" s="1"/>
  <c r="AB17" i="26" s="1"/>
  <c r="AC17" i="26" s="1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Y18" i="26"/>
  <c r="Z18" i="26"/>
  <c r="AA18" i="26" s="1"/>
  <c r="AB18" i="26" s="1"/>
  <c r="AC18" i="26" s="1"/>
  <c r="AD18" i="26" s="1"/>
  <c r="AE18" i="26" s="1"/>
  <c r="AF18" i="26" s="1"/>
  <c r="AG18" i="26" s="1"/>
  <c r="AH18" i="26" s="1"/>
  <c r="AI18" i="26" s="1"/>
  <c r="AJ18" i="26" s="1"/>
  <c r="AK18" i="26" s="1"/>
  <c r="AL18" i="26" s="1"/>
  <c r="AM18" i="26" s="1"/>
  <c r="AN18" i="26" s="1"/>
  <c r="AO18" i="26" s="1"/>
  <c r="Y19" i="26"/>
  <c r="Z19" i="26"/>
  <c r="AA19" i="26" s="1"/>
  <c r="AB19" i="26"/>
  <c r="AC19" i="26" s="1"/>
  <c r="AD19" i="26" s="1"/>
  <c r="AE19" i="26" s="1"/>
  <c r="AF19" i="26" s="1"/>
  <c r="AG19" i="26" s="1"/>
  <c r="AH19" i="26" s="1"/>
  <c r="AI19" i="26" s="1"/>
  <c r="AJ19" i="26" s="1"/>
  <c r="AK19" i="26" s="1"/>
  <c r="AL19" i="26" s="1"/>
  <c r="AM19" i="26" s="1"/>
  <c r="AN19" i="26" s="1"/>
  <c r="AO19" i="26" s="1"/>
  <c r="Y20" i="26"/>
  <c r="Z20" i="26"/>
  <c r="AA20" i="26" s="1"/>
  <c r="AB20" i="26" s="1"/>
  <c r="AC20" i="26" s="1"/>
  <c r="AD20" i="26" s="1"/>
  <c r="AE20" i="26" s="1"/>
  <c r="AF20" i="26" s="1"/>
  <c r="AG20" i="26" s="1"/>
  <c r="AH20" i="26" s="1"/>
  <c r="AI20" i="26" s="1"/>
  <c r="AJ20" i="26" s="1"/>
  <c r="AK20" i="26" s="1"/>
  <c r="AL20" i="26" s="1"/>
  <c r="AM20" i="26" s="1"/>
  <c r="AN20" i="26" s="1"/>
  <c r="AO20" i="26" s="1"/>
  <c r="Y21" i="26"/>
  <c r="Z21" i="26"/>
  <c r="AA21" i="26" s="1"/>
  <c r="AB21" i="26" s="1"/>
  <c r="AC21" i="26" s="1"/>
  <c r="AD21" i="26" s="1"/>
  <c r="AE21" i="26" s="1"/>
  <c r="AF21" i="26" s="1"/>
  <c r="AG21" i="26" s="1"/>
  <c r="AH21" i="26" s="1"/>
  <c r="AI21" i="26" s="1"/>
  <c r="AJ21" i="26" s="1"/>
  <c r="AK21" i="26" s="1"/>
  <c r="AL21" i="26" s="1"/>
  <c r="AM21" i="26" s="1"/>
  <c r="AN21" i="26" s="1"/>
  <c r="AO21" i="26" s="1"/>
  <c r="Y22" i="26"/>
  <c r="Z22" i="26"/>
  <c r="AA22" i="26" s="1"/>
  <c r="AB22" i="26" s="1"/>
  <c r="AC22" i="26" s="1"/>
  <c r="AD22" i="26" s="1"/>
  <c r="AE22" i="26" s="1"/>
  <c r="AF22" i="26" s="1"/>
  <c r="AG22" i="26" s="1"/>
  <c r="AH22" i="26" s="1"/>
  <c r="AI22" i="26" s="1"/>
  <c r="AJ22" i="26" s="1"/>
  <c r="AK22" i="26" s="1"/>
  <c r="AL22" i="26" s="1"/>
  <c r="AM22" i="26" s="1"/>
  <c r="AN22" i="26" s="1"/>
  <c r="AO22" i="26" s="1"/>
  <c r="Y23" i="26"/>
  <c r="Z23" i="26"/>
  <c r="AA23" i="26" s="1"/>
  <c r="AB23" i="26" s="1"/>
  <c r="AC23" i="26" s="1"/>
  <c r="AD23" i="26" s="1"/>
  <c r="AE23" i="26" s="1"/>
  <c r="AF23" i="26" s="1"/>
  <c r="AG23" i="26" s="1"/>
  <c r="AH23" i="26" s="1"/>
  <c r="AI23" i="26" s="1"/>
  <c r="AJ23" i="26" s="1"/>
  <c r="AK23" i="26" s="1"/>
  <c r="AL23" i="26" s="1"/>
  <c r="AM23" i="26" s="1"/>
  <c r="AN23" i="26" s="1"/>
  <c r="AO23" i="26" s="1"/>
  <c r="Y24" i="26"/>
  <c r="Z24" i="26"/>
  <c r="AA24" i="26" s="1"/>
  <c r="AB24" i="26"/>
  <c r="AC24" i="26"/>
  <c r="AD24" i="26" s="1"/>
  <c r="AE24" i="26" s="1"/>
  <c r="AF24" i="26"/>
  <c r="AG24" i="26" s="1"/>
  <c r="AH24" i="26" s="1"/>
  <c r="AI24" i="26" s="1"/>
  <c r="AJ24" i="26" s="1"/>
  <c r="AK24" i="26" s="1"/>
  <c r="AL24" i="26" s="1"/>
  <c r="AM24" i="26" s="1"/>
  <c r="AN24" i="26" s="1"/>
  <c r="AO24" i="26" s="1"/>
  <c r="Y25" i="26"/>
  <c r="Z25" i="26"/>
  <c r="AA25" i="26" s="1"/>
  <c r="AB25" i="26" s="1"/>
  <c r="AC25" i="26" s="1"/>
  <c r="AD25" i="26" s="1"/>
  <c r="AE25" i="26" s="1"/>
  <c r="AF25" i="26" s="1"/>
  <c r="AG25" i="26" s="1"/>
  <c r="AH25" i="26" s="1"/>
  <c r="AI25" i="26" s="1"/>
  <c r="AJ25" i="26"/>
  <c r="AK25" i="26" s="1"/>
  <c r="AL25" i="26" s="1"/>
  <c r="AM25" i="26" s="1"/>
  <c r="AN25" i="26" s="1"/>
  <c r="AO25" i="26" s="1"/>
  <c r="Y26" i="26"/>
  <c r="Z26" i="26"/>
  <c r="AA26" i="26" s="1"/>
  <c r="AB26" i="26" s="1"/>
  <c r="AC26" i="26"/>
  <c r="AD26" i="26" s="1"/>
  <c r="AE26" i="26" s="1"/>
  <c r="AF26" i="26" s="1"/>
  <c r="AG26" i="26" s="1"/>
  <c r="AH26" i="26" s="1"/>
  <c r="AI26" i="26" s="1"/>
  <c r="AJ26" i="26" s="1"/>
  <c r="AK26" i="26" s="1"/>
  <c r="AL26" i="26" s="1"/>
  <c r="AM26" i="26" s="1"/>
  <c r="AN26" i="26" s="1"/>
  <c r="AO26" i="26" s="1"/>
  <c r="Y27" i="26"/>
  <c r="Z27" i="26" s="1"/>
  <c r="AA27" i="26" s="1"/>
  <c r="AB27" i="26" s="1"/>
  <c r="AC27" i="26" s="1"/>
  <c r="AD27" i="26" s="1"/>
  <c r="AE27" i="26" s="1"/>
  <c r="AF27" i="26" s="1"/>
  <c r="AG27" i="26"/>
  <c r="AH27" i="26" s="1"/>
  <c r="AI27" i="26" s="1"/>
  <c r="AJ27" i="26" s="1"/>
  <c r="AK27" i="26" s="1"/>
  <c r="AL27" i="26" s="1"/>
  <c r="AM27" i="26" s="1"/>
  <c r="AN27" i="26" s="1"/>
  <c r="AO27" i="26" s="1"/>
  <c r="Y28" i="26"/>
  <c r="Z28" i="26"/>
  <c r="AA28" i="26" s="1"/>
  <c r="AB28" i="26"/>
  <c r="AC28" i="26" s="1"/>
  <c r="AD28" i="26" s="1"/>
  <c r="AE28" i="26" s="1"/>
  <c r="AF28" i="26" s="1"/>
  <c r="AG28" i="26" s="1"/>
  <c r="AH28" i="26" s="1"/>
  <c r="AI28" i="26" s="1"/>
  <c r="AJ28" i="26" s="1"/>
  <c r="AK28" i="26" s="1"/>
  <c r="AL28" i="26" s="1"/>
  <c r="AM28" i="26" s="1"/>
  <c r="AN28" i="26" s="1"/>
  <c r="AO28" i="26" s="1"/>
  <c r="Y29" i="26"/>
  <c r="Z29" i="26" s="1"/>
  <c r="AA29" i="26" s="1"/>
  <c r="AB29" i="26"/>
  <c r="AC29" i="26" s="1"/>
  <c r="AD29" i="26" s="1"/>
  <c r="AE29" i="26" s="1"/>
  <c r="AF29" i="26" s="1"/>
  <c r="AG29" i="26" s="1"/>
  <c r="AH29" i="26" s="1"/>
  <c r="AI29" i="26" s="1"/>
  <c r="AJ29" i="26" s="1"/>
  <c r="AK29" i="26" s="1"/>
  <c r="AL29" i="26" s="1"/>
  <c r="AM29" i="26" s="1"/>
  <c r="AN29" i="26"/>
  <c r="AO29" i="26" s="1"/>
  <c r="Y30" i="26"/>
  <c r="Z30" i="26"/>
  <c r="AA30" i="26" s="1"/>
  <c r="AB30" i="26"/>
  <c r="AC30" i="26" s="1"/>
  <c r="AD30" i="26" s="1"/>
  <c r="AE30" i="26"/>
  <c r="AF30" i="26" s="1"/>
  <c r="AG30" i="26" s="1"/>
  <c r="AH30" i="26" s="1"/>
  <c r="AI30" i="26" s="1"/>
  <c r="AJ30" i="26" s="1"/>
  <c r="AK30" i="26" s="1"/>
  <c r="AL30" i="26" s="1"/>
  <c r="AM30" i="26" s="1"/>
  <c r="AN30" i="26" s="1"/>
  <c r="AO30" i="26" s="1"/>
  <c r="Y31" i="26"/>
  <c r="Z31" i="26" s="1"/>
  <c r="AA31" i="26" s="1"/>
  <c r="AB31" i="26" s="1"/>
  <c r="AC31" i="26" s="1"/>
  <c r="AD31" i="26" s="1"/>
  <c r="AE31" i="26" s="1"/>
  <c r="AF31" i="26" s="1"/>
  <c r="AG31" i="26" s="1"/>
  <c r="AH31" i="26" s="1"/>
  <c r="AI31" i="26"/>
  <c r="AJ31" i="26" s="1"/>
  <c r="AK31" i="26" s="1"/>
  <c r="AL31" i="26" s="1"/>
  <c r="AM31" i="26" s="1"/>
  <c r="AN31" i="26" s="1"/>
  <c r="AO31" i="26" s="1"/>
  <c r="Y32" i="26"/>
  <c r="Z32" i="26"/>
  <c r="AA32" i="26" s="1"/>
  <c r="AB32" i="26"/>
  <c r="AC32" i="26" s="1"/>
  <c r="AD32" i="26" s="1"/>
  <c r="AE32" i="26" s="1"/>
  <c r="AF32" i="26" s="1"/>
  <c r="AG32" i="26" s="1"/>
  <c r="AH32" i="26" s="1"/>
  <c r="AI32" i="26" s="1"/>
  <c r="AJ32" i="26" s="1"/>
  <c r="AK32" i="26" s="1"/>
  <c r="AL32" i="26"/>
  <c r="AM32" i="26" s="1"/>
  <c r="AN32" i="26" s="1"/>
  <c r="AO32" i="26" s="1"/>
  <c r="Y33" i="26"/>
  <c r="Z33" i="26"/>
  <c r="AA33" i="26"/>
  <c r="AB33" i="26" s="1"/>
  <c r="AC33" i="26" s="1"/>
  <c r="AD33" i="26" s="1"/>
  <c r="AE33" i="26" s="1"/>
  <c r="AF33" i="26"/>
  <c r="AG33" i="26" s="1"/>
  <c r="AH33" i="26" s="1"/>
  <c r="AI33" i="26" s="1"/>
  <c r="AJ33" i="26" s="1"/>
  <c r="AK33" i="26" s="1"/>
  <c r="AL33" i="26" s="1"/>
  <c r="AM33" i="26" s="1"/>
  <c r="AN33" i="26" s="1"/>
  <c r="AO33" i="26" s="1"/>
  <c r="Y34" i="26"/>
  <c r="Z34" i="26"/>
  <c r="AA34" i="26" s="1"/>
  <c r="AB34" i="26" s="1"/>
  <c r="AC34" i="26" s="1"/>
  <c r="AD34" i="26" s="1"/>
  <c r="AE34" i="26" s="1"/>
  <c r="AF34" i="26" s="1"/>
  <c r="AG34" i="26"/>
  <c r="AH34" i="26" s="1"/>
  <c r="AI34" i="26" s="1"/>
  <c r="AJ34" i="26" s="1"/>
  <c r="AK34" i="26" s="1"/>
  <c r="AL34" i="26" s="1"/>
  <c r="AM34" i="26" s="1"/>
  <c r="AN34" i="26" s="1"/>
  <c r="AO34" i="26"/>
  <c r="Y35" i="26"/>
  <c r="Z35" i="26"/>
  <c r="AA35" i="26" s="1"/>
  <c r="AB35" i="26" s="1"/>
  <c r="AC35" i="26" s="1"/>
  <c r="AD35" i="26" s="1"/>
  <c r="AE35" i="26" s="1"/>
  <c r="AF35" i="26" s="1"/>
  <c r="AG35" i="26" s="1"/>
  <c r="AH35" i="26" s="1"/>
  <c r="AI35" i="26" s="1"/>
  <c r="AJ35" i="26" s="1"/>
  <c r="AK35" i="26" s="1"/>
  <c r="AL35" i="26" s="1"/>
  <c r="AM35" i="26" s="1"/>
  <c r="AN35" i="26" s="1"/>
  <c r="AO35" i="26" s="1"/>
  <c r="Y36" i="26"/>
  <c r="Z36" i="26" s="1"/>
  <c r="AA36" i="26" s="1"/>
  <c r="AB36" i="26" s="1"/>
  <c r="AC36" i="26" s="1"/>
  <c r="AD36" i="26" s="1"/>
  <c r="AE36" i="26" s="1"/>
  <c r="AF36" i="26" s="1"/>
  <c r="AG36" i="26"/>
  <c r="AH36" i="26" s="1"/>
  <c r="AI36" i="26" s="1"/>
  <c r="AJ36" i="26" s="1"/>
  <c r="AK36" i="26" s="1"/>
  <c r="AL36" i="26" s="1"/>
  <c r="AM36" i="26" s="1"/>
  <c r="AN36" i="26" s="1"/>
  <c r="AO36" i="26" s="1"/>
  <c r="Y37" i="26"/>
  <c r="Z37" i="26"/>
  <c r="AA37" i="26" s="1"/>
  <c r="AB37" i="26" s="1"/>
  <c r="AC37" i="26"/>
  <c r="AD37" i="26" s="1"/>
  <c r="AE37" i="26" s="1"/>
  <c r="AF37" i="26" s="1"/>
  <c r="AG37" i="26" s="1"/>
  <c r="AH37" i="26" s="1"/>
  <c r="AI37" i="26" s="1"/>
  <c r="AJ37" i="26" s="1"/>
  <c r="AK37" i="26" s="1"/>
  <c r="AL37" i="26" s="1"/>
  <c r="AM37" i="26" s="1"/>
  <c r="AN37" i="26" s="1"/>
  <c r="AO37" i="26" s="1"/>
  <c r="Y38" i="26"/>
  <c r="Z38" i="26" s="1"/>
  <c r="AA38" i="26" s="1"/>
  <c r="AB38" i="26" s="1"/>
  <c r="AC38" i="26" s="1"/>
  <c r="AD38" i="26" s="1"/>
  <c r="AE38" i="26" s="1"/>
  <c r="AF38" i="26" s="1"/>
  <c r="AG38" i="26" s="1"/>
  <c r="AH38" i="26" s="1"/>
  <c r="AI38" i="26" s="1"/>
  <c r="AJ38" i="26" s="1"/>
  <c r="AK38" i="26" s="1"/>
  <c r="AL38" i="26" s="1"/>
  <c r="AM38" i="26" s="1"/>
  <c r="AN38" i="26" s="1"/>
  <c r="AO38" i="26" s="1"/>
  <c r="Y39" i="26"/>
  <c r="Z39" i="26"/>
  <c r="AA39" i="26" s="1"/>
  <c r="AB39" i="26" s="1"/>
  <c r="AC39" i="26" s="1"/>
  <c r="AD39" i="26" s="1"/>
  <c r="AE39" i="26" s="1"/>
  <c r="AF39" i="26" s="1"/>
  <c r="AG39" i="26" s="1"/>
  <c r="AH39" i="26" s="1"/>
  <c r="AI39" i="26" s="1"/>
  <c r="AJ39" i="26" s="1"/>
  <c r="AK39" i="26" s="1"/>
  <c r="AL39" i="26" s="1"/>
  <c r="AM39" i="26" s="1"/>
  <c r="AN39" i="26" s="1"/>
  <c r="AO39" i="26" s="1"/>
  <c r="Y40" i="26"/>
  <c r="Z40" i="26" s="1"/>
  <c r="AA40" i="26" s="1"/>
  <c r="AB40" i="26" s="1"/>
  <c r="AC40" i="26" s="1"/>
  <c r="AD40" i="26" s="1"/>
  <c r="AE40" i="26" s="1"/>
  <c r="AF40" i="26" s="1"/>
  <c r="AG40" i="26"/>
  <c r="AH40" i="26" s="1"/>
  <c r="AI40" i="26" s="1"/>
  <c r="AJ40" i="26" s="1"/>
  <c r="AK40" i="26" s="1"/>
  <c r="AL40" i="26" s="1"/>
  <c r="AM40" i="26" s="1"/>
  <c r="AN40" i="26" s="1"/>
  <c r="AO4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10" i="26"/>
  <c r="X17" i="10"/>
  <c r="AM10" i="22"/>
  <c r="AN10" i="22"/>
  <c r="AO10" i="22" s="1"/>
  <c r="AP10" i="22" s="1"/>
  <c r="AQ10" i="22" s="1"/>
  <c r="AR10" i="22" s="1"/>
  <c r="AS10" i="22" s="1"/>
  <c r="AT10" i="22" s="1"/>
  <c r="AU10" i="22" s="1"/>
  <c r="AV10" i="22" s="1"/>
  <c r="AW10" i="22" s="1"/>
  <c r="AX10" i="22" s="1"/>
  <c r="AY10" i="22" s="1"/>
  <c r="AZ10" i="22" s="1"/>
  <c r="AM11" i="22"/>
  <c r="AN11" i="22"/>
  <c r="AO11" i="22" s="1"/>
  <c r="AP11" i="22" s="1"/>
  <c r="AQ11" i="22" s="1"/>
  <c r="AR11" i="22" s="1"/>
  <c r="AS11" i="22" s="1"/>
  <c r="AT11" i="22" s="1"/>
  <c r="AU11" i="22" s="1"/>
  <c r="AV11" i="22" s="1"/>
  <c r="AW11" i="22" s="1"/>
  <c r="AX11" i="22" s="1"/>
  <c r="AY11" i="22" s="1"/>
  <c r="AZ11" i="22" s="1"/>
  <c r="AM12" i="22"/>
  <c r="AN12" i="22"/>
  <c r="AO12" i="22" s="1"/>
  <c r="AP12" i="22" s="1"/>
  <c r="AQ12" i="22" s="1"/>
  <c r="AR12" i="22" s="1"/>
  <c r="AS12" i="22" s="1"/>
  <c r="AT12" i="22" s="1"/>
  <c r="AU12" i="22" s="1"/>
  <c r="AV12" i="22" s="1"/>
  <c r="AW12" i="22" s="1"/>
  <c r="AX12" i="22" s="1"/>
  <c r="AY12" i="22" s="1"/>
  <c r="AZ12" i="22" s="1"/>
  <c r="AM13" i="22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AM14" i="22"/>
  <c r="AN14" i="22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AM15" i="22"/>
  <c r="AN15" i="22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AM16" i="22"/>
  <c r="AN16" i="22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AM17" i="22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AM18" i="22"/>
  <c r="AN18" i="22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AM19" i="22"/>
  <c r="AN19" i="22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AM20" i="22"/>
  <c r="AN20" i="22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AM21" i="22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AM22" i="22"/>
  <c r="AN22" i="22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AM23" i="22"/>
  <c r="AN23" i="22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AM24" i="22"/>
  <c r="AN24" i="22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AM25" i="22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AM26" i="22"/>
  <c r="AN26" i="22"/>
  <c r="AO26" i="22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AM27" i="22"/>
  <c r="AN27" i="22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AM28" i="22"/>
  <c r="AN28" i="22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AM29" i="22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AM30" i="22"/>
  <c r="AN30" i="22"/>
  <c r="AO30" i="22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AM31" i="22"/>
  <c r="AN31" i="22"/>
  <c r="AO31" i="22" s="1"/>
  <c r="AP31" i="22" s="1"/>
  <c r="AQ31" i="22" s="1"/>
  <c r="AR31" i="22" s="1"/>
  <c r="AS31" i="22" s="1"/>
  <c r="AT31" i="22" s="1"/>
  <c r="AU31" i="22" s="1"/>
  <c r="AV31" i="22" s="1"/>
  <c r="AW31" i="22" s="1"/>
  <c r="AX31" i="22" s="1"/>
  <c r="AY31" i="22" s="1"/>
  <c r="AZ31" i="22" s="1"/>
  <c r="AM32" i="22"/>
  <c r="AN32" i="22"/>
  <c r="AO32" i="22" s="1"/>
  <c r="AP32" i="22" s="1"/>
  <c r="AQ32" i="22" s="1"/>
  <c r="AR32" i="22" s="1"/>
  <c r="AS32" i="22" s="1"/>
  <c r="AT32" i="22" s="1"/>
  <c r="AU32" i="22" s="1"/>
  <c r="AV32" i="22" s="1"/>
  <c r="AW32" i="22" s="1"/>
  <c r="AX32" i="22" s="1"/>
  <c r="AY32" i="22" s="1"/>
  <c r="AZ32" i="22" s="1"/>
  <c r="AM33" i="22"/>
  <c r="AN33" i="22" s="1"/>
  <c r="AO33" i="22" s="1"/>
  <c r="AP33" i="22" s="1"/>
  <c r="AQ33" i="22" s="1"/>
  <c r="AR33" i="22" s="1"/>
  <c r="AS33" i="22" s="1"/>
  <c r="AT33" i="22" s="1"/>
  <c r="AU33" i="22" s="1"/>
  <c r="AV33" i="22" s="1"/>
  <c r="AW33" i="22" s="1"/>
  <c r="AX33" i="22" s="1"/>
  <c r="AY33" i="22" s="1"/>
  <c r="AZ33" i="22" s="1"/>
  <c r="AM34" i="22"/>
  <c r="AN34" i="22"/>
  <c r="AO34" i="22"/>
  <c r="AP34" i="22" s="1"/>
  <c r="AQ34" i="22" s="1"/>
  <c r="AR34" i="22" s="1"/>
  <c r="AS34" i="22" s="1"/>
  <c r="AT34" i="22" s="1"/>
  <c r="AU34" i="22" s="1"/>
  <c r="AV34" i="22" s="1"/>
  <c r="AW34" i="22" s="1"/>
  <c r="AX34" i="22" s="1"/>
  <c r="AY34" i="22" s="1"/>
  <c r="AZ34" i="22" s="1"/>
  <c r="AM35" i="22"/>
  <c r="AN35" i="22"/>
  <c r="AO35" i="22" s="1"/>
  <c r="AP35" i="22" s="1"/>
  <c r="AQ35" i="22" s="1"/>
  <c r="AR35" i="22" s="1"/>
  <c r="AS35" i="22" s="1"/>
  <c r="AT35" i="22" s="1"/>
  <c r="AU35" i="22" s="1"/>
  <c r="AV35" i="22" s="1"/>
  <c r="AW35" i="22" s="1"/>
  <c r="AX35" i="22" s="1"/>
  <c r="AY35" i="22" s="1"/>
  <c r="AZ35" i="22" s="1"/>
  <c r="AM36" i="22"/>
  <c r="AN36" i="22"/>
  <c r="AO36" i="22" s="1"/>
  <c r="AP36" i="22" s="1"/>
  <c r="AQ36" i="22" s="1"/>
  <c r="AR36" i="22" s="1"/>
  <c r="AS36" i="22" s="1"/>
  <c r="AT36" i="22" s="1"/>
  <c r="AU36" i="22" s="1"/>
  <c r="AV36" i="22" s="1"/>
  <c r="AW36" i="22" s="1"/>
  <c r="AX36" i="22" s="1"/>
  <c r="AY36" i="22" s="1"/>
  <c r="AZ36" i="22" s="1"/>
  <c r="AM37" i="22"/>
  <c r="AN37" i="22" s="1"/>
  <c r="AO37" i="22" s="1"/>
  <c r="AP37" i="22" s="1"/>
  <c r="AQ37" i="22" s="1"/>
  <c r="AR37" i="22" s="1"/>
  <c r="AS37" i="22" s="1"/>
  <c r="AT37" i="22" s="1"/>
  <c r="AU37" i="22" s="1"/>
  <c r="AV37" i="22" s="1"/>
  <c r="AW37" i="22" s="1"/>
  <c r="AX37" i="22" s="1"/>
  <c r="AY37" i="22" s="1"/>
  <c r="AZ37" i="22" s="1"/>
  <c r="AM38" i="22"/>
  <c r="AN38" i="22"/>
  <c r="AO38" i="22"/>
  <c r="AP38" i="22" s="1"/>
  <c r="AQ38" i="22" s="1"/>
  <c r="AR38" i="22" s="1"/>
  <c r="AS38" i="22" s="1"/>
  <c r="AT38" i="22" s="1"/>
  <c r="AU38" i="22" s="1"/>
  <c r="AV38" i="22" s="1"/>
  <c r="AW38" i="22" s="1"/>
  <c r="AX38" i="22" s="1"/>
  <c r="AY38" i="22" s="1"/>
  <c r="AZ38" i="22" s="1"/>
  <c r="AM39" i="22"/>
  <c r="AN39" i="22"/>
  <c r="AO39" i="22" s="1"/>
  <c r="AP39" i="22" s="1"/>
  <c r="AQ39" i="22" s="1"/>
  <c r="AR39" i="22" s="1"/>
  <c r="AS39" i="22" s="1"/>
  <c r="AT39" i="22" s="1"/>
  <c r="AU39" i="22" s="1"/>
  <c r="AV39" i="22" s="1"/>
  <c r="AW39" i="22" s="1"/>
  <c r="AX39" i="22" s="1"/>
  <c r="AY39" i="22" s="1"/>
  <c r="AZ39" i="22" s="1"/>
  <c r="AM40" i="22"/>
  <c r="AN40" i="22"/>
  <c r="AO40" i="22" s="1"/>
  <c r="AP40" i="22" s="1"/>
  <c r="AQ40" i="22" s="1"/>
  <c r="AR40" i="22" s="1"/>
  <c r="AS40" i="22" s="1"/>
  <c r="AT40" i="22" s="1"/>
  <c r="AU40" i="22" s="1"/>
  <c r="AV40" i="22" s="1"/>
  <c r="AW40" i="22" s="1"/>
  <c r="AX40" i="22" s="1"/>
  <c r="AY40" i="22" s="1"/>
  <c r="AZ40" i="22" s="1"/>
  <c r="M4" i="32"/>
  <c r="N4" i="32"/>
  <c r="O4" i="32"/>
  <c r="P4" i="32"/>
  <c r="Q4" i="32"/>
  <c r="R4" i="32"/>
  <c r="S4" i="32"/>
  <c r="T4" i="32"/>
  <c r="U4" i="32"/>
  <c r="V4" i="32"/>
  <c r="W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AJ2" i="32"/>
  <c r="AK2" i="32"/>
  <c r="AL2" i="32"/>
  <c r="AM2" i="32"/>
  <c r="AN2" i="32"/>
  <c r="AO2" i="32"/>
  <c r="AP2" i="32"/>
  <c r="AQ2" i="32"/>
  <c r="AR2" i="32"/>
  <c r="AS2" i="32"/>
  <c r="AT2" i="32"/>
  <c r="AU2" i="32"/>
  <c r="AV2" i="32"/>
  <c r="AW2" i="32"/>
  <c r="AX2" i="32"/>
  <c r="AY2" i="32"/>
  <c r="AZ2" i="32"/>
  <c r="B2" i="32"/>
  <c r="M3" i="32"/>
  <c r="N3" i="32"/>
  <c r="O3" i="32"/>
  <c r="P3" i="32"/>
  <c r="Q3" i="32"/>
  <c r="R3" i="32"/>
  <c r="S3" i="32"/>
  <c r="T3" i="32"/>
  <c r="U3" i="32"/>
  <c r="V3" i="32"/>
  <c r="W3" i="32"/>
  <c r="X4" i="10"/>
  <c r="X7" i="10"/>
  <c r="X9" i="10"/>
  <c r="X10" i="10"/>
  <c r="X12" i="10"/>
  <c r="X15" i="10"/>
  <c r="X20" i="10"/>
  <c r="X23" i="10"/>
  <c r="X25" i="10"/>
  <c r="X28" i="10"/>
  <c r="X31" i="10"/>
  <c r="X32" i="10"/>
  <c r="X33" i="10"/>
  <c r="AP17" i="24"/>
  <c r="AQ17" i="24" s="1"/>
  <c r="AR17" i="24" s="1"/>
  <c r="AS17" i="24" s="1"/>
  <c r="AT17" i="24" s="1"/>
  <c r="AU17" i="24" s="1"/>
  <c r="AV17" i="24" s="1"/>
  <c r="AW17" i="24" s="1"/>
  <c r="AX17" i="24" s="1"/>
  <c r="AY17" i="24" s="1"/>
  <c r="AZ17" i="24" s="1"/>
  <c r="AD40" i="27"/>
  <c r="AE40" i="27" s="1"/>
  <c r="AF40" i="27" s="1"/>
  <c r="AG40" i="27" s="1"/>
  <c r="AH40" i="27" s="1"/>
  <c r="AI40" i="27" s="1"/>
  <c r="AJ40" i="27" s="1"/>
  <c r="AK40" i="27" s="1"/>
  <c r="AL40" i="27" s="1"/>
  <c r="AM40" i="27" s="1"/>
  <c r="AN40" i="27" s="1"/>
  <c r="AO40" i="27" s="1"/>
  <c r="AP40" i="27" s="1"/>
  <c r="AQ40" i="27" s="1"/>
  <c r="AR40" i="27" s="1"/>
  <c r="AS40" i="27" s="1"/>
  <c r="AT40" i="27" s="1"/>
  <c r="AU40" i="27" s="1"/>
  <c r="AV40" i="27" s="1"/>
  <c r="AW40" i="27" s="1"/>
  <c r="AX40" i="27" s="1"/>
  <c r="AY40" i="27" s="1"/>
  <c r="AZ40" i="27" s="1"/>
  <c r="Y40" i="27"/>
  <c r="Z40" i="27" s="1"/>
  <c r="AA40" i="27" s="1"/>
  <c r="AB40" i="27" s="1"/>
  <c r="AC40" i="27" s="1"/>
  <c r="X40" i="27"/>
  <c r="AF39" i="27"/>
  <c r="AG39" i="27" s="1"/>
  <c r="AH39" i="27" s="1"/>
  <c r="AI39" i="27" s="1"/>
  <c r="AJ39" i="27" s="1"/>
  <c r="AK39" i="27" s="1"/>
  <c r="AL39" i="27" s="1"/>
  <c r="AM39" i="27" s="1"/>
  <c r="AN39" i="27" s="1"/>
  <c r="AO39" i="27" s="1"/>
  <c r="AP39" i="27" s="1"/>
  <c r="AQ39" i="27" s="1"/>
  <c r="AR39" i="27" s="1"/>
  <c r="AS39" i="27" s="1"/>
  <c r="AT39" i="27" s="1"/>
  <c r="AU39" i="27" s="1"/>
  <c r="AV39" i="27" s="1"/>
  <c r="AW39" i="27" s="1"/>
  <c r="AX39" i="27" s="1"/>
  <c r="AY39" i="27" s="1"/>
  <c r="AZ39" i="27" s="1"/>
  <c r="X39" i="27"/>
  <c r="Y39" i="27" s="1"/>
  <c r="Z39" i="27" s="1"/>
  <c r="AA39" i="27" s="1"/>
  <c r="AB39" i="27" s="1"/>
  <c r="AC39" i="27" s="1"/>
  <c r="AD39" i="27" s="1"/>
  <c r="AE39" i="27" s="1"/>
  <c r="AC38" i="27"/>
  <c r="AD38" i="27" s="1"/>
  <c r="AE38" i="27" s="1"/>
  <c r="AF38" i="27" s="1"/>
  <c r="AG38" i="27" s="1"/>
  <c r="AH38" i="27" s="1"/>
  <c r="AI38" i="27" s="1"/>
  <c r="AJ38" i="27" s="1"/>
  <c r="AK38" i="27" s="1"/>
  <c r="AL38" i="27" s="1"/>
  <c r="AM38" i="27" s="1"/>
  <c r="AN38" i="27" s="1"/>
  <c r="AO38" i="27" s="1"/>
  <c r="AP38" i="27" s="1"/>
  <c r="AQ38" i="27" s="1"/>
  <c r="AR38" i="27" s="1"/>
  <c r="AS38" i="27" s="1"/>
  <c r="AT38" i="27" s="1"/>
  <c r="AU38" i="27" s="1"/>
  <c r="AV38" i="27" s="1"/>
  <c r="AW38" i="27" s="1"/>
  <c r="AX38" i="27" s="1"/>
  <c r="AY38" i="27" s="1"/>
  <c r="AZ38" i="27" s="1"/>
  <c r="X38" i="27"/>
  <c r="Y38" i="27" s="1"/>
  <c r="Z38" i="27" s="1"/>
  <c r="AA38" i="27" s="1"/>
  <c r="AB38" i="27" s="1"/>
  <c r="Z37" i="27"/>
  <c r="AA37" i="27" s="1"/>
  <c r="AB37" i="27" s="1"/>
  <c r="AC37" i="27" s="1"/>
  <c r="AD37" i="27" s="1"/>
  <c r="AE37" i="27" s="1"/>
  <c r="AF37" i="27" s="1"/>
  <c r="AG37" i="27" s="1"/>
  <c r="AH37" i="27" s="1"/>
  <c r="AI37" i="27" s="1"/>
  <c r="AJ37" i="27" s="1"/>
  <c r="AK37" i="27" s="1"/>
  <c r="AL37" i="27" s="1"/>
  <c r="AM37" i="27" s="1"/>
  <c r="AN37" i="27" s="1"/>
  <c r="AO37" i="27" s="1"/>
  <c r="AP37" i="27" s="1"/>
  <c r="AQ37" i="27" s="1"/>
  <c r="AR37" i="27" s="1"/>
  <c r="AS37" i="27" s="1"/>
  <c r="AT37" i="27" s="1"/>
  <c r="AU37" i="27" s="1"/>
  <c r="AV37" i="27" s="1"/>
  <c r="AW37" i="27" s="1"/>
  <c r="AX37" i="27" s="1"/>
  <c r="AY37" i="27" s="1"/>
  <c r="AZ37" i="27" s="1"/>
  <c r="X37" i="27"/>
  <c r="Y37" i="27" s="1"/>
  <c r="AO36" i="27"/>
  <c r="AP36" i="27" s="1"/>
  <c r="AQ36" i="27" s="1"/>
  <c r="AR36" i="27" s="1"/>
  <c r="AS36" i="27" s="1"/>
  <c r="AT36" i="27" s="1"/>
  <c r="AU36" i="27" s="1"/>
  <c r="AV36" i="27" s="1"/>
  <c r="AW36" i="27" s="1"/>
  <c r="AX36" i="27" s="1"/>
  <c r="AY36" i="27" s="1"/>
  <c r="AZ36" i="27" s="1"/>
  <c r="Y36" i="27"/>
  <c r="Z36" i="27" s="1"/>
  <c r="AA36" i="27" s="1"/>
  <c r="AB36" i="27" s="1"/>
  <c r="AC36" i="27" s="1"/>
  <c r="AD36" i="27" s="1"/>
  <c r="AE36" i="27" s="1"/>
  <c r="AF36" i="27" s="1"/>
  <c r="AG36" i="27" s="1"/>
  <c r="AH36" i="27" s="1"/>
  <c r="AI36" i="27" s="1"/>
  <c r="AJ36" i="27" s="1"/>
  <c r="AK36" i="27" s="1"/>
  <c r="AL36" i="27" s="1"/>
  <c r="AM36" i="27" s="1"/>
  <c r="AN36" i="27" s="1"/>
  <c r="X36" i="27"/>
  <c r="X35" i="27"/>
  <c r="Y35" i="27" s="1"/>
  <c r="Z35" i="27" s="1"/>
  <c r="AA35" i="27" s="1"/>
  <c r="AB35" i="27" s="1"/>
  <c r="AC35" i="27" s="1"/>
  <c r="AD35" i="27" s="1"/>
  <c r="AE35" i="27" s="1"/>
  <c r="AF35" i="27" s="1"/>
  <c r="AG35" i="27" s="1"/>
  <c r="AH35" i="27" s="1"/>
  <c r="AI35" i="27" s="1"/>
  <c r="AJ35" i="27" s="1"/>
  <c r="AK35" i="27" s="1"/>
  <c r="AL35" i="27" s="1"/>
  <c r="AM35" i="27" s="1"/>
  <c r="AN35" i="27" s="1"/>
  <c r="AO35" i="27" s="1"/>
  <c r="AP35" i="27" s="1"/>
  <c r="AQ35" i="27" s="1"/>
  <c r="AR35" i="27" s="1"/>
  <c r="AS35" i="27" s="1"/>
  <c r="AT35" i="27" s="1"/>
  <c r="AU35" i="27" s="1"/>
  <c r="AV35" i="27" s="1"/>
  <c r="AW35" i="27" s="1"/>
  <c r="AX35" i="27" s="1"/>
  <c r="AY35" i="27" s="1"/>
  <c r="AZ35" i="27" s="1"/>
  <c r="AJ34" i="27"/>
  <c r="AK34" i="27" s="1"/>
  <c r="AL34" i="27" s="1"/>
  <c r="AM34" i="27" s="1"/>
  <c r="AN34" i="27" s="1"/>
  <c r="AO34" i="27" s="1"/>
  <c r="AP34" i="27" s="1"/>
  <c r="AQ34" i="27" s="1"/>
  <c r="AR34" i="27" s="1"/>
  <c r="AS34" i="27" s="1"/>
  <c r="AT34" i="27" s="1"/>
  <c r="AU34" i="27" s="1"/>
  <c r="AV34" i="27" s="1"/>
  <c r="AW34" i="27" s="1"/>
  <c r="AX34" i="27" s="1"/>
  <c r="AY34" i="27" s="1"/>
  <c r="AZ34" i="27" s="1"/>
  <c r="Y34" i="27"/>
  <c r="Z34" i="27" s="1"/>
  <c r="AA34" i="27" s="1"/>
  <c r="AB34" i="27" s="1"/>
  <c r="AC34" i="27" s="1"/>
  <c r="AD34" i="27" s="1"/>
  <c r="AE34" i="27" s="1"/>
  <c r="AF34" i="27" s="1"/>
  <c r="AG34" i="27" s="1"/>
  <c r="AH34" i="27" s="1"/>
  <c r="AI34" i="27" s="1"/>
  <c r="X34" i="27"/>
  <c r="X33" i="27"/>
  <c r="Y33" i="27" s="1"/>
  <c r="Z33" i="27" s="1"/>
  <c r="AA33" i="27" s="1"/>
  <c r="AB33" i="27" s="1"/>
  <c r="AC33" i="27" s="1"/>
  <c r="AD33" i="27" s="1"/>
  <c r="AE33" i="27" s="1"/>
  <c r="AF33" i="27" s="1"/>
  <c r="AG33" i="27" s="1"/>
  <c r="AH33" i="27" s="1"/>
  <c r="AI33" i="27" s="1"/>
  <c r="AJ33" i="27" s="1"/>
  <c r="AK33" i="27" s="1"/>
  <c r="AL33" i="27" s="1"/>
  <c r="AM33" i="27" s="1"/>
  <c r="AN33" i="27" s="1"/>
  <c r="AO33" i="27" s="1"/>
  <c r="AP33" i="27" s="1"/>
  <c r="AQ33" i="27" s="1"/>
  <c r="AR33" i="27" s="1"/>
  <c r="AS33" i="27" s="1"/>
  <c r="AT33" i="27" s="1"/>
  <c r="AU33" i="27" s="1"/>
  <c r="AV33" i="27" s="1"/>
  <c r="AW33" i="27" s="1"/>
  <c r="AX33" i="27" s="1"/>
  <c r="AY33" i="27" s="1"/>
  <c r="AZ33" i="27" s="1"/>
  <c r="Y32" i="27"/>
  <c r="Z32" i="27" s="1"/>
  <c r="AA32" i="27" s="1"/>
  <c r="AB32" i="27" s="1"/>
  <c r="AC32" i="27" s="1"/>
  <c r="AD32" i="27" s="1"/>
  <c r="AE32" i="27" s="1"/>
  <c r="AF32" i="27" s="1"/>
  <c r="AG32" i="27" s="1"/>
  <c r="AH32" i="27" s="1"/>
  <c r="AI32" i="27" s="1"/>
  <c r="AJ32" i="27" s="1"/>
  <c r="AK32" i="27" s="1"/>
  <c r="AL32" i="27" s="1"/>
  <c r="AM32" i="27" s="1"/>
  <c r="AN32" i="27" s="1"/>
  <c r="AO32" i="27" s="1"/>
  <c r="AP32" i="27" s="1"/>
  <c r="AQ32" i="27" s="1"/>
  <c r="AR32" i="27" s="1"/>
  <c r="AS32" i="27" s="1"/>
  <c r="AT32" i="27" s="1"/>
  <c r="AU32" i="27" s="1"/>
  <c r="AV32" i="27" s="1"/>
  <c r="AW32" i="27" s="1"/>
  <c r="AX32" i="27" s="1"/>
  <c r="AY32" i="27" s="1"/>
  <c r="AZ32" i="27" s="1"/>
  <c r="X32" i="27"/>
  <c r="AH31" i="27"/>
  <c r="AI31" i="27" s="1"/>
  <c r="AJ31" i="27" s="1"/>
  <c r="AK31" i="27" s="1"/>
  <c r="AL31" i="27" s="1"/>
  <c r="AM31" i="27" s="1"/>
  <c r="AN31" i="27" s="1"/>
  <c r="AO31" i="27" s="1"/>
  <c r="AP31" i="27" s="1"/>
  <c r="AQ31" i="27" s="1"/>
  <c r="AR31" i="27" s="1"/>
  <c r="AS31" i="27" s="1"/>
  <c r="AT31" i="27" s="1"/>
  <c r="AU31" i="27" s="1"/>
  <c r="AV31" i="27" s="1"/>
  <c r="AW31" i="27" s="1"/>
  <c r="AX31" i="27" s="1"/>
  <c r="AY31" i="27" s="1"/>
  <c r="AZ31" i="27" s="1"/>
  <c r="Z31" i="27"/>
  <c r="AA31" i="27" s="1"/>
  <c r="AB31" i="27" s="1"/>
  <c r="AC31" i="27" s="1"/>
  <c r="AD31" i="27" s="1"/>
  <c r="AE31" i="27" s="1"/>
  <c r="AF31" i="27" s="1"/>
  <c r="AG31" i="27" s="1"/>
  <c r="X31" i="27"/>
  <c r="Y31" i="27" s="1"/>
  <c r="X30" i="27"/>
  <c r="Y30" i="27" s="1"/>
  <c r="Z30" i="27" s="1"/>
  <c r="AA30" i="27" s="1"/>
  <c r="AB30" i="27" s="1"/>
  <c r="AC30" i="27" s="1"/>
  <c r="AD30" i="27" s="1"/>
  <c r="AE30" i="27" s="1"/>
  <c r="AF30" i="27" s="1"/>
  <c r="AG30" i="27" s="1"/>
  <c r="AH30" i="27" s="1"/>
  <c r="AI30" i="27" s="1"/>
  <c r="AJ30" i="27" s="1"/>
  <c r="AK30" i="27" s="1"/>
  <c r="AL30" i="27" s="1"/>
  <c r="AM30" i="27" s="1"/>
  <c r="AN30" i="27" s="1"/>
  <c r="AO30" i="27" s="1"/>
  <c r="AP30" i="27" s="1"/>
  <c r="AQ30" i="27" s="1"/>
  <c r="AR30" i="27" s="1"/>
  <c r="AS30" i="27" s="1"/>
  <c r="AT30" i="27" s="1"/>
  <c r="AU30" i="27" s="1"/>
  <c r="AV30" i="27" s="1"/>
  <c r="AW30" i="27" s="1"/>
  <c r="AX30" i="27" s="1"/>
  <c r="AY30" i="27" s="1"/>
  <c r="AZ30" i="27" s="1"/>
  <c r="AB29" i="27"/>
  <c r="AC29" i="27" s="1"/>
  <c r="AD29" i="27" s="1"/>
  <c r="AE29" i="27" s="1"/>
  <c r="AF29" i="27" s="1"/>
  <c r="AG29" i="27" s="1"/>
  <c r="AH29" i="27" s="1"/>
  <c r="AI29" i="27" s="1"/>
  <c r="AJ29" i="27" s="1"/>
  <c r="AK29" i="27" s="1"/>
  <c r="AL29" i="27" s="1"/>
  <c r="AM29" i="27" s="1"/>
  <c r="AN29" i="27" s="1"/>
  <c r="AO29" i="27" s="1"/>
  <c r="AP29" i="27" s="1"/>
  <c r="AQ29" i="27" s="1"/>
  <c r="AR29" i="27" s="1"/>
  <c r="AS29" i="27" s="1"/>
  <c r="AT29" i="27" s="1"/>
  <c r="AU29" i="27" s="1"/>
  <c r="AV29" i="27" s="1"/>
  <c r="AW29" i="27" s="1"/>
  <c r="AX29" i="27" s="1"/>
  <c r="AY29" i="27" s="1"/>
  <c r="AZ29" i="27" s="1"/>
  <c r="X29" i="27"/>
  <c r="Y29" i="27" s="1"/>
  <c r="Z29" i="27" s="1"/>
  <c r="AA29" i="27" s="1"/>
  <c r="Z28" i="27"/>
  <c r="AA28" i="27" s="1"/>
  <c r="AB28" i="27" s="1"/>
  <c r="AC28" i="27" s="1"/>
  <c r="AD28" i="27" s="1"/>
  <c r="AE28" i="27" s="1"/>
  <c r="AF28" i="27" s="1"/>
  <c r="AG28" i="27" s="1"/>
  <c r="AH28" i="27" s="1"/>
  <c r="AI28" i="27" s="1"/>
  <c r="AJ28" i="27" s="1"/>
  <c r="AK28" i="27" s="1"/>
  <c r="AL28" i="27" s="1"/>
  <c r="AM28" i="27" s="1"/>
  <c r="AN28" i="27" s="1"/>
  <c r="AO28" i="27" s="1"/>
  <c r="AP28" i="27" s="1"/>
  <c r="AQ28" i="27" s="1"/>
  <c r="AR28" i="27" s="1"/>
  <c r="AS28" i="27" s="1"/>
  <c r="AT28" i="27" s="1"/>
  <c r="AU28" i="27" s="1"/>
  <c r="AV28" i="27" s="1"/>
  <c r="AW28" i="27" s="1"/>
  <c r="AX28" i="27" s="1"/>
  <c r="AY28" i="27" s="1"/>
  <c r="AZ28" i="27" s="1"/>
  <c r="Y28" i="27"/>
  <c r="X28" i="27"/>
  <c r="X27" i="27"/>
  <c r="Y27" i="27" s="1"/>
  <c r="Z27" i="27" s="1"/>
  <c r="AA27" i="27" s="1"/>
  <c r="AB27" i="27" s="1"/>
  <c r="AC27" i="27" s="1"/>
  <c r="AD27" i="27" s="1"/>
  <c r="AE27" i="27" s="1"/>
  <c r="AF27" i="27" s="1"/>
  <c r="AG27" i="27" s="1"/>
  <c r="AH27" i="27" s="1"/>
  <c r="AI27" i="27" s="1"/>
  <c r="AJ27" i="27" s="1"/>
  <c r="AK27" i="27" s="1"/>
  <c r="AL27" i="27" s="1"/>
  <c r="AM27" i="27" s="1"/>
  <c r="AN27" i="27" s="1"/>
  <c r="AO27" i="27" s="1"/>
  <c r="AP27" i="27" s="1"/>
  <c r="AQ27" i="27" s="1"/>
  <c r="AR27" i="27" s="1"/>
  <c r="AS27" i="27" s="1"/>
  <c r="AT27" i="27" s="1"/>
  <c r="AU27" i="27" s="1"/>
  <c r="AV27" i="27" s="1"/>
  <c r="AW27" i="27" s="1"/>
  <c r="AX27" i="27" s="1"/>
  <c r="AY27" i="27" s="1"/>
  <c r="AZ27" i="27" s="1"/>
  <c r="AI26" i="27"/>
  <c r="AJ26" i="27" s="1"/>
  <c r="AK26" i="27" s="1"/>
  <c r="AL26" i="27" s="1"/>
  <c r="AM26" i="27" s="1"/>
  <c r="AN26" i="27" s="1"/>
  <c r="AO26" i="27" s="1"/>
  <c r="AP26" i="27" s="1"/>
  <c r="AQ26" i="27" s="1"/>
  <c r="AR26" i="27" s="1"/>
  <c r="AS26" i="27" s="1"/>
  <c r="AT26" i="27" s="1"/>
  <c r="AU26" i="27" s="1"/>
  <c r="AV26" i="27" s="1"/>
  <c r="AW26" i="27" s="1"/>
  <c r="AX26" i="27" s="1"/>
  <c r="AY26" i="27" s="1"/>
  <c r="AZ26" i="27" s="1"/>
  <c r="Y26" i="27"/>
  <c r="Z26" i="27" s="1"/>
  <c r="AA26" i="27" s="1"/>
  <c r="AB26" i="27" s="1"/>
  <c r="AC26" i="27" s="1"/>
  <c r="AD26" i="27" s="1"/>
  <c r="AE26" i="27" s="1"/>
  <c r="AF26" i="27" s="1"/>
  <c r="AG26" i="27" s="1"/>
  <c r="AH26" i="27" s="1"/>
  <c r="X26" i="27"/>
  <c r="X25" i="27"/>
  <c r="Y25" i="27" s="1"/>
  <c r="Z25" i="27" s="1"/>
  <c r="AA25" i="27" s="1"/>
  <c r="AB25" i="27" s="1"/>
  <c r="AC25" i="27" s="1"/>
  <c r="AD25" i="27" s="1"/>
  <c r="AE25" i="27" s="1"/>
  <c r="AF25" i="27" s="1"/>
  <c r="AG25" i="27" s="1"/>
  <c r="AH25" i="27" s="1"/>
  <c r="AI25" i="27" s="1"/>
  <c r="AJ25" i="27" s="1"/>
  <c r="AK25" i="27" s="1"/>
  <c r="AL25" i="27" s="1"/>
  <c r="AM25" i="27" s="1"/>
  <c r="AN25" i="27" s="1"/>
  <c r="AO25" i="27" s="1"/>
  <c r="AP25" i="27" s="1"/>
  <c r="AQ25" i="27" s="1"/>
  <c r="AR25" i="27" s="1"/>
  <c r="AS25" i="27" s="1"/>
  <c r="AT25" i="27" s="1"/>
  <c r="AU25" i="27" s="1"/>
  <c r="AV25" i="27" s="1"/>
  <c r="AW25" i="27" s="1"/>
  <c r="AX25" i="27" s="1"/>
  <c r="AY25" i="27" s="1"/>
  <c r="AZ25" i="27" s="1"/>
  <c r="Y24" i="27"/>
  <c r="Z24" i="27" s="1"/>
  <c r="AA24" i="27" s="1"/>
  <c r="AB24" i="27" s="1"/>
  <c r="AC24" i="27" s="1"/>
  <c r="AD24" i="27" s="1"/>
  <c r="AE24" i="27" s="1"/>
  <c r="AF24" i="27" s="1"/>
  <c r="AG24" i="27" s="1"/>
  <c r="AH24" i="27" s="1"/>
  <c r="AI24" i="27" s="1"/>
  <c r="AJ24" i="27" s="1"/>
  <c r="AK24" i="27" s="1"/>
  <c r="AL24" i="27" s="1"/>
  <c r="AM24" i="27" s="1"/>
  <c r="AN24" i="27" s="1"/>
  <c r="AO24" i="27" s="1"/>
  <c r="AP24" i="27" s="1"/>
  <c r="AQ24" i="27" s="1"/>
  <c r="AR24" i="27" s="1"/>
  <c r="AS24" i="27" s="1"/>
  <c r="AT24" i="27" s="1"/>
  <c r="AU24" i="27" s="1"/>
  <c r="AV24" i="27" s="1"/>
  <c r="AW24" i="27" s="1"/>
  <c r="AX24" i="27" s="1"/>
  <c r="AY24" i="27" s="1"/>
  <c r="AZ24" i="27" s="1"/>
  <c r="X24" i="27"/>
  <c r="X23" i="27"/>
  <c r="Y23" i="27" s="1"/>
  <c r="Z23" i="27" s="1"/>
  <c r="AA23" i="27" s="1"/>
  <c r="AB23" i="27" s="1"/>
  <c r="AC23" i="27" s="1"/>
  <c r="AD23" i="27" s="1"/>
  <c r="AE23" i="27" s="1"/>
  <c r="AF23" i="27" s="1"/>
  <c r="AG23" i="27" s="1"/>
  <c r="AH23" i="27" s="1"/>
  <c r="AI23" i="27" s="1"/>
  <c r="AJ23" i="27" s="1"/>
  <c r="AK23" i="27" s="1"/>
  <c r="AL23" i="27" s="1"/>
  <c r="AM23" i="27" s="1"/>
  <c r="AN23" i="27" s="1"/>
  <c r="AO23" i="27" s="1"/>
  <c r="AP23" i="27" s="1"/>
  <c r="AQ23" i="27" s="1"/>
  <c r="AR23" i="27" s="1"/>
  <c r="AS23" i="27" s="1"/>
  <c r="AT23" i="27" s="1"/>
  <c r="AU23" i="27" s="1"/>
  <c r="AV23" i="27" s="1"/>
  <c r="AW23" i="27" s="1"/>
  <c r="AX23" i="27" s="1"/>
  <c r="AY23" i="27" s="1"/>
  <c r="AZ23" i="27" s="1"/>
  <c r="AA22" i="27"/>
  <c r="AB22" i="27" s="1"/>
  <c r="AC22" i="27" s="1"/>
  <c r="AD22" i="27" s="1"/>
  <c r="AE22" i="27" s="1"/>
  <c r="AF22" i="27" s="1"/>
  <c r="AG22" i="27" s="1"/>
  <c r="AH22" i="27" s="1"/>
  <c r="AI22" i="27" s="1"/>
  <c r="AJ22" i="27" s="1"/>
  <c r="AK22" i="27" s="1"/>
  <c r="AL22" i="27" s="1"/>
  <c r="AM22" i="27" s="1"/>
  <c r="AN22" i="27" s="1"/>
  <c r="AO22" i="27" s="1"/>
  <c r="AP22" i="27" s="1"/>
  <c r="AQ22" i="27" s="1"/>
  <c r="AR22" i="27" s="1"/>
  <c r="AS22" i="27" s="1"/>
  <c r="AT22" i="27" s="1"/>
  <c r="AU22" i="27" s="1"/>
  <c r="AV22" i="27" s="1"/>
  <c r="AW22" i="27" s="1"/>
  <c r="AX22" i="27" s="1"/>
  <c r="AY22" i="27" s="1"/>
  <c r="AZ22" i="27" s="1"/>
  <c r="X22" i="27"/>
  <c r="Y22" i="27" s="1"/>
  <c r="Z22" i="27" s="1"/>
  <c r="X21" i="27"/>
  <c r="Y21" i="27" s="1"/>
  <c r="Z21" i="27" s="1"/>
  <c r="AA21" i="27" s="1"/>
  <c r="AB21" i="27" s="1"/>
  <c r="AC21" i="27" s="1"/>
  <c r="AD21" i="27" s="1"/>
  <c r="AE21" i="27" s="1"/>
  <c r="AF21" i="27" s="1"/>
  <c r="AG21" i="27" s="1"/>
  <c r="AH21" i="27" s="1"/>
  <c r="AI21" i="27" s="1"/>
  <c r="AJ21" i="27" s="1"/>
  <c r="AK21" i="27" s="1"/>
  <c r="AL21" i="27" s="1"/>
  <c r="AM21" i="27" s="1"/>
  <c r="AN21" i="27" s="1"/>
  <c r="AO21" i="27" s="1"/>
  <c r="AP21" i="27" s="1"/>
  <c r="AQ21" i="27" s="1"/>
  <c r="AR21" i="27" s="1"/>
  <c r="AS21" i="27" s="1"/>
  <c r="AT21" i="27" s="1"/>
  <c r="AU21" i="27" s="1"/>
  <c r="AV21" i="27" s="1"/>
  <c r="AW21" i="27" s="1"/>
  <c r="AX21" i="27" s="1"/>
  <c r="AY21" i="27" s="1"/>
  <c r="AZ21" i="27" s="1"/>
  <c r="Y20" i="27"/>
  <c r="Z20" i="27" s="1"/>
  <c r="AA20" i="27" s="1"/>
  <c r="AB20" i="27" s="1"/>
  <c r="AC20" i="27" s="1"/>
  <c r="AD20" i="27" s="1"/>
  <c r="AE20" i="27" s="1"/>
  <c r="AF20" i="27" s="1"/>
  <c r="AG20" i="27" s="1"/>
  <c r="AH20" i="27" s="1"/>
  <c r="AI20" i="27" s="1"/>
  <c r="AJ20" i="27" s="1"/>
  <c r="AK20" i="27" s="1"/>
  <c r="AL20" i="27" s="1"/>
  <c r="AM20" i="27" s="1"/>
  <c r="AN20" i="27" s="1"/>
  <c r="AO20" i="27" s="1"/>
  <c r="AP20" i="27" s="1"/>
  <c r="AQ20" i="27" s="1"/>
  <c r="AR20" i="27" s="1"/>
  <c r="AS20" i="27" s="1"/>
  <c r="AT20" i="27" s="1"/>
  <c r="AU20" i="27" s="1"/>
  <c r="AV20" i="27" s="1"/>
  <c r="AW20" i="27" s="1"/>
  <c r="AX20" i="27" s="1"/>
  <c r="AY20" i="27" s="1"/>
  <c r="AZ20" i="27" s="1"/>
  <c r="X20" i="27"/>
  <c r="X19" i="27"/>
  <c r="Y19" i="27" s="1"/>
  <c r="Z19" i="27" s="1"/>
  <c r="AA19" i="27" s="1"/>
  <c r="AB19" i="27" s="1"/>
  <c r="AC19" i="27" s="1"/>
  <c r="AD19" i="27" s="1"/>
  <c r="AE19" i="27" s="1"/>
  <c r="AF19" i="27" s="1"/>
  <c r="AG19" i="27" s="1"/>
  <c r="AH19" i="27" s="1"/>
  <c r="AI19" i="27" s="1"/>
  <c r="AJ19" i="27" s="1"/>
  <c r="AK19" i="27" s="1"/>
  <c r="AL19" i="27" s="1"/>
  <c r="AM19" i="27" s="1"/>
  <c r="AN19" i="27" s="1"/>
  <c r="AO19" i="27" s="1"/>
  <c r="AP19" i="27" s="1"/>
  <c r="AQ19" i="27" s="1"/>
  <c r="AR19" i="27" s="1"/>
  <c r="AS19" i="27" s="1"/>
  <c r="AT19" i="27" s="1"/>
  <c r="AU19" i="27" s="1"/>
  <c r="AV19" i="27" s="1"/>
  <c r="AW19" i="27" s="1"/>
  <c r="AX19" i="27" s="1"/>
  <c r="AY19" i="27" s="1"/>
  <c r="AZ19" i="27" s="1"/>
  <c r="AD18" i="27"/>
  <c r="AE18" i="27" s="1"/>
  <c r="AF18" i="27" s="1"/>
  <c r="AG18" i="27" s="1"/>
  <c r="AH18" i="27" s="1"/>
  <c r="AI18" i="27" s="1"/>
  <c r="AJ18" i="27" s="1"/>
  <c r="AK18" i="27" s="1"/>
  <c r="AL18" i="27" s="1"/>
  <c r="AM18" i="27" s="1"/>
  <c r="AN18" i="27" s="1"/>
  <c r="AO18" i="27" s="1"/>
  <c r="AP18" i="27" s="1"/>
  <c r="AQ18" i="27" s="1"/>
  <c r="AR18" i="27" s="1"/>
  <c r="AS18" i="27" s="1"/>
  <c r="AT18" i="27" s="1"/>
  <c r="AU18" i="27" s="1"/>
  <c r="AV18" i="27" s="1"/>
  <c r="AW18" i="27" s="1"/>
  <c r="AX18" i="27" s="1"/>
  <c r="AY18" i="27" s="1"/>
  <c r="AZ18" i="27" s="1"/>
  <c r="X18" i="27"/>
  <c r="Y18" i="27" s="1"/>
  <c r="Z18" i="27" s="1"/>
  <c r="AA18" i="27" s="1"/>
  <c r="AB18" i="27" s="1"/>
  <c r="AC18" i="27" s="1"/>
  <c r="X17" i="27"/>
  <c r="Y17" i="27" s="1"/>
  <c r="Z17" i="27" s="1"/>
  <c r="AA17" i="27" s="1"/>
  <c r="AB17" i="27" s="1"/>
  <c r="AC17" i="27" s="1"/>
  <c r="AD17" i="27" s="1"/>
  <c r="AE17" i="27" s="1"/>
  <c r="AF17" i="27" s="1"/>
  <c r="AG17" i="27" s="1"/>
  <c r="AH17" i="27" s="1"/>
  <c r="AI17" i="27" s="1"/>
  <c r="AJ17" i="27" s="1"/>
  <c r="AK17" i="27" s="1"/>
  <c r="AL17" i="27" s="1"/>
  <c r="AM17" i="27" s="1"/>
  <c r="AN17" i="27" s="1"/>
  <c r="AO17" i="27" s="1"/>
  <c r="AP17" i="27" s="1"/>
  <c r="AQ17" i="27" s="1"/>
  <c r="AR17" i="27" s="1"/>
  <c r="AS17" i="27" s="1"/>
  <c r="AT17" i="27" s="1"/>
  <c r="AU17" i="27" s="1"/>
  <c r="AV17" i="27" s="1"/>
  <c r="AW17" i="27" s="1"/>
  <c r="AX17" i="27" s="1"/>
  <c r="AY17" i="27" s="1"/>
  <c r="AZ17" i="27" s="1"/>
  <c r="X16" i="27"/>
  <c r="Y16" i="27" s="1"/>
  <c r="Z16" i="27" s="1"/>
  <c r="AA16" i="27" s="1"/>
  <c r="AB16" i="27" s="1"/>
  <c r="AC16" i="27" s="1"/>
  <c r="AD16" i="27" s="1"/>
  <c r="AE16" i="27" s="1"/>
  <c r="AF16" i="27" s="1"/>
  <c r="AG16" i="27" s="1"/>
  <c r="AH16" i="27" s="1"/>
  <c r="AI16" i="27" s="1"/>
  <c r="AJ16" i="27" s="1"/>
  <c r="AK16" i="27" s="1"/>
  <c r="AL16" i="27" s="1"/>
  <c r="AM16" i="27" s="1"/>
  <c r="AN16" i="27" s="1"/>
  <c r="AO16" i="27" s="1"/>
  <c r="AP16" i="27" s="1"/>
  <c r="AQ16" i="27" s="1"/>
  <c r="AR16" i="27" s="1"/>
  <c r="AS16" i="27" s="1"/>
  <c r="AT16" i="27" s="1"/>
  <c r="AU16" i="27" s="1"/>
  <c r="AV16" i="27" s="1"/>
  <c r="AW16" i="27" s="1"/>
  <c r="AX16" i="27" s="1"/>
  <c r="AY16" i="27" s="1"/>
  <c r="AZ16" i="27" s="1"/>
  <c r="AC15" i="27"/>
  <c r="AD15" i="27" s="1"/>
  <c r="AE15" i="27" s="1"/>
  <c r="AF15" i="27" s="1"/>
  <c r="AG15" i="27" s="1"/>
  <c r="AH15" i="27" s="1"/>
  <c r="AI15" i="27" s="1"/>
  <c r="AJ15" i="27" s="1"/>
  <c r="AK15" i="27" s="1"/>
  <c r="AL15" i="27" s="1"/>
  <c r="AM15" i="27" s="1"/>
  <c r="AN15" i="27" s="1"/>
  <c r="AO15" i="27" s="1"/>
  <c r="AP15" i="27" s="1"/>
  <c r="AQ15" i="27" s="1"/>
  <c r="AR15" i="27" s="1"/>
  <c r="AS15" i="27" s="1"/>
  <c r="AT15" i="27" s="1"/>
  <c r="AU15" i="27" s="1"/>
  <c r="AV15" i="27" s="1"/>
  <c r="AW15" i="27" s="1"/>
  <c r="AX15" i="27" s="1"/>
  <c r="AY15" i="27" s="1"/>
  <c r="AZ15" i="27" s="1"/>
  <c r="Y15" i="27"/>
  <c r="Z15" i="27" s="1"/>
  <c r="AA15" i="27" s="1"/>
  <c r="AB15" i="27" s="1"/>
  <c r="X15" i="27"/>
  <c r="X14" i="27"/>
  <c r="Y14" i="27" s="1"/>
  <c r="Z14" i="27" s="1"/>
  <c r="AA14" i="27" s="1"/>
  <c r="AB14" i="27" s="1"/>
  <c r="AC14" i="27" s="1"/>
  <c r="AD14" i="27" s="1"/>
  <c r="AE14" i="27" s="1"/>
  <c r="AF14" i="27" s="1"/>
  <c r="AG14" i="27" s="1"/>
  <c r="AH14" i="27" s="1"/>
  <c r="AI14" i="27" s="1"/>
  <c r="AJ14" i="27" s="1"/>
  <c r="AK14" i="27" s="1"/>
  <c r="AL14" i="27" s="1"/>
  <c r="AM14" i="27" s="1"/>
  <c r="AN14" i="27" s="1"/>
  <c r="AO14" i="27" s="1"/>
  <c r="AP14" i="27" s="1"/>
  <c r="AQ14" i="27" s="1"/>
  <c r="AR14" i="27" s="1"/>
  <c r="AS14" i="27" s="1"/>
  <c r="AT14" i="27" s="1"/>
  <c r="AU14" i="27" s="1"/>
  <c r="AV14" i="27" s="1"/>
  <c r="AW14" i="27" s="1"/>
  <c r="AX14" i="27" s="1"/>
  <c r="AY14" i="27" s="1"/>
  <c r="AZ14" i="27" s="1"/>
  <c r="X13" i="27"/>
  <c r="Y13" i="27" s="1"/>
  <c r="Z13" i="27" s="1"/>
  <c r="AA13" i="27" s="1"/>
  <c r="AB13" i="27" s="1"/>
  <c r="AC13" i="27" s="1"/>
  <c r="AD13" i="27" s="1"/>
  <c r="AE13" i="27" s="1"/>
  <c r="AF13" i="27" s="1"/>
  <c r="AG13" i="27" s="1"/>
  <c r="AH13" i="27" s="1"/>
  <c r="AI13" i="27" s="1"/>
  <c r="AJ13" i="27" s="1"/>
  <c r="AK13" i="27" s="1"/>
  <c r="AL13" i="27" s="1"/>
  <c r="AM13" i="27" s="1"/>
  <c r="AN13" i="27" s="1"/>
  <c r="AO13" i="27" s="1"/>
  <c r="AP13" i="27" s="1"/>
  <c r="AQ13" i="27" s="1"/>
  <c r="AR13" i="27" s="1"/>
  <c r="AS13" i="27" s="1"/>
  <c r="AT13" i="27" s="1"/>
  <c r="AU13" i="27" s="1"/>
  <c r="AV13" i="27" s="1"/>
  <c r="AW13" i="27" s="1"/>
  <c r="AX13" i="27" s="1"/>
  <c r="AY13" i="27" s="1"/>
  <c r="AZ13" i="27" s="1"/>
  <c r="X12" i="27"/>
  <c r="Y12" i="27" s="1"/>
  <c r="Z12" i="27" s="1"/>
  <c r="AA12" i="27" s="1"/>
  <c r="AB12" i="27" s="1"/>
  <c r="AC12" i="27" s="1"/>
  <c r="AD12" i="27" s="1"/>
  <c r="AE12" i="27" s="1"/>
  <c r="AF12" i="27" s="1"/>
  <c r="AG12" i="27" s="1"/>
  <c r="AH12" i="27" s="1"/>
  <c r="AI12" i="27" s="1"/>
  <c r="AJ12" i="27" s="1"/>
  <c r="AK12" i="27" s="1"/>
  <c r="AL12" i="27" s="1"/>
  <c r="AM12" i="27" s="1"/>
  <c r="AN12" i="27" s="1"/>
  <c r="AO12" i="27" s="1"/>
  <c r="AP12" i="27" s="1"/>
  <c r="AQ12" i="27" s="1"/>
  <c r="AR12" i="27" s="1"/>
  <c r="AS12" i="27" s="1"/>
  <c r="AT12" i="27" s="1"/>
  <c r="AU12" i="27" s="1"/>
  <c r="AV12" i="27" s="1"/>
  <c r="AW12" i="27" s="1"/>
  <c r="AX12" i="27" s="1"/>
  <c r="AY12" i="27" s="1"/>
  <c r="AZ12" i="27" s="1"/>
  <c r="Y11" i="27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AL11" i="27" s="1"/>
  <c r="AM11" i="27" s="1"/>
  <c r="AN11" i="27" s="1"/>
  <c r="AO11" i="27" s="1"/>
  <c r="AP11" i="27" s="1"/>
  <c r="AQ11" i="27" s="1"/>
  <c r="AR11" i="27" s="1"/>
  <c r="AS11" i="27" s="1"/>
  <c r="AT11" i="27" s="1"/>
  <c r="AU11" i="27" s="1"/>
  <c r="AV11" i="27" s="1"/>
  <c r="AW11" i="27" s="1"/>
  <c r="AX11" i="27" s="1"/>
  <c r="AY11" i="27" s="1"/>
  <c r="AZ11" i="27" s="1"/>
  <c r="X11" i="27"/>
  <c r="X10" i="27"/>
  <c r="AM10" i="23"/>
  <c r="AM11" i="23"/>
  <c r="AM12" i="23"/>
  <c r="AM13" i="23"/>
  <c r="AM14" i="23"/>
  <c r="AM15" i="23"/>
  <c r="AM16" i="23"/>
  <c r="AM17" i="23"/>
  <c r="AM18" i="23"/>
  <c r="AM19" i="23"/>
  <c r="AM20" i="23"/>
  <c r="AM21" i="23"/>
  <c r="AM22" i="23"/>
  <c r="AM23" i="23"/>
  <c r="AM24" i="23"/>
  <c r="AM25" i="23"/>
  <c r="AM26" i="23"/>
  <c r="AM27" i="23"/>
  <c r="AM28" i="23"/>
  <c r="AM29" i="23"/>
  <c r="AM30" i="23"/>
  <c r="AM31" i="23"/>
  <c r="AM32" i="23"/>
  <c r="AM33" i="23"/>
  <c r="AM34" i="23"/>
  <c r="AM35" i="23"/>
  <c r="AM36" i="23"/>
  <c r="AM37" i="23"/>
  <c r="AM38" i="23"/>
  <c r="AM39" i="23"/>
  <c r="AM40" i="23"/>
  <c r="AL11" i="23"/>
  <c r="AL12" i="23"/>
  <c r="AL13" i="23"/>
  <c r="AL14" i="23"/>
  <c r="AL15" i="23"/>
  <c r="AL16" i="23"/>
  <c r="AL17" i="23"/>
  <c r="AL18" i="23"/>
  <c r="AL19" i="23"/>
  <c r="AL20" i="23"/>
  <c r="AL21" i="23"/>
  <c r="AL22" i="23"/>
  <c r="AL23" i="23"/>
  <c r="AL24" i="23"/>
  <c r="AL25" i="23"/>
  <c r="AL26" i="23"/>
  <c r="AL27" i="23"/>
  <c r="AL28" i="23"/>
  <c r="AL29" i="23"/>
  <c r="AL30" i="23"/>
  <c r="AL31" i="23"/>
  <c r="AL32" i="23"/>
  <c r="AL33" i="23"/>
  <c r="AL34" i="23"/>
  <c r="AL35" i="23"/>
  <c r="AL36" i="23"/>
  <c r="AL37" i="23"/>
  <c r="AL38" i="23"/>
  <c r="AL39" i="23"/>
  <c r="AL40" i="23"/>
  <c r="AL10" i="23"/>
  <c r="AK10" i="23"/>
  <c r="AK11" i="23"/>
  <c r="AK12" i="23"/>
  <c r="AK13" i="23"/>
  <c r="AK14" i="23"/>
  <c r="AK15" i="23"/>
  <c r="AK16" i="23"/>
  <c r="AK17" i="23"/>
  <c r="AK18" i="23"/>
  <c r="AK19" i="23"/>
  <c r="AK20" i="23"/>
  <c r="AK21" i="23"/>
  <c r="AK22" i="23"/>
  <c r="AK23" i="23"/>
  <c r="AK24" i="23"/>
  <c r="AK25" i="23"/>
  <c r="AK26" i="23"/>
  <c r="AK27" i="23"/>
  <c r="AK28" i="23"/>
  <c r="AK29" i="23"/>
  <c r="AK30" i="23"/>
  <c r="AK31" i="23"/>
  <c r="AK32" i="23"/>
  <c r="AK33" i="23"/>
  <c r="AK34" i="23"/>
  <c r="AK35" i="23"/>
  <c r="AK36" i="23"/>
  <c r="AK37" i="23"/>
  <c r="AK38" i="23"/>
  <c r="AK39" i="23"/>
  <c r="AK40" i="23"/>
  <c r="AJ11" i="23"/>
  <c r="AJ12" i="23"/>
  <c r="AJ13" i="23"/>
  <c r="AJ14" i="23"/>
  <c r="AJ15" i="23"/>
  <c r="AJ16" i="23"/>
  <c r="AJ17" i="23"/>
  <c r="AJ18" i="23"/>
  <c r="AJ19" i="23"/>
  <c r="AJ20" i="23"/>
  <c r="AJ21" i="23"/>
  <c r="AJ22" i="23"/>
  <c r="AJ23" i="23"/>
  <c r="AJ24" i="23"/>
  <c r="AJ25" i="23"/>
  <c r="AJ26" i="23"/>
  <c r="AJ27" i="23"/>
  <c r="AJ28" i="23"/>
  <c r="AJ29" i="23"/>
  <c r="AJ30" i="23"/>
  <c r="AJ31" i="23"/>
  <c r="AJ32" i="23"/>
  <c r="AJ33" i="23"/>
  <c r="AJ34" i="23"/>
  <c r="AJ35" i="23"/>
  <c r="AJ36" i="23"/>
  <c r="AJ37" i="23"/>
  <c r="AJ38" i="23"/>
  <c r="AJ39" i="23"/>
  <c r="AJ40" i="23"/>
  <c r="AJ10" i="23"/>
  <c r="AI10" i="23"/>
  <c r="AI11" i="23"/>
  <c r="AI12" i="23"/>
  <c r="AI13" i="23"/>
  <c r="AI14" i="23"/>
  <c r="AI15" i="23"/>
  <c r="AI16" i="23"/>
  <c r="AI17" i="23"/>
  <c r="AI18" i="23"/>
  <c r="AI19" i="23"/>
  <c r="AI20" i="23"/>
  <c r="AI21" i="23"/>
  <c r="AI22" i="23"/>
  <c r="AI23" i="23"/>
  <c r="AI24" i="23"/>
  <c r="AI25" i="23"/>
  <c r="AI26" i="23"/>
  <c r="AI27" i="23"/>
  <c r="AI28" i="23"/>
  <c r="AI29" i="23"/>
  <c r="AI30" i="23"/>
  <c r="AI31" i="23"/>
  <c r="AI32" i="23"/>
  <c r="AI33" i="23"/>
  <c r="AI34" i="23"/>
  <c r="AI35" i="23"/>
  <c r="AI36" i="23"/>
  <c r="AI37" i="23"/>
  <c r="AI38" i="23"/>
  <c r="AI39" i="23"/>
  <c r="AI40" i="23"/>
  <c r="AH11" i="23"/>
  <c r="AH12" i="23"/>
  <c r="AH13" i="23"/>
  <c r="AH14" i="23"/>
  <c r="AH15" i="23"/>
  <c r="AH16" i="23"/>
  <c r="AH17" i="23"/>
  <c r="AH18" i="23"/>
  <c r="AH19" i="23"/>
  <c r="AH20" i="23"/>
  <c r="AH21" i="23"/>
  <c r="AH22" i="23"/>
  <c r="AH23" i="23"/>
  <c r="AH24" i="23"/>
  <c r="AH25" i="23"/>
  <c r="AH26" i="23"/>
  <c r="AH27" i="23"/>
  <c r="AH28" i="23"/>
  <c r="AH29" i="23"/>
  <c r="AH30" i="23"/>
  <c r="AH31" i="23"/>
  <c r="AH32" i="23"/>
  <c r="AH33" i="23"/>
  <c r="AH34" i="23"/>
  <c r="AH35" i="23"/>
  <c r="AH36" i="23"/>
  <c r="AH37" i="23"/>
  <c r="AH38" i="23"/>
  <c r="AH39" i="23"/>
  <c r="AH40" i="23"/>
  <c r="AH10" i="23"/>
  <c r="AG10" i="23"/>
  <c r="AG11" i="23"/>
  <c r="AG12" i="23"/>
  <c r="AG13" i="23"/>
  <c r="AG14" i="23"/>
  <c r="AG15" i="23"/>
  <c r="AG16" i="23"/>
  <c r="AG17" i="23"/>
  <c r="AG18" i="23"/>
  <c r="AG19" i="23"/>
  <c r="AG20" i="23"/>
  <c r="AG21" i="23"/>
  <c r="AG22" i="23"/>
  <c r="AG23" i="23"/>
  <c r="AG24" i="23"/>
  <c r="AG2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10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10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B4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10" i="23"/>
  <c r="AA10" i="23"/>
  <c r="AA11" i="23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33" i="23"/>
  <c r="AA34" i="23"/>
  <c r="AA35" i="23"/>
  <c r="AA36" i="23"/>
  <c r="AA37" i="23"/>
  <c r="AA38" i="23"/>
  <c r="AA39" i="23"/>
  <c r="AA4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10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10" i="23"/>
  <c r="AP42" i="23"/>
  <c r="AQ42" i="23"/>
  <c r="AR42" i="23"/>
  <c r="AS42" i="23"/>
  <c r="B3" i="10"/>
  <c r="C3" i="10"/>
  <c r="D3" i="10"/>
  <c r="E3" i="10"/>
  <c r="F3" i="10"/>
  <c r="G3" i="10"/>
  <c r="H3" i="10"/>
  <c r="I3" i="10"/>
  <c r="J3" i="10"/>
  <c r="K3" i="10"/>
  <c r="B4" i="10"/>
  <c r="C4" i="10"/>
  <c r="D4" i="10"/>
  <c r="E4" i="10"/>
  <c r="F4" i="10"/>
  <c r="G4" i="10"/>
  <c r="H4" i="10"/>
  <c r="I4" i="10"/>
  <c r="J4" i="10"/>
  <c r="K4" i="10"/>
  <c r="B5" i="10"/>
  <c r="C5" i="10"/>
  <c r="D5" i="10"/>
  <c r="E5" i="10"/>
  <c r="F5" i="10"/>
  <c r="G5" i="10"/>
  <c r="H5" i="10"/>
  <c r="I5" i="10"/>
  <c r="J5" i="10"/>
  <c r="K5" i="10"/>
  <c r="B6" i="10"/>
  <c r="C6" i="10"/>
  <c r="D6" i="10"/>
  <c r="E6" i="10"/>
  <c r="F6" i="10"/>
  <c r="G6" i="10"/>
  <c r="H6" i="10"/>
  <c r="I6" i="10"/>
  <c r="J6" i="10"/>
  <c r="K6" i="10"/>
  <c r="B7" i="10"/>
  <c r="C7" i="10"/>
  <c r="D7" i="10"/>
  <c r="E7" i="10"/>
  <c r="F7" i="10"/>
  <c r="G7" i="10"/>
  <c r="H7" i="10"/>
  <c r="I7" i="10"/>
  <c r="J7" i="10"/>
  <c r="K7" i="10"/>
  <c r="B8" i="10"/>
  <c r="C8" i="10"/>
  <c r="D8" i="10"/>
  <c r="E8" i="10"/>
  <c r="F8" i="10"/>
  <c r="G8" i="10"/>
  <c r="H8" i="10"/>
  <c r="I8" i="10"/>
  <c r="J8" i="10"/>
  <c r="K8" i="10"/>
  <c r="B9" i="10"/>
  <c r="C9" i="10"/>
  <c r="D9" i="10"/>
  <c r="E9" i="10"/>
  <c r="F9" i="10"/>
  <c r="G9" i="10"/>
  <c r="H9" i="10"/>
  <c r="I9" i="10"/>
  <c r="J9" i="10"/>
  <c r="K9" i="10"/>
  <c r="B10" i="10"/>
  <c r="C10" i="10"/>
  <c r="D10" i="10"/>
  <c r="E10" i="10"/>
  <c r="F10" i="10"/>
  <c r="G10" i="10"/>
  <c r="H10" i="10"/>
  <c r="I10" i="10"/>
  <c r="J10" i="10"/>
  <c r="K10" i="10"/>
  <c r="B11" i="10"/>
  <c r="C11" i="10"/>
  <c r="D11" i="10"/>
  <c r="E11" i="10"/>
  <c r="F11" i="10"/>
  <c r="G11" i="10"/>
  <c r="H11" i="10"/>
  <c r="I11" i="10"/>
  <c r="J11" i="10"/>
  <c r="K11" i="10"/>
  <c r="B12" i="10"/>
  <c r="C12" i="10"/>
  <c r="D12" i="10"/>
  <c r="E12" i="10"/>
  <c r="F12" i="10"/>
  <c r="G12" i="10"/>
  <c r="H12" i="10"/>
  <c r="I12" i="10"/>
  <c r="J12" i="10"/>
  <c r="K12" i="10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2" i="10"/>
  <c r="C32" i="10"/>
  <c r="D32" i="10"/>
  <c r="E32" i="10"/>
  <c r="F32" i="10"/>
  <c r="G32" i="10"/>
  <c r="H32" i="10"/>
  <c r="I32" i="10"/>
  <c r="J32" i="10"/>
  <c r="K32" i="10"/>
  <c r="B33" i="10"/>
  <c r="C33" i="10"/>
  <c r="D33" i="10"/>
  <c r="E33" i="10"/>
  <c r="F33" i="10"/>
  <c r="G33" i="10"/>
  <c r="H33" i="10"/>
  <c r="I33" i="10"/>
  <c r="J33" i="10"/>
  <c r="K33" i="10"/>
  <c r="B34" i="10"/>
  <c r="B3" i="32" s="1"/>
  <c r="C34" i="10"/>
  <c r="C3" i="32" s="1"/>
  <c r="D34" i="10"/>
  <c r="D3" i="32" s="1"/>
  <c r="E34" i="10"/>
  <c r="E3" i="32" s="1"/>
  <c r="E4" i="32" s="1"/>
  <c r="F34" i="10"/>
  <c r="F3" i="32" s="1"/>
  <c r="F4" i="32" s="1"/>
  <c r="G34" i="10"/>
  <c r="G3" i="32" s="1"/>
  <c r="G4" i="32" s="1"/>
  <c r="H34" i="10"/>
  <c r="H3" i="32" s="1"/>
  <c r="H4" i="32" s="1"/>
  <c r="I34" i="10"/>
  <c r="I3" i="32" s="1"/>
  <c r="I4" i="32" s="1"/>
  <c r="J34" i="10"/>
  <c r="J3" i="32" s="1"/>
  <c r="J4" i="32" s="1"/>
  <c r="K34" i="10"/>
  <c r="K3" i="32" s="1"/>
  <c r="K4" i="32" s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" i="32" s="1"/>
  <c r="L4" i="32" s="1"/>
  <c r="L3" i="10"/>
  <c r="AZ34" i="33"/>
  <c r="AY34" i="33"/>
  <c r="AX34" i="33"/>
  <c r="AW34" i="33"/>
  <c r="AV34" i="33"/>
  <c r="AU34" i="33"/>
  <c r="AT34" i="33"/>
  <c r="AS34" i="33"/>
  <c r="AR34" i="33"/>
  <c r="AQ34" i="33"/>
  <c r="AP34" i="33"/>
  <c r="AO34" i="33"/>
  <c r="AN34" i="33"/>
  <c r="AM34" i="33"/>
  <c r="AL34" i="33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AZ33" i="33"/>
  <c r="AY33" i="33"/>
  <c r="AX33" i="33"/>
  <c r="AW33" i="33"/>
  <c r="AV33" i="33"/>
  <c r="AU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L33" i="33"/>
  <c r="K33" i="33"/>
  <c r="J33" i="33"/>
  <c r="I33" i="33"/>
  <c r="H33" i="33"/>
  <c r="G33" i="33"/>
  <c r="F33" i="33"/>
  <c r="E33" i="33"/>
  <c r="D33" i="33"/>
  <c r="C33" i="33"/>
  <c r="B33" i="33"/>
  <c r="AZ32" i="33"/>
  <c r="AY32" i="33"/>
  <c r="AX32" i="33"/>
  <c r="AW32" i="33"/>
  <c r="AV32" i="33"/>
  <c r="AU32" i="33"/>
  <c r="AT32" i="33"/>
  <c r="AS32" i="33"/>
  <c r="AR32" i="33"/>
  <c r="AQ32" i="33"/>
  <c r="AP32" i="33"/>
  <c r="AO32" i="33"/>
  <c r="AN32" i="33"/>
  <c r="AM32" i="33"/>
  <c r="AL32" i="33"/>
  <c r="AK32" i="33"/>
  <c r="AJ32" i="33"/>
  <c r="AI32" i="33"/>
  <c r="AH32" i="33"/>
  <c r="AG32" i="33"/>
  <c r="AF32" i="33"/>
  <c r="AE32" i="33"/>
  <c r="AD32" i="33"/>
  <c r="AC32" i="33"/>
  <c r="AB32" i="33"/>
  <c r="AA32" i="33"/>
  <c r="Z32" i="33"/>
  <c r="Y32" i="33"/>
  <c r="X32" i="33"/>
  <c r="L32" i="33"/>
  <c r="K32" i="33"/>
  <c r="J32" i="33"/>
  <c r="I32" i="33"/>
  <c r="H32" i="33"/>
  <c r="G32" i="33"/>
  <c r="F32" i="33"/>
  <c r="E32" i="33"/>
  <c r="D32" i="33"/>
  <c r="C32" i="33"/>
  <c r="B32" i="33"/>
  <c r="AZ31" i="33"/>
  <c r="AY31" i="33"/>
  <c r="AX31" i="33"/>
  <c r="AW31" i="33"/>
  <c r="AV31" i="33"/>
  <c r="AU31" i="33"/>
  <c r="AT31" i="33"/>
  <c r="AS31" i="33"/>
  <c r="AR31" i="33"/>
  <c r="AQ31" i="33"/>
  <c r="AP31" i="33"/>
  <c r="AO31" i="33"/>
  <c r="AN31" i="33"/>
  <c r="AM31" i="33"/>
  <c r="AL31" i="33"/>
  <c r="AK31" i="33"/>
  <c r="AJ31" i="33"/>
  <c r="AI31" i="33"/>
  <c r="AH31" i="33"/>
  <c r="AG31" i="33"/>
  <c r="AF31" i="33"/>
  <c r="AE31" i="33"/>
  <c r="AD31" i="33"/>
  <c r="AC31" i="33"/>
  <c r="AB31" i="33"/>
  <c r="AA31" i="33"/>
  <c r="Z31" i="33"/>
  <c r="Y31" i="33"/>
  <c r="X31" i="33"/>
  <c r="L31" i="33"/>
  <c r="K31" i="33"/>
  <c r="J31" i="33"/>
  <c r="I31" i="33"/>
  <c r="H31" i="33"/>
  <c r="G31" i="33"/>
  <c r="F31" i="33"/>
  <c r="E31" i="33"/>
  <c r="D31" i="33"/>
  <c r="C31" i="33"/>
  <c r="B31" i="33"/>
  <c r="AZ30" i="33"/>
  <c r="AY30" i="33"/>
  <c r="AX30" i="33"/>
  <c r="AW30" i="33"/>
  <c r="AV30" i="33"/>
  <c r="AU30" i="33"/>
  <c r="AT30" i="33"/>
  <c r="AS30" i="33"/>
  <c r="AR30" i="33"/>
  <c r="AQ30" i="33"/>
  <c r="AP30" i="33"/>
  <c r="AO30" i="33"/>
  <c r="AN30" i="33"/>
  <c r="AM30" i="33"/>
  <c r="AL30" i="33"/>
  <c r="AK30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L30" i="33"/>
  <c r="K30" i="33"/>
  <c r="J30" i="33"/>
  <c r="I30" i="33"/>
  <c r="H30" i="33"/>
  <c r="G30" i="33"/>
  <c r="F30" i="33"/>
  <c r="E30" i="33"/>
  <c r="D30" i="33"/>
  <c r="C30" i="33"/>
  <c r="B30" i="33"/>
  <c r="AZ29" i="33"/>
  <c r="AY29" i="33"/>
  <c r="AX29" i="33"/>
  <c r="AW29" i="33"/>
  <c r="AV29" i="33"/>
  <c r="AU29" i="33"/>
  <c r="AT29" i="33"/>
  <c r="AS29" i="33"/>
  <c r="AR29" i="33"/>
  <c r="AQ29" i="33"/>
  <c r="AP29" i="33"/>
  <c r="AO29" i="33"/>
  <c r="AN29" i="33"/>
  <c r="AM29" i="33"/>
  <c r="AL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L29" i="33"/>
  <c r="K29" i="33"/>
  <c r="J29" i="33"/>
  <c r="I29" i="33"/>
  <c r="H29" i="33"/>
  <c r="G29" i="33"/>
  <c r="F29" i="33"/>
  <c r="E29" i="33"/>
  <c r="D29" i="33"/>
  <c r="C29" i="33"/>
  <c r="B29" i="33"/>
  <c r="AZ28" i="33"/>
  <c r="AY28" i="33"/>
  <c r="AX28" i="33"/>
  <c r="AW28" i="33"/>
  <c r="AV28" i="33"/>
  <c r="AU28" i="33"/>
  <c r="AT28" i="33"/>
  <c r="AS28" i="33"/>
  <c r="AR28" i="33"/>
  <c r="AQ28" i="33"/>
  <c r="AP28" i="33"/>
  <c r="AO28" i="33"/>
  <c r="AN28" i="33"/>
  <c r="AM28" i="33"/>
  <c r="AL28" i="33"/>
  <c r="AK28" i="33"/>
  <c r="AJ28" i="33"/>
  <c r="AI28" i="33"/>
  <c r="AH28" i="33"/>
  <c r="AG28" i="33"/>
  <c r="AF28" i="33"/>
  <c r="AE28" i="33"/>
  <c r="AD28" i="33"/>
  <c r="AC28" i="33"/>
  <c r="AB28" i="33"/>
  <c r="AA28" i="33"/>
  <c r="Z28" i="33"/>
  <c r="Y28" i="33"/>
  <c r="X28" i="33"/>
  <c r="L28" i="33"/>
  <c r="K28" i="33"/>
  <c r="J28" i="33"/>
  <c r="I28" i="33"/>
  <c r="H28" i="33"/>
  <c r="G28" i="33"/>
  <c r="F28" i="33"/>
  <c r="E28" i="33"/>
  <c r="D28" i="33"/>
  <c r="C28" i="33"/>
  <c r="B28" i="33"/>
  <c r="AZ27" i="33"/>
  <c r="AY27" i="33"/>
  <c r="AX27" i="33"/>
  <c r="AW27" i="33"/>
  <c r="AV27" i="33"/>
  <c r="AU27" i="33"/>
  <c r="AT27" i="33"/>
  <c r="AS27" i="33"/>
  <c r="AR27" i="33"/>
  <c r="AQ27" i="33"/>
  <c r="AP27" i="33"/>
  <c r="AO27" i="33"/>
  <c r="AN27" i="33"/>
  <c r="AM27" i="33"/>
  <c r="AL27" i="33"/>
  <c r="AK27" i="33"/>
  <c r="AJ27" i="33"/>
  <c r="AI27" i="33"/>
  <c r="AH27" i="33"/>
  <c r="AG27" i="33"/>
  <c r="AF27" i="33"/>
  <c r="AE27" i="33"/>
  <c r="AD27" i="33"/>
  <c r="AC27" i="33"/>
  <c r="AB27" i="33"/>
  <c r="AA27" i="33"/>
  <c r="Z27" i="33"/>
  <c r="Y27" i="33"/>
  <c r="X27" i="33"/>
  <c r="L27" i="33"/>
  <c r="K27" i="33"/>
  <c r="J27" i="33"/>
  <c r="I27" i="33"/>
  <c r="H27" i="33"/>
  <c r="G27" i="33"/>
  <c r="F27" i="33"/>
  <c r="E27" i="33"/>
  <c r="D27" i="33"/>
  <c r="C27" i="33"/>
  <c r="B27" i="33"/>
  <c r="AZ26" i="33"/>
  <c r="AY26" i="33"/>
  <c r="AX26" i="33"/>
  <c r="AW26" i="33"/>
  <c r="AV26" i="33"/>
  <c r="AU26" i="33"/>
  <c r="AT26" i="33"/>
  <c r="AS26" i="33"/>
  <c r="AR26" i="33"/>
  <c r="AQ26" i="33"/>
  <c r="AP26" i="33"/>
  <c r="AO26" i="33"/>
  <c r="AN26" i="33"/>
  <c r="AM26" i="33"/>
  <c r="AL26" i="33"/>
  <c r="AK26" i="33"/>
  <c r="AJ26" i="33"/>
  <c r="AI26" i="33"/>
  <c r="AH26" i="33"/>
  <c r="AG26" i="33"/>
  <c r="AF26" i="33"/>
  <c r="AE26" i="33"/>
  <c r="AD26" i="33"/>
  <c r="AC26" i="33"/>
  <c r="AB26" i="33"/>
  <c r="AA26" i="33"/>
  <c r="Z26" i="33"/>
  <c r="Y26" i="33"/>
  <c r="X26" i="33"/>
  <c r="L26" i="33"/>
  <c r="K26" i="33"/>
  <c r="J26" i="33"/>
  <c r="I26" i="33"/>
  <c r="H26" i="33"/>
  <c r="G26" i="33"/>
  <c r="F26" i="33"/>
  <c r="E26" i="33"/>
  <c r="D26" i="33"/>
  <c r="C26" i="33"/>
  <c r="B26" i="33"/>
  <c r="AZ25" i="33"/>
  <c r="AY25" i="33"/>
  <c r="AX25" i="33"/>
  <c r="AW25" i="33"/>
  <c r="AV25" i="33"/>
  <c r="AU25" i="33"/>
  <c r="AT25" i="33"/>
  <c r="AS25" i="33"/>
  <c r="AR25" i="33"/>
  <c r="AQ25" i="33"/>
  <c r="AP25" i="33"/>
  <c r="AO25" i="33"/>
  <c r="AN25" i="33"/>
  <c r="AM25" i="33"/>
  <c r="AL25" i="33"/>
  <c r="AK25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L25" i="33"/>
  <c r="K25" i="33"/>
  <c r="J25" i="33"/>
  <c r="I25" i="33"/>
  <c r="H25" i="33"/>
  <c r="G25" i="33"/>
  <c r="F25" i="33"/>
  <c r="E25" i="33"/>
  <c r="D25" i="33"/>
  <c r="C25" i="33"/>
  <c r="B25" i="33"/>
  <c r="AZ24" i="33"/>
  <c r="AY24" i="33"/>
  <c r="AX24" i="33"/>
  <c r="AW24" i="33"/>
  <c r="AV24" i="33"/>
  <c r="AU24" i="33"/>
  <c r="AT24" i="33"/>
  <c r="AS24" i="33"/>
  <c r="AR24" i="33"/>
  <c r="AQ24" i="33"/>
  <c r="AP24" i="33"/>
  <c r="AO24" i="33"/>
  <c r="AN24" i="33"/>
  <c r="AM24" i="33"/>
  <c r="AL24" i="33"/>
  <c r="AK24" i="33"/>
  <c r="AJ24" i="33"/>
  <c r="AI24" i="33"/>
  <c r="AH24" i="33"/>
  <c r="AG24" i="33"/>
  <c r="AF24" i="33"/>
  <c r="AE24" i="33"/>
  <c r="AD24" i="33"/>
  <c r="AC24" i="33"/>
  <c r="AB24" i="33"/>
  <c r="AA24" i="33"/>
  <c r="Z24" i="33"/>
  <c r="Y24" i="33"/>
  <c r="X24" i="33"/>
  <c r="L24" i="33"/>
  <c r="K24" i="33"/>
  <c r="J24" i="33"/>
  <c r="I24" i="33"/>
  <c r="H24" i="33"/>
  <c r="G24" i="33"/>
  <c r="F24" i="33"/>
  <c r="E24" i="33"/>
  <c r="D24" i="33"/>
  <c r="C24" i="33"/>
  <c r="B24" i="33"/>
  <c r="AZ23" i="33"/>
  <c r="AY23" i="33"/>
  <c r="AX23" i="33"/>
  <c r="AW23" i="33"/>
  <c r="AV23" i="33"/>
  <c r="AU23" i="33"/>
  <c r="AT23" i="33"/>
  <c r="AS23" i="33"/>
  <c r="AR23" i="33"/>
  <c r="AQ23" i="33"/>
  <c r="AP23" i="33"/>
  <c r="AO23" i="33"/>
  <c r="AN23" i="33"/>
  <c r="AM23" i="33"/>
  <c r="AL23" i="33"/>
  <c r="AK23" i="33"/>
  <c r="AJ23" i="33"/>
  <c r="AI23" i="33"/>
  <c r="AH23" i="33"/>
  <c r="AG23" i="33"/>
  <c r="AF23" i="33"/>
  <c r="AE23" i="33"/>
  <c r="AD23" i="33"/>
  <c r="AC23" i="33"/>
  <c r="AB23" i="33"/>
  <c r="AA23" i="33"/>
  <c r="Z23" i="33"/>
  <c r="Y23" i="33"/>
  <c r="X23" i="33"/>
  <c r="L23" i="33"/>
  <c r="K23" i="33"/>
  <c r="J23" i="33"/>
  <c r="I23" i="33"/>
  <c r="H23" i="33"/>
  <c r="G23" i="33"/>
  <c r="F23" i="33"/>
  <c r="E23" i="33"/>
  <c r="D23" i="33"/>
  <c r="C23" i="33"/>
  <c r="B23" i="33"/>
  <c r="AZ22" i="33"/>
  <c r="AY22" i="33"/>
  <c r="AX22" i="33"/>
  <c r="AW22" i="33"/>
  <c r="AV22" i="33"/>
  <c r="AU22" i="33"/>
  <c r="AT22" i="33"/>
  <c r="AS22" i="33"/>
  <c r="AR22" i="33"/>
  <c r="AQ22" i="33"/>
  <c r="AP22" i="33"/>
  <c r="AO22" i="33"/>
  <c r="AN22" i="33"/>
  <c r="AM22" i="33"/>
  <c r="AL22" i="33"/>
  <c r="AK22" i="33"/>
  <c r="AJ22" i="33"/>
  <c r="AI22" i="33"/>
  <c r="AH22" i="33"/>
  <c r="AG22" i="33"/>
  <c r="AF22" i="33"/>
  <c r="AE22" i="33"/>
  <c r="AD22" i="33"/>
  <c r="AC22" i="33"/>
  <c r="AB22" i="33"/>
  <c r="AA22" i="33"/>
  <c r="Z22" i="33"/>
  <c r="Y22" i="33"/>
  <c r="X22" i="33"/>
  <c r="L22" i="33"/>
  <c r="K22" i="33"/>
  <c r="J22" i="33"/>
  <c r="I22" i="33"/>
  <c r="H22" i="33"/>
  <c r="G22" i="33"/>
  <c r="F22" i="33"/>
  <c r="E22" i="33"/>
  <c r="D22" i="33"/>
  <c r="C22" i="33"/>
  <c r="B22" i="33"/>
  <c r="AZ21" i="33"/>
  <c r="AY21" i="33"/>
  <c r="AX21" i="33"/>
  <c r="AW21" i="33"/>
  <c r="AV21" i="33"/>
  <c r="AU21" i="33"/>
  <c r="AT21" i="33"/>
  <c r="AS21" i="33"/>
  <c r="AR21" i="33"/>
  <c r="AQ21" i="33"/>
  <c r="AP21" i="33"/>
  <c r="AO21" i="33"/>
  <c r="AN21" i="33"/>
  <c r="AM21" i="33"/>
  <c r="AL21" i="33"/>
  <c r="AK21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L21" i="33"/>
  <c r="K21" i="33"/>
  <c r="J21" i="33"/>
  <c r="I21" i="33"/>
  <c r="H21" i="33"/>
  <c r="G21" i="33"/>
  <c r="F21" i="33"/>
  <c r="E21" i="33"/>
  <c r="D21" i="33"/>
  <c r="C21" i="33"/>
  <c r="B21" i="33"/>
  <c r="AZ20" i="33"/>
  <c r="AY20" i="33"/>
  <c r="AX20" i="33"/>
  <c r="AW20" i="33"/>
  <c r="AV20" i="33"/>
  <c r="AU20" i="33"/>
  <c r="AT20" i="33"/>
  <c r="AS20" i="33"/>
  <c r="AR20" i="33"/>
  <c r="AQ20" i="33"/>
  <c r="AP20" i="33"/>
  <c r="AO20" i="33"/>
  <c r="AN20" i="33"/>
  <c r="AM20" i="33"/>
  <c r="AL20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L20" i="33"/>
  <c r="K20" i="33"/>
  <c r="J20" i="33"/>
  <c r="I20" i="33"/>
  <c r="H20" i="33"/>
  <c r="G20" i="33"/>
  <c r="F20" i="33"/>
  <c r="E20" i="33"/>
  <c r="D20" i="33"/>
  <c r="C20" i="33"/>
  <c r="B20" i="33"/>
  <c r="AZ19" i="33"/>
  <c r="AY19" i="33"/>
  <c r="AX19" i="33"/>
  <c r="AW19" i="33"/>
  <c r="AV19" i="33"/>
  <c r="AU19" i="33"/>
  <c r="AT19" i="33"/>
  <c r="AS19" i="33"/>
  <c r="AR19" i="33"/>
  <c r="AQ19" i="33"/>
  <c r="AP19" i="33"/>
  <c r="AO19" i="33"/>
  <c r="AN19" i="33"/>
  <c r="AM19" i="33"/>
  <c r="AL19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L19" i="33"/>
  <c r="K19" i="33"/>
  <c r="J19" i="33"/>
  <c r="I19" i="33"/>
  <c r="H19" i="33"/>
  <c r="G19" i="33"/>
  <c r="F19" i="33"/>
  <c r="E19" i="33"/>
  <c r="D19" i="33"/>
  <c r="C19" i="33"/>
  <c r="B19" i="33"/>
  <c r="AZ18" i="33"/>
  <c r="AY18" i="33"/>
  <c r="AX18" i="33"/>
  <c r="AW18" i="33"/>
  <c r="AV18" i="33"/>
  <c r="AU18" i="33"/>
  <c r="AT18" i="33"/>
  <c r="AS18" i="33"/>
  <c r="AR18" i="33"/>
  <c r="AQ18" i="33"/>
  <c r="AP18" i="33"/>
  <c r="AO18" i="33"/>
  <c r="AN18" i="33"/>
  <c r="AM18" i="33"/>
  <c r="AL18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L18" i="33"/>
  <c r="K18" i="33"/>
  <c r="J18" i="33"/>
  <c r="I18" i="33"/>
  <c r="H18" i="33"/>
  <c r="G18" i="33"/>
  <c r="F18" i="33"/>
  <c r="E18" i="33"/>
  <c r="D18" i="33"/>
  <c r="C18" i="33"/>
  <c r="B18" i="33"/>
  <c r="AZ17" i="33"/>
  <c r="AY17" i="33"/>
  <c r="AX17" i="33"/>
  <c r="AW17" i="33"/>
  <c r="AV17" i="33"/>
  <c r="AU17" i="33"/>
  <c r="AT17" i="33"/>
  <c r="AS17" i="33"/>
  <c r="AR17" i="33"/>
  <c r="AQ17" i="33"/>
  <c r="AP17" i="33"/>
  <c r="AO17" i="33"/>
  <c r="AN17" i="33"/>
  <c r="AM17" i="33"/>
  <c r="AL17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L17" i="33"/>
  <c r="K17" i="33"/>
  <c r="J17" i="33"/>
  <c r="I17" i="33"/>
  <c r="H17" i="33"/>
  <c r="G17" i="33"/>
  <c r="F17" i="33"/>
  <c r="E17" i="33"/>
  <c r="D17" i="33"/>
  <c r="C17" i="33"/>
  <c r="B17" i="33"/>
  <c r="AZ16" i="33"/>
  <c r="AY16" i="33"/>
  <c r="AX16" i="33"/>
  <c r="AW16" i="33"/>
  <c r="AV16" i="33"/>
  <c r="AU16" i="33"/>
  <c r="AT16" i="33"/>
  <c r="AS16" i="33"/>
  <c r="AR16" i="33"/>
  <c r="AQ16" i="33"/>
  <c r="AP16" i="33"/>
  <c r="AO16" i="33"/>
  <c r="AN16" i="33"/>
  <c r="AM16" i="33"/>
  <c r="AL16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L16" i="33"/>
  <c r="K16" i="33"/>
  <c r="J16" i="33"/>
  <c r="I16" i="33"/>
  <c r="H16" i="33"/>
  <c r="G16" i="33"/>
  <c r="F16" i="33"/>
  <c r="E16" i="33"/>
  <c r="D16" i="33"/>
  <c r="C16" i="33"/>
  <c r="B16" i="33"/>
  <c r="AZ15" i="33"/>
  <c r="AY15" i="33"/>
  <c r="AX15" i="33"/>
  <c r="AW15" i="33"/>
  <c r="AV15" i="33"/>
  <c r="AU15" i="33"/>
  <c r="AT15" i="33"/>
  <c r="AS15" i="33"/>
  <c r="AR15" i="33"/>
  <c r="AQ15" i="33"/>
  <c r="AP15" i="33"/>
  <c r="AO15" i="33"/>
  <c r="AN15" i="33"/>
  <c r="AM15" i="33"/>
  <c r="AL15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L15" i="33"/>
  <c r="K15" i="33"/>
  <c r="J15" i="33"/>
  <c r="I15" i="33"/>
  <c r="H15" i="33"/>
  <c r="G15" i="33"/>
  <c r="F15" i="33"/>
  <c r="E15" i="33"/>
  <c r="D15" i="33"/>
  <c r="C15" i="33"/>
  <c r="B15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L14" i="33"/>
  <c r="K14" i="33"/>
  <c r="J14" i="33"/>
  <c r="I14" i="33"/>
  <c r="H14" i="33"/>
  <c r="G14" i="33"/>
  <c r="F14" i="33"/>
  <c r="E14" i="33"/>
  <c r="D14" i="33"/>
  <c r="C14" i="33"/>
  <c r="B14" i="33"/>
  <c r="AZ13" i="33"/>
  <c r="AY13" i="33"/>
  <c r="AX13" i="33"/>
  <c r="AW13" i="33"/>
  <c r="AV13" i="33"/>
  <c r="AU13" i="33"/>
  <c r="AT13" i="33"/>
  <c r="AS13" i="33"/>
  <c r="AR13" i="33"/>
  <c r="AQ13" i="33"/>
  <c r="AP13" i="33"/>
  <c r="AO13" i="33"/>
  <c r="AN13" i="33"/>
  <c r="AM13" i="33"/>
  <c r="AL13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L13" i="33"/>
  <c r="K13" i="33"/>
  <c r="J13" i="33"/>
  <c r="I13" i="33"/>
  <c r="H13" i="33"/>
  <c r="G13" i="33"/>
  <c r="F13" i="33"/>
  <c r="E13" i="33"/>
  <c r="D13" i="33"/>
  <c r="C13" i="33"/>
  <c r="B13" i="33"/>
  <c r="AZ12" i="33"/>
  <c r="AY12" i="33"/>
  <c r="AX12" i="33"/>
  <c r="AW12" i="33"/>
  <c r="AV12" i="33"/>
  <c r="AU12" i="33"/>
  <c r="AT12" i="33"/>
  <c r="AS12" i="33"/>
  <c r="AR12" i="33"/>
  <c r="AQ12" i="33"/>
  <c r="AP12" i="33"/>
  <c r="AO12" i="33"/>
  <c r="AN12" i="33"/>
  <c r="AM12" i="33"/>
  <c r="AL12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L12" i="33"/>
  <c r="K12" i="33"/>
  <c r="J12" i="33"/>
  <c r="I12" i="33"/>
  <c r="H12" i="33"/>
  <c r="G12" i="33"/>
  <c r="F12" i="33"/>
  <c r="E12" i="33"/>
  <c r="D12" i="33"/>
  <c r="C12" i="33"/>
  <c r="B12" i="33"/>
  <c r="AZ11" i="33"/>
  <c r="AY11" i="33"/>
  <c r="AX11" i="33"/>
  <c r="AW11" i="33"/>
  <c r="AV11" i="33"/>
  <c r="AU11" i="33"/>
  <c r="AT11" i="33"/>
  <c r="AS11" i="33"/>
  <c r="AR11" i="33"/>
  <c r="AQ11" i="33"/>
  <c r="AP11" i="33"/>
  <c r="AO11" i="33"/>
  <c r="AN11" i="33"/>
  <c r="AM11" i="33"/>
  <c r="AL11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L11" i="33"/>
  <c r="K11" i="33"/>
  <c r="J11" i="33"/>
  <c r="I11" i="33"/>
  <c r="H11" i="33"/>
  <c r="G11" i="33"/>
  <c r="F11" i="33"/>
  <c r="E11" i="33"/>
  <c r="D11" i="33"/>
  <c r="C11" i="33"/>
  <c r="B11" i="33"/>
  <c r="AZ10" i="33"/>
  <c r="AY10" i="33"/>
  <c r="AX10" i="33"/>
  <c r="AW10" i="33"/>
  <c r="AV10" i="33"/>
  <c r="AU10" i="33"/>
  <c r="AT10" i="33"/>
  <c r="AS10" i="33"/>
  <c r="AR10" i="33"/>
  <c r="AQ10" i="33"/>
  <c r="AP10" i="33"/>
  <c r="AO10" i="33"/>
  <c r="AN10" i="33"/>
  <c r="AM10" i="33"/>
  <c r="AL10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L10" i="33"/>
  <c r="K10" i="33"/>
  <c r="J10" i="33"/>
  <c r="I10" i="33"/>
  <c r="H10" i="33"/>
  <c r="G10" i="33"/>
  <c r="F10" i="33"/>
  <c r="E10" i="33"/>
  <c r="D10" i="33"/>
  <c r="C10" i="33"/>
  <c r="B10" i="33"/>
  <c r="AZ9" i="33"/>
  <c r="AY9" i="33"/>
  <c r="AX9" i="33"/>
  <c r="AW9" i="33"/>
  <c r="AV9" i="33"/>
  <c r="AU9" i="33"/>
  <c r="AT9" i="33"/>
  <c r="AS9" i="33"/>
  <c r="AR9" i="33"/>
  <c r="AQ9" i="33"/>
  <c r="AP9" i="33"/>
  <c r="AO9" i="33"/>
  <c r="AN9" i="33"/>
  <c r="AM9" i="33"/>
  <c r="AL9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L9" i="33"/>
  <c r="K9" i="33"/>
  <c r="J9" i="33"/>
  <c r="I9" i="33"/>
  <c r="H9" i="33"/>
  <c r="G9" i="33"/>
  <c r="F9" i="33"/>
  <c r="E9" i="33"/>
  <c r="D9" i="33"/>
  <c r="C9" i="33"/>
  <c r="B9" i="33"/>
  <c r="AZ8" i="33"/>
  <c r="AY8" i="33"/>
  <c r="AX8" i="33"/>
  <c r="AW8" i="33"/>
  <c r="AV8" i="33"/>
  <c r="AU8" i="33"/>
  <c r="AT8" i="33"/>
  <c r="AS8" i="33"/>
  <c r="AR8" i="33"/>
  <c r="AQ8" i="33"/>
  <c r="AP8" i="33"/>
  <c r="AO8" i="33"/>
  <c r="AN8" i="33"/>
  <c r="AM8" i="33"/>
  <c r="AL8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L8" i="33"/>
  <c r="K8" i="33"/>
  <c r="J8" i="33"/>
  <c r="I8" i="33"/>
  <c r="H8" i="33"/>
  <c r="G8" i="33"/>
  <c r="F8" i="33"/>
  <c r="E8" i="33"/>
  <c r="D8" i="33"/>
  <c r="C8" i="33"/>
  <c r="B8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L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L7" i="33"/>
  <c r="K7" i="33"/>
  <c r="J7" i="33"/>
  <c r="I7" i="33"/>
  <c r="H7" i="33"/>
  <c r="G7" i="33"/>
  <c r="F7" i="33"/>
  <c r="E7" i="33"/>
  <c r="D7" i="33"/>
  <c r="C7" i="33"/>
  <c r="B7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L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L6" i="33"/>
  <c r="K6" i="33"/>
  <c r="J6" i="33"/>
  <c r="I6" i="33"/>
  <c r="H6" i="33"/>
  <c r="G6" i="33"/>
  <c r="F6" i="33"/>
  <c r="E6" i="33"/>
  <c r="D6" i="33"/>
  <c r="C6" i="33"/>
  <c r="B6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L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L5" i="33"/>
  <c r="K5" i="33"/>
  <c r="J5" i="33"/>
  <c r="I5" i="33"/>
  <c r="H5" i="33"/>
  <c r="G5" i="33"/>
  <c r="F5" i="33"/>
  <c r="E5" i="33"/>
  <c r="D5" i="33"/>
  <c r="C5" i="33"/>
  <c r="B5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L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L4" i="33"/>
  <c r="K4" i="33"/>
  <c r="J4" i="33"/>
  <c r="I4" i="33"/>
  <c r="H4" i="33"/>
  <c r="G4" i="33"/>
  <c r="F4" i="33"/>
  <c r="E4" i="33"/>
  <c r="D4" i="33"/>
  <c r="C4" i="33"/>
  <c r="B4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L3" i="33"/>
  <c r="K3" i="33"/>
  <c r="J3" i="33"/>
  <c r="I3" i="33"/>
  <c r="H3" i="33"/>
  <c r="G3" i="33"/>
  <c r="F3" i="33"/>
  <c r="E3" i="33"/>
  <c r="D3" i="33"/>
  <c r="C3" i="33"/>
  <c r="B3" i="33"/>
  <c r="X30" i="10" l="1"/>
  <c r="X22" i="10"/>
  <c r="AP33" i="25"/>
  <c r="AQ33" i="25" s="1"/>
  <c r="AR33" i="25" s="1"/>
  <c r="AS33" i="25" s="1"/>
  <c r="AT33" i="25" s="1"/>
  <c r="AU33" i="25" s="1"/>
  <c r="AV33" i="25" s="1"/>
  <c r="AW33" i="25" s="1"/>
  <c r="AX33" i="25" s="1"/>
  <c r="AY33" i="25" s="1"/>
  <c r="AZ33" i="25" s="1"/>
  <c r="AP25" i="25"/>
  <c r="AQ25" i="25" s="1"/>
  <c r="AR25" i="25" s="1"/>
  <c r="AS25" i="25" s="1"/>
  <c r="AT25" i="25" s="1"/>
  <c r="AU25" i="25" s="1"/>
  <c r="AV25" i="25" s="1"/>
  <c r="AW25" i="25" s="1"/>
  <c r="AX25" i="25" s="1"/>
  <c r="AY25" i="25" s="1"/>
  <c r="AZ25" i="25" s="1"/>
  <c r="AP17" i="25"/>
  <c r="AQ17" i="25" s="1"/>
  <c r="AR17" i="25" s="1"/>
  <c r="AS17" i="25" s="1"/>
  <c r="AT17" i="25" s="1"/>
  <c r="AU17" i="25" s="1"/>
  <c r="AV17" i="25" s="1"/>
  <c r="AW17" i="25" s="1"/>
  <c r="AX17" i="25" s="1"/>
  <c r="AY17" i="25" s="1"/>
  <c r="AZ17" i="25" s="1"/>
  <c r="X14" i="10"/>
  <c r="X6" i="10"/>
  <c r="AO41" i="23"/>
  <c r="AO42" i="23" s="1"/>
  <c r="AN41" i="23"/>
  <c r="AN42" i="23" s="1"/>
  <c r="AP34" i="24"/>
  <c r="AQ34" i="24" s="1"/>
  <c r="AR34" i="24" s="1"/>
  <c r="AS34" i="24" s="1"/>
  <c r="AT34" i="24" s="1"/>
  <c r="AU34" i="24" s="1"/>
  <c r="AV34" i="24" s="1"/>
  <c r="AW34" i="24" s="1"/>
  <c r="AX34" i="24" s="1"/>
  <c r="AY34" i="24" s="1"/>
  <c r="AZ34" i="24" s="1"/>
  <c r="AP18" i="24"/>
  <c r="AQ18" i="24" s="1"/>
  <c r="AR18" i="24" s="1"/>
  <c r="AS18" i="24" s="1"/>
  <c r="AT18" i="24" s="1"/>
  <c r="AU18" i="24" s="1"/>
  <c r="AV18" i="24" s="1"/>
  <c r="AW18" i="24" s="1"/>
  <c r="AX18" i="24" s="1"/>
  <c r="AY18" i="24" s="1"/>
  <c r="AZ18" i="24" s="1"/>
  <c r="X27" i="10"/>
  <c r="X8" i="10"/>
  <c r="X18" i="10"/>
  <c r="X16" i="10"/>
  <c r="X21" i="10"/>
  <c r="X11" i="10"/>
  <c r="X5" i="10"/>
  <c r="X19" i="10"/>
  <c r="X41" i="24"/>
  <c r="X41" i="27"/>
  <c r="Y10" i="27"/>
  <c r="X41" i="26"/>
  <c r="Y41" i="26"/>
  <c r="Z41" i="26"/>
  <c r="X3" i="10"/>
  <c r="X40" i="25"/>
  <c r="AL41" i="23"/>
  <c r="AM41" i="23"/>
  <c r="AM42" i="23" s="1"/>
  <c r="Y41" i="23"/>
  <c r="X41" i="23"/>
  <c r="X34" i="10" l="1"/>
  <c r="X3" i="32" s="1"/>
  <c r="X4" i="32" s="1"/>
  <c r="Y41" i="24"/>
  <c r="X42" i="24" s="1"/>
  <c r="Y41" i="27"/>
  <c r="Z10" i="27"/>
  <c r="X42" i="27"/>
  <c r="X42" i="26"/>
  <c r="Y42" i="26"/>
  <c r="AA41" i="26"/>
  <c r="Y40" i="25"/>
  <c r="AL42" i="23"/>
  <c r="X42" i="23"/>
  <c r="AB41" i="23"/>
  <c r="AF41" i="23"/>
  <c r="AE41" i="23"/>
  <c r="Z41" i="23"/>
  <c r="Y42" i="23" s="1"/>
  <c r="AA41" i="23"/>
  <c r="AD41" i="23"/>
  <c r="AC41" i="23"/>
  <c r="Z41" i="24" l="1"/>
  <c r="Y42" i="24" s="1"/>
  <c r="Z41" i="27"/>
  <c r="AA10" i="27"/>
  <c r="AB41" i="26"/>
  <c r="AA42" i="26" s="1"/>
  <c r="Z42" i="26"/>
  <c r="X41" i="25"/>
  <c r="Z40" i="25"/>
  <c r="Y41" i="25" s="1"/>
  <c r="AD42" i="23"/>
  <c r="AA42" i="23"/>
  <c r="AB42" i="23"/>
  <c r="AE42" i="23"/>
  <c r="AC42" i="23"/>
  <c r="Z42" i="23"/>
  <c r="AG41" i="23"/>
  <c r="AA41" i="24" l="1"/>
  <c r="Z42" i="24" s="1"/>
  <c r="Y42" i="27"/>
  <c r="AA41" i="27"/>
  <c r="AB10" i="27"/>
  <c r="AC41" i="26"/>
  <c r="AA40" i="25"/>
  <c r="Z41" i="25"/>
  <c r="AH41" i="23"/>
  <c r="AF42" i="23"/>
  <c r="AB41" i="24" l="1"/>
  <c r="AA42" i="24" s="1"/>
  <c r="AB41" i="27"/>
  <c r="AC10" i="27"/>
  <c r="AA42" i="27"/>
  <c r="Z42" i="27"/>
  <c r="AB42" i="26"/>
  <c r="AD41" i="26"/>
  <c r="AB40" i="25"/>
  <c r="AA41" i="25" s="1"/>
  <c r="AI41" i="23"/>
  <c r="AG42" i="23"/>
  <c r="AC41" i="24" l="1"/>
  <c r="AB42" i="24" s="1"/>
  <c r="AC41" i="27"/>
  <c r="AD10" i="27"/>
  <c r="AB42" i="27"/>
  <c r="AE41" i="26"/>
  <c r="AD42" i="26" s="1"/>
  <c r="AC42" i="26"/>
  <c r="AC40" i="25"/>
  <c r="AK41" i="23"/>
  <c r="AK42" i="23" s="1"/>
  <c r="AJ41" i="23"/>
  <c r="AH42" i="23"/>
  <c r="AP9" i="25" l="1"/>
  <c r="AQ9" i="25" s="1"/>
  <c r="AR9" i="25" s="1"/>
  <c r="AS9" i="25" s="1"/>
  <c r="AT9" i="25" s="1"/>
  <c r="AU9" i="25" s="1"/>
  <c r="AV9" i="25" s="1"/>
  <c r="AW9" i="25" s="1"/>
  <c r="AX9" i="25" s="1"/>
  <c r="AY9" i="25" s="1"/>
  <c r="AZ9" i="25" s="1"/>
  <c r="AD41" i="24"/>
  <c r="AC42" i="24" s="1"/>
  <c r="AD41" i="27"/>
  <c r="AC42" i="27" s="1"/>
  <c r="AE10" i="27"/>
  <c r="AF41" i="26"/>
  <c r="AD40" i="25"/>
  <c r="AC41" i="25" s="1"/>
  <c r="AB41" i="25"/>
  <c r="AJ42" i="23"/>
  <c r="AI42" i="23"/>
  <c r="AE41" i="24" l="1"/>
  <c r="AE41" i="27"/>
  <c r="AD42" i="27" s="1"/>
  <c r="AF10" i="27"/>
  <c r="AE42" i="26"/>
  <c r="AG41" i="26"/>
  <c r="AF42" i="26" s="1"/>
  <c r="AE40" i="25"/>
  <c r="AF41" i="24" l="1"/>
  <c r="AE42" i="24" s="1"/>
  <c r="AD42" i="24"/>
  <c r="AF41" i="27"/>
  <c r="AE42" i="27" s="1"/>
  <c r="AG10" i="27"/>
  <c r="AH41" i="26"/>
  <c r="AG42" i="26"/>
  <c r="AF40" i="25"/>
  <c r="AD41" i="25"/>
  <c r="AG41" i="24" l="1"/>
  <c r="AF42" i="27"/>
  <c r="AH10" i="27"/>
  <c r="AG41" i="27"/>
  <c r="AI41" i="26"/>
  <c r="AH42" i="26"/>
  <c r="AG40" i="25"/>
  <c r="AE41" i="25"/>
  <c r="AH41" i="24" l="1"/>
  <c r="AG42" i="24" s="1"/>
  <c r="AF42" i="24"/>
  <c r="AG42" i="27"/>
  <c r="AI10" i="27"/>
  <c r="AH41" i="27"/>
  <c r="AJ41" i="26"/>
  <c r="AI42" i="26" s="1"/>
  <c r="AF41" i="25"/>
  <c r="AH40" i="25"/>
  <c r="AI41" i="24" l="1"/>
  <c r="AH42" i="24" s="1"/>
  <c r="AH42" i="27"/>
  <c r="AI41" i="27"/>
  <c r="AJ10" i="27"/>
  <c r="AK41" i="26"/>
  <c r="AJ42" i="26" s="1"/>
  <c r="AI40" i="25"/>
  <c r="AH41" i="25"/>
  <c r="AG41" i="25"/>
  <c r="AJ41" i="24" l="1"/>
  <c r="AI42" i="24" s="1"/>
  <c r="AJ41" i="27"/>
  <c r="AK10" i="27"/>
  <c r="AL41" i="26"/>
  <c r="AK42" i="26" s="1"/>
  <c r="AJ40" i="25"/>
  <c r="AK41" i="24" l="1"/>
  <c r="AJ42" i="24" s="1"/>
  <c r="AK41" i="27"/>
  <c r="AL10" i="27"/>
  <c r="AI42" i="27"/>
  <c r="AM41" i="26"/>
  <c r="AL42" i="26" s="1"/>
  <c r="AK40" i="25"/>
  <c r="AI41" i="25"/>
  <c r="AL41" i="24" l="1"/>
  <c r="AK42" i="24" s="1"/>
  <c r="AP10" i="24"/>
  <c r="AQ10" i="24" s="1"/>
  <c r="AR10" i="24" s="1"/>
  <c r="AS10" i="24" s="1"/>
  <c r="AT10" i="24" s="1"/>
  <c r="AU10" i="24" s="1"/>
  <c r="AV10" i="24" s="1"/>
  <c r="AW10" i="24" s="1"/>
  <c r="AX10" i="24" s="1"/>
  <c r="AY10" i="24" s="1"/>
  <c r="AZ10" i="24" s="1"/>
  <c r="AK42" i="27"/>
  <c r="AJ42" i="27"/>
  <c r="AL41" i="27"/>
  <c r="AM10" i="27"/>
  <c r="AN41" i="26"/>
  <c r="AM42" i="26" s="1"/>
  <c r="AL40" i="25"/>
  <c r="AJ41" i="25"/>
  <c r="AM41" i="24" l="1"/>
  <c r="AL42" i="24" s="1"/>
  <c r="AM41" i="27"/>
  <c r="AN10" i="27"/>
  <c r="AL42" i="27"/>
  <c r="AO41" i="26"/>
  <c r="AN42" i="26" s="1"/>
  <c r="AM40" i="25"/>
  <c r="AL41" i="25" s="1"/>
  <c r="AK41" i="25"/>
  <c r="AN41" i="24" l="1"/>
  <c r="AM42" i="24" s="1"/>
  <c r="AN41" i="27"/>
  <c r="AO10" i="27"/>
  <c r="AP41" i="26"/>
  <c r="AO42" i="26" s="1"/>
  <c r="AN40" i="25"/>
  <c r="AM41" i="25" s="1"/>
  <c r="AO41" i="24" l="1"/>
  <c r="AN42" i="24" s="1"/>
  <c r="AN42" i="27"/>
  <c r="AM42" i="27"/>
  <c r="AO41" i="27"/>
  <c r="AP10" i="27"/>
  <c r="AQ41" i="26"/>
  <c r="AP42" i="26" s="1"/>
  <c r="AO40" i="25"/>
  <c r="AN41" i="25" s="1"/>
  <c r="AP41" i="24" l="1"/>
  <c r="AO42" i="24" s="1"/>
  <c r="AP41" i="27"/>
  <c r="AQ10" i="27"/>
  <c r="AR41" i="26"/>
  <c r="AQ42" i="26" s="1"/>
  <c r="AP40" i="25"/>
  <c r="AO41" i="25" s="1"/>
  <c r="AQ41" i="24" l="1"/>
  <c r="AP42" i="24" s="1"/>
  <c r="AP42" i="27"/>
  <c r="AO42" i="27"/>
  <c r="AQ41" i="27"/>
  <c r="AR10" i="27"/>
  <c r="AS41" i="26"/>
  <c r="AR42" i="26" s="1"/>
  <c r="AQ40" i="25"/>
  <c r="AP41" i="25" s="1"/>
  <c r="AR41" i="24" l="1"/>
  <c r="AQ42" i="24" s="1"/>
  <c r="AR41" i="27"/>
  <c r="AS10" i="27"/>
  <c r="AT41" i="26"/>
  <c r="AS42" i="26" s="1"/>
  <c r="AR40" i="25"/>
  <c r="AQ41" i="25" s="1"/>
  <c r="AS41" i="24" l="1"/>
  <c r="AR42" i="24" s="1"/>
  <c r="AR42" i="27"/>
  <c r="AQ42" i="27"/>
  <c r="AS41" i="27"/>
  <c r="AT10" i="27"/>
  <c r="AU41" i="26"/>
  <c r="AT42" i="26" s="1"/>
  <c r="AS40" i="25"/>
  <c r="AR41" i="25" s="1"/>
  <c r="AT41" i="24" l="1"/>
  <c r="AT41" i="27"/>
  <c r="AU10" i="27"/>
  <c r="AV41" i="26"/>
  <c r="AU42" i="26" s="1"/>
  <c r="AT40" i="25"/>
  <c r="AS41" i="25" s="1"/>
  <c r="AS42" i="24" l="1"/>
  <c r="AU41" i="24"/>
  <c r="AU41" i="27"/>
  <c r="AV10" i="27"/>
  <c r="AS42" i="27"/>
  <c r="AW41" i="26"/>
  <c r="AV42" i="26" s="1"/>
  <c r="AU40" i="25"/>
  <c r="AT41" i="25" s="1"/>
  <c r="AV41" i="24" l="1"/>
  <c r="AU42" i="24" s="1"/>
  <c r="AT42" i="24"/>
  <c r="AV41" i="27"/>
  <c r="AU42" i="27" s="1"/>
  <c r="AW10" i="27"/>
  <c r="AT42" i="27"/>
  <c r="AX41" i="26"/>
  <c r="AV40" i="25"/>
  <c r="AU41" i="25" s="1"/>
  <c r="AW41" i="24" l="1"/>
  <c r="AV42" i="24" s="1"/>
  <c r="AX10" i="27"/>
  <c r="AW41" i="27"/>
  <c r="AY41" i="26"/>
  <c r="AZ41" i="26"/>
  <c r="AW42" i="26"/>
  <c r="AW40" i="25"/>
  <c r="AV41" i="25" s="1"/>
  <c r="AX41" i="24" l="1"/>
  <c r="AW42" i="24"/>
  <c r="AY10" i="27"/>
  <c r="AX41" i="27"/>
  <c r="AV42" i="27"/>
  <c r="AY42" i="26"/>
  <c r="AX42" i="26"/>
  <c r="AX40" i="25"/>
  <c r="AW41" i="25" s="1"/>
  <c r="AY41" i="24" l="1"/>
  <c r="AZ41" i="24"/>
  <c r="AZ42" i="24" s="1"/>
  <c r="AX42" i="24"/>
  <c r="AY41" i="27"/>
  <c r="AZ10" i="27"/>
  <c r="AZ41" i="27" s="1"/>
  <c r="AW42" i="27"/>
  <c r="AZ40" i="25"/>
  <c r="AY40" i="25"/>
  <c r="AY41" i="25" s="1"/>
  <c r="AY42" i="24" l="1"/>
  <c r="AY42" i="27"/>
  <c r="AX42" i="27"/>
  <c r="AX41" i="25"/>
  <c r="M6" i="10" l="1"/>
  <c r="N6" i="10"/>
  <c r="O14" i="10"/>
  <c r="N14" i="10" s="1"/>
  <c r="M14" i="10" s="1"/>
  <c r="P14" i="10"/>
  <c r="W22" i="30" l="1"/>
  <c r="W21" i="30"/>
  <c r="W20" i="30"/>
  <c r="W19" i="30"/>
  <c r="W18" i="30"/>
  <c r="W17" i="30"/>
  <c r="W16" i="30"/>
  <c r="W15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B10" i="30"/>
  <c r="B15" i="30"/>
  <c r="U38" i="27"/>
  <c r="T38" i="27"/>
  <c r="S38" i="27"/>
  <c r="R38" i="27"/>
  <c r="Q38" i="27"/>
  <c r="P38" i="27"/>
  <c r="O38" i="27"/>
  <c r="N38" i="27"/>
  <c r="M38" i="27"/>
  <c r="L38" i="27" s="1"/>
  <c r="K38" i="27" s="1"/>
  <c r="J38" i="27" s="1"/>
  <c r="I38" i="27" s="1"/>
  <c r="H38" i="27" s="1"/>
  <c r="G38" i="27" s="1"/>
  <c r="F38" i="27" s="1"/>
  <c r="E38" i="27" s="1"/>
  <c r="D38" i="27" s="1"/>
  <c r="C38" i="27" s="1"/>
  <c r="B38" i="27" s="1"/>
  <c r="N20" i="27"/>
  <c r="O20" i="27"/>
  <c r="P20" i="27"/>
  <c r="Q20" i="27"/>
  <c r="R20" i="27"/>
  <c r="S20" i="27"/>
  <c r="T20" i="27"/>
  <c r="M20" i="27"/>
  <c r="L20" i="27" s="1"/>
  <c r="K20" i="27" s="1"/>
  <c r="J20" i="27" s="1"/>
  <c r="I20" i="27" s="1"/>
  <c r="H20" i="27" s="1"/>
  <c r="G20" i="27" s="1"/>
  <c r="F20" i="27" s="1"/>
  <c r="E20" i="27" s="1"/>
  <c r="D20" i="27" s="1"/>
  <c r="C20" i="27" s="1"/>
  <c r="B20" i="27" s="1"/>
  <c r="M11" i="27"/>
  <c r="L11" i="27" s="1"/>
  <c r="K11" i="27" s="1"/>
  <c r="J11" i="27" s="1"/>
  <c r="I11" i="27" s="1"/>
  <c r="H11" i="27" s="1"/>
  <c r="G11" i="27" s="1"/>
  <c r="F11" i="27" s="1"/>
  <c r="E11" i="27" s="1"/>
  <c r="D11" i="27" s="1"/>
  <c r="C11" i="27" s="1"/>
  <c r="B11" i="27" s="1"/>
  <c r="N11" i="27"/>
  <c r="O11" i="27"/>
  <c r="P11" i="27"/>
  <c r="Q11" i="27"/>
  <c r="R11" i="27"/>
  <c r="S11" i="27"/>
  <c r="T11" i="27"/>
  <c r="U11" i="27"/>
  <c r="V11" i="27"/>
  <c r="W11" i="27"/>
  <c r="M12" i="27"/>
  <c r="L12" i="27" s="1"/>
  <c r="K12" i="27" s="1"/>
  <c r="J12" i="27" s="1"/>
  <c r="I12" i="27" s="1"/>
  <c r="H12" i="27" s="1"/>
  <c r="G12" i="27" s="1"/>
  <c r="F12" i="27" s="1"/>
  <c r="E12" i="27" s="1"/>
  <c r="D12" i="27" s="1"/>
  <c r="C12" i="27" s="1"/>
  <c r="B12" i="27" s="1"/>
  <c r="N12" i="27"/>
  <c r="O12" i="27"/>
  <c r="P12" i="27"/>
  <c r="Q12" i="27"/>
  <c r="R12" i="27"/>
  <c r="S12" i="27"/>
  <c r="T12" i="27"/>
  <c r="U12" i="27"/>
  <c r="V12" i="27"/>
  <c r="W12" i="27"/>
  <c r="N13" i="27"/>
  <c r="O13" i="27"/>
  <c r="P13" i="27"/>
  <c r="Q13" i="27"/>
  <c r="R13" i="27"/>
  <c r="S13" i="27"/>
  <c r="T13" i="27"/>
  <c r="U13" i="27"/>
  <c r="V13" i="27"/>
  <c r="W13" i="27"/>
  <c r="M14" i="27"/>
  <c r="L14" i="27" s="1"/>
  <c r="K14" i="27" s="1"/>
  <c r="J14" i="27" s="1"/>
  <c r="I14" i="27" s="1"/>
  <c r="H14" i="27" s="1"/>
  <c r="G14" i="27" s="1"/>
  <c r="F14" i="27" s="1"/>
  <c r="E14" i="27" s="1"/>
  <c r="D14" i="27" s="1"/>
  <c r="C14" i="27" s="1"/>
  <c r="B14" i="27" s="1"/>
  <c r="N14" i="27"/>
  <c r="O14" i="27"/>
  <c r="P14" i="27"/>
  <c r="Q14" i="27"/>
  <c r="R14" i="27"/>
  <c r="S14" i="27"/>
  <c r="T14" i="27"/>
  <c r="U14" i="27"/>
  <c r="V14" i="27"/>
  <c r="W14" i="27"/>
  <c r="M15" i="27"/>
  <c r="L15" i="27" s="1"/>
  <c r="K15" i="27" s="1"/>
  <c r="J15" i="27" s="1"/>
  <c r="I15" i="27" s="1"/>
  <c r="H15" i="27" s="1"/>
  <c r="G15" i="27" s="1"/>
  <c r="F15" i="27" s="1"/>
  <c r="E15" i="27" s="1"/>
  <c r="D15" i="27" s="1"/>
  <c r="C15" i="27" s="1"/>
  <c r="B15" i="27" s="1"/>
  <c r="N15" i="27"/>
  <c r="O15" i="27"/>
  <c r="P15" i="27"/>
  <c r="Q15" i="27"/>
  <c r="R15" i="27"/>
  <c r="S15" i="27"/>
  <c r="T15" i="27"/>
  <c r="U15" i="27"/>
  <c r="V15" i="27"/>
  <c r="W15" i="27"/>
  <c r="M16" i="27"/>
  <c r="L16" i="27" s="1"/>
  <c r="K16" i="27" s="1"/>
  <c r="J16" i="27" s="1"/>
  <c r="I16" i="27" s="1"/>
  <c r="H16" i="27" s="1"/>
  <c r="G16" i="27" s="1"/>
  <c r="F16" i="27" s="1"/>
  <c r="E16" i="27" s="1"/>
  <c r="D16" i="27" s="1"/>
  <c r="C16" i="27" s="1"/>
  <c r="B16" i="27" s="1"/>
  <c r="N16" i="27"/>
  <c r="O16" i="27"/>
  <c r="P16" i="27"/>
  <c r="Q16" i="27"/>
  <c r="R16" i="27"/>
  <c r="S16" i="27"/>
  <c r="T16" i="27"/>
  <c r="U16" i="27"/>
  <c r="V16" i="27"/>
  <c r="W16" i="27"/>
  <c r="M17" i="27"/>
  <c r="L17" i="27" s="1"/>
  <c r="K17" i="27" s="1"/>
  <c r="J17" i="27" s="1"/>
  <c r="I17" i="27" s="1"/>
  <c r="H17" i="27" s="1"/>
  <c r="G17" i="27" s="1"/>
  <c r="F17" i="27" s="1"/>
  <c r="E17" i="27" s="1"/>
  <c r="D17" i="27" s="1"/>
  <c r="C17" i="27" s="1"/>
  <c r="B17" i="27" s="1"/>
  <c r="N17" i="27"/>
  <c r="O17" i="27"/>
  <c r="P17" i="27"/>
  <c r="Q17" i="27"/>
  <c r="R17" i="27"/>
  <c r="S17" i="27"/>
  <c r="T17" i="27"/>
  <c r="U17" i="27"/>
  <c r="V17" i="27"/>
  <c r="W17" i="27"/>
  <c r="M18" i="27"/>
  <c r="L18" i="27" s="1"/>
  <c r="K18" i="27" s="1"/>
  <c r="J18" i="27" s="1"/>
  <c r="I18" i="27" s="1"/>
  <c r="H18" i="27" s="1"/>
  <c r="G18" i="27" s="1"/>
  <c r="F18" i="27" s="1"/>
  <c r="E18" i="27" s="1"/>
  <c r="D18" i="27" s="1"/>
  <c r="C18" i="27" s="1"/>
  <c r="B18" i="27" s="1"/>
  <c r="N18" i="27"/>
  <c r="O18" i="27"/>
  <c r="P18" i="27"/>
  <c r="Q18" i="27"/>
  <c r="R18" i="27"/>
  <c r="S18" i="27"/>
  <c r="T18" i="27"/>
  <c r="U18" i="27"/>
  <c r="V18" i="27"/>
  <c r="W18" i="27"/>
  <c r="M19" i="27"/>
  <c r="L19" i="27" s="1"/>
  <c r="K19" i="27" s="1"/>
  <c r="J19" i="27" s="1"/>
  <c r="I19" i="27" s="1"/>
  <c r="H19" i="27" s="1"/>
  <c r="G19" i="27" s="1"/>
  <c r="F19" i="27" s="1"/>
  <c r="E19" i="27" s="1"/>
  <c r="D19" i="27" s="1"/>
  <c r="C19" i="27" s="1"/>
  <c r="B19" i="27" s="1"/>
  <c r="N19" i="27"/>
  <c r="O19" i="27"/>
  <c r="P19" i="27"/>
  <c r="Q19" i="27"/>
  <c r="R19" i="27"/>
  <c r="S19" i="27"/>
  <c r="T19" i="27"/>
  <c r="U19" i="27"/>
  <c r="V19" i="27"/>
  <c r="W19" i="27"/>
  <c r="U20" i="27"/>
  <c r="V20" i="27"/>
  <c r="W20" i="27"/>
  <c r="P21" i="27"/>
  <c r="Q21" i="27"/>
  <c r="R21" i="27"/>
  <c r="S21" i="27"/>
  <c r="T21" i="27"/>
  <c r="U21" i="27"/>
  <c r="V21" i="27"/>
  <c r="W21" i="27"/>
  <c r="M22" i="27"/>
  <c r="L22" i="27" s="1"/>
  <c r="K22" i="27" s="1"/>
  <c r="J22" i="27" s="1"/>
  <c r="I22" i="27" s="1"/>
  <c r="H22" i="27" s="1"/>
  <c r="G22" i="27" s="1"/>
  <c r="F22" i="27" s="1"/>
  <c r="E22" i="27" s="1"/>
  <c r="D22" i="27" s="1"/>
  <c r="C22" i="27" s="1"/>
  <c r="B22" i="27" s="1"/>
  <c r="N22" i="27"/>
  <c r="O22" i="27"/>
  <c r="P22" i="27"/>
  <c r="Q22" i="27"/>
  <c r="R22" i="27"/>
  <c r="S22" i="27"/>
  <c r="T22" i="27"/>
  <c r="U22" i="27"/>
  <c r="V22" i="27"/>
  <c r="W22" i="27"/>
  <c r="M24" i="27"/>
  <c r="L24" i="27" s="1"/>
  <c r="K24" i="27" s="1"/>
  <c r="J24" i="27" s="1"/>
  <c r="I24" i="27" s="1"/>
  <c r="H24" i="27" s="1"/>
  <c r="G24" i="27" s="1"/>
  <c r="F24" i="27" s="1"/>
  <c r="E24" i="27" s="1"/>
  <c r="D24" i="27" s="1"/>
  <c r="C24" i="27" s="1"/>
  <c r="B24" i="27" s="1"/>
  <c r="N24" i="27"/>
  <c r="O24" i="27"/>
  <c r="P24" i="27"/>
  <c r="Q24" i="27"/>
  <c r="R24" i="27"/>
  <c r="S24" i="27"/>
  <c r="T24" i="27"/>
  <c r="U24" i="27"/>
  <c r="V24" i="27"/>
  <c r="W24" i="27"/>
  <c r="M25" i="27"/>
  <c r="L25" i="27" s="1"/>
  <c r="K25" i="27" s="1"/>
  <c r="J25" i="27" s="1"/>
  <c r="I25" i="27" s="1"/>
  <c r="H25" i="27" s="1"/>
  <c r="G25" i="27" s="1"/>
  <c r="F25" i="27" s="1"/>
  <c r="E25" i="27" s="1"/>
  <c r="D25" i="27" s="1"/>
  <c r="C25" i="27" s="1"/>
  <c r="B25" i="27" s="1"/>
  <c r="N25" i="27"/>
  <c r="O25" i="27"/>
  <c r="P25" i="27"/>
  <c r="Q25" i="27"/>
  <c r="R25" i="27"/>
  <c r="S25" i="27"/>
  <c r="T25" i="27"/>
  <c r="U25" i="27"/>
  <c r="V25" i="27"/>
  <c r="W25" i="27"/>
  <c r="M26" i="27"/>
  <c r="L26" i="27" s="1"/>
  <c r="K26" i="27" s="1"/>
  <c r="J26" i="27" s="1"/>
  <c r="I26" i="27" s="1"/>
  <c r="H26" i="27" s="1"/>
  <c r="G26" i="27" s="1"/>
  <c r="F26" i="27" s="1"/>
  <c r="E26" i="27" s="1"/>
  <c r="D26" i="27" s="1"/>
  <c r="C26" i="27" s="1"/>
  <c r="B26" i="27" s="1"/>
  <c r="N26" i="27"/>
  <c r="O26" i="27"/>
  <c r="P26" i="27"/>
  <c r="Q26" i="27"/>
  <c r="R26" i="27"/>
  <c r="S26" i="27"/>
  <c r="T26" i="27"/>
  <c r="U26" i="27"/>
  <c r="V26" i="27"/>
  <c r="W26" i="27"/>
  <c r="M27" i="27"/>
  <c r="L27" i="27" s="1"/>
  <c r="K27" i="27" s="1"/>
  <c r="J27" i="27" s="1"/>
  <c r="I27" i="27" s="1"/>
  <c r="H27" i="27" s="1"/>
  <c r="G27" i="27" s="1"/>
  <c r="F27" i="27" s="1"/>
  <c r="E27" i="27" s="1"/>
  <c r="D27" i="27" s="1"/>
  <c r="C27" i="27" s="1"/>
  <c r="B27" i="27" s="1"/>
  <c r="N27" i="27"/>
  <c r="O27" i="27"/>
  <c r="P27" i="27"/>
  <c r="Q27" i="27"/>
  <c r="R27" i="27"/>
  <c r="S27" i="27"/>
  <c r="T27" i="27"/>
  <c r="U27" i="27"/>
  <c r="V27" i="27"/>
  <c r="W27" i="27"/>
  <c r="M28" i="27"/>
  <c r="L28" i="27" s="1"/>
  <c r="K28" i="27" s="1"/>
  <c r="J28" i="27" s="1"/>
  <c r="I28" i="27" s="1"/>
  <c r="H28" i="27" s="1"/>
  <c r="G28" i="27" s="1"/>
  <c r="F28" i="27" s="1"/>
  <c r="E28" i="27" s="1"/>
  <c r="D28" i="27" s="1"/>
  <c r="C28" i="27" s="1"/>
  <c r="B28" i="27" s="1"/>
  <c r="N28" i="27"/>
  <c r="O28" i="27"/>
  <c r="P28" i="27"/>
  <c r="Q28" i="27"/>
  <c r="R28" i="27"/>
  <c r="S28" i="27"/>
  <c r="T28" i="27"/>
  <c r="U28" i="27"/>
  <c r="V28" i="27"/>
  <c r="W28" i="27"/>
  <c r="M29" i="27"/>
  <c r="L29" i="27" s="1"/>
  <c r="K29" i="27" s="1"/>
  <c r="J29" i="27" s="1"/>
  <c r="I29" i="27" s="1"/>
  <c r="H29" i="27" s="1"/>
  <c r="G29" i="27" s="1"/>
  <c r="F29" i="27" s="1"/>
  <c r="E29" i="27" s="1"/>
  <c r="D29" i="27" s="1"/>
  <c r="C29" i="27" s="1"/>
  <c r="B29" i="27" s="1"/>
  <c r="N29" i="27"/>
  <c r="O29" i="27"/>
  <c r="P29" i="27"/>
  <c r="Q29" i="27"/>
  <c r="R29" i="27"/>
  <c r="S29" i="27"/>
  <c r="T29" i="27"/>
  <c r="U29" i="27"/>
  <c r="V29" i="27"/>
  <c r="W29" i="27"/>
  <c r="M30" i="27"/>
  <c r="L30" i="27" s="1"/>
  <c r="K30" i="27" s="1"/>
  <c r="J30" i="27" s="1"/>
  <c r="I30" i="27" s="1"/>
  <c r="H30" i="27" s="1"/>
  <c r="G30" i="27" s="1"/>
  <c r="F30" i="27" s="1"/>
  <c r="E30" i="27" s="1"/>
  <c r="D30" i="27" s="1"/>
  <c r="C30" i="27" s="1"/>
  <c r="B30" i="27" s="1"/>
  <c r="N30" i="27"/>
  <c r="O30" i="27"/>
  <c r="P30" i="27"/>
  <c r="Q30" i="27"/>
  <c r="R30" i="27"/>
  <c r="S30" i="27"/>
  <c r="T30" i="27"/>
  <c r="U30" i="27"/>
  <c r="V30" i="27"/>
  <c r="W30" i="27"/>
  <c r="M31" i="27"/>
  <c r="L31" i="27" s="1"/>
  <c r="K31" i="27" s="1"/>
  <c r="J31" i="27" s="1"/>
  <c r="I31" i="27" s="1"/>
  <c r="H31" i="27" s="1"/>
  <c r="G31" i="27" s="1"/>
  <c r="F31" i="27" s="1"/>
  <c r="E31" i="27" s="1"/>
  <c r="D31" i="27" s="1"/>
  <c r="C31" i="27" s="1"/>
  <c r="B31" i="27" s="1"/>
  <c r="N31" i="27"/>
  <c r="O31" i="27"/>
  <c r="P31" i="27"/>
  <c r="Q31" i="27"/>
  <c r="R31" i="27"/>
  <c r="S31" i="27"/>
  <c r="T31" i="27"/>
  <c r="U31" i="27"/>
  <c r="V31" i="27"/>
  <c r="W31" i="27"/>
  <c r="M32" i="27"/>
  <c r="L32" i="27" s="1"/>
  <c r="K32" i="27" s="1"/>
  <c r="J32" i="27" s="1"/>
  <c r="I32" i="27" s="1"/>
  <c r="H32" i="27" s="1"/>
  <c r="G32" i="27" s="1"/>
  <c r="F32" i="27" s="1"/>
  <c r="E32" i="27" s="1"/>
  <c r="D32" i="27" s="1"/>
  <c r="C32" i="27" s="1"/>
  <c r="B32" i="27" s="1"/>
  <c r="N32" i="27"/>
  <c r="O32" i="27"/>
  <c r="P32" i="27"/>
  <c r="Q32" i="27"/>
  <c r="R32" i="27"/>
  <c r="S32" i="27"/>
  <c r="T32" i="27"/>
  <c r="U32" i="27"/>
  <c r="V32" i="27"/>
  <c r="W32" i="27"/>
  <c r="M33" i="27"/>
  <c r="L33" i="27" s="1"/>
  <c r="K33" i="27" s="1"/>
  <c r="J33" i="27" s="1"/>
  <c r="I33" i="27" s="1"/>
  <c r="H33" i="27" s="1"/>
  <c r="G33" i="27" s="1"/>
  <c r="F33" i="27" s="1"/>
  <c r="E33" i="27" s="1"/>
  <c r="D33" i="27" s="1"/>
  <c r="C33" i="27" s="1"/>
  <c r="B33" i="27" s="1"/>
  <c r="N33" i="27"/>
  <c r="O33" i="27"/>
  <c r="P33" i="27"/>
  <c r="Q33" i="27"/>
  <c r="R33" i="27"/>
  <c r="S33" i="27"/>
  <c r="T33" i="27"/>
  <c r="U33" i="27"/>
  <c r="V33" i="27"/>
  <c r="W33" i="27"/>
  <c r="M34" i="27"/>
  <c r="L34" i="27" s="1"/>
  <c r="K34" i="27" s="1"/>
  <c r="J34" i="27" s="1"/>
  <c r="I34" i="27" s="1"/>
  <c r="H34" i="27" s="1"/>
  <c r="G34" i="27" s="1"/>
  <c r="F34" i="27" s="1"/>
  <c r="E34" i="27" s="1"/>
  <c r="D34" i="27" s="1"/>
  <c r="C34" i="27" s="1"/>
  <c r="B34" i="27" s="1"/>
  <c r="N34" i="27"/>
  <c r="O34" i="27"/>
  <c r="P34" i="27"/>
  <c r="Q34" i="27"/>
  <c r="R34" i="27"/>
  <c r="S34" i="27"/>
  <c r="T34" i="27"/>
  <c r="U34" i="27"/>
  <c r="V34" i="27"/>
  <c r="W34" i="27"/>
  <c r="M35" i="27"/>
  <c r="L35" i="27" s="1"/>
  <c r="K35" i="27" s="1"/>
  <c r="J35" i="27" s="1"/>
  <c r="I35" i="27" s="1"/>
  <c r="H35" i="27" s="1"/>
  <c r="G35" i="27" s="1"/>
  <c r="F35" i="27" s="1"/>
  <c r="E35" i="27" s="1"/>
  <c r="D35" i="27" s="1"/>
  <c r="C35" i="27" s="1"/>
  <c r="B35" i="27" s="1"/>
  <c r="N35" i="27"/>
  <c r="O35" i="27"/>
  <c r="P35" i="27"/>
  <c r="Q35" i="27"/>
  <c r="R35" i="27"/>
  <c r="S35" i="27"/>
  <c r="T35" i="27"/>
  <c r="U35" i="27"/>
  <c r="V35" i="27"/>
  <c r="W35" i="27"/>
  <c r="M36" i="27"/>
  <c r="L36" i="27" s="1"/>
  <c r="K36" i="27" s="1"/>
  <c r="J36" i="27" s="1"/>
  <c r="I36" i="27" s="1"/>
  <c r="H36" i="27" s="1"/>
  <c r="G36" i="27" s="1"/>
  <c r="F36" i="27" s="1"/>
  <c r="E36" i="27" s="1"/>
  <c r="D36" i="27" s="1"/>
  <c r="C36" i="27" s="1"/>
  <c r="B36" i="27" s="1"/>
  <c r="N36" i="27"/>
  <c r="O36" i="27"/>
  <c r="P36" i="27"/>
  <c r="Q36" i="27"/>
  <c r="R36" i="27"/>
  <c r="S36" i="27"/>
  <c r="T36" i="27"/>
  <c r="U36" i="27"/>
  <c r="V36" i="27"/>
  <c r="W36" i="27"/>
  <c r="M37" i="27"/>
  <c r="L37" i="27" s="1"/>
  <c r="K37" i="27" s="1"/>
  <c r="J37" i="27" s="1"/>
  <c r="I37" i="27" s="1"/>
  <c r="H37" i="27" s="1"/>
  <c r="G37" i="27" s="1"/>
  <c r="F37" i="27" s="1"/>
  <c r="E37" i="27" s="1"/>
  <c r="D37" i="27" s="1"/>
  <c r="C37" i="27" s="1"/>
  <c r="B37" i="27" s="1"/>
  <c r="N37" i="27"/>
  <c r="O37" i="27"/>
  <c r="P37" i="27"/>
  <c r="Q37" i="27"/>
  <c r="R37" i="27"/>
  <c r="S37" i="27"/>
  <c r="T37" i="27"/>
  <c r="U37" i="27"/>
  <c r="V37" i="27"/>
  <c r="W37" i="27"/>
  <c r="V38" i="27"/>
  <c r="W38" i="27"/>
  <c r="M39" i="27"/>
  <c r="L39" i="27" s="1"/>
  <c r="K39" i="27" s="1"/>
  <c r="J39" i="27" s="1"/>
  <c r="I39" i="27" s="1"/>
  <c r="H39" i="27" s="1"/>
  <c r="G39" i="27" s="1"/>
  <c r="F39" i="27" s="1"/>
  <c r="E39" i="27" s="1"/>
  <c r="D39" i="27" s="1"/>
  <c r="C39" i="27" s="1"/>
  <c r="B39" i="27" s="1"/>
  <c r="N39" i="27"/>
  <c r="O39" i="27"/>
  <c r="P39" i="27"/>
  <c r="Q39" i="27"/>
  <c r="R39" i="27"/>
  <c r="S39" i="27"/>
  <c r="T39" i="27"/>
  <c r="U39" i="27"/>
  <c r="V39" i="27"/>
  <c r="W39" i="27"/>
  <c r="M40" i="27"/>
  <c r="L40" i="27" s="1"/>
  <c r="K40" i="27" s="1"/>
  <c r="J40" i="27" s="1"/>
  <c r="I40" i="27" s="1"/>
  <c r="H40" i="27" s="1"/>
  <c r="G40" i="27" s="1"/>
  <c r="F40" i="27" s="1"/>
  <c r="E40" i="27" s="1"/>
  <c r="D40" i="27" s="1"/>
  <c r="C40" i="27" s="1"/>
  <c r="B40" i="27" s="1"/>
  <c r="N40" i="27"/>
  <c r="O40" i="27"/>
  <c r="P40" i="27"/>
  <c r="Q40" i="27"/>
  <c r="R40" i="27"/>
  <c r="S40" i="27"/>
  <c r="T40" i="27"/>
  <c r="U40" i="27"/>
  <c r="V40" i="27"/>
  <c r="W40" i="27"/>
  <c r="W10" i="27"/>
  <c r="N38" i="26"/>
  <c r="O38" i="26"/>
  <c r="P38" i="26"/>
  <c r="Q38" i="26"/>
  <c r="R38" i="26"/>
  <c r="S38" i="26"/>
  <c r="T38" i="26"/>
  <c r="M38" i="26"/>
  <c r="L38" i="26" s="1"/>
  <c r="K38" i="26" s="1"/>
  <c r="J38" i="26" s="1"/>
  <c r="I38" i="26" s="1"/>
  <c r="H38" i="26" s="1"/>
  <c r="G38" i="26" s="1"/>
  <c r="F38" i="26" s="1"/>
  <c r="E38" i="26" s="1"/>
  <c r="D38" i="26" s="1"/>
  <c r="C38" i="26" s="1"/>
  <c r="B38" i="26" s="1"/>
  <c r="N20" i="26"/>
  <c r="O20" i="26"/>
  <c r="P20" i="26"/>
  <c r="Q20" i="26"/>
  <c r="R20" i="26"/>
  <c r="S20" i="26"/>
  <c r="T20" i="26"/>
  <c r="M20" i="26"/>
  <c r="L20" i="26" s="1"/>
  <c r="K20" i="26" s="1"/>
  <c r="J20" i="26" s="1"/>
  <c r="I20" i="26" s="1"/>
  <c r="H20" i="26" s="1"/>
  <c r="G20" i="26" s="1"/>
  <c r="F20" i="26" s="1"/>
  <c r="E20" i="26" s="1"/>
  <c r="D20" i="26" s="1"/>
  <c r="C20" i="26" s="1"/>
  <c r="B20" i="26" s="1"/>
  <c r="M11" i="26"/>
  <c r="L11" i="26" s="1"/>
  <c r="K11" i="26" s="1"/>
  <c r="J11" i="26" s="1"/>
  <c r="I11" i="26" s="1"/>
  <c r="H11" i="26" s="1"/>
  <c r="G11" i="26" s="1"/>
  <c r="F11" i="26" s="1"/>
  <c r="E11" i="26" s="1"/>
  <c r="D11" i="26" s="1"/>
  <c r="C11" i="26" s="1"/>
  <c r="B11" i="26" s="1"/>
  <c r="N11" i="26"/>
  <c r="O11" i="26"/>
  <c r="P11" i="26"/>
  <c r="Q11" i="26"/>
  <c r="R11" i="26"/>
  <c r="S11" i="26"/>
  <c r="T11" i="26"/>
  <c r="U11" i="26"/>
  <c r="V11" i="26"/>
  <c r="W11" i="26"/>
  <c r="M12" i="26"/>
  <c r="L12" i="26" s="1"/>
  <c r="K12" i="26" s="1"/>
  <c r="J12" i="26" s="1"/>
  <c r="I12" i="26" s="1"/>
  <c r="H12" i="26" s="1"/>
  <c r="G12" i="26" s="1"/>
  <c r="F12" i="26" s="1"/>
  <c r="E12" i="26" s="1"/>
  <c r="D12" i="26" s="1"/>
  <c r="C12" i="26" s="1"/>
  <c r="B12" i="26" s="1"/>
  <c r="N12" i="26"/>
  <c r="O12" i="26"/>
  <c r="P12" i="26"/>
  <c r="Q12" i="26"/>
  <c r="R12" i="26"/>
  <c r="S12" i="26"/>
  <c r="T12" i="26"/>
  <c r="U12" i="26"/>
  <c r="V12" i="26"/>
  <c r="W12" i="26"/>
  <c r="N13" i="26"/>
  <c r="O13" i="26"/>
  <c r="P13" i="26"/>
  <c r="Q13" i="26"/>
  <c r="R13" i="26"/>
  <c r="S13" i="26"/>
  <c r="T13" i="26"/>
  <c r="U13" i="26"/>
  <c r="V13" i="26"/>
  <c r="W13" i="26"/>
  <c r="M14" i="26"/>
  <c r="L14" i="26" s="1"/>
  <c r="K14" i="26" s="1"/>
  <c r="J14" i="26" s="1"/>
  <c r="I14" i="26" s="1"/>
  <c r="H14" i="26" s="1"/>
  <c r="G14" i="26" s="1"/>
  <c r="F14" i="26" s="1"/>
  <c r="E14" i="26" s="1"/>
  <c r="D14" i="26" s="1"/>
  <c r="C14" i="26" s="1"/>
  <c r="B14" i="26" s="1"/>
  <c r="N14" i="26"/>
  <c r="O14" i="26"/>
  <c r="P14" i="26"/>
  <c r="Q14" i="26"/>
  <c r="R14" i="26"/>
  <c r="S14" i="26"/>
  <c r="T14" i="26"/>
  <c r="U14" i="26"/>
  <c r="V14" i="26"/>
  <c r="W14" i="26"/>
  <c r="M15" i="26"/>
  <c r="L15" i="26" s="1"/>
  <c r="K15" i="26" s="1"/>
  <c r="J15" i="26" s="1"/>
  <c r="I15" i="26" s="1"/>
  <c r="H15" i="26" s="1"/>
  <c r="G15" i="26" s="1"/>
  <c r="F15" i="26" s="1"/>
  <c r="E15" i="26" s="1"/>
  <c r="D15" i="26" s="1"/>
  <c r="C15" i="26" s="1"/>
  <c r="B15" i="26" s="1"/>
  <c r="N15" i="26"/>
  <c r="O15" i="26"/>
  <c r="P15" i="26"/>
  <c r="Q15" i="26"/>
  <c r="R15" i="26"/>
  <c r="S15" i="26"/>
  <c r="T15" i="26"/>
  <c r="U15" i="26"/>
  <c r="V15" i="26"/>
  <c r="W15" i="26"/>
  <c r="M16" i="26"/>
  <c r="L16" i="26" s="1"/>
  <c r="K16" i="26" s="1"/>
  <c r="J16" i="26" s="1"/>
  <c r="I16" i="26" s="1"/>
  <c r="H16" i="26" s="1"/>
  <c r="G16" i="26" s="1"/>
  <c r="F16" i="26" s="1"/>
  <c r="E16" i="26" s="1"/>
  <c r="D16" i="26" s="1"/>
  <c r="C16" i="26" s="1"/>
  <c r="B16" i="26" s="1"/>
  <c r="N16" i="26"/>
  <c r="O16" i="26"/>
  <c r="P16" i="26"/>
  <c r="Q16" i="26"/>
  <c r="R16" i="26"/>
  <c r="S16" i="26"/>
  <c r="T16" i="26"/>
  <c r="U16" i="26"/>
  <c r="V16" i="26"/>
  <c r="W16" i="26"/>
  <c r="M17" i="26"/>
  <c r="L17" i="26" s="1"/>
  <c r="K17" i="26" s="1"/>
  <c r="J17" i="26" s="1"/>
  <c r="I17" i="26" s="1"/>
  <c r="H17" i="26" s="1"/>
  <c r="G17" i="26" s="1"/>
  <c r="F17" i="26" s="1"/>
  <c r="E17" i="26" s="1"/>
  <c r="D17" i="26" s="1"/>
  <c r="C17" i="26" s="1"/>
  <c r="B17" i="26" s="1"/>
  <c r="N17" i="26"/>
  <c r="O17" i="26"/>
  <c r="P17" i="26"/>
  <c r="Q17" i="26"/>
  <c r="R17" i="26"/>
  <c r="S17" i="26"/>
  <c r="T17" i="26"/>
  <c r="U17" i="26"/>
  <c r="V17" i="26"/>
  <c r="W17" i="26"/>
  <c r="M18" i="26"/>
  <c r="L18" i="26" s="1"/>
  <c r="K18" i="26" s="1"/>
  <c r="J18" i="26" s="1"/>
  <c r="I18" i="26" s="1"/>
  <c r="H18" i="26" s="1"/>
  <c r="G18" i="26" s="1"/>
  <c r="F18" i="26" s="1"/>
  <c r="E18" i="26" s="1"/>
  <c r="D18" i="26" s="1"/>
  <c r="C18" i="26" s="1"/>
  <c r="B18" i="26" s="1"/>
  <c r="N18" i="26"/>
  <c r="O18" i="26"/>
  <c r="P18" i="26"/>
  <c r="Q18" i="26"/>
  <c r="R18" i="26"/>
  <c r="S18" i="26"/>
  <c r="T18" i="26"/>
  <c r="U18" i="26"/>
  <c r="V18" i="26"/>
  <c r="W18" i="26"/>
  <c r="M19" i="26"/>
  <c r="L19" i="26" s="1"/>
  <c r="K19" i="26" s="1"/>
  <c r="J19" i="26" s="1"/>
  <c r="I19" i="26" s="1"/>
  <c r="H19" i="26" s="1"/>
  <c r="G19" i="26" s="1"/>
  <c r="F19" i="26" s="1"/>
  <c r="E19" i="26" s="1"/>
  <c r="D19" i="26" s="1"/>
  <c r="C19" i="26" s="1"/>
  <c r="B19" i="26" s="1"/>
  <c r="N19" i="26"/>
  <c r="O19" i="26"/>
  <c r="P19" i="26"/>
  <c r="Q19" i="26"/>
  <c r="R19" i="26"/>
  <c r="S19" i="26"/>
  <c r="T19" i="26"/>
  <c r="U19" i="26"/>
  <c r="V19" i="26"/>
  <c r="W19" i="26"/>
  <c r="U20" i="26"/>
  <c r="V20" i="26"/>
  <c r="W20" i="26"/>
  <c r="P21" i="26"/>
  <c r="Q21" i="26"/>
  <c r="R21" i="26"/>
  <c r="S21" i="26"/>
  <c r="T21" i="26"/>
  <c r="U21" i="26"/>
  <c r="V21" i="26"/>
  <c r="W21" i="26"/>
  <c r="M22" i="26"/>
  <c r="L22" i="26" s="1"/>
  <c r="K22" i="26" s="1"/>
  <c r="J22" i="26" s="1"/>
  <c r="I22" i="26" s="1"/>
  <c r="H22" i="26" s="1"/>
  <c r="G22" i="26" s="1"/>
  <c r="F22" i="26" s="1"/>
  <c r="E22" i="26" s="1"/>
  <c r="D22" i="26" s="1"/>
  <c r="C22" i="26" s="1"/>
  <c r="B22" i="26" s="1"/>
  <c r="N22" i="26"/>
  <c r="O22" i="26"/>
  <c r="P22" i="26"/>
  <c r="Q22" i="26"/>
  <c r="R22" i="26"/>
  <c r="S22" i="26"/>
  <c r="T22" i="26"/>
  <c r="U22" i="26"/>
  <c r="V22" i="26"/>
  <c r="W22" i="26"/>
  <c r="M24" i="26"/>
  <c r="L24" i="26" s="1"/>
  <c r="K24" i="26" s="1"/>
  <c r="J24" i="26" s="1"/>
  <c r="I24" i="26" s="1"/>
  <c r="H24" i="26" s="1"/>
  <c r="G24" i="26" s="1"/>
  <c r="F24" i="26" s="1"/>
  <c r="E24" i="26" s="1"/>
  <c r="D24" i="26" s="1"/>
  <c r="C24" i="26" s="1"/>
  <c r="B24" i="26" s="1"/>
  <c r="N24" i="26"/>
  <c r="O24" i="26"/>
  <c r="P24" i="26"/>
  <c r="Q24" i="26"/>
  <c r="R24" i="26"/>
  <c r="S24" i="26"/>
  <c r="T24" i="26"/>
  <c r="U24" i="26"/>
  <c r="V24" i="26"/>
  <c r="W24" i="26"/>
  <c r="M25" i="26"/>
  <c r="L25" i="26" s="1"/>
  <c r="K25" i="26" s="1"/>
  <c r="J25" i="26" s="1"/>
  <c r="I25" i="26" s="1"/>
  <c r="H25" i="26" s="1"/>
  <c r="G25" i="26" s="1"/>
  <c r="F25" i="26" s="1"/>
  <c r="E25" i="26" s="1"/>
  <c r="D25" i="26" s="1"/>
  <c r="C25" i="26" s="1"/>
  <c r="B25" i="26" s="1"/>
  <c r="N25" i="26"/>
  <c r="O25" i="26"/>
  <c r="P25" i="26"/>
  <c r="Q25" i="26"/>
  <c r="R25" i="26"/>
  <c r="S25" i="26"/>
  <c r="T25" i="26"/>
  <c r="U25" i="26"/>
  <c r="V25" i="26"/>
  <c r="W25" i="26"/>
  <c r="M26" i="26"/>
  <c r="L26" i="26" s="1"/>
  <c r="K26" i="26" s="1"/>
  <c r="J26" i="26" s="1"/>
  <c r="I26" i="26" s="1"/>
  <c r="H26" i="26" s="1"/>
  <c r="G26" i="26" s="1"/>
  <c r="F26" i="26" s="1"/>
  <c r="E26" i="26" s="1"/>
  <c r="D26" i="26" s="1"/>
  <c r="C26" i="26" s="1"/>
  <c r="B26" i="26" s="1"/>
  <c r="N26" i="26"/>
  <c r="O26" i="26"/>
  <c r="P26" i="26"/>
  <c r="Q26" i="26"/>
  <c r="R26" i="26"/>
  <c r="S26" i="26"/>
  <c r="T26" i="26"/>
  <c r="U26" i="26"/>
  <c r="V26" i="26"/>
  <c r="W26" i="26"/>
  <c r="M27" i="26"/>
  <c r="L27" i="26" s="1"/>
  <c r="K27" i="26" s="1"/>
  <c r="J27" i="26" s="1"/>
  <c r="I27" i="26" s="1"/>
  <c r="H27" i="26" s="1"/>
  <c r="G27" i="26" s="1"/>
  <c r="F27" i="26" s="1"/>
  <c r="E27" i="26" s="1"/>
  <c r="D27" i="26" s="1"/>
  <c r="C27" i="26" s="1"/>
  <c r="B27" i="26" s="1"/>
  <c r="N27" i="26"/>
  <c r="O27" i="26"/>
  <c r="P27" i="26"/>
  <c r="Q27" i="26"/>
  <c r="R27" i="26"/>
  <c r="S27" i="26"/>
  <c r="T27" i="26"/>
  <c r="U27" i="26"/>
  <c r="V27" i="26"/>
  <c r="W27" i="26"/>
  <c r="M28" i="26"/>
  <c r="L28" i="26" s="1"/>
  <c r="K28" i="26" s="1"/>
  <c r="J28" i="26" s="1"/>
  <c r="I28" i="26" s="1"/>
  <c r="H28" i="26" s="1"/>
  <c r="G28" i="26" s="1"/>
  <c r="F28" i="26" s="1"/>
  <c r="E28" i="26" s="1"/>
  <c r="D28" i="26" s="1"/>
  <c r="C28" i="26" s="1"/>
  <c r="B28" i="26" s="1"/>
  <c r="N28" i="26"/>
  <c r="O28" i="26"/>
  <c r="P28" i="26"/>
  <c r="Q28" i="26"/>
  <c r="R28" i="26"/>
  <c r="S28" i="26"/>
  <c r="T28" i="26"/>
  <c r="U28" i="26"/>
  <c r="V28" i="26"/>
  <c r="W28" i="26"/>
  <c r="M29" i="26"/>
  <c r="L29" i="26" s="1"/>
  <c r="K29" i="26" s="1"/>
  <c r="J29" i="26" s="1"/>
  <c r="I29" i="26" s="1"/>
  <c r="H29" i="26" s="1"/>
  <c r="G29" i="26" s="1"/>
  <c r="F29" i="26" s="1"/>
  <c r="E29" i="26" s="1"/>
  <c r="D29" i="26" s="1"/>
  <c r="C29" i="26" s="1"/>
  <c r="B29" i="26" s="1"/>
  <c r="N29" i="26"/>
  <c r="O29" i="26"/>
  <c r="P29" i="26"/>
  <c r="Q29" i="26"/>
  <c r="R29" i="26"/>
  <c r="S29" i="26"/>
  <c r="T29" i="26"/>
  <c r="U29" i="26"/>
  <c r="V29" i="26"/>
  <c r="W29" i="26"/>
  <c r="M30" i="26"/>
  <c r="L30" i="26" s="1"/>
  <c r="K30" i="26" s="1"/>
  <c r="J30" i="26" s="1"/>
  <c r="I30" i="26" s="1"/>
  <c r="H30" i="26" s="1"/>
  <c r="G30" i="26" s="1"/>
  <c r="F30" i="26" s="1"/>
  <c r="E30" i="26" s="1"/>
  <c r="D30" i="26" s="1"/>
  <c r="C30" i="26" s="1"/>
  <c r="B30" i="26" s="1"/>
  <c r="N30" i="26"/>
  <c r="O30" i="26"/>
  <c r="P30" i="26"/>
  <c r="Q30" i="26"/>
  <c r="R30" i="26"/>
  <c r="S30" i="26"/>
  <c r="T30" i="26"/>
  <c r="U30" i="26"/>
  <c r="V30" i="26"/>
  <c r="W30" i="26"/>
  <c r="M31" i="26"/>
  <c r="L31" i="26" s="1"/>
  <c r="K31" i="26" s="1"/>
  <c r="J31" i="26" s="1"/>
  <c r="I31" i="26" s="1"/>
  <c r="H31" i="26" s="1"/>
  <c r="G31" i="26" s="1"/>
  <c r="F31" i="26" s="1"/>
  <c r="E31" i="26" s="1"/>
  <c r="D31" i="26" s="1"/>
  <c r="C31" i="26" s="1"/>
  <c r="B31" i="26" s="1"/>
  <c r="N31" i="26"/>
  <c r="O31" i="26"/>
  <c r="P31" i="26"/>
  <c r="Q31" i="26"/>
  <c r="R31" i="26"/>
  <c r="S31" i="26"/>
  <c r="T31" i="26"/>
  <c r="U31" i="26"/>
  <c r="V31" i="26"/>
  <c r="W31" i="26"/>
  <c r="M32" i="26"/>
  <c r="L32" i="26" s="1"/>
  <c r="K32" i="26" s="1"/>
  <c r="J32" i="26" s="1"/>
  <c r="I32" i="26" s="1"/>
  <c r="H32" i="26" s="1"/>
  <c r="G32" i="26" s="1"/>
  <c r="F32" i="26" s="1"/>
  <c r="E32" i="26" s="1"/>
  <c r="D32" i="26" s="1"/>
  <c r="C32" i="26" s="1"/>
  <c r="B32" i="26" s="1"/>
  <c r="N32" i="26"/>
  <c r="O32" i="26"/>
  <c r="P32" i="26"/>
  <c r="Q32" i="26"/>
  <c r="R32" i="26"/>
  <c r="S32" i="26"/>
  <c r="T32" i="26"/>
  <c r="U32" i="26"/>
  <c r="V32" i="26"/>
  <c r="W32" i="26"/>
  <c r="M33" i="26"/>
  <c r="L33" i="26" s="1"/>
  <c r="K33" i="26" s="1"/>
  <c r="J33" i="26" s="1"/>
  <c r="I33" i="26" s="1"/>
  <c r="H33" i="26" s="1"/>
  <c r="G33" i="26" s="1"/>
  <c r="F33" i="26" s="1"/>
  <c r="E33" i="26" s="1"/>
  <c r="D33" i="26" s="1"/>
  <c r="C33" i="26" s="1"/>
  <c r="B33" i="26" s="1"/>
  <c r="N33" i="26"/>
  <c r="O33" i="26"/>
  <c r="P33" i="26"/>
  <c r="Q33" i="26"/>
  <c r="R33" i="26"/>
  <c r="S33" i="26"/>
  <c r="T33" i="26"/>
  <c r="U33" i="26"/>
  <c r="V33" i="26"/>
  <c r="W33" i="26"/>
  <c r="M34" i="26"/>
  <c r="L34" i="26" s="1"/>
  <c r="K34" i="26" s="1"/>
  <c r="J34" i="26" s="1"/>
  <c r="I34" i="26" s="1"/>
  <c r="H34" i="26" s="1"/>
  <c r="G34" i="26" s="1"/>
  <c r="F34" i="26" s="1"/>
  <c r="E34" i="26" s="1"/>
  <c r="D34" i="26" s="1"/>
  <c r="C34" i="26" s="1"/>
  <c r="B34" i="26" s="1"/>
  <c r="N34" i="26"/>
  <c r="O34" i="26"/>
  <c r="P34" i="26"/>
  <c r="Q34" i="26"/>
  <c r="R34" i="26"/>
  <c r="S34" i="26"/>
  <c r="T34" i="26"/>
  <c r="U34" i="26"/>
  <c r="V34" i="26"/>
  <c r="W34" i="26"/>
  <c r="M35" i="26"/>
  <c r="L35" i="26" s="1"/>
  <c r="K35" i="26" s="1"/>
  <c r="J35" i="26" s="1"/>
  <c r="I35" i="26" s="1"/>
  <c r="H35" i="26" s="1"/>
  <c r="G35" i="26" s="1"/>
  <c r="F35" i="26" s="1"/>
  <c r="E35" i="26" s="1"/>
  <c r="D35" i="26" s="1"/>
  <c r="C35" i="26" s="1"/>
  <c r="B35" i="26" s="1"/>
  <c r="N35" i="26"/>
  <c r="O35" i="26"/>
  <c r="P35" i="26"/>
  <c r="Q35" i="26"/>
  <c r="R35" i="26"/>
  <c r="S35" i="26"/>
  <c r="T35" i="26"/>
  <c r="U35" i="26"/>
  <c r="V35" i="26"/>
  <c r="W35" i="26"/>
  <c r="M36" i="26"/>
  <c r="L36" i="26" s="1"/>
  <c r="K36" i="26" s="1"/>
  <c r="J36" i="26" s="1"/>
  <c r="I36" i="26" s="1"/>
  <c r="H36" i="26" s="1"/>
  <c r="G36" i="26" s="1"/>
  <c r="F36" i="26" s="1"/>
  <c r="E36" i="26" s="1"/>
  <c r="D36" i="26" s="1"/>
  <c r="C36" i="26" s="1"/>
  <c r="B36" i="26" s="1"/>
  <c r="N36" i="26"/>
  <c r="O36" i="26"/>
  <c r="P36" i="26"/>
  <c r="Q36" i="26"/>
  <c r="R36" i="26"/>
  <c r="S36" i="26"/>
  <c r="T36" i="26"/>
  <c r="U36" i="26"/>
  <c r="V36" i="26"/>
  <c r="W36" i="26"/>
  <c r="M37" i="26"/>
  <c r="L37" i="26" s="1"/>
  <c r="K37" i="26" s="1"/>
  <c r="J37" i="26" s="1"/>
  <c r="I37" i="26" s="1"/>
  <c r="H37" i="26" s="1"/>
  <c r="G37" i="26" s="1"/>
  <c r="F37" i="26" s="1"/>
  <c r="E37" i="26" s="1"/>
  <c r="D37" i="26" s="1"/>
  <c r="C37" i="26" s="1"/>
  <c r="B37" i="26" s="1"/>
  <c r="N37" i="26"/>
  <c r="O37" i="26"/>
  <c r="P37" i="26"/>
  <c r="Q37" i="26"/>
  <c r="R37" i="26"/>
  <c r="S37" i="26"/>
  <c r="T37" i="26"/>
  <c r="U37" i="26"/>
  <c r="V37" i="26"/>
  <c r="W37" i="26"/>
  <c r="U38" i="26"/>
  <c r="V38" i="26"/>
  <c r="W38" i="26"/>
  <c r="M39" i="26"/>
  <c r="L39" i="26" s="1"/>
  <c r="K39" i="26" s="1"/>
  <c r="J39" i="26" s="1"/>
  <c r="I39" i="26" s="1"/>
  <c r="H39" i="26" s="1"/>
  <c r="G39" i="26" s="1"/>
  <c r="F39" i="26" s="1"/>
  <c r="E39" i="26" s="1"/>
  <c r="D39" i="26" s="1"/>
  <c r="C39" i="26" s="1"/>
  <c r="B39" i="26" s="1"/>
  <c r="N39" i="26"/>
  <c r="O39" i="26"/>
  <c r="P39" i="26"/>
  <c r="Q39" i="26"/>
  <c r="R39" i="26"/>
  <c r="S39" i="26"/>
  <c r="T39" i="26"/>
  <c r="U39" i="26"/>
  <c r="V39" i="26"/>
  <c r="W39" i="26"/>
  <c r="M40" i="26"/>
  <c r="L40" i="26" s="1"/>
  <c r="K40" i="26" s="1"/>
  <c r="J40" i="26" s="1"/>
  <c r="I40" i="26" s="1"/>
  <c r="H40" i="26" s="1"/>
  <c r="G40" i="26" s="1"/>
  <c r="F40" i="26" s="1"/>
  <c r="E40" i="26" s="1"/>
  <c r="D40" i="26" s="1"/>
  <c r="C40" i="26" s="1"/>
  <c r="B40" i="26" s="1"/>
  <c r="N40" i="26"/>
  <c r="O40" i="26"/>
  <c r="P40" i="26"/>
  <c r="Q40" i="26"/>
  <c r="R40" i="26"/>
  <c r="S40" i="26"/>
  <c r="T40" i="26"/>
  <c r="U40" i="26"/>
  <c r="V40" i="26"/>
  <c r="W40" i="26"/>
  <c r="V10" i="26"/>
  <c r="W10" i="26"/>
  <c r="V9" i="25"/>
  <c r="W9" i="25"/>
  <c r="V10" i="23"/>
  <c r="W10" i="23"/>
  <c r="V10" i="24"/>
  <c r="W10" i="24"/>
  <c r="V10" i="22"/>
  <c r="W10" i="22"/>
  <c r="X10" i="22" s="1"/>
  <c r="M10" i="25"/>
  <c r="L10" i="25" s="1"/>
  <c r="K10" i="25" s="1"/>
  <c r="J10" i="25" s="1"/>
  <c r="I10" i="25" s="1"/>
  <c r="H10" i="25" s="1"/>
  <c r="G10" i="25" s="1"/>
  <c r="F10" i="25" s="1"/>
  <c r="E10" i="25" s="1"/>
  <c r="D10" i="25" s="1"/>
  <c r="C10" i="25" s="1"/>
  <c r="B10" i="25" s="1"/>
  <c r="N10" i="25"/>
  <c r="O10" i="25"/>
  <c r="P10" i="25"/>
  <c r="Q10" i="25"/>
  <c r="R10" i="25"/>
  <c r="S10" i="25"/>
  <c r="T10" i="25"/>
  <c r="U10" i="25"/>
  <c r="V10" i="25"/>
  <c r="W10" i="25"/>
  <c r="M11" i="25"/>
  <c r="L11" i="25" s="1"/>
  <c r="K11" i="25" s="1"/>
  <c r="J11" i="25" s="1"/>
  <c r="I11" i="25" s="1"/>
  <c r="H11" i="25" s="1"/>
  <c r="G11" i="25" s="1"/>
  <c r="F11" i="25" s="1"/>
  <c r="E11" i="25" s="1"/>
  <c r="D11" i="25" s="1"/>
  <c r="C11" i="25" s="1"/>
  <c r="B11" i="25" s="1"/>
  <c r="N11" i="25"/>
  <c r="O11" i="25"/>
  <c r="P11" i="25"/>
  <c r="Q11" i="25"/>
  <c r="R11" i="25"/>
  <c r="S11" i="25"/>
  <c r="T11" i="25"/>
  <c r="U11" i="25"/>
  <c r="V11" i="25"/>
  <c r="W11" i="25"/>
  <c r="N12" i="25"/>
  <c r="O12" i="25"/>
  <c r="P12" i="25"/>
  <c r="Q12" i="25"/>
  <c r="R12" i="25"/>
  <c r="S12" i="25"/>
  <c r="T12" i="25"/>
  <c r="U12" i="25"/>
  <c r="V12" i="25"/>
  <c r="W12" i="25"/>
  <c r="M13" i="25"/>
  <c r="L13" i="25" s="1"/>
  <c r="K13" i="25" s="1"/>
  <c r="J13" i="25" s="1"/>
  <c r="I13" i="25" s="1"/>
  <c r="H13" i="25" s="1"/>
  <c r="G13" i="25" s="1"/>
  <c r="F13" i="25" s="1"/>
  <c r="E13" i="25" s="1"/>
  <c r="D13" i="25" s="1"/>
  <c r="C13" i="25" s="1"/>
  <c r="B13" i="25" s="1"/>
  <c r="N13" i="25"/>
  <c r="O13" i="25"/>
  <c r="P13" i="25"/>
  <c r="Q13" i="25"/>
  <c r="R13" i="25"/>
  <c r="S13" i="25"/>
  <c r="T13" i="25"/>
  <c r="U13" i="25"/>
  <c r="V13" i="25"/>
  <c r="W13" i="25"/>
  <c r="M14" i="25"/>
  <c r="L14" i="25" s="1"/>
  <c r="K14" i="25" s="1"/>
  <c r="J14" i="25" s="1"/>
  <c r="I14" i="25" s="1"/>
  <c r="H14" i="25" s="1"/>
  <c r="G14" i="25" s="1"/>
  <c r="F14" i="25" s="1"/>
  <c r="E14" i="25" s="1"/>
  <c r="D14" i="25" s="1"/>
  <c r="C14" i="25" s="1"/>
  <c r="B14" i="25" s="1"/>
  <c r="N14" i="25"/>
  <c r="O14" i="25"/>
  <c r="P14" i="25"/>
  <c r="Q14" i="25"/>
  <c r="R14" i="25"/>
  <c r="S14" i="25"/>
  <c r="T14" i="25"/>
  <c r="U14" i="25"/>
  <c r="V14" i="25"/>
  <c r="W14" i="25"/>
  <c r="M15" i="25"/>
  <c r="L15" i="25" s="1"/>
  <c r="K15" i="25" s="1"/>
  <c r="J15" i="25" s="1"/>
  <c r="I15" i="25" s="1"/>
  <c r="H15" i="25" s="1"/>
  <c r="G15" i="25" s="1"/>
  <c r="F15" i="25" s="1"/>
  <c r="E15" i="25" s="1"/>
  <c r="D15" i="25" s="1"/>
  <c r="C15" i="25" s="1"/>
  <c r="B15" i="25" s="1"/>
  <c r="N15" i="25"/>
  <c r="O15" i="25"/>
  <c r="P15" i="25"/>
  <c r="Q15" i="25"/>
  <c r="R15" i="25"/>
  <c r="S15" i="25"/>
  <c r="T15" i="25"/>
  <c r="U15" i="25"/>
  <c r="V15" i="25"/>
  <c r="W15" i="25"/>
  <c r="M16" i="25"/>
  <c r="L16" i="25" s="1"/>
  <c r="K16" i="25" s="1"/>
  <c r="J16" i="25" s="1"/>
  <c r="I16" i="25" s="1"/>
  <c r="H16" i="25" s="1"/>
  <c r="G16" i="25" s="1"/>
  <c r="F16" i="25" s="1"/>
  <c r="E16" i="25" s="1"/>
  <c r="D16" i="25" s="1"/>
  <c r="C16" i="25" s="1"/>
  <c r="B16" i="25" s="1"/>
  <c r="N16" i="25"/>
  <c r="O16" i="25"/>
  <c r="P16" i="25"/>
  <c r="Q16" i="25"/>
  <c r="R16" i="25"/>
  <c r="S16" i="25"/>
  <c r="T16" i="25"/>
  <c r="U16" i="25"/>
  <c r="V16" i="25"/>
  <c r="W16" i="25"/>
  <c r="M17" i="25"/>
  <c r="L17" i="25" s="1"/>
  <c r="K17" i="25" s="1"/>
  <c r="J17" i="25" s="1"/>
  <c r="I17" i="25" s="1"/>
  <c r="H17" i="25" s="1"/>
  <c r="G17" i="25" s="1"/>
  <c r="F17" i="25" s="1"/>
  <c r="E17" i="25" s="1"/>
  <c r="D17" i="25" s="1"/>
  <c r="C17" i="25" s="1"/>
  <c r="B17" i="25" s="1"/>
  <c r="N17" i="25"/>
  <c r="O17" i="25"/>
  <c r="P17" i="25"/>
  <c r="Q17" i="25"/>
  <c r="R17" i="25"/>
  <c r="S17" i="25"/>
  <c r="T17" i="25"/>
  <c r="U17" i="25"/>
  <c r="V17" i="25"/>
  <c r="W17" i="25"/>
  <c r="M18" i="25"/>
  <c r="L18" i="25" s="1"/>
  <c r="K18" i="25" s="1"/>
  <c r="J18" i="25" s="1"/>
  <c r="I18" i="25" s="1"/>
  <c r="H18" i="25" s="1"/>
  <c r="G18" i="25" s="1"/>
  <c r="F18" i="25" s="1"/>
  <c r="E18" i="25" s="1"/>
  <c r="D18" i="25" s="1"/>
  <c r="C18" i="25" s="1"/>
  <c r="B18" i="25" s="1"/>
  <c r="N18" i="25"/>
  <c r="O18" i="25"/>
  <c r="P18" i="25"/>
  <c r="Q18" i="25"/>
  <c r="R18" i="25"/>
  <c r="S18" i="25"/>
  <c r="T18" i="25"/>
  <c r="U18" i="25"/>
  <c r="V18" i="25"/>
  <c r="W18" i="25"/>
  <c r="M19" i="25"/>
  <c r="L19" i="25" s="1"/>
  <c r="K19" i="25" s="1"/>
  <c r="J19" i="25" s="1"/>
  <c r="I19" i="25" s="1"/>
  <c r="H19" i="25" s="1"/>
  <c r="G19" i="25" s="1"/>
  <c r="F19" i="25" s="1"/>
  <c r="E19" i="25" s="1"/>
  <c r="D19" i="25" s="1"/>
  <c r="C19" i="25" s="1"/>
  <c r="B19" i="25" s="1"/>
  <c r="N19" i="25"/>
  <c r="O19" i="25"/>
  <c r="P19" i="25"/>
  <c r="Q19" i="25"/>
  <c r="R19" i="25"/>
  <c r="S19" i="25"/>
  <c r="T19" i="25"/>
  <c r="U19" i="25"/>
  <c r="V19" i="25"/>
  <c r="W19" i="25"/>
  <c r="P20" i="25"/>
  <c r="Q20" i="25"/>
  <c r="R20" i="25"/>
  <c r="S20" i="25"/>
  <c r="T20" i="25"/>
  <c r="U20" i="25"/>
  <c r="V20" i="25"/>
  <c r="W20" i="25"/>
  <c r="M21" i="25"/>
  <c r="L21" i="25" s="1"/>
  <c r="K21" i="25" s="1"/>
  <c r="J21" i="25" s="1"/>
  <c r="I21" i="25" s="1"/>
  <c r="H21" i="25" s="1"/>
  <c r="G21" i="25" s="1"/>
  <c r="F21" i="25" s="1"/>
  <c r="E21" i="25" s="1"/>
  <c r="D21" i="25" s="1"/>
  <c r="C21" i="25" s="1"/>
  <c r="B21" i="25" s="1"/>
  <c r="N21" i="25"/>
  <c r="O21" i="25"/>
  <c r="P21" i="25"/>
  <c r="Q21" i="25"/>
  <c r="R21" i="25"/>
  <c r="S21" i="25"/>
  <c r="T21" i="25"/>
  <c r="U21" i="25"/>
  <c r="V21" i="25"/>
  <c r="W21" i="25"/>
  <c r="M23" i="25"/>
  <c r="L23" i="25" s="1"/>
  <c r="K23" i="25" s="1"/>
  <c r="J23" i="25" s="1"/>
  <c r="I23" i="25" s="1"/>
  <c r="H23" i="25" s="1"/>
  <c r="G23" i="25" s="1"/>
  <c r="F23" i="25" s="1"/>
  <c r="E23" i="25" s="1"/>
  <c r="D23" i="25" s="1"/>
  <c r="C23" i="25" s="1"/>
  <c r="B23" i="25" s="1"/>
  <c r="N23" i="25"/>
  <c r="O23" i="25"/>
  <c r="P23" i="25"/>
  <c r="Q23" i="25"/>
  <c r="R23" i="25"/>
  <c r="S23" i="25"/>
  <c r="T23" i="25"/>
  <c r="U23" i="25"/>
  <c r="V23" i="25"/>
  <c r="W23" i="25"/>
  <c r="M24" i="25"/>
  <c r="L24" i="25" s="1"/>
  <c r="K24" i="25" s="1"/>
  <c r="J24" i="25" s="1"/>
  <c r="I24" i="25" s="1"/>
  <c r="H24" i="25" s="1"/>
  <c r="G24" i="25" s="1"/>
  <c r="F24" i="25" s="1"/>
  <c r="E24" i="25" s="1"/>
  <c r="D24" i="25" s="1"/>
  <c r="C24" i="25" s="1"/>
  <c r="B24" i="25" s="1"/>
  <c r="N24" i="25"/>
  <c r="O24" i="25"/>
  <c r="P24" i="25"/>
  <c r="Q24" i="25"/>
  <c r="R24" i="25"/>
  <c r="S24" i="25"/>
  <c r="T24" i="25"/>
  <c r="U24" i="25"/>
  <c r="V24" i="25"/>
  <c r="W24" i="25"/>
  <c r="M25" i="25"/>
  <c r="L25" i="25" s="1"/>
  <c r="K25" i="25" s="1"/>
  <c r="J25" i="25" s="1"/>
  <c r="I25" i="25" s="1"/>
  <c r="H25" i="25" s="1"/>
  <c r="G25" i="25" s="1"/>
  <c r="F25" i="25" s="1"/>
  <c r="E25" i="25" s="1"/>
  <c r="D25" i="25" s="1"/>
  <c r="C25" i="25" s="1"/>
  <c r="B25" i="25" s="1"/>
  <c r="N25" i="25"/>
  <c r="O25" i="25"/>
  <c r="P25" i="25"/>
  <c r="Q25" i="25"/>
  <c r="R25" i="25"/>
  <c r="S25" i="25"/>
  <c r="T25" i="25"/>
  <c r="U25" i="25"/>
  <c r="V25" i="25"/>
  <c r="W25" i="25"/>
  <c r="M26" i="25"/>
  <c r="L26" i="25" s="1"/>
  <c r="K26" i="25" s="1"/>
  <c r="J26" i="25" s="1"/>
  <c r="I26" i="25" s="1"/>
  <c r="H26" i="25" s="1"/>
  <c r="G26" i="25" s="1"/>
  <c r="F26" i="25" s="1"/>
  <c r="E26" i="25" s="1"/>
  <c r="D26" i="25" s="1"/>
  <c r="C26" i="25" s="1"/>
  <c r="B26" i="25" s="1"/>
  <c r="N26" i="25"/>
  <c r="O26" i="25"/>
  <c r="P26" i="25"/>
  <c r="Q26" i="25"/>
  <c r="R26" i="25"/>
  <c r="S26" i="25"/>
  <c r="T26" i="25"/>
  <c r="U26" i="25"/>
  <c r="V26" i="25"/>
  <c r="W26" i="25"/>
  <c r="M27" i="25"/>
  <c r="L27" i="25" s="1"/>
  <c r="K27" i="25" s="1"/>
  <c r="J27" i="25" s="1"/>
  <c r="I27" i="25" s="1"/>
  <c r="H27" i="25" s="1"/>
  <c r="G27" i="25" s="1"/>
  <c r="F27" i="25" s="1"/>
  <c r="E27" i="25" s="1"/>
  <c r="D27" i="25" s="1"/>
  <c r="C27" i="25" s="1"/>
  <c r="B27" i="25" s="1"/>
  <c r="N27" i="25"/>
  <c r="O27" i="25"/>
  <c r="P27" i="25"/>
  <c r="Q27" i="25"/>
  <c r="R27" i="25"/>
  <c r="S27" i="25"/>
  <c r="T27" i="25"/>
  <c r="U27" i="25"/>
  <c r="V27" i="25"/>
  <c r="W27" i="25"/>
  <c r="M28" i="25"/>
  <c r="L28" i="25" s="1"/>
  <c r="K28" i="25" s="1"/>
  <c r="J28" i="25" s="1"/>
  <c r="I28" i="25" s="1"/>
  <c r="H28" i="25" s="1"/>
  <c r="G28" i="25" s="1"/>
  <c r="F28" i="25" s="1"/>
  <c r="E28" i="25" s="1"/>
  <c r="D28" i="25" s="1"/>
  <c r="C28" i="25" s="1"/>
  <c r="B28" i="25" s="1"/>
  <c r="N28" i="25"/>
  <c r="O28" i="25"/>
  <c r="P28" i="25"/>
  <c r="Q28" i="25"/>
  <c r="R28" i="25"/>
  <c r="S28" i="25"/>
  <c r="T28" i="25"/>
  <c r="U28" i="25"/>
  <c r="V28" i="25"/>
  <c r="W28" i="25"/>
  <c r="M29" i="25"/>
  <c r="L29" i="25" s="1"/>
  <c r="K29" i="25" s="1"/>
  <c r="J29" i="25" s="1"/>
  <c r="I29" i="25" s="1"/>
  <c r="H29" i="25" s="1"/>
  <c r="G29" i="25" s="1"/>
  <c r="F29" i="25" s="1"/>
  <c r="E29" i="25" s="1"/>
  <c r="D29" i="25" s="1"/>
  <c r="C29" i="25" s="1"/>
  <c r="B29" i="25" s="1"/>
  <c r="N29" i="25"/>
  <c r="O29" i="25"/>
  <c r="P29" i="25"/>
  <c r="Q29" i="25"/>
  <c r="R29" i="25"/>
  <c r="S29" i="25"/>
  <c r="T29" i="25"/>
  <c r="U29" i="25"/>
  <c r="V29" i="25"/>
  <c r="W29" i="25"/>
  <c r="M30" i="25"/>
  <c r="L30" i="25" s="1"/>
  <c r="K30" i="25" s="1"/>
  <c r="J30" i="25" s="1"/>
  <c r="I30" i="25" s="1"/>
  <c r="H30" i="25" s="1"/>
  <c r="G30" i="25" s="1"/>
  <c r="F30" i="25" s="1"/>
  <c r="E30" i="25" s="1"/>
  <c r="D30" i="25" s="1"/>
  <c r="C30" i="25" s="1"/>
  <c r="B30" i="25" s="1"/>
  <c r="N30" i="25"/>
  <c r="O30" i="25"/>
  <c r="P30" i="25"/>
  <c r="Q30" i="25"/>
  <c r="R30" i="25"/>
  <c r="S30" i="25"/>
  <c r="T30" i="25"/>
  <c r="U30" i="25"/>
  <c r="V30" i="25"/>
  <c r="W30" i="25"/>
  <c r="M31" i="25"/>
  <c r="L31" i="25" s="1"/>
  <c r="K31" i="25" s="1"/>
  <c r="J31" i="25" s="1"/>
  <c r="I31" i="25" s="1"/>
  <c r="H31" i="25" s="1"/>
  <c r="G31" i="25" s="1"/>
  <c r="F31" i="25" s="1"/>
  <c r="E31" i="25" s="1"/>
  <c r="D31" i="25" s="1"/>
  <c r="C31" i="25" s="1"/>
  <c r="B31" i="25" s="1"/>
  <c r="N31" i="25"/>
  <c r="O31" i="25"/>
  <c r="P31" i="25"/>
  <c r="Q31" i="25"/>
  <c r="R31" i="25"/>
  <c r="S31" i="25"/>
  <c r="T31" i="25"/>
  <c r="U31" i="25"/>
  <c r="V31" i="25"/>
  <c r="W31" i="25"/>
  <c r="M32" i="25"/>
  <c r="L32" i="25" s="1"/>
  <c r="K32" i="25" s="1"/>
  <c r="J32" i="25" s="1"/>
  <c r="I32" i="25" s="1"/>
  <c r="H32" i="25" s="1"/>
  <c r="G32" i="25" s="1"/>
  <c r="F32" i="25" s="1"/>
  <c r="E32" i="25" s="1"/>
  <c r="D32" i="25" s="1"/>
  <c r="C32" i="25" s="1"/>
  <c r="B32" i="25" s="1"/>
  <c r="N32" i="25"/>
  <c r="O32" i="25"/>
  <c r="P32" i="25"/>
  <c r="Q32" i="25"/>
  <c r="R32" i="25"/>
  <c r="S32" i="25"/>
  <c r="T32" i="25"/>
  <c r="U32" i="25"/>
  <c r="V32" i="25"/>
  <c r="W32" i="25"/>
  <c r="M33" i="25"/>
  <c r="L33" i="25" s="1"/>
  <c r="K33" i="25" s="1"/>
  <c r="J33" i="25" s="1"/>
  <c r="I33" i="25" s="1"/>
  <c r="H33" i="25" s="1"/>
  <c r="G33" i="25" s="1"/>
  <c r="F33" i="25" s="1"/>
  <c r="E33" i="25" s="1"/>
  <c r="D33" i="25" s="1"/>
  <c r="C33" i="25" s="1"/>
  <c r="B33" i="25" s="1"/>
  <c r="N33" i="25"/>
  <c r="O33" i="25"/>
  <c r="P33" i="25"/>
  <c r="Q33" i="25"/>
  <c r="R33" i="25"/>
  <c r="S33" i="25"/>
  <c r="T33" i="25"/>
  <c r="U33" i="25"/>
  <c r="V33" i="25"/>
  <c r="W33" i="25"/>
  <c r="M34" i="25"/>
  <c r="L34" i="25" s="1"/>
  <c r="K34" i="25" s="1"/>
  <c r="J34" i="25" s="1"/>
  <c r="I34" i="25" s="1"/>
  <c r="H34" i="25" s="1"/>
  <c r="G34" i="25" s="1"/>
  <c r="F34" i="25" s="1"/>
  <c r="E34" i="25" s="1"/>
  <c r="D34" i="25" s="1"/>
  <c r="C34" i="25" s="1"/>
  <c r="B34" i="25" s="1"/>
  <c r="N34" i="25"/>
  <c r="O34" i="25"/>
  <c r="P34" i="25"/>
  <c r="Q34" i="25"/>
  <c r="R34" i="25"/>
  <c r="S34" i="25"/>
  <c r="T34" i="25"/>
  <c r="U34" i="25"/>
  <c r="V34" i="25"/>
  <c r="W34" i="25"/>
  <c r="M35" i="25"/>
  <c r="L35" i="25" s="1"/>
  <c r="K35" i="25" s="1"/>
  <c r="J35" i="25" s="1"/>
  <c r="I35" i="25" s="1"/>
  <c r="H35" i="25" s="1"/>
  <c r="G35" i="25" s="1"/>
  <c r="F35" i="25" s="1"/>
  <c r="E35" i="25" s="1"/>
  <c r="D35" i="25" s="1"/>
  <c r="C35" i="25" s="1"/>
  <c r="B35" i="25" s="1"/>
  <c r="N35" i="25"/>
  <c r="O35" i="25"/>
  <c r="P35" i="25"/>
  <c r="Q35" i="25"/>
  <c r="R35" i="25"/>
  <c r="S35" i="25"/>
  <c r="T35" i="25"/>
  <c r="U35" i="25"/>
  <c r="V35" i="25"/>
  <c r="W35" i="25"/>
  <c r="M36" i="25"/>
  <c r="L36" i="25" s="1"/>
  <c r="K36" i="25" s="1"/>
  <c r="J36" i="25" s="1"/>
  <c r="I36" i="25" s="1"/>
  <c r="H36" i="25" s="1"/>
  <c r="G36" i="25" s="1"/>
  <c r="F36" i="25" s="1"/>
  <c r="E36" i="25" s="1"/>
  <c r="D36" i="25" s="1"/>
  <c r="C36" i="25" s="1"/>
  <c r="B36" i="25" s="1"/>
  <c r="N36" i="25"/>
  <c r="O36" i="25"/>
  <c r="P36" i="25"/>
  <c r="Q36" i="25"/>
  <c r="R36" i="25"/>
  <c r="S36" i="25"/>
  <c r="T36" i="25"/>
  <c r="U36" i="25"/>
  <c r="V36" i="25"/>
  <c r="W36" i="25"/>
  <c r="M37" i="25"/>
  <c r="L37" i="25" s="1"/>
  <c r="K37" i="25" s="1"/>
  <c r="J37" i="25" s="1"/>
  <c r="I37" i="25" s="1"/>
  <c r="H37" i="25" s="1"/>
  <c r="G37" i="25" s="1"/>
  <c r="F37" i="25" s="1"/>
  <c r="E37" i="25" s="1"/>
  <c r="D37" i="25" s="1"/>
  <c r="C37" i="25" s="1"/>
  <c r="B37" i="25" s="1"/>
  <c r="N37" i="25"/>
  <c r="O37" i="25"/>
  <c r="P37" i="25"/>
  <c r="Q37" i="25"/>
  <c r="R37" i="25"/>
  <c r="S37" i="25"/>
  <c r="T37" i="25"/>
  <c r="U37" i="25"/>
  <c r="V37" i="25"/>
  <c r="W37" i="25"/>
  <c r="M38" i="25"/>
  <c r="L38" i="25" s="1"/>
  <c r="K38" i="25" s="1"/>
  <c r="J38" i="25" s="1"/>
  <c r="I38" i="25" s="1"/>
  <c r="H38" i="25" s="1"/>
  <c r="G38" i="25" s="1"/>
  <c r="F38" i="25" s="1"/>
  <c r="E38" i="25" s="1"/>
  <c r="D38" i="25" s="1"/>
  <c r="C38" i="25" s="1"/>
  <c r="B38" i="25" s="1"/>
  <c r="N38" i="25"/>
  <c r="O38" i="25"/>
  <c r="P38" i="25"/>
  <c r="Q38" i="25"/>
  <c r="R38" i="25"/>
  <c r="S38" i="25"/>
  <c r="T38" i="25"/>
  <c r="U38" i="25"/>
  <c r="V38" i="25"/>
  <c r="W38" i="25"/>
  <c r="M39" i="25"/>
  <c r="L39" i="25" s="1"/>
  <c r="K39" i="25" s="1"/>
  <c r="J39" i="25" s="1"/>
  <c r="I39" i="25" s="1"/>
  <c r="H39" i="25" s="1"/>
  <c r="G39" i="25" s="1"/>
  <c r="F39" i="25" s="1"/>
  <c r="E39" i="25" s="1"/>
  <c r="D39" i="25" s="1"/>
  <c r="C39" i="25" s="1"/>
  <c r="B39" i="25" s="1"/>
  <c r="N39" i="25"/>
  <c r="O39" i="25"/>
  <c r="P39" i="25"/>
  <c r="Q39" i="25"/>
  <c r="R39" i="25"/>
  <c r="S39" i="25"/>
  <c r="T39" i="25"/>
  <c r="U39" i="25"/>
  <c r="V39" i="25"/>
  <c r="W39" i="25"/>
  <c r="M9" i="25"/>
  <c r="L9" i="25" s="1"/>
  <c r="K9" i="25" s="1"/>
  <c r="J9" i="25" s="1"/>
  <c r="I9" i="25" s="1"/>
  <c r="H9" i="25" s="1"/>
  <c r="G9" i="25" s="1"/>
  <c r="F9" i="25" s="1"/>
  <c r="E9" i="25" s="1"/>
  <c r="D9" i="25" s="1"/>
  <c r="C9" i="25" s="1"/>
  <c r="B9" i="25" s="1"/>
  <c r="N9" i="25"/>
  <c r="O9" i="25"/>
  <c r="P9" i="25"/>
  <c r="Q9" i="25"/>
  <c r="R9" i="25"/>
  <c r="S9" i="25"/>
  <c r="T9" i="25"/>
  <c r="U9" i="25"/>
  <c r="M10" i="26"/>
  <c r="L10" i="26" s="1"/>
  <c r="K10" i="26" s="1"/>
  <c r="J10" i="26" s="1"/>
  <c r="I10" i="26" s="1"/>
  <c r="H10" i="26" s="1"/>
  <c r="G10" i="26" s="1"/>
  <c r="F10" i="26" s="1"/>
  <c r="E10" i="26" s="1"/>
  <c r="D10" i="26" s="1"/>
  <c r="C10" i="26" s="1"/>
  <c r="B10" i="26" s="1"/>
  <c r="N38" i="23"/>
  <c r="O38" i="23"/>
  <c r="P38" i="23"/>
  <c r="Q38" i="23"/>
  <c r="R38" i="23"/>
  <c r="S38" i="23"/>
  <c r="T38" i="23"/>
  <c r="M38" i="23"/>
  <c r="L38" i="23" s="1"/>
  <c r="K38" i="23" s="1"/>
  <c r="J38" i="23" s="1"/>
  <c r="I38" i="23" s="1"/>
  <c r="H38" i="23" s="1"/>
  <c r="G38" i="23" s="1"/>
  <c r="F38" i="23" s="1"/>
  <c r="E38" i="23" s="1"/>
  <c r="D38" i="23" s="1"/>
  <c r="C38" i="23" s="1"/>
  <c r="B38" i="23" s="1"/>
  <c r="N20" i="23"/>
  <c r="O20" i="23"/>
  <c r="P20" i="23"/>
  <c r="Q20" i="23"/>
  <c r="R20" i="23"/>
  <c r="S20" i="23"/>
  <c r="T20" i="23"/>
  <c r="U20" i="23"/>
  <c r="V20" i="23"/>
  <c r="W20" i="23"/>
  <c r="M20" i="23"/>
  <c r="L20" i="23" s="1"/>
  <c r="K20" i="23" s="1"/>
  <c r="J20" i="23" s="1"/>
  <c r="I20" i="23" s="1"/>
  <c r="H20" i="23" s="1"/>
  <c r="G20" i="23" s="1"/>
  <c r="F20" i="23" s="1"/>
  <c r="E20" i="23" s="1"/>
  <c r="D20" i="23" s="1"/>
  <c r="C20" i="23" s="1"/>
  <c r="B20" i="23" s="1"/>
  <c r="M11" i="23"/>
  <c r="L11" i="23" s="1"/>
  <c r="K11" i="23" s="1"/>
  <c r="J11" i="23" s="1"/>
  <c r="I11" i="23" s="1"/>
  <c r="H11" i="23" s="1"/>
  <c r="G11" i="23" s="1"/>
  <c r="F11" i="23" s="1"/>
  <c r="E11" i="23" s="1"/>
  <c r="D11" i="23" s="1"/>
  <c r="C11" i="23" s="1"/>
  <c r="B11" i="23" s="1"/>
  <c r="N11" i="23"/>
  <c r="O11" i="23"/>
  <c r="P11" i="23"/>
  <c r="Q11" i="23"/>
  <c r="R11" i="23"/>
  <c r="S11" i="23"/>
  <c r="T11" i="23"/>
  <c r="U11" i="23"/>
  <c r="V11" i="23"/>
  <c r="M12" i="23"/>
  <c r="L12" i="23" s="1"/>
  <c r="K12" i="23" s="1"/>
  <c r="J12" i="23" s="1"/>
  <c r="I12" i="23" s="1"/>
  <c r="H12" i="23" s="1"/>
  <c r="G12" i="23" s="1"/>
  <c r="F12" i="23" s="1"/>
  <c r="E12" i="23" s="1"/>
  <c r="D12" i="23" s="1"/>
  <c r="C12" i="23" s="1"/>
  <c r="B12" i="23" s="1"/>
  <c r="N12" i="23"/>
  <c r="O12" i="23"/>
  <c r="P12" i="23"/>
  <c r="Q12" i="23"/>
  <c r="R12" i="23"/>
  <c r="S12" i="23"/>
  <c r="T12" i="23"/>
  <c r="U12" i="23"/>
  <c r="V12" i="23"/>
  <c r="N13" i="23"/>
  <c r="O13" i="23"/>
  <c r="P13" i="23"/>
  <c r="Q13" i="23"/>
  <c r="R13" i="23"/>
  <c r="S13" i="23"/>
  <c r="T13" i="23"/>
  <c r="U13" i="23"/>
  <c r="V13" i="23"/>
  <c r="M14" i="23"/>
  <c r="L14" i="23" s="1"/>
  <c r="K14" i="23" s="1"/>
  <c r="J14" i="23" s="1"/>
  <c r="I14" i="23" s="1"/>
  <c r="H14" i="23" s="1"/>
  <c r="G14" i="23" s="1"/>
  <c r="F14" i="23" s="1"/>
  <c r="E14" i="23" s="1"/>
  <c r="D14" i="23" s="1"/>
  <c r="C14" i="23" s="1"/>
  <c r="B14" i="23" s="1"/>
  <c r="N14" i="23"/>
  <c r="O14" i="23"/>
  <c r="P14" i="23"/>
  <c r="Q14" i="23"/>
  <c r="R14" i="23"/>
  <c r="S14" i="23"/>
  <c r="T14" i="23"/>
  <c r="U14" i="23"/>
  <c r="V14" i="23"/>
  <c r="M15" i="23"/>
  <c r="L15" i="23" s="1"/>
  <c r="K15" i="23" s="1"/>
  <c r="J15" i="23" s="1"/>
  <c r="I15" i="23" s="1"/>
  <c r="H15" i="23" s="1"/>
  <c r="G15" i="23" s="1"/>
  <c r="F15" i="23" s="1"/>
  <c r="E15" i="23" s="1"/>
  <c r="D15" i="23" s="1"/>
  <c r="C15" i="23" s="1"/>
  <c r="B15" i="23" s="1"/>
  <c r="N15" i="23"/>
  <c r="O15" i="23"/>
  <c r="P15" i="23"/>
  <c r="Q15" i="23"/>
  <c r="R15" i="23"/>
  <c r="S15" i="23"/>
  <c r="T15" i="23"/>
  <c r="U15" i="23"/>
  <c r="V15" i="23"/>
  <c r="M16" i="23"/>
  <c r="L16" i="23" s="1"/>
  <c r="K16" i="23" s="1"/>
  <c r="J16" i="23" s="1"/>
  <c r="I16" i="23" s="1"/>
  <c r="H16" i="23" s="1"/>
  <c r="G16" i="23" s="1"/>
  <c r="F16" i="23" s="1"/>
  <c r="E16" i="23" s="1"/>
  <c r="D16" i="23" s="1"/>
  <c r="C16" i="23" s="1"/>
  <c r="B16" i="23" s="1"/>
  <c r="N16" i="23"/>
  <c r="O16" i="23"/>
  <c r="P16" i="23"/>
  <c r="Q16" i="23"/>
  <c r="R16" i="23"/>
  <c r="S16" i="23"/>
  <c r="T16" i="23"/>
  <c r="U16" i="23"/>
  <c r="V16" i="23"/>
  <c r="M17" i="23"/>
  <c r="L17" i="23" s="1"/>
  <c r="K17" i="23" s="1"/>
  <c r="J17" i="23" s="1"/>
  <c r="I17" i="23" s="1"/>
  <c r="H17" i="23" s="1"/>
  <c r="G17" i="23" s="1"/>
  <c r="F17" i="23" s="1"/>
  <c r="E17" i="23" s="1"/>
  <c r="D17" i="23" s="1"/>
  <c r="C17" i="23" s="1"/>
  <c r="B17" i="23" s="1"/>
  <c r="N17" i="23"/>
  <c r="O17" i="23"/>
  <c r="P17" i="23"/>
  <c r="Q17" i="23"/>
  <c r="R17" i="23"/>
  <c r="S17" i="23"/>
  <c r="T17" i="23"/>
  <c r="U17" i="23"/>
  <c r="V17" i="23"/>
  <c r="M18" i="23"/>
  <c r="L18" i="23" s="1"/>
  <c r="K18" i="23" s="1"/>
  <c r="J18" i="23" s="1"/>
  <c r="I18" i="23" s="1"/>
  <c r="H18" i="23" s="1"/>
  <c r="G18" i="23" s="1"/>
  <c r="F18" i="23" s="1"/>
  <c r="E18" i="23" s="1"/>
  <c r="D18" i="23" s="1"/>
  <c r="C18" i="23" s="1"/>
  <c r="B18" i="23" s="1"/>
  <c r="N18" i="23"/>
  <c r="O18" i="23"/>
  <c r="P18" i="23"/>
  <c r="Q18" i="23"/>
  <c r="R18" i="23"/>
  <c r="S18" i="23"/>
  <c r="T18" i="23"/>
  <c r="U18" i="23"/>
  <c r="V18" i="23"/>
  <c r="M19" i="23"/>
  <c r="L19" i="23" s="1"/>
  <c r="K19" i="23" s="1"/>
  <c r="J19" i="23" s="1"/>
  <c r="I19" i="23" s="1"/>
  <c r="H19" i="23" s="1"/>
  <c r="G19" i="23" s="1"/>
  <c r="F19" i="23" s="1"/>
  <c r="E19" i="23" s="1"/>
  <c r="D19" i="23" s="1"/>
  <c r="C19" i="23" s="1"/>
  <c r="B19" i="23" s="1"/>
  <c r="N19" i="23"/>
  <c r="O19" i="23"/>
  <c r="P19" i="23"/>
  <c r="Q19" i="23"/>
  <c r="R19" i="23"/>
  <c r="S19" i="23"/>
  <c r="T19" i="23"/>
  <c r="U19" i="23"/>
  <c r="V19" i="23"/>
  <c r="P21" i="23"/>
  <c r="Q21" i="23"/>
  <c r="R21" i="23"/>
  <c r="S21" i="23"/>
  <c r="T21" i="23"/>
  <c r="U21" i="23"/>
  <c r="V21" i="23"/>
  <c r="M22" i="23"/>
  <c r="L22" i="23" s="1"/>
  <c r="K22" i="23" s="1"/>
  <c r="J22" i="23" s="1"/>
  <c r="I22" i="23" s="1"/>
  <c r="H22" i="23" s="1"/>
  <c r="G22" i="23" s="1"/>
  <c r="F22" i="23" s="1"/>
  <c r="E22" i="23" s="1"/>
  <c r="D22" i="23" s="1"/>
  <c r="C22" i="23" s="1"/>
  <c r="B22" i="23" s="1"/>
  <c r="N22" i="23"/>
  <c r="O22" i="23"/>
  <c r="P22" i="23"/>
  <c r="Q22" i="23"/>
  <c r="R22" i="23"/>
  <c r="S22" i="23"/>
  <c r="T22" i="23"/>
  <c r="U22" i="23"/>
  <c r="V22" i="23"/>
  <c r="M24" i="23"/>
  <c r="L24" i="23" s="1"/>
  <c r="K24" i="23" s="1"/>
  <c r="J24" i="23" s="1"/>
  <c r="I24" i="23" s="1"/>
  <c r="H24" i="23" s="1"/>
  <c r="G24" i="23" s="1"/>
  <c r="F24" i="23" s="1"/>
  <c r="E24" i="23" s="1"/>
  <c r="D24" i="23" s="1"/>
  <c r="C24" i="23" s="1"/>
  <c r="B24" i="23" s="1"/>
  <c r="N24" i="23"/>
  <c r="O24" i="23"/>
  <c r="P24" i="23"/>
  <c r="Q24" i="23"/>
  <c r="R24" i="23"/>
  <c r="S24" i="23"/>
  <c r="T24" i="23"/>
  <c r="U24" i="23"/>
  <c r="V24" i="23"/>
  <c r="M25" i="23"/>
  <c r="L25" i="23" s="1"/>
  <c r="K25" i="23" s="1"/>
  <c r="J25" i="23" s="1"/>
  <c r="I25" i="23" s="1"/>
  <c r="H25" i="23" s="1"/>
  <c r="G25" i="23" s="1"/>
  <c r="F25" i="23" s="1"/>
  <c r="E25" i="23" s="1"/>
  <c r="D25" i="23" s="1"/>
  <c r="C25" i="23" s="1"/>
  <c r="B25" i="23" s="1"/>
  <c r="N25" i="23"/>
  <c r="O25" i="23"/>
  <c r="P25" i="23"/>
  <c r="Q25" i="23"/>
  <c r="R25" i="23"/>
  <c r="S25" i="23"/>
  <c r="T25" i="23"/>
  <c r="U25" i="23"/>
  <c r="V25" i="23"/>
  <c r="M26" i="23"/>
  <c r="L26" i="23" s="1"/>
  <c r="K26" i="23" s="1"/>
  <c r="J26" i="23" s="1"/>
  <c r="I26" i="23" s="1"/>
  <c r="H26" i="23" s="1"/>
  <c r="G26" i="23" s="1"/>
  <c r="F26" i="23" s="1"/>
  <c r="E26" i="23" s="1"/>
  <c r="D26" i="23" s="1"/>
  <c r="C26" i="23" s="1"/>
  <c r="B26" i="23" s="1"/>
  <c r="N26" i="23"/>
  <c r="O26" i="23"/>
  <c r="P26" i="23"/>
  <c r="Q26" i="23"/>
  <c r="R26" i="23"/>
  <c r="S26" i="23"/>
  <c r="T26" i="23"/>
  <c r="U26" i="23"/>
  <c r="V26" i="23"/>
  <c r="M27" i="23"/>
  <c r="L27" i="23" s="1"/>
  <c r="K27" i="23" s="1"/>
  <c r="J27" i="23" s="1"/>
  <c r="I27" i="23" s="1"/>
  <c r="H27" i="23" s="1"/>
  <c r="G27" i="23" s="1"/>
  <c r="F27" i="23" s="1"/>
  <c r="E27" i="23" s="1"/>
  <c r="D27" i="23" s="1"/>
  <c r="C27" i="23" s="1"/>
  <c r="B27" i="23" s="1"/>
  <c r="N27" i="23"/>
  <c r="O27" i="23"/>
  <c r="P27" i="23"/>
  <c r="Q27" i="23"/>
  <c r="R27" i="23"/>
  <c r="S27" i="23"/>
  <c r="T27" i="23"/>
  <c r="U27" i="23"/>
  <c r="V27" i="23"/>
  <c r="M28" i="23"/>
  <c r="L28" i="23" s="1"/>
  <c r="K28" i="23" s="1"/>
  <c r="J28" i="23" s="1"/>
  <c r="I28" i="23" s="1"/>
  <c r="H28" i="23" s="1"/>
  <c r="G28" i="23" s="1"/>
  <c r="F28" i="23" s="1"/>
  <c r="E28" i="23" s="1"/>
  <c r="D28" i="23" s="1"/>
  <c r="C28" i="23" s="1"/>
  <c r="B28" i="23" s="1"/>
  <c r="N28" i="23"/>
  <c r="O28" i="23"/>
  <c r="P28" i="23"/>
  <c r="Q28" i="23"/>
  <c r="R28" i="23"/>
  <c r="S28" i="23"/>
  <c r="T28" i="23"/>
  <c r="U28" i="23"/>
  <c r="V28" i="23"/>
  <c r="M29" i="23"/>
  <c r="L29" i="23" s="1"/>
  <c r="K29" i="23" s="1"/>
  <c r="J29" i="23" s="1"/>
  <c r="I29" i="23" s="1"/>
  <c r="H29" i="23" s="1"/>
  <c r="G29" i="23" s="1"/>
  <c r="F29" i="23" s="1"/>
  <c r="E29" i="23" s="1"/>
  <c r="D29" i="23" s="1"/>
  <c r="C29" i="23" s="1"/>
  <c r="B29" i="23" s="1"/>
  <c r="N29" i="23"/>
  <c r="O29" i="23"/>
  <c r="P29" i="23"/>
  <c r="Q29" i="23"/>
  <c r="R29" i="23"/>
  <c r="S29" i="23"/>
  <c r="T29" i="23"/>
  <c r="U29" i="23"/>
  <c r="V29" i="23"/>
  <c r="M30" i="23"/>
  <c r="L30" i="23" s="1"/>
  <c r="K30" i="23" s="1"/>
  <c r="J30" i="23" s="1"/>
  <c r="I30" i="23" s="1"/>
  <c r="H30" i="23" s="1"/>
  <c r="G30" i="23" s="1"/>
  <c r="F30" i="23" s="1"/>
  <c r="E30" i="23" s="1"/>
  <c r="D30" i="23" s="1"/>
  <c r="C30" i="23" s="1"/>
  <c r="B30" i="23" s="1"/>
  <c r="N30" i="23"/>
  <c r="O30" i="23"/>
  <c r="P30" i="23"/>
  <c r="Q30" i="23"/>
  <c r="R30" i="23"/>
  <c r="S30" i="23"/>
  <c r="T30" i="23"/>
  <c r="U30" i="23"/>
  <c r="V30" i="23"/>
  <c r="M31" i="23"/>
  <c r="L31" i="23" s="1"/>
  <c r="K31" i="23" s="1"/>
  <c r="J31" i="23" s="1"/>
  <c r="I31" i="23" s="1"/>
  <c r="H31" i="23" s="1"/>
  <c r="G31" i="23" s="1"/>
  <c r="F31" i="23" s="1"/>
  <c r="E31" i="23" s="1"/>
  <c r="D31" i="23" s="1"/>
  <c r="C31" i="23" s="1"/>
  <c r="B31" i="23" s="1"/>
  <c r="N31" i="23"/>
  <c r="O31" i="23"/>
  <c r="P31" i="23"/>
  <c r="Q31" i="23"/>
  <c r="R31" i="23"/>
  <c r="S31" i="23"/>
  <c r="T31" i="23"/>
  <c r="U31" i="23"/>
  <c r="V31" i="23"/>
  <c r="M32" i="23"/>
  <c r="L32" i="23" s="1"/>
  <c r="K32" i="23" s="1"/>
  <c r="J32" i="23" s="1"/>
  <c r="I32" i="23" s="1"/>
  <c r="H32" i="23" s="1"/>
  <c r="G32" i="23" s="1"/>
  <c r="F32" i="23" s="1"/>
  <c r="E32" i="23" s="1"/>
  <c r="D32" i="23" s="1"/>
  <c r="C32" i="23" s="1"/>
  <c r="B32" i="23" s="1"/>
  <c r="N32" i="23"/>
  <c r="O32" i="23"/>
  <c r="P32" i="23"/>
  <c r="Q32" i="23"/>
  <c r="R32" i="23"/>
  <c r="S32" i="23"/>
  <c r="T32" i="23"/>
  <c r="U32" i="23"/>
  <c r="V32" i="23"/>
  <c r="M33" i="23"/>
  <c r="L33" i="23" s="1"/>
  <c r="K33" i="23" s="1"/>
  <c r="J33" i="23" s="1"/>
  <c r="I33" i="23" s="1"/>
  <c r="H33" i="23" s="1"/>
  <c r="G33" i="23" s="1"/>
  <c r="F33" i="23" s="1"/>
  <c r="E33" i="23" s="1"/>
  <c r="D33" i="23" s="1"/>
  <c r="C33" i="23" s="1"/>
  <c r="B33" i="23" s="1"/>
  <c r="N33" i="23"/>
  <c r="O33" i="23"/>
  <c r="P33" i="23"/>
  <c r="Q33" i="23"/>
  <c r="R33" i="23"/>
  <c r="S33" i="23"/>
  <c r="T33" i="23"/>
  <c r="U33" i="23"/>
  <c r="V33" i="23"/>
  <c r="M34" i="23"/>
  <c r="L34" i="23" s="1"/>
  <c r="K34" i="23" s="1"/>
  <c r="J34" i="23" s="1"/>
  <c r="I34" i="23" s="1"/>
  <c r="H34" i="23" s="1"/>
  <c r="G34" i="23" s="1"/>
  <c r="F34" i="23" s="1"/>
  <c r="E34" i="23" s="1"/>
  <c r="D34" i="23" s="1"/>
  <c r="C34" i="23" s="1"/>
  <c r="B34" i="23" s="1"/>
  <c r="N34" i="23"/>
  <c r="O34" i="23"/>
  <c r="P34" i="23"/>
  <c r="Q34" i="23"/>
  <c r="R34" i="23"/>
  <c r="S34" i="23"/>
  <c r="T34" i="23"/>
  <c r="U34" i="23"/>
  <c r="V34" i="23"/>
  <c r="M35" i="23"/>
  <c r="L35" i="23" s="1"/>
  <c r="K35" i="23" s="1"/>
  <c r="J35" i="23" s="1"/>
  <c r="I35" i="23" s="1"/>
  <c r="H35" i="23" s="1"/>
  <c r="G35" i="23" s="1"/>
  <c r="F35" i="23" s="1"/>
  <c r="E35" i="23" s="1"/>
  <c r="D35" i="23" s="1"/>
  <c r="C35" i="23" s="1"/>
  <c r="B35" i="23" s="1"/>
  <c r="N35" i="23"/>
  <c r="O35" i="23"/>
  <c r="P35" i="23"/>
  <c r="Q35" i="23"/>
  <c r="R35" i="23"/>
  <c r="S35" i="23"/>
  <c r="T35" i="23"/>
  <c r="U35" i="23"/>
  <c r="V35" i="23"/>
  <c r="M36" i="23"/>
  <c r="L36" i="23" s="1"/>
  <c r="K36" i="23" s="1"/>
  <c r="J36" i="23" s="1"/>
  <c r="I36" i="23" s="1"/>
  <c r="H36" i="23" s="1"/>
  <c r="G36" i="23" s="1"/>
  <c r="F36" i="23" s="1"/>
  <c r="E36" i="23" s="1"/>
  <c r="D36" i="23" s="1"/>
  <c r="C36" i="23" s="1"/>
  <c r="B36" i="23" s="1"/>
  <c r="N36" i="23"/>
  <c r="O36" i="23"/>
  <c r="P36" i="23"/>
  <c r="Q36" i="23"/>
  <c r="R36" i="23"/>
  <c r="S36" i="23"/>
  <c r="T36" i="23"/>
  <c r="U36" i="23"/>
  <c r="V36" i="23"/>
  <c r="M37" i="23"/>
  <c r="L37" i="23" s="1"/>
  <c r="K37" i="23" s="1"/>
  <c r="J37" i="23" s="1"/>
  <c r="I37" i="23" s="1"/>
  <c r="H37" i="23" s="1"/>
  <c r="G37" i="23" s="1"/>
  <c r="F37" i="23" s="1"/>
  <c r="E37" i="23" s="1"/>
  <c r="D37" i="23" s="1"/>
  <c r="C37" i="23" s="1"/>
  <c r="B37" i="23" s="1"/>
  <c r="N37" i="23"/>
  <c r="O37" i="23"/>
  <c r="P37" i="23"/>
  <c r="Q37" i="23"/>
  <c r="R37" i="23"/>
  <c r="S37" i="23"/>
  <c r="T37" i="23"/>
  <c r="U37" i="23"/>
  <c r="V37" i="23"/>
  <c r="U38" i="23"/>
  <c r="V38" i="23"/>
  <c r="M39" i="23"/>
  <c r="L39" i="23" s="1"/>
  <c r="K39" i="23" s="1"/>
  <c r="J39" i="23" s="1"/>
  <c r="I39" i="23" s="1"/>
  <c r="H39" i="23" s="1"/>
  <c r="G39" i="23" s="1"/>
  <c r="F39" i="23" s="1"/>
  <c r="E39" i="23" s="1"/>
  <c r="D39" i="23" s="1"/>
  <c r="C39" i="23" s="1"/>
  <c r="B39" i="23" s="1"/>
  <c r="N39" i="23"/>
  <c r="O39" i="23"/>
  <c r="P39" i="23"/>
  <c r="Q39" i="23"/>
  <c r="R39" i="23"/>
  <c r="S39" i="23"/>
  <c r="T39" i="23"/>
  <c r="U39" i="23"/>
  <c r="V39" i="23"/>
  <c r="M40" i="23"/>
  <c r="L40" i="23" s="1"/>
  <c r="K40" i="23" s="1"/>
  <c r="J40" i="23" s="1"/>
  <c r="I40" i="23" s="1"/>
  <c r="H40" i="23" s="1"/>
  <c r="G40" i="23" s="1"/>
  <c r="F40" i="23" s="1"/>
  <c r="E40" i="23" s="1"/>
  <c r="D40" i="23" s="1"/>
  <c r="C40" i="23" s="1"/>
  <c r="B40" i="23" s="1"/>
  <c r="N40" i="23"/>
  <c r="O40" i="23"/>
  <c r="P40" i="23"/>
  <c r="Q40" i="23"/>
  <c r="R40" i="23"/>
  <c r="S40" i="23"/>
  <c r="T40" i="23"/>
  <c r="U40" i="23"/>
  <c r="V40" i="23"/>
  <c r="W11" i="23"/>
  <c r="W12" i="23"/>
  <c r="W13" i="23"/>
  <c r="W14" i="23"/>
  <c r="W15" i="23"/>
  <c r="W16" i="23"/>
  <c r="W17" i="23"/>
  <c r="W18" i="23"/>
  <c r="W19" i="23"/>
  <c r="W21" i="23"/>
  <c r="W22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N38" i="24"/>
  <c r="O38" i="24"/>
  <c r="P38" i="24"/>
  <c r="Q38" i="24"/>
  <c r="R38" i="24"/>
  <c r="S38" i="24"/>
  <c r="T38" i="24"/>
  <c r="M38" i="24"/>
  <c r="L38" i="24" s="1"/>
  <c r="K38" i="24" s="1"/>
  <c r="J38" i="24" s="1"/>
  <c r="I38" i="24" s="1"/>
  <c r="H38" i="24" s="1"/>
  <c r="G38" i="24" s="1"/>
  <c r="F38" i="24" s="1"/>
  <c r="E38" i="24" s="1"/>
  <c r="D38" i="24" s="1"/>
  <c r="C38" i="24" s="1"/>
  <c r="B38" i="24" s="1"/>
  <c r="U20" i="24"/>
  <c r="N20" i="24"/>
  <c r="O20" i="24"/>
  <c r="P20" i="24"/>
  <c r="Q20" i="24"/>
  <c r="R20" i="24"/>
  <c r="S20" i="24"/>
  <c r="T20" i="24"/>
  <c r="M20" i="24"/>
  <c r="L20" i="24" s="1"/>
  <c r="K20" i="24" s="1"/>
  <c r="J20" i="24" s="1"/>
  <c r="I20" i="24" s="1"/>
  <c r="H20" i="24" s="1"/>
  <c r="G20" i="24" s="1"/>
  <c r="F20" i="24" s="1"/>
  <c r="E20" i="24" s="1"/>
  <c r="D20" i="24" s="1"/>
  <c r="C20" i="24" s="1"/>
  <c r="B20" i="24" s="1"/>
  <c r="M11" i="24"/>
  <c r="L11" i="24" s="1"/>
  <c r="K11" i="24" s="1"/>
  <c r="J11" i="24" s="1"/>
  <c r="I11" i="24" s="1"/>
  <c r="H11" i="24" s="1"/>
  <c r="G11" i="24" s="1"/>
  <c r="F11" i="24" s="1"/>
  <c r="E11" i="24" s="1"/>
  <c r="D11" i="24" s="1"/>
  <c r="C11" i="24" s="1"/>
  <c r="B11" i="24" s="1"/>
  <c r="N11" i="24"/>
  <c r="O11" i="24"/>
  <c r="P11" i="24"/>
  <c r="Q11" i="24"/>
  <c r="R11" i="24"/>
  <c r="S11" i="24"/>
  <c r="T11" i="24"/>
  <c r="U11" i="24"/>
  <c r="V11" i="24"/>
  <c r="W11" i="24"/>
  <c r="M12" i="24"/>
  <c r="L12" i="24" s="1"/>
  <c r="K12" i="24" s="1"/>
  <c r="J12" i="24" s="1"/>
  <c r="I12" i="24" s="1"/>
  <c r="H12" i="24" s="1"/>
  <c r="G12" i="24" s="1"/>
  <c r="F12" i="24" s="1"/>
  <c r="E12" i="24" s="1"/>
  <c r="D12" i="24" s="1"/>
  <c r="C12" i="24" s="1"/>
  <c r="B12" i="24" s="1"/>
  <c r="N12" i="24"/>
  <c r="O12" i="24"/>
  <c r="P12" i="24"/>
  <c r="Q12" i="24"/>
  <c r="R12" i="24"/>
  <c r="S12" i="24"/>
  <c r="T12" i="24"/>
  <c r="U12" i="24"/>
  <c r="V12" i="24"/>
  <c r="W12" i="24"/>
  <c r="N13" i="24"/>
  <c r="O13" i="24"/>
  <c r="P13" i="24"/>
  <c r="Q13" i="24"/>
  <c r="R13" i="24"/>
  <c r="S13" i="24"/>
  <c r="T13" i="24"/>
  <c r="U13" i="24"/>
  <c r="V13" i="24"/>
  <c r="W13" i="24"/>
  <c r="M14" i="24"/>
  <c r="L14" i="24" s="1"/>
  <c r="K14" i="24" s="1"/>
  <c r="J14" i="24" s="1"/>
  <c r="I14" i="24" s="1"/>
  <c r="H14" i="24" s="1"/>
  <c r="G14" i="24" s="1"/>
  <c r="F14" i="24" s="1"/>
  <c r="E14" i="24" s="1"/>
  <c r="D14" i="24" s="1"/>
  <c r="C14" i="24" s="1"/>
  <c r="B14" i="24" s="1"/>
  <c r="N14" i="24"/>
  <c r="O14" i="24"/>
  <c r="P14" i="24"/>
  <c r="Q14" i="24"/>
  <c r="R14" i="24"/>
  <c r="S14" i="24"/>
  <c r="T14" i="24"/>
  <c r="U14" i="24"/>
  <c r="V14" i="24"/>
  <c r="W14" i="24"/>
  <c r="M15" i="24"/>
  <c r="L15" i="24" s="1"/>
  <c r="K15" i="24" s="1"/>
  <c r="J15" i="24" s="1"/>
  <c r="I15" i="24" s="1"/>
  <c r="H15" i="24" s="1"/>
  <c r="G15" i="24" s="1"/>
  <c r="F15" i="24" s="1"/>
  <c r="E15" i="24" s="1"/>
  <c r="D15" i="24" s="1"/>
  <c r="C15" i="24" s="1"/>
  <c r="B15" i="24" s="1"/>
  <c r="N15" i="24"/>
  <c r="O15" i="24"/>
  <c r="P15" i="24"/>
  <c r="Q15" i="24"/>
  <c r="R15" i="24"/>
  <c r="S15" i="24"/>
  <c r="T15" i="24"/>
  <c r="U15" i="24"/>
  <c r="V15" i="24"/>
  <c r="W15" i="24"/>
  <c r="M16" i="24"/>
  <c r="L16" i="24" s="1"/>
  <c r="K16" i="24" s="1"/>
  <c r="J16" i="24" s="1"/>
  <c r="I16" i="24" s="1"/>
  <c r="H16" i="24" s="1"/>
  <c r="G16" i="24" s="1"/>
  <c r="F16" i="24" s="1"/>
  <c r="E16" i="24" s="1"/>
  <c r="D16" i="24" s="1"/>
  <c r="C16" i="24" s="1"/>
  <c r="B16" i="24" s="1"/>
  <c r="N16" i="24"/>
  <c r="O16" i="24"/>
  <c r="P16" i="24"/>
  <c r="Q16" i="24"/>
  <c r="R16" i="24"/>
  <c r="S16" i="24"/>
  <c r="T16" i="24"/>
  <c r="U16" i="24"/>
  <c r="V16" i="24"/>
  <c r="W16" i="24"/>
  <c r="M17" i="24"/>
  <c r="L17" i="24" s="1"/>
  <c r="K17" i="24" s="1"/>
  <c r="J17" i="24" s="1"/>
  <c r="I17" i="24" s="1"/>
  <c r="H17" i="24" s="1"/>
  <c r="G17" i="24" s="1"/>
  <c r="F17" i="24" s="1"/>
  <c r="E17" i="24" s="1"/>
  <c r="D17" i="24" s="1"/>
  <c r="C17" i="24" s="1"/>
  <c r="B17" i="24" s="1"/>
  <c r="N17" i="24"/>
  <c r="O17" i="24"/>
  <c r="P17" i="24"/>
  <c r="Q17" i="24"/>
  <c r="R17" i="24"/>
  <c r="S17" i="24"/>
  <c r="T17" i="24"/>
  <c r="U17" i="24"/>
  <c r="V17" i="24"/>
  <c r="W17" i="24"/>
  <c r="M18" i="24"/>
  <c r="L18" i="24" s="1"/>
  <c r="K18" i="24" s="1"/>
  <c r="J18" i="24" s="1"/>
  <c r="I18" i="24" s="1"/>
  <c r="H18" i="24" s="1"/>
  <c r="G18" i="24" s="1"/>
  <c r="F18" i="24" s="1"/>
  <c r="E18" i="24" s="1"/>
  <c r="D18" i="24" s="1"/>
  <c r="C18" i="24" s="1"/>
  <c r="B18" i="24" s="1"/>
  <c r="N18" i="24"/>
  <c r="O18" i="24"/>
  <c r="P18" i="24"/>
  <c r="Q18" i="24"/>
  <c r="R18" i="24"/>
  <c r="S18" i="24"/>
  <c r="T18" i="24"/>
  <c r="U18" i="24"/>
  <c r="V18" i="24"/>
  <c r="W18" i="24"/>
  <c r="M19" i="24"/>
  <c r="L19" i="24" s="1"/>
  <c r="K19" i="24" s="1"/>
  <c r="J19" i="24" s="1"/>
  <c r="I19" i="24" s="1"/>
  <c r="H19" i="24" s="1"/>
  <c r="G19" i="24" s="1"/>
  <c r="F19" i="24" s="1"/>
  <c r="E19" i="24" s="1"/>
  <c r="D19" i="24" s="1"/>
  <c r="C19" i="24" s="1"/>
  <c r="B19" i="24" s="1"/>
  <c r="N19" i="24"/>
  <c r="O19" i="24"/>
  <c r="P19" i="24"/>
  <c r="Q19" i="24"/>
  <c r="R19" i="24"/>
  <c r="S19" i="24"/>
  <c r="T19" i="24"/>
  <c r="U19" i="24"/>
  <c r="V19" i="24"/>
  <c r="W19" i="24"/>
  <c r="V20" i="24"/>
  <c r="W20" i="24"/>
  <c r="P21" i="24"/>
  <c r="Q21" i="24"/>
  <c r="R21" i="24"/>
  <c r="S21" i="24"/>
  <c r="T21" i="24"/>
  <c r="U21" i="24"/>
  <c r="V21" i="24"/>
  <c r="W21" i="24"/>
  <c r="M22" i="24"/>
  <c r="L22" i="24" s="1"/>
  <c r="K22" i="24" s="1"/>
  <c r="J22" i="24" s="1"/>
  <c r="I22" i="24" s="1"/>
  <c r="H22" i="24" s="1"/>
  <c r="G22" i="24" s="1"/>
  <c r="F22" i="24" s="1"/>
  <c r="E22" i="24" s="1"/>
  <c r="D22" i="24" s="1"/>
  <c r="C22" i="24" s="1"/>
  <c r="B22" i="24" s="1"/>
  <c r="N22" i="24"/>
  <c r="O22" i="24"/>
  <c r="P22" i="24"/>
  <c r="Q22" i="24"/>
  <c r="R22" i="24"/>
  <c r="S22" i="24"/>
  <c r="T22" i="24"/>
  <c r="U22" i="24"/>
  <c r="V22" i="24"/>
  <c r="W22" i="24"/>
  <c r="M24" i="24"/>
  <c r="L24" i="24" s="1"/>
  <c r="K24" i="24" s="1"/>
  <c r="J24" i="24" s="1"/>
  <c r="I24" i="24" s="1"/>
  <c r="H24" i="24" s="1"/>
  <c r="G24" i="24" s="1"/>
  <c r="F24" i="24" s="1"/>
  <c r="E24" i="24" s="1"/>
  <c r="D24" i="24" s="1"/>
  <c r="C24" i="24" s="1"/>
  <c r="B24" i="24" s="1"/>
  <c r="N24" i="24"/>
  <c r="O24" i="24"/>
  <c r="P24" i="24"/>
  <c r="Q24" i="24"/>
  <c r="R24" i="24"/>
  <c r="S24" i="24"/>
  <c r="T24" i="24"/>
  <c r="U24" i="24"/>
  <c r="V24" i="24"/>
  <c r="W24" i="24"/>
  <c r="M25" i="24"/>
  <c r="L25" i="24" s="1"/>
  <c r="K25" i="24" s="1"/>
  <c r="J25" i="24" s="1"/>
  <c r="I25" i="24" s="1"/>
  <c r="H25" i="24" s="1"/>
  <c r="G25" i="24" s="1"/>
  <c r="F25" i="24" s="1"/>
  <c r="E25" i="24" s="1"/>
  <c r="D25" i="24" s="1"/>
  <c r="C25" i="24" s="1"/>
  <c r="B25" i="24" s="1"/>
  <c r="N25" i="24"/>
  <c r="O25" i="24"/>
  <c r="P25" i="24"/>
  <c r="Q25" i="24"/>
  <c r="R25" i="24"/>
  <c r="S25" i="24"/>
  <c r="T25" i="24"/>
  <c r="U25" i="24"/>
  <c r="V25" i="24"/>
  <c r="W25" i="24"/>
  <c r="M26" i="24"/>
  <c r="L26" i="24" s="1"/>
  <c r="K26" i="24" s="1"/>
  <c r="J26" i="24" s="1"/>
  <c r="I26" i="24" s="1"/>
  <c r="H26" i="24" s="1"/>
  <c r="G26" i="24" s="1"/>
  <c r="F26" i="24" s="1"/>
  <c r="E26" i="24" s="1"/>
  <c r="D26" i="24" s="1"/>
  <c r="C26" i="24" s="1"/>
  <c r="B26" i="24" s="1"/>
  <c r="N26" i="24"/>
  <c r="O26" i="24"/>
  <c r="P26" i="24"/>
  <c r="Q26" i="24"/>
  <c r="R26" i="24"/>
  <c r="S26" i="24"/>
  <c r="T26" i="24"/>
  <c r="U26" i="24"/>
  <c r="V26" i="24"/>
  <c r="W26" i="24"/>
  <c r="M27" i="24"/>
  <c r="L27" i="24" s="1"/>
  <c r="K27" i="24" s="1"/>
  <c r="J27" i="24" s="1"/>
  <c r="I27" i="24" s="1"/>
  <c r="H27" i="24" s="1"/>
  <c r="G27" i="24" s="1"/>
  <c r="F27" i="24" s="1"/>
  <c r="E27" i="24" s="1"/>
  <c r="D27" i="24" s="1"/>
  <c r="C27" i="24" s="1"/>
  <c r="B27" i="24" s="1"/>
  <c r="N27" i="24"/>
  <c r="O27" i="24"/>
  <c r="P27" i="24"/>
  <c r="Q27" i="24"/>
  <c r="R27" i="24"/>
  <c r="S27" i="24"/>
  <c r="T27" i="24"/>
  <c r="U27" i="24"/>
  <c r="V27" i="24"/>
  <c r="W27" i="24"/>
  <c r="M28" i="24"/>
  <c r="L28" i="24" s="1"/>
  <c r="K28" i="24" s="1"/>
  <c r="J28" i="24" s="1"/>
  <c r="I28" i="24" s="1"/>
  <c r="H28" i="24" s="1"/>
  <c r="G28" i="24" s="1"/>
  <c r="F28" i="24" s="1"/>
  <c r="E28" i="24" s="1"/>
  <c r="D28" i="24" s="1"/>
  <c r="C28" i="24" s="1"/>
  <c r="B28" i="24" s="1"/>
  <c r="N28" i="24"/>
  <c r="O28" i="24"/>
  <c r="P28" i="24"/>
  <c r="Q28" i="24"/>
  <c r="R28" i="24"/>
  <c r="S28" i="24"/>
  <c r="T28" i="24"/>
  <c r="U28" i="24"/>
  <c r="V28" i="24"/>
  <c r="W28" i="24"/>
  <c r="M29" i="24"/>
  <c r="L29" i="24" s="1"/>
  <c r="K29" i="24" s="1"/>
  <c r="J29" i="24" s="1"/>
  <c r="I29" i="24" s="1"/>
  <c r="H29" i="24" s="1"/>
  <c r="G29" i="24" s="1"/>
  <c r="F29" i="24" s="1"/>
  <c r="E29" i="24" s="1"/>
  <c r="D29" i="24" s="1"/>
  <c r="C29" i="24" s="1"/>
  <c r="B29" i="24" s="1"/>
  <c r="N29" i="24"/>
  <c r="O29" i="24"/>
  <c r="P29" i="24"/>
  <c r="Q29" i="24"/>
  <c r="R29" i="24"/>
  <c r="S29" i="24"/>
  <c r="T29" i="24"/>
  <c r="U29" i="24"/>
  <c r="V29" i="24"/>
  <c r="W29" i="24"/>
  <c r="M30" i="24"/>
  <c r="L30" i="24" s="1"/>
  <c r="K30" i="24" s="1"/>
  <c r="J30" i="24" s="1"/>
  <c r="I30" i="24" s="1"/>
  <c r="H30" i="24" s="1"/>
  <c r="G30" i="24" s="1"/>
  <c r="F30" i="24" s="1"/>
  <c r="E30" i="24" s="1"/>
  <c r="D30" i="24" s="1"/>
  <c r="C30" i="24" s="1"/>
  <c r="B30" i="24" s="1"/>
  <c r="N30" i="24"/>
  <c r="O30" i="24"/>
  <c r="P30" i="24"/>
  <c r="Q30" i="24"/>
  <c r="R30" i="24"/>
  <c r="S30" i="24"/>
  <c r="T30" i="24"/>
  <c r="U30" i="24"/>
  <c r="V30" i="24"/>
  <c r="W30" i="24"/>
  <c r="M31" i="24"/>
  <c r="L31" i="24" s="1"/>
  <c r="K31" i="24" s="1"/>
  <c r="J31" i="24" s="1"/>
  <c r="I31" i="24" s="1"/>
  <c r="H31" i="24" s="1"/>
  <c r="G31" i="24" s="1"/>
  <c r="F31" i="24" s="1"/>
  <c r="E31" i="24" s="1"/>
  <c r="D31" i="24" s="1"/>
  <c r="C31" i="24" s="1"/>
  <c r="B31" i="24" s="1"/>
  <c r="N31" i="24"/>
  <c r="O31" i="24"/>
  <c r="P31" i="24"/>
  <c r="Q31" i="24"/>
  <c r="R31" i="24"/>
  <c r="S31" i="24"/>
  <c r="T31" i="24"/>
  <c r="U31" i="24"/>
  <c r="V31" i="24"/>
  <c r="W31" i="24"/>
  <c r="M32" i="24"/>
  <c r="L32" i="24" s="1"/>
  <c r="K32" i="24" s="1"/>
  <c r="J32" i="24" s="1"/>
  <c r="I32" i="24" s="1"/>
  <c r="H32" i="24" s="1"/>
  <c r="G32" i="24" s="1"/>
  <c r="F32" i="24" s="1"/>
  <c r="E32" i="24" s="1"/>
  <c r="D32" i="24" s="1"/>
  <c r="C32" i="24" s="1"/>
  <c r="B32" i="24" s="1"/>
  <c r="N32" i="24"/>
  <c r="O32" i="24"/>
  <c r="P32" i="24"/>
  <c r="Q32" i="24"/>
  <c r="R32" i="24"/>
  <c r="S32" i="24"/>
  <c r="T32" i="24"/>
  <c r="U32" i="24"/>
  <c r="V32" i="24"/>
  <c r="W32" i="24"/>
  <c r="M33" i="24"/>
  <c r="L33" i="24" s="1"/>
  <c r="K33" i="24" s="1"/>
  <c r="J33" i="24" s="1"/>
  <c r="I33" i="24" s="1"/>
  <c r="H33" i="24" s="1"/>
  <c r="G33" i="24" s="1"/>
  <c r="F33" i="24" s="1"/>
  <c r="E33" i="24" s="1"/>
  <c r="D33" i="24" s="1"/>
  <c r="C33" i="24" s="1"/>
  <c r="B33" i="24" s="1"/>
  <c r="N33" i="24"/>
  <c r="O33" i="24"/>
  <c r="P33" i="24"/>
  <c r="Q33" i="24"/>
  <c r="R33" i="24"/>
  <c r="S33" i="24"/>
  <c r="T33" i="24"/>
  <c r="U33" i="24"/>
  <c r="V33" i="24"/>
  <c r="W33" i="24"/>
  <c r="M34" i="24"/>
  <c r="L34" i="24" s="1"/>
  <c r="K34" i="24" s="1"/>
  <c r="J34" i="24" s="1"/>
  <c r="I34" i="24" s="1"/>
  <c r="H34" i="24" s="1"/>
  <c r="G34" i="24" s="1"/>
  <c r="F34" i="24" s="1"/>
  <c r="E34" i="24" s="1"/>
  <c r="D34" i="24" s="1"/>
  <c r="C34" i="24" s="1"/>
  <c r="B34" i="24" s="1"/>
  <c r="N34" i="24"/>
  <c r="O34" i="24"/>
  <c r="P34" i="24"/>
  <c r="Q34" i="24"/>
  <c r="R34" i="24"/>
  <c r="S34" i="24"/>
  <c r="T34" i="24"/>
  <c r="U34" i="24"/>
  <c r="V34" i="24"/>
  <c r="W34" i="24"/>
  <c r="M35" i="24"/>
  <c r="L35" i="24" s="1"/>
  <c r="K35" i="24" s="1"/>
  <c r="J35" i="24" s="1"/>
  <c r="I35" i="24" s="1"/>
  <c r="H35" i="24" s="1"/>
  <c r="G35" i="24" s="1"/>
  <c r="F35" i="24" s="1"/>
  <c r="E35" i="24" s="1"/>
  <c r="D35" i="24" s="1"/>
  <c r="C35" i="24" s="1"/>
  <c r="B35" i="24" s="1"/>
  <c r="N35" i="24"/>
  <c r="O35" i="24"/>
  <c r="P35" i="24"/>
  <c r="Q35" i="24"/>
  <c r="R35" i="24"/>
  <c r="S35" i="24"/>
  <c r="T35" i="24"/>
  <c r="U35" i="24"/>
  <c r="V35" i="24"/>
  <c r="W35" i="24"/>
  <c r="M36" i="24"/>
  <c r="L36" i="24" s="1"/>
  <c r="K36" i="24" s="1"/>
  <c r="J36" i="24" s="1"/>
  <c r="I36" i="24" s="1"/>
  <c r="H36" i="24" s="1"/>
  <c r="G36" i="24" s="1"/>
  <c r="F36" i="24" s="1"/>
  <c r="E36" i="24" s="1"/>
  <c r="D36" i="24" s="1"/>
  <c r="C36" i="24" s="1"/>
  <c r="B36" i="24" s="1"/>
  <c r="N36" i="24"/>
  <c r="O36" i="24"/>
  <c r="P36" i="24"/>
  <c r="Q36" i="24"/>
  <c r="R36" i="24"/>
  <c r="S36" i="24"/>
  <c r="T36" i="24"/>
  <c r="U36" i="24"/>
  <c r="V36" i="24"/>
  <c r="W36" i="24"/>
  <c r="M37" i="24"/>
  <c r="L37" i="24" s="1"/>
  <c r="K37" i="24" s="1"/>
  <c r="J37" i="24" s="1"/>
  <c r="I37" i="24" s="1"/>
  <c r="H37" i="24" s="1"/>
  <c r="G37" i="24" s="1"/>
  <c r="F37" i="24" s="1"/>
  <c r="E37" i="24" s="1"/>
  <c r="D37" i="24" s="1"/>
  <c r="C37" i="24" s="1"/>
  <c r="B37" i="24" s="1"/>
  <c r="N37" i="24"/>
  <c r="O37" i="24"/>
  <c r="P37" i="24"/>
  <c r="Q37" i="24"/>
  <c r="R37" i="24"/>
  <c r="S37" i="24"/>
  <c r="T37" i="24"/>
  <c r="U37" i="24"/>
  <c r="V37" i="24"/>
  <c r="W37" i="24"/>
  <c r="U38" i="24"/>
  <c r="V38" i="24"/>
  <c r="W38" i="24"/>
  <c r="M39" i="24"/>
  <c r="L39" i="24" s="1"/>
  <c r="K39" i="24" s="1"/>
  <c r="J39" i="24" s="1"/>
  <c r="I39" i="24" s="1"/>
  <c r="H39" i="24" s="1"/>
  <c r="G39" i="24" s="1"/>
  <c r="F39" i="24" s="1"/>
  <c r="E39" i="24" s="1"/>
  <c r="D39" i="24" s="1"/>
  <c r="C39" i="24" s="1"/>
  <c r="B39" i="24" s="1"/>
  <c r="N39" i="24"/>
  <c r="O39" i="24"/>
  <c r="P39" i="24"/>
  <c r="Q39" i="24"/>
  <c r="R39" i="24"/>
  <c r="S39" i="24"/>
  <c r="T39" i="24"/>
  <c r="U39" i="24"/>
  <c r="V39" i="24"/>
  <c r="W39" i="24"/>
  <c r="M40" i="24"/>
  <c r="L40" i="24" s="1"/>
  <c r="K40" i="24" s="1"/>
  <c r="J40" i="24" s="1"/>
  <c r="I40" i="24" s="1"/>
  <c r="H40" i="24" s="1"/>
  <c r="G40" i="24" s="1"/>
  <c r="F40" i="24" s="1"/>
  <c r="E40" i="24" s="1"/>
  <c r="D40" i="24" s="1"/>
  <c r="C40" i="24" s="1"/>
  <c r="B40" i="24" s="1"/>
  <c r="N40" i="24"/>
  <c r="O40" i="24"/>
  <c r="P40" i="24"/>
  <c r="Q40" i="24"/>
  <c r="R40" i="24"/>
  <c r="S40" i="24"/>
  <c r="T40" i="24"/>
  <c r="U40" i="24"/>
  <c r="V40" i="24"/>
  <c r="W40" i="24"/>
  <c r="U37" i="22"/>
  <c r="V37" i="22"/>
  <c r="W37" i="22"/>
  <c r="X37" i="22" s="1"/>
  <c r="Y37" i="22" s="1"/>
  <c r="Z37" i="22" s="1"/>
  <c r="AA37" i="22" s="1"/>
  <c r="AB37" i="22" s="1"/>
  <c r="AC37" i="22" s="1"/>
  <c r="AD37" i="22" s="1"/>
  <c r="AE37" i="22" s="1"/>
  <c r="AF37" i="22" s="1"/>
  <c r="AG37" i="22" s="1"/>
  <c r="AH37" i="22" s="1"/>
  <c r="AI37" i="22" s="1"/>
  <c r="AJ37" i="22" s="1"/>
  <c r="AK37" i="22" s="1"/>
  <c r="AL37" i="22" s="1"/>
  <c r="U38" i="22"/>
  <c r="V38" i="22"/>
  <c r="W38" i="22"/>
  <c r="X38" i="22" s="1"/>
  <c r="Y38" i="22" s="1"/>
  <c r="Z38" i="22" s="1"/>
  <c r="AA38" i="22" s="1"/>
  <c r="AB38" i="22" s="1"/>
  <c r="AC38" i="22" s="1"/>
  <c r="AD38" i="22" s="1"/>
  <c r="AE38" i="22" s="1"/>
  <c r="AF38" i="22" s="1"/>
  <c r="AG38" i="22" s="1"/>
  <c r="AH38" i="22" s="1"/>
  <c r="AI38" i="22" s="1"/>
  <c r="AJ38" i="22" s="1"/>
  <c r="AK38" i="22" s="1"/>
  <c r="AL38" i="22" s="1"/>
  <c r="U39" i="22"/>
  <c r="V39" i="22"/>
  <c r="W39" i="22"/>
  <c r="X39" i="22" s="1"/>
  <c r="Y39" i="22" s="1"/>
  <c r="Z39" i="22" s="1"/>
  <c r="AA39" i="22" s="1"/>
  <c r="AB39" i="22" s="1"/>
  <c r="AC39" i="22" s="1"/>
  <c r="AD39" i="22" s="1"/>
  <c r="AE39" i="22" s="1"/>
  <c r="AF39" i="22" s="1"/>
  <c r="AG39" i="22" s="1"/>
  <c r="AH39" i="22" s="1"/>
  <c r="AI39" i="22" s="1"/>
  <c r="AJ39" i="22" s="1"/>
  <c r="AK39" i="22" s="1"/>
  <c r="AL39" i="22" s="1"/>
  <c r="U40" i="22"/>
  <c r="V40" i="22"/>
  <c r="W40" i="22"/>
  <c r="X40" i="22" s="1"/>
  <c r="Y40" i="22" s="1"/>
  <c r="Z40" i="22" s="1"/>
  <c r="AA40" i="22" s="1"/>
  <c r="AB40" i="22" s="1"/>
  <c r="AC40" i="22" s="1"/>
  <c r="AD40" i="22" s="1"/>
  <c r="AE40" i="22" s="1"/>
  <c r="AF40" i="22" s="1"/>
  <c r="AG40" i="22" s="1"/>
  <c r="AH40" i="22" s="1"/>
  <c r="AI40" i="22" s="1"/>
  <c r="AJ40" i="22" s="1"/>
  <c r="AK40" i="22" s="1"/>
  <c r="AL40" i="22" s="1"/>
  <c r="N38" i="22"/>
  <c r="O38" i="22"/>
  <c r="P38" i="22"/>
  <c r="Q38" i="22"/>
  <c r="R38" i="22"/>
  <c r="S38" i="22"/>
  <c r="T38" i="22"/>
  <c r="M38" i="22"/>
  <c r="L38" i="22" s="1"/>
  <c r="K38" i="22" s="1"/>
  <c r="J38" i="22" s="1"/>
  <c r="I38" i="22" s="1"/>
  <c r="H38" i="22" s="1"/>
  <c r="G38" i="22" s="1"/>
  <c r="F38" i="22" s="1"/>
  <c r="E38" i="22" s="1"/>
  <c r="D38" i="22" s="1"/>
  <c r="C38" i="22" s="1"/>
  <c r="B38" i="22" s="1"/>
  <c r="N20" i="22"/>
  <c r="O20" i="22"/>
  <c r="P20" i="22"/>
  <c r="Q20" i="22"/>
  <c r="R20" i="22"/>
  <c r="S20" i="22"/>
  <c r="T20" i="22"/>
  <c r="U20" i="22"/>
  <c r="V20" i="22"/>
  <c r="W20" i="22"/>
  <c r="X20" i="22" s="1"/>
  <c r="Y20" i="22" s="1"/>
  <c r="Z20" i="22" s="1"/>
  <c r="AA20" i="22" s="1"/>
  <c r="AB20" i="22" s="1"/>
  <c r="AC20" i="22" s="1"/>
  <c r="AD20" i="22" s="1"/>
  <c r="AE20" i="22" s="1"/>
  <c r="AF20" i="22" s="1"/>
  <c r="AG20" i="22" s="1"/>
  <c r="AH20" i="22" s="1"/>
  <c r="AI20" i="22" s="1"/>
  <c r="AJ20" i="22" s="1"/>
  <c r="AK20" i="22" s="1"/>
  <c r="AL20" i="22" s="1"/>
  <c r="M20" i="22"/>
  <c r="L20" i="22" s="1"/>
  <c r="K20" i="22" s="1"/>
  <c r="J20" i="22" s="1"/>
  <c r="I20" i="22" s="1"/>
  <c r="H20" i="22" s="1"/>
  <c r="G20" i="22" s="1"/>
  <c r="F20" i="22" s="1"/>
  <c r="E20" i="22" s="1"/>
  <c r="D20" i="22" s="1"/>
  <c r="C20" i="22" s="1"/>
  <c r="B20" i="22" s="1"/>
  <c r="M11" i="22"/>
  <c r="L11" i="22" s="1"/>
  <c r="K11" i="22" s="1"/>
  <c r="J11" i="22" s="1"/>
  <c r="I11" i="22" s="1"/>
  <c r="H11" i="22" s="1"/>
  <c r="G11" i="22" s="1"/>
  <c r="F11" i="22" s="1"/>
  <c r="E11" i="22" s="1"/>
  <c r="D11" i="22" s="1"/>
  <c r="C11" i="22" s="1"/>
  <c r="B11" i="22" s="1"/>
  <c r="N11" i="22"/>
  <c r="O11" i="22"/>
  <c r="P11" i="22"/>
  <c r="Q11" i="22"/>
  <c r="R11" i="22"/>
  <c r="S11" i="22"/>
  <c r="T11" i="22"/>
  <c r="U11" i="22"/>
  <c r="V11" i="22"/>
  <c r="W11" i="22"/>
  <c r="X11" i="22" s="1"/>
  <c r="Y11" i="22" s="1"/>
  <c r="Z11" i="22" s="1"/>
  <c r="AA11" i="22" s="1"/>
  <c r="AB11" i="22" s="1"/>
  <c r="AC11" i="22" s="1"/>
  <c r="AD11" i="22" s="1"/>
  <c r="AE11" i="22" s="1"/>
  <c r="AF11" i="22" s="1"/>
  <c r="AG11" i="22" s="1"/>
  <c r="AH11" i="22" s="1"/>
  <c r="AI11" i="22" s="1"/>
  <c r="AJ11" i="22" s="1"/>
  <c r="AK11" i="22" s="1"/>
  <c r="AL11" i="22" s="1"/>
  <c r="M12" i="22"/>
  <c r="L12" i="22" s="1"/>
  <c r="K12" i="22" s="1"/>
  <c r="J12" i="22" s="1"/>
  <c r="I12" i="22" s="1"/>
  <c r="H12" i="22" s="1"/>
  <c r="G12" i="22" s="1"/>
  <c r="F12" i="22" s="1"/>
  <c r="E12" i="22" s="1"/>
  <c r="D12" i="22" s="1"/>
  <c r="C12" i="22" s="1"/>
  <c r="B12" i="22" s="1"/>
  <c r="N12" i="22"/>
  <c r="O12" i="22"/>
  <c r="P12" i="22"/>
  <c r="Q12" i="22"/>
  <c r="R12" i="22"/>
  <c r="S12" i="22"/>
  <c r="T12" i="22"/>
  <c r="U12" i="22"/>
  <c r="V12" i="22"/>
  <c r="W12" i="22"/>
  <c r="X12" i="22" s="1"/>
  <c r="Y12" i="22" s="1"/>
  <c r="Z12" i="22" s="1"/>
  <c r="AA12" i="22" s="1"/>
  <c r="AB12" i="22" s="1"/>
  <c r="AC12" i="22" s="1"/>
  <c r="AD12" i="22" s="1"/>
  <c r="AE12" i="22" s="1"/>
  <c r="AF12" i="22" s="1"/>
  <c r="AG12" i="22" s="1"/>
  <c r="AH12" i="22" s="1"/>
  <c r="AI12" i="22" s="1"/>
  <c r="AJ12" i="22" s="1"/>
  <c r="AK12" i="22" s="1"/>
  <c r="AL12" i="22" s="1"/>
  <c r="N13" i="22"/>
  <c r="O13" i="22"/>
  <c r="P13" i="22"/>
  <c r="Q13" i="22"/>
  <c r="R13" i="22"/>
  <c r="S13" i="22"/>
  <c r="T13" i="22"/>
  <c r="U13" i="22"/>
  <c r="V13" i="22"/>
  <c r="W13" i="22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AJ13" i="22" s="1"/>
  <c r="AK13" i="22" s="1"/>
  <c r="AL13" i="22" s="1"/>
  <c r="M14" i="22"/>
  <c r="L14" i="22" s="1"/>
  <c r="K14" i="22" s="1"/>
  <c r="J14" i="22" s="1"/>
  <c r="I14" i="22" s="1"/>
  <c r="H14" i="22" s="1"/>
  <c r="G14" i="22" s="1"/>
  <c r="F14" i="22" s="1"/>
  <c r="E14" i="22" s="1"/>
  <c r="D14" i="22" s="1"/>
  <c r="C14" i="22" s="1"/>
  <c r="B14" i="22" s="1"/>
  <c r="N14" i="22"/>
  <c r="O14" i="22"/>
  <c r="P14" i="22"/>
  <c r="Q14" i="22"/>
  <c r="R14" i="22"/>
  <c r="S14" i="22"/>
  <c r="T14" i="22"/>
  <c r="U14" i="22"/>
  <c r="V14" i="22"/>
  <c r="W14" i="22"/>
  <c r="X14" i="22" s="1"/>
  <c r="Y14" i="22" s="1"/>
  <c r="Z14" i="22" s="1"/>
  <c r="AA14" i="22" s="1"/>
  <c r="AB14" i="22" s="1"/>
  <c r="AC14" i="22" s="1"/>
  <c r="AD14" i="22" s="1"/>
  <c r="AE14" i="22" s="1"/>
  <c r="AF14" i="22" s="1"/>
  <c r="AG14" i="22" s="1"/>
  <c r="AH14" i="22" s="1"/>
  <c r="AI14" i="22" s="1"/>
  <c r="AJ14" i="22" s="1"/>
  <c r="AK14" i="22" s="1"/>
  <c r="AL14" i="22" s="1"/>
  <c r="M15" i="22"/>
  <c r="L15" i="22" s="1"/>
  <c r="K15" i="22" s="1"/>
  <c r="J15" i="22" s="1"/>
  <c r="I15" i="22" s="1"/>
  <c r="H15" i="22" s="1"/>
  <c r="G15" i="22" s="1"/>
  <c r="F15" i="22" s="1"/>
  <c r="E15" i="22" s="1"/>
  <c r="D15" i="22" s="1"/>
  <c r="C15" i="22" s="1"/>
  <c r="B15" i="22" s="1"/>
  <c r="N15" i="22"/>
  <c r="O15" i="22"/>
  <c r="P15" i="22"/>
  <c r="Q15" i="22"/>
  <c r="R15" i="22"/>
  <c r="S15" i="22"/>
  <c r="T15" i="22"/>
  <c r="U15" i="22"/>
  <c r="V15" i="22"/>
  <c r="W15" i="22"/>
  <c r="X15" i="22" s="1"/>
  <c r="Y15" i="22" s="1"/>
  <c r="Z15" i="22" s="1"/>
  <c r="AA15" i="22" s="1"/>
  <c r="AB15" i="22" s="1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M16" i="22"/>
  <c r="L16" i="22" s="1"/>
  <c r="K16" i="22" s="1"/>
  <c r="J16" i="22" s="1"/>
  <c r="I16" i="22" s="1"/>
  <c r="H16" i="22" s="1"/>
  <c r="G16" i="22" s="1"/>
  <c r="F16" i="22" s="1"/>
  <c r="E16" i="22" s="1"/>
  <c r="D16" i="22" s="1"/>
  <c r="C16" i="22" s="1"/>
  <c r="B16" i="22" s="1"/>
  <c r="N16" i="22"/>
  <c r="O16" i="22"/>
  <c r="P16" i="22"/>
  <c r="Q16" i="22"/>
  <c r="R16" i="22"/>
  <c r="S16" i="22"/>
  <c r="T16" i="22"/>
  <c r="U16" i="22"/>
  <c r="V16" i="22"/>
  <c r="W16" i="22"/>
  <c r="X16" i="22" s="1"/>
  <c r="Y16" i="22" s="1"/>
  <c r="Z16" i="22" s="1"/>
  <c r="AA16" i="22" s="1"/>
  <c r="AB16" i="22" s="1"/>
  <c r="AC16" i="22" s="1"/>
  <c r="AD16" i="22" s="1"/>
  <c r="AE16" i="22" s="1"/>
  <c r="AF16" i="22" s="1"/>
  <c r="AG16" i="22" s="1"/>
  <c r="AH16" i="22" s="1"/>
  <c r="AI16" i="22" s="1"/>
  <c r="AJ16" i="22" s="1"/>
  <c r="AK16" i="22" s="1"/>
  <c r="AL16" i="22" s="1"/>
  <c r="M17" i="22"/>
  <c r="L17" i="22" s="1"/>
  <c r="K17" i="22" s="1"/>
  <c r="J17" i="22" s="1"/>
  <c r="I17" i="22" s="1"/>
  <c r="H17" i="22" s="1"/>
  <c r="G17" i="22" s="1"/>
  <c r="F17" i="22" s="1"/>
  <c r="E17" i="22" s="1"/>
  <c r="D17" i="22" s="1"/>
  <c r="C17" i="22" s="1"/>
  <c r="B17" i="22" s="1"/>
  <c r="N17" i="22"/>
  <c r="O17" i="22"/>
  <c r="P17" i="22"/>
  <c r="Q17" i="22"/>
  <c r="R17" i="22"/>
  <c r="S17" i="22"/>
  <c r="T17" i="22"/>
  <c r="U17" i="22"/>
  <c r="V17" i="22"/>
  <c r="W17" i="22"/>
  <c r="X17" i="22" s="1"/>
  <c r="Y17" i="22" s="1"/>
  <c r="Z17" i="22" s="1"/>
  <c r="AA17" i="22" s="1"/>
  <c r="AB17" i="22" s="1"/>
  <c r="AC17" i="22" s="1"/>
  <c r="AD17" i="22" s="1"/>
  <c r="AE17" i="22" s="1"/>
  <c r="AF17" i="22" s="1"/>
  <c r="AG17" i="22" s="1"/>
  <c r="AH17" i="22" s="1"/>
  <c r="AI17" i="22" s="1"/>
  <c r="AJ17" i="22" s="1"/>
  <c r="AK17" i="22" s="1"/>
  <c r="AL17" i="22" s="1"/>
  <c r="M18" i="22"/>
  <c r="L18" i="22" s="1"/>
  <c r="K18" i="22" s="1"/>
  <c r="J18" i="22" s="1"/>
  <c r="I18" i="22" s="1"/>
  <c r="H18" i="22" s="1"/>
  <c r="G18" i="22" s="1"/>
  <c r="F18" i="22" s="1"/>
  <c r="E18" i="22" s="1"/>
  <c r="D18" i="22" s="1"/>
  <c r="C18" i="22" s="1"/>
  <c r="B18" i="22" s="1"/>
  <c r="N18" i="22"/>
  <c r="O18" i="22"/>
  <c r="P18" i="22"/>
  <c r="Q18" i="22"/>
  <c r="R18" i="22"/>
  <c r="S18" i="22"/>
  <c r="T18" i="22"/>
  <c r="U18" i="22"/>
  <c r="V18" i="22"/>
  <c r="W18" i="22"/>
  <c r="X18" i="22" s="1"/>
  <c r="Y18" i="22" s="1"/>
  <c r="Z18" i="22" s="1"/>
  <c r="AA18" i="22" s="1"/>
  <c r="AB18" i="22" s="1"/>
  <c r="AC18" i="22" s="1"/>
  <c r="AD18" i="22" s="1"/>
  <c r="AE18" i="22" s="1"/>
  <c r="AF18" i="22" s="1"/>
  <c r="AG18" i="22" s="1"/>
  <c r="AH18" i="22" s="1"/>
  <c r="AI18" i="22" s="1"/>
  <c r="AJ18" i="22" s="1"/>
  <c r="AK18" i="22" s="1"/>
  <c r="AL18" i="22" s="1"/>
  <c r="M19" i="22"/>
  <c r="L19" i="22" s="1"/>
  <c r="K19" i="22" s="1"/>
  <c r="J19" i="22" s="1"/>
  <c r="I19" i="22" s="1"/>
  <c r="H19" i="22" s="1"/>
  <c r="G19" i="22" s="1"/>
  <c r="F19" i="22" s="1"/>
  <c r="E19" i="22" s="1"/>
  <c r="D19" i="22" s="1"/>
  <c r="C19" i="22" s="1"/>
  <c r="B19" i="22" s="1"/>
  <c r="N19" i="22"/>
  <c r="O19" i="22"/>
  <c r="P19" i="22"/>
  <c r="Q19" i="22"/>
  <c r="R19" i="22"/>
  <c r="S19" i="22"/>
  <c r="T19" i="22"/>
  <c r="U19" i="22"/>
  <c r="V19" i="22"/>
  <c r="W19" i="22"/>
  <c r="X19" i="22" s="1"/>
  <c r="Y19" i="22" s="1"/>
  <c r="Z19" i="22" s="1"/>
  <c r="AA19" i="22" s="1"/>
  <c r="AB19" i="22" s="1"/>
  <c r="AC19" i="22" s="1"/>
  <c r="AD19" i="22" s="1"/>
  <c r="AE19" i="22" s="1"/>
  <c r="AF19" i="22" s="1"/>
  <c r="AG19" i="22" s="1"/>
  <c r="AH19" i="22" s="1"/>
  <c r="AI19" i="22" s="1"/>
  <c r="AJ19" i="22" s="1"/>
  <c r="AK19" i="22" s="1"/>
  <c r="AL19" i="22" s="1"/>
  <c r="P21" i="22"/>
  <c r="Q21" i="22"/>
  <c r="R21" i="22"/>
  <c r="S21" i="22"/>
  <c r="T21" i="22"/>
  <c r="U21" i="22"/>
  <c r="V21" i="22"/>
  <c r="W21" i="22"/>
  <c r="X21" i="22" s="1"/>
  <c r="Y21" i="22" s="1"/>
  <c r="Z21" i="22" s="1"/>
  <c r="AA21" i="22" s="1"/>
  <c r="AB21" i="22" s="1"/>
  <c r="AC21" i="22" s="1"/>
  <c r="AD21" i="22" s="1"/>
  <c r="AE21" i="22" s="1"/>
  <c r="AF21" i="22" s="1"/>
  <c r="AG21" i="22" s="1"/>
  <c r="AH21" i="22" s="1"/>
  <c r="AI21" i="22" s="1"/>
  <c r="AJ21" i="22" s="1"/>
  <c r="AK21" i="22" s="1"/>
  <c r="AL21" i="22" s="1"/>
  <c r="M22" i="22"/>
  <c r="L22" i="22" s="1"/>
  <c r="K22" i="22" s="1"/>
  <c r="J22" i="22" s="1"/>
  <c r="I22" i="22" s="1"/>
  <c r="H22" i="22" s="1"/>
  <c r="G22" i="22" s="1"/>
  <c r="F22" i="22" s="1"/>
  <c r="E22" i="22" s="1"/>
  <c r="D22" i="22" s="1"/>
  <c r="C22" i="22" s="1"/>
  <c r="B22" i="22" s="1"/>
  <c r="N22" i="22"/>
  <c r="O22" i="22"/>
  <c r="P22" i="22"/>
  <c r="Q22" i="22"/>
  <c r="R22" i="22"/>
  <c r="S22" i="22"/>
  <c r="T22" i="22"/>
  <c r="U22" i="22"/>
  <c r="V22" i="22"/>
  <c r="W22" i="22"/>
  <c r="X22" i="22" s="1"/>
  <c r="Y22" i="22" s="1"/>
  <c r="Z22" i="22" s="1"/>
  <c r="AA22" i="22" s="1"/>
  <c r="AB22" i="22" s="1"/>
  <c r="AC22" i="22" s="1"/>
  <c r="AD22" i="22" s="1"/>
  <c r="AE22" i="22" s="1"/>
  <c r="AF22" i="22" s="1"/>
  <c r="AG22" i="22" s="1"/>
  <c r="AH22" i="22" s="1"/>
  <c r="AI22" i="22" s="1"/>
  <c r="AJ22" i="22" s="1"/>
  <c r="AK22" i="22" s="1"/>
  <c r="AL22" i="22" s="1"/>
  <c r="M24" i="22"/>
  <c r="L24" i="22" s="1"/>
  <c r="K24" i="22" s="1"/>
  <c r="J24" i="22" s="1"/>
  <c r="I24" i="22" s="1"/>
  <c r="H24" i="22" s="1"/>
  <c r="G24" i="22" s="1"/>
  <c r="F24" i="22" s="1"/>
  <c r="E24" i="22" s="1"/>
  <c r="D24" i="22" s="1"/>
  <c r="C24" i="22" s="1"/>
  <c r="B24" i="22" s="1"/>
  <c r="N24" i="22"/>
  <c r="O24" i="22"/>
  <c r="P24" i="22"/>
  <c r="Q24" i="22"/>
  <c r="R24" i="22"/>
  <c r="S24" i="22"/>
  <c r="T24" i="22"/>
  <c r="U24" i="22"/>
  <c r="V24" i="22"/>
  <c r="W24" i="22"/>
  <c r="X24" i="22" s="1"/>
  <c r="Y24" i="22" s="1"/>
  <c r="Z24" i="22" s="1"/>
  <c r="AA24" i="22" s="1"/>
  <c r="AB24" i="22" s="1"/>
  <c r="AC24" i="22" s="1"/>
  <c r="AD24" i="22" s="1"/>
  <c r="AE24" i="22" s="1"/>
  <c r="AF24" i="22" s="1"/>
  <c r="AG24" i="22" s="1"/>
  <c r="AH24" i="22" s="1"/>
  <c r="AI24" i="22" s="1"/>
  <c r="AJ24" i="22" s="1"/>
  <c r="AK24" i="22" s="1"/>
  <c r="AL24" i="22" s="1"/>
  <c r="M25" i="22"/>
  <c r="L25" i="22" s="1"/>
  <c r="K25" i="22" s="1"/>
  <c r="J25" i="22" s="1"/>
  <c r="I25" i="22" s="1"/>
  <c r="H25" i="22" s="1"/>
  <c r="G25" i="22" s="1"/>
  <c r="F25" i="22" s="1"/>
  <c r="E25" i="22" s="1"/>
  <c r="D25" i="22" s="1"/>
  <c r="C25" i="22" s="1"/>
  <c r="B25" i="22" s="1"/>
  <c r="N25" i="22"/>
  <c r="O25" i="22"/>
  <c r="P25" i="22"/>
  <c r="Q25" i="22"/>
  <c r="R25" i="22"/>
  <c r="S25" i="22"/>
  <c r="T25" i="22"/>
  <c r="U25" i="22"/>
  <c r="V25" i="22"/>
  <c r="W25" i="22"/>
  <c r="X25" i="22" s="1"/>
  <c r="Y25" i="22" s="1"/>
  <c r="Z25" i="22" s="1"/>
  <c r="AA25" i="22" s="1"/>
  <c r="AB25" i="22" s="1"/>
  <c r="AC25" i="22" s="1"/>
  <c r="AD25" i="22" s="1"/>
  <c r="AE25" i="22" s="1"/>
  <c r="AF25" i="22" s="1"/>
  <c r="AG25" i="22" s="1"/>
  <c r="AH25" i="22" s="1"/>
  <c r="AI25" i="22" s="1"/>
  <c r="AJ25" i="22" s="1"/>
  <c r="AK25" i="22" s="1"/>
  <c r="AL25" i="22" s="1"/>
  <c r="M26" i="22"/>
  <c r="L26" i="22" s="1"/>
  <c r="K26" i="22" s="1"/>
  <c r="J26" i="22" s="1"/>
  <c r="I26" i="22" s="1"/>
  <c r="H26" i="22" s="1"/>
  <c r="G26" i="22" s="1"/>
  <c r="F26" i="22" s="1"/>
  <c r="E26" i="22" s="1"/>
  <c r="D26" i="22" s="1"/>
  <c r="C26" i="22" s="1"/>
  <c r="B26" i="22" s="1"/>
  <c r="N26" i="22"/>
  <c r="O26" i="22"/>
  <c r="P26" i="22"/>
  <c r="Q26" i="22"/>
  <c r="R26" i="22"/>
  <c r="S26" i="22"/>
  <c r="T26" i="22"/>
  <c r="U26" i="22"/>
  <c r="V26" i="22"/>
  <c r="W26" i="22"/>
  <c r="X26" i="22" s="1"/>
  <c r="Y26" i="22" s="1"/>
  <c r="Z26" i="22" s="1"/>
  <c r="AA26" i="22" s="1"/>
  <c r="AB26" i="22" s="1"/>
  <c r="AC26" i="22" s="1"/>
  <c r="AD26" i="22" s="1"/>
  <c r="AE26" i="22" s="1"/>
  <c r="AF26" i="22" s="1"/>
  <c r="AG26" i="22" s="1"/>
  <c r="AH26" i="22" s="1"/>
  <c r="AI26" i="22" s="1"/>
  <c r="AJ26" i="22" s="1"/>
  <c r="AK26" i="22" s="1"/>
  <c r="AL26" i="22" s="1"/>
  <c r="M27" i="22"/>
  <c r="L27" i="22" s="1"/>
  <c r="K27" i="22" s="1"/>
  <c r="J27" i="22" s="1"/>
  <c r="I27" i="22" s="1"/>
  <c r="H27" i="22" s="1"/>
  <c r="G27" i="22" s="1"/>
  <c r="F27" i="22" s="1"/>
  <c r="E27" i="22" s="1"/>
  <c r="D27" i="22" s="1"/>
  <c r="C27" i="22" s="1"/>
  <c r="B27" i="22" s="1"/>
  <c r="N27" i="22"/>
  <c r="O27" i="22"/>
  <c r="P27" i="22"/>
  <c r="Q27" i="22"/>
  <c r="R27" i="22"/>
  <c r="S27" i="22"/>
  <c r="T27" i="22"/>
  <c r="U27" i="22"/>
  <c r="V27" i="22"/>
  <c r="W27" i="22"/>
  <c r="X27" i="22" s="1"/>
  <c r="Y27" i="22" s="1"/>
  <c r="Z27" i="22" s="1"/>
  <c r="AA27" i="22" s="1"/>
  <c r="AB27" i="22" s="1"/>
  <c r="AC27" i="22" s="1"/>
  <c r="AD27" i="22" s="1"/>
  <c r="AE27" i="22" s="1"/>
  <c r="AF27" i="22" s="1"/>
  <c r="AG27" i="22" s="1"/>
  <c r="AH27" i="22" s="1"/>
  <c r="AI27" i="22" s="1"/>
  <c r="AJ27" i="22" s="1"/>
  <c r="AK27" i="22" s="1"/>
  <c r="AL27" i="22" s="1"/>
  <c r="M28" i="22"/>
  <c r="L28" i="22" s="1"/>
  <c r="K28" i="22" s="1"/>
  <c r="J28" i="22" s="1"/>
  <c r="I28" i="22" s="1"/>
  <c r="H28" i="22" s="1"/>
  <c r="G28" i="22" s="1"/>
  <c r="F28" i="22" s="1"/>
  <c r="E28" i="22" s="1"/>
  <c r="D28" i="22" s="1"/>
  <c r="C28" i="22" s="1"/>
  <c r="B28" i="22" s="1"/>
  <c r="N28" i="22"/>
  <c r="O28" i="22"/>
  <c r="P28" i="22"/>
  <c r="Q28" i="22"/>
  <c r="R28" i="22"/>
  <c r="S28" i="22"/>
  <c r="T28" i="22"/>
  <c r="U28" i="22"/>
  <c r="V28" i="22"/>
  <c r="W28" i="22"/>
  <c r="X28" i="22" s="1"/>
  <c r="Y28" i="22" s="1"/>
  <c r="Z28" i="22" s="1"/>
  <c r="AA28" i="22" s="1"/>
  <c r="AB28" i="22" s="1"/>
  <c r="AC28" i="22" s="1"/>
  <c r="AD28" i="22" s="1"/>
  <c r="AE28" i="22" s="1"/>
  <c r="AF28" i="22" s="1"/>
  <c r="AG28" i="22" s="1"/>
  <c r="AH28" i="22" s="1"/>
  <c r="AI28" i="22" s="1"/>
  <c r="AJ28" i="22" s="1"/>
  <c r="AK28" i="22" s="1"/>
  <c r="AL28" i="22" s="1"/>
  <c r="M29" i="22"/>
  <c r="L29" i="22" s="1"/>
  <c r="K29" i="22" s="1"/>
  <c r="J29" i="22" s="1"/>
  <c r="I29" i="22" s="1"/>
  <c r="H29" i="22" s="1"/>
  <c r="G29" i="22" s="1"/>
  <c r="F29" i="22" s="1"/>
  <c r="E29" i="22" s="1"/>
  <c r="D29" i="22" s="1"/>
  <c r="C29" i="22" s="1"/>
  <c r="B29" i="22" s="1"/>
  <c r="N29" i="22"/>
  <c r="O29" i="22"/>
  <c r="P29" i="22"/>
  <c r="Q29" i="22"/>
  <c r="R29" i="22"/>
  <c r="S29" i="22"/>
  <c r="T29" i="22"/>
  <c r="U29" i="22"/>
  <c r="V29" i="22"/>
  <c r="W29" i="22"/>
  <c r="X29" i="22" s="1"/>
  <c r="Y29" i="22" s="1"/>
  <c r="Z29" i="22" s="1"/>
  <c r="AA29" i="22" s="1"/>
  <c r="AB29" i="22" s="1"/>
  <c r="AC29" i="22" s="1"/>
  <c r="AD29" i="22" s="1"/>
  <c r="AE29" i="22" s="1"/>
  <c r="AF29" i="22" s="1"/>
  <c r="AG29" i="22" s="1"/>
  <c r="AH29" i="22" s="1"/>
  <c r="AI29" i="22" s="1"/>
  <c r="AJ29" i="22" s="1"/>
  <c r="AK29" i="22" s="1"/>
  <c r="AL29" i="22" s="1"/>
  <c r="M30" i="22"/>
  <c r="L30" i="22" s="1"/>
  <c r="K30" i="22" s="1"/>
  <c r="J30" i="22" s="1"/>
  <c r="I30" i="22" s="1"/>
  <c r="H30" i="22" s="1"/>
  <c r="G30" i="22" s="1"/>
  <c r="F30" i="22" s="1"/>
  <c r="E30" i="22" s="1"/>
  <c r="D30" i="22" s="1"/>
  <c r="C30" i="22" s="1"/>
  <c r="B30" i="22" s="1"/>
  <c r="N30" i="22"/>
  <c r="O30" i="22"/>
  <c r="P30" i="22"/>
  <c r="Q30" i="22"/>
  <c r="R30" i="22"/>
  <c r="S30" i="22"/>
  <c r="T30" i="22"/>
  <c r="U30" i="22"/>
  <c r="V30" i="22"/>
  <c r="W30" i="22"/>
  <c r="X30" i="22" s="1"/>
  <c r="Y30" i="22" s="1"/>
  <c r="Z30" i="22" s="1"/>
  <c r="AA30" i="22" s="1"/>
  <c r="AB30" i="22" s="1"/>
  <c r="AC30" i="22" s="1"/>
  <c r="AD30" i="22" s="1"/>
  <c r="AE30" i="22" s="1"/>
  <c r="AF30" i="22" s="1"/>
  <c r="AG30" i="22" s="1"/>
  <c r="AH30" i="22" s="1"/>
  <c r="AI30" i="22" s="1"/>
  <c r="AJ30" i="22" s="1"/>
  <c r="AK30" i="22" s="1"/>
  <c r="AL30" i="22" s="1"/>
  <c r="M31" i="22"/>
  <c r="L31" i="22" s="1"/>
  <c r="K31" i="22" s="1"/>
  <c r="J31" i="22" s="1"/>
  <c r="I31" i="22" s="1"/>
  <c r="H31" i="22" s="1"/>
  <c r="G31" i="22" s="1"/>
  <c r="F31" i="22" s="1"/>
  <c r="E31" i="22" s="1"/>
  <c r="D31" i="22" s="1"/>
  <c r="C31" i="22" s="1"/>
  <c r="B31" i="22" s="1"/>
  <c r="N31" i="22"/>
  <c r="O31" i="22"/>
  <c r="P31" i="22"/>
  <c r="Q31" i="22"/>
  <c r="R31" i="22"/>
  <c r="S31" i="22"/>
  <c r="T31" i="22"/>
  <c r="U31" i="22"/>
  <c r="V31" i="22"/>
  <c r="W31" i="22"/>
  <c r="X31" i="22" s="1"/>
  <c r="Y31" i="22" s="1"/>
  <c r="Z31" i="22" s="1"/>
  <c r="AA31" i="22" s="1"/>
  <c r="AB31" i="22" s="1"/>
  <c r="AC31" i="22" s="1"/>
  <c r="AD31" i="22" s="1"/>
  <c r="AE31" i="22" s="1"/>
  <c r="AF31" i="22" s="1"/>
  <c r="AG31" i="22" s="1"/>
  <c r="AH31" i="22" s="1"/>
  <c r="AI31" i="22" s="1"/>
  <c r="AJ31" i="22" s="1"/>
  <c r="AK31" i="22" s="1"/>
  <c r="AL31" i="22" s="1"/>
  <c r="M32" i="22"/>
  <c r="L32" i="22" s="1"/>
  <c r="K32" i="22" s="1"/>
  <c r="J32" i="22" s="1"/>
  <c r="I32" i="22" s="1"/>
  <c r="H32" i="22" s="1"/>
  <c r="G32" i="22" s="1"/>
  <c r="F32" i="22" s="1"/>
  <c r="E32" i="22" s="1"/>
  <c r="D32" i="22" s="1"/>
  <c r="C32" i="22" s="1"/>
  <c r="B32" i="22" s="1"/>
  <c r="N32" i="22"/>
  <c r="O32" i="22"/>
  <c r="P32" i="22"/>
  <c r="Q32" i="22"/>
  <c r="R32" i="22"/>
  <c r="S32" i="22"/>
  <c r="T32" i="22"/>
  <c r="U32" i="22"/>
  <c r="V32" i="22"/>
  <c r="W32" i="22"/>
  <c r="X32" i="22" s="1"/>
  <c r="Y32" i="22" s="1"/>
  <c r="Z32" i="22" s="1"/>
  <c r="AA32" i="22" s="1"/>
  <c r="AB32" i="22" s="1"/>
  <c r="AC32" i="22" s="1"/>
  <c r="AD32" i="22" s="1"/>
  <c r="AE32" i="22" s="1"/>
  <c r="AF32" i="22" s="1"/>
  <c r="AG32" i="22" s="1"/>
  <c r="AH32" i="22" s="1"/>
  <c r="AI32" i="22" s="1"/>
  <c r="AJ32" i="22" s="1"/>
  <c r="AK32" i="22" s="1"/>
  <c r="AL32" i="22" s="1"/>
  <c r="M33" i="22"/>
  <c r="L33" i="22" s="1"/>
  <c r="K33" i="22" s="1"/>
  <c r="J33" i="22" s="1"/>
  <c r="I33" i="22" s="1"/>
  <c r="H33" i="22" s="1"/>
  <c r="G33" i="22" s="1"/>
  <c r="F33" i="22" s="1"/>
  <c r="E33" i="22" s="1"/>
  <c r="D33" i="22" s="1"/>
  <c r="C33" i="22" s="1"/>
  <c r="B33" i="22" s="1"/>
  <c r="N33" i="22"/>
  <c r="O33" i="22"/>
  <c r="P33" i="22"/>
  <c r="Q33" i="22"/>
  <c r="R33" i="22"/>
  <c r="S33" i="22"/>
  <c r="T33" i="22"/>
  <c r="U33" i="22"/>
  <c r="V33" i="22"/>
  <c r="W33" i="22"/>
  <c r="X33" i="22" s="1"/>
  <c r="Y33" i="22" s="1"/>
  <c r="Z33" i="22" s="1"/>
  <c r="AA33" i="22" s="1"/>
  <c r="AB33" i="22" s="1"/>
  <c r="AC33" i="22" s="1"/>
  <c r="AD33" i="22" s="1"/>
  <c r="AE33" i="22" s="1"/>
  <c r="AF33" i="22" s="1"/>
  <c r="AG33" i="22" s="1"/>
  <c r="AH33" i="22" s="1"/>
  <c r="AI33" i="22" s="1"/>
  <c r="AJ33" i="22" s="1"/>
  <c r="AK33" i="22" s="1"/>
  <c r="AL33" i="22" s="1"/>
  <c r="M34" i="22"/>
  <c r="L34" i="22" s="1"/>
  <c r="K34" i="22" s="1"/>
  <c r="J34" i="22" s="1"/>
  <c r="I34" i="22" s="1"/>
  <c r="H34" i="22" s="1"/>
  <c r="G34" i="22" s="1"/>
  <c r="F34" i="22" s="1"/>
  <c r="E34" i="22" s="1"/>
  <c r="D34" i="22" s="1"/>
  <c r="C34" i="22" s="1"/>
  <c r="B34" i="22" s="1"/>
  <c r="N34" i="22"/>
  <c r="O34" i="22"/>
  <c r="P34" i="22"/>
  <c r="Q34" i="22"/>
  <c r="R34" i="22"/>
  <c r="S34" i="22"/>
  <c r="T34" i="22"/>
  <c r="U34" i="22"/>
  <c r="V34" i="22"/>
  <c r="W34" i="22"/>
  <c r="X34" i="22" s="1"/>
  <c r="Y34" i="22" s="1"/>
  <c r="Z34" i="22" s="1"/>
  <c r="AA34" i="22" s="1"/>
  <c r="AB34" i="22" s="1"/>
  <c r="AC34" i="22" s="1"/>
  <c r="AD34" i="22" s="1"/>
  <c r="AE34" i="22" s="1"/>
  <c r="AF34" i="22" s="1"/>
  <c r="AG34" i="22" s="1"/>
  <c r="AH34" i="22" s="1"/>
  <c r="AI34" i="22" s="1"/>
  <c r="AJ34" i="22" s="1"/>
  <c r="AK34" i="22" s="1"/>
  <c r="AL34" i="22" s="1"/>
  <c r="M35" i="22"/>
  <c r="L35" i="22" s="1"/>
  <c r="K35" i="22" s="1"/>
  <c r="J35" i="22" s="1"/>
  <c r="I35" i="22" s="1"/>
  <c r="H35" i="22" s="1"/>
  <c r="G35" i="22" s="1"/>
  <c r="F35" i="22" s="1"/>
  <c r="E35" i="22" s="1"/>
  <c r="D35" i="22" s="1"/>
  <c r="C35" i="22" s="1"/>
  <c r="B35" i="22" s="1"/>
  <c r="N35" i="22"/>
  <c r="O35" i="22"/>
  <c r="P35" i="22"/>
  <c r="Q35" i="22"/>
  <c r="R35" i="22"/>
  <c r="S35" i="22"/>
  <c r="T35" i="22"/>
  <c r="U35" i="22"/>
  <c r="V35" i="22"/>
  <c r="W35" i="22"/>
  <c r="X35" i="22" s="1"/>
  <c r="Y35" i="22" s="1"/>
  <c r="Z35" i="22" s="1"/>
  <c r="AA35" i="22" s="1"/>
  <c r="AB35" i="22" s="1"/>
  <c r="AC35" i="22" s="1"/>
  <c r="AD35" i="22" s="1"/>
  <c r="AE35" i="22" s="1"/>
  <c r="AF35" i="22" s="1"/>
  <c r="AG35" i="22" s="1"/>
  <c r="AH35" i="22" s="1"/>
  <c r="AI35" i="22" s="1"/>
  <c r="AJ35" i="22" s="1"/>
  <c r="AK35" i="22" s="1"/>
  <c r="AL35" i="22" s="1"/>
  <c r="M36" i="22"/>
  <c r="L36" i="22" s="1"/>
  <c r="K36" i="22" s="1"/>
  <c r="J36" i="22" s="1"/>
  <c r="I36" i="22" s="1"/>
  <c r="H36" i="22" s="1"/>
  <c r="G36" i="22" s="1"/>
  <c r="F36" i="22" s="1"/>
  <c r="E36" i="22" s="1"/>
  <c r="D36" i="22" s="1"/>
  <c r="C36" i="22" s="1"/>
  <c r="B36" i="22" s="1"/>
  <c r="N36" i="22"/>
  <c r="O36" i="22"/>
  <c r="P36" i="22"/>
  <c r="Q36" i="22"/>
  <c r="R36" i="22"/>
  <c r="S36" i="22"/>
  <c r="T36" i="22"/>
  <c r="U36" i="22"/>
  <c r="V36" i="22"/>
  <c r="W36" i="22"/>
  <c r="X36" i="22" s="1"/>
  <c r="Y36" i="22" s="1"/>
  <c r="Z36" i="22" s="1"/>
  <c r="AA36" i="22" s="1"/>
  <c r="AB36" i="22" s="1"/>
  <c r="AC36" i="22" s="1"/>
  <c r="AD36" i="22" s="1"/>
  <c r="AE36" i="22" s="1"/>
  <c r="AF36" i="22" s="1"/>
  <c r="AG36" i="22" s="1"/>
  <c r="AH36" i="22" s="1"/>
  <c r="AI36" i="22" s="1"/>
  <c r="AJ36" i="22" s="1"/>
  <c r="AK36" i="22" s="1"/>
  <c r="AL36" i="22" s="1"/>
  <c r="M37" i="22"/>
  <c r="L37" i="22" s="1"/>
  <c r="K37" i="22" s="1"/>
  <c r="J37" i="22" s="1"/>
  <c r="I37" i="22" s="1"/>
  <c r="H37" i="22" s="1"/>
  <c r="G37" i="22" s="1"/>
  <c r="F37" i="22" s="1"/>
  <c r="E37" i="22" s="1"/>
  <c r="D37" i="22" s="1"/>
  <c r="C37" i="22" s="1"/>
  <c r="B37" i="22" s="1"/>
  <c r="N37" i="22"/>
  <c r="O37" i="22"/>
  <c r="P37" i="22"/>
  <c r="Q37" i="22"/>
  <c r="R37" i="22"/>
  <c r="S37" i="22"/>
  <c r="T37" i="22"/>
  <c r="M39" i="22"/>
  <c r="L39" i="22" s="1"/>
  <c r="K39" i="22" s="1"/>
  <c r="J39" i="22" s="1"/>
  <c r="I39" i="22" s="1"/>
  <c r="H39" i="22" s="1"/>
  <c r="G39" i="22" s="1"/>
  <c r="F39" i="22" s="1"/>
  <c r="E39" i="22" s="1"/>
  <c r="D39" i="22" s="1"/>
  <c r="C39" i="22" s="1"/>
  <c r="B39" i="22" s="1"/>
  <c r="N39" i="22"/>
  <c r="O39" i="22"/>
  <c r="P39" i="22"/>
  <c r="Q39" i="22"/>
  <c r="R39" i="22"/>
  <c r="S39" i="22"/>
  <c r="T39" i="22"/>
  <c r="M40" i="22"/>
  <c r="L40" i="22" s="1"/>
  <c r="K40" i="22" s="1"/>
  <c r="J40" i="22" s="1"/>
  <c r="I40" i="22" s="1"/>
  <c r="H40" i="22" s="1"/>
  <c r="G40" i="22" s="1"/>
  <c r="F40" i="22" s="1"/>
  <c r="E40" i="22" s="1"/>
  <c r="D40" i="22" s="1"/>
  <c r="C40" i="22" s="1"/>
  <c r="B40" i="22" s="1"/>
  <c r="N40" i="22"/>
  <c r="O40" i="22"/>
  <c r="P40" i="22"/>
  <c r="Q40" i="22"/>
  <c r="R40" i="22"/>
  <c r="S40" i="22"/>
  <c r="T40" i="22"/>
  <c r="V10" i="21"/>
  <c r="W11" i="21"/>
  <c r="W10" i="21"/>
  <c r="M10" i="22"/>
  <c r="L10" i="22" s="1"/>
  <c r="K10" i="22" s="1"/>
  <c r="J10" i="22" s="1"/>
  <c r="I10" i="22" s="1"/>
  <c r="H10" i="22" s="1"/>
  <c r="G10" i="22" s="1"/>
  <c r="F10" i="22" s="1"/>
  <c r="E10" i="22" s="1"/>
  <c r="D10" i="22" s="1"/>
  <c r="C10" i="22" s="1"/>
  <c r="B10" i="22" s="1"/>
  <c r="N10" i="22"/>
  <c r="O10" i="22"/>
  <c r="P10" i="22"/>
  <c r="Q10" i="22"/>
  <c r="R10" i="22"/>
  <c r="S10" i="22"/>
  <c r="T10" i="22"/>
  <c r="U10" i="22"/>
  <c r="T38" i="21"/>
  <c r="N38" i="21"/>
  <c r="O38" i="21"/>
  <c r="P38" i="21"/>
  <c r="Q38" i="21"/>
  <c r="R38" i="21"/>
  <c r="S38" i="21"/>
  <c r="M38" i="21"/>
  <c r="L38" i="21" s="1"/>
  <c r="K38" i="21" s="1"/>
  <c r="J38" i="21" s="1"/>
  <c r="I38" i="21" s="1"/>
  <c r="H38" i="21" s="1"/>
  <c r="G38" i="21" s="1"/>
  <c r="F38" i="21" s="1"/>
  <c r="E38" i="21" s="1"/>
  <c r="D38" i="21" s="1"/>
  <c r="C38" i="21" s="1"/>
  <c r="B38" i="21" s="1"/>
  <c r="N20" i="21"/>
  <c r="O20" i="21"/>
  <c r="P20" i="21"/>
  <c r="Q20" i="21"/>
  <c r="R20" i="21"/>
  <c r="S20" i="21"/>
  <c r="T20" i="21"/>
  <c r="M20" i="21"/>
  <c r="L20" i="21" s="1"/>
  <c r="K20" i="21" s="1"/>
  <c r="J20" i="21" s="1"/>
  <c r="I20" i="21" s="1"/>
  <c r="H20" i="21" s="1"/>
  <c r="G20" i="21" s="1"/>
  <c r="F20" i="21" s="1"/>
  <c r="E20" i="21" s="1"/>
  <c r="D20" i="21" s="1"/>
  <c r="C20" i="21" s="1"/>
  <c r="B20" i="21" s="1"/>
  <c r="M11" i="21"/>
  <c r="L11" i="21" s="1"/>
  <c r="K11" i="21" s="1"/>
  <c r="J11" i="21" s="1"/>
  <c r="I11" i="21" s="1"/>
  <c r="H11" i="21" s="1"/>
  <c r="G11" i="21" s="1"/>
  <c r="F11" i="21" s="1"/>
  <c r="E11" i="21" s="1"/>
  <c r="D11" i="21" s="1"/>
  <c r="C11" i="21" s="1"/>
  <c r="B11" i="21" s="1"/>
  <c r="N11" i="21"/>
  <c r="O11" i="21"/>
  <c r="P11" i="21"/>
  <c r="Q11" i="21"/>
  <c r="R11" i="21"/>
  <c r="S11" i="21"/>
  <c r="T11" i="21"/>
  <c r="U11" i="21"/>
  <c r="V11" i="21"/>
  <c r="M12" i="21"/>
  <c r="L12" i="21" s="1"/>
  <c r="K12" i="21" s="1"/>
  <c r="J12" i="21" s="1"/>
  <c r="I12" i="21" s="1"/>
  <c r="H12" i="21" s="1"/>
  <c r="G12" i="21" s="1"/>
  <c r="F12" i="21" s="1"/>
  <c r="E12" i="21" s="1"/>
  <c r="D12" i="21" s="1"/>
  <c r="C12" i="21" s="1"/>
  <c r="B12" i="21" s="1"/>
  <c r="N12" i="21"/>
  <c r="O12" i="21"/>
  <c r="P12" i="21"/>
  <c r="Q12" i="21"/>
  <c r="R12" i="21"/>
  <c r="S12" i="21"/>
  <c r="T12" i="21"/>
  <c r="U12" i="21"/>
  <c r="V12" i="21"/>
  <c r="W12" i="21"/>
  <c r="N13" i="21"/>
  <c r="O13" i="21"/>
  <c r="P13" i="21"/>
  <c r="Q13" i="21"/>
  <c r="R13" i="21"/>
  <c r="S13" i="21"/>
  <c r="T13" i="21"/>
  <c r="U13" i="21"/>
  <c r="V13" i="21"/>
  <c r="W13" i="21"/>
  <c r="M14" i="21"/>
  <c r="L14" i="21" s="1"/>
  <c r="K14" i="21" s="1"/>
  <c r="J14" i="21" s="1"/>
  <c r="I14" i="21" s="1"/>
  <c r="H14" i="21" s="1"/>
  <c r="G14" i="21" s="1"/>
  <c r="F14" i="21" s="1"/>
  <c r="E14" i="21" s="1"/>
  <c r="D14" i="21" s="1"/>
  <c r="C14" i="21" s="1"/>
  <c r="B14" i="21" s="1"/>
  <c r="N14" i="21"/>
  <c r="O14" i="21"/>
  <c r="P14" i="21"/>
  <c r="Q14" i="21"/>
  <c r="R14" i="21"/>
  <c r="S14" i="21"/>
  <c r="T14" i="21"/>
  <c r="U14" i="21"/>
  <c r="V14" i="21"/>
  <c r="W14" i="21"/>
  <c r="M15" i="21"/>
  <c r="L15" i="21" s="1"/>
  <c r="K15" i="21" s="1"/>
  <c r="J15" i="21" s="1"/>
  <c r="I15" i="21" s="1"/>
  <c r="H15" i="21" s="1"/>
  <c r="G15" i="21" s="1"/>
  <c r="F15" i="21" s="1"/>
  <c r="E15" i="21" s="1"/>
  <c r="D15" i="21" s="1"/>
  <c r="C15" i="21" s="1"/>
  <c r="B15" i="21" s="1"/>
  <c r="N15" i="21"/>
  <c r="O15" i="21"/>
  <c r="P15" i="21"/>
  <c r="Q15" i="21"/>
  <c r="R15" i="21"/>
  <c r="S15" i="21"/>
  <c r="T15" i="21"/>
  <c r="U15" i="21"/>
  <c r="V15" i="21"/>
  <c r="W15" i="21"/>
  <c r="M16" i="21"/>
  <c r="L16" i="21" s="1"/>
  <c r="K16" i="21" s="1"/>
  <c r="J16" i="21" s="1"/>
  <c r="I16" i="21" s="1"/>
  <c r="H16" i="21" s="1"/>
  <c r="G16" i="21" s="1"/>
  <c r="F16" i="21" s="1"/>
  <c r="E16" i="21" s="1"/>
  <c r="D16" i="21" s="1"/>
  <c r="C16" i="21" s="1"/>
  <c r="B16" i="21" s="1"/>
  <c r="N16" i="21"/>
  <c r="O16" i="21"/>
  <c r="P16" i="21"/>
  <c r="Q16" i="21"/>
  <c r="R16" i="21"/>
  <c r="S16" i="21"/>
  <c r="T16" i="21"/>
  <c r="U16" i="21"/>
  <c r="V16" i="21"/>
  <c r="W16" i="21"/>
  <c r="M17" i="21"/>
  <c r="L17" i="21" s="1"/>
  <c r="K17" i="21" s="1"/>
  <c r="J17" i="21" s="1"/>
  <c r="I17" i="21" s="1"/>
  <c r="H17" i="21" s="1"/>
  <c r="G17" i="21" s="1"/>
  <c r="F17" i="21" s="1"/>
  <c r="E17" i="21" s="1"/>
  <c r="D17" i="21" s="1"/>
  <c r="C17" i="21" s="1"/>
  <c r="B17" i="21" s="1"/>
  <c r="N17" i="21"/>
  <c r="O17" i="21"/>
  <c r="P17" i="21"/>
  <c r="Q17" i="21"/>
  <c r="R17" i="21"/>
  <c r="S17" i="21"/>
  <c r="T17" i="21"/>
  <c r="U17" i="21"/>
  <c r="V17" i="21"/>
  <c r="W17" i="21"/>
  <c r="M18" i="21"/>
  <c r="L18" i="21" s="1"/>
  <c r="K18" i="21" s="1"/>
  <c r="J18" i="21" s="1"/>
  <c r="I18" i="21" s="1"/>
  <c r="H18" i="21" s="1"/>
  <c r="G18" i="21" s="1"/>
  <c r="F18" i="21" s="1"/>
  <c r="E18" i="21" s="1"/>
  <c r="D18" i="21" s="1"/>
  <c r="C18" i="21" s="1"/>
  <c r="B18" i="21" s="1"/>
  <c r="N18" i="21"/>
  <c r="O18" i="21"/>
  <c r="P18" i="21"/>
  <c r="Q18" i="21"/>
  <c r="R18" i="21"/>
  <c r="S18" i="21"/>
  <c r="T18" i="21"/>
  <c r="U18" i="21"/>
  <c r="V18" i="21"/>
  <c r="W18" i="21"/>
  <c r="M19" i="21"/>
  <c r="L19" i="21" s="1"/>
  <c r="K19" i="21" s="1"/>
  <c r="J19" i="21" s="1"/>
  <c r="I19" i="21" s="1"/>
  <c r="H19" i="21" s="1"/>
  <c r="G19" i="21" s="1"/>
  <c r="F19" i="21" s="1"/>
  <c r="E19" i="21" s="1"/>
  <c r="D19" i="21" s="1"/>
  <c r="C19" i="21" s="1"/>
  <c r="B19" i="21" s="1"/>
  <c r="N19" i="21"/>
  <c r="O19" i="21"/>
  <c r="P19" i="21"/>
  <c r="Q19" i="21"/>
  <c r="R19" i="21"/>
  <c r="S19" i="21"/>
  <c r="T19" i="21"/>
  <c r="U19" i="21"/>
  <c r="V19" i="21"/>
  <c r="W19" i="21"/>
  <c r="U20" i="21"/>
  <c r="V20" i="21"/>
  <c r="W20" i="21"/>
  <c r="P21" i="21"/>
  <c r="Q21" i="21"/>
  <c r="R21" i="21"/>
  <c r="S21" i="21"/>
  <c r="T21" i="21"/>
  <c r="U21" i="21"/>
  <c r="V21" i="21"/>
  <c r="W21" i="21"/>
  <c r="M22" i="21"/>
  <c r="L22" i="21" s="1"/>
  <c r="K22" i="21" s="1"/>
  <c r="J22" i="21" s="1"/>
  <c r="I22" i="21" s="1"/>
  <c r="H22" i="21" s="1"/>
  <c r="G22" i="21" s="1"/>
  <c r="F22" i="21" s="1"/>
  <c r="E22" i="21" s="1"/>
  <c r="D22" i="21" s="1"/>
  <c r="C22" i="21" s="1"/>
  <c r="B22" i="21" s="1"/>
  <c r="N22" i="21"/>
  <c r="O22" i="21"/>
  <c r="P22" i="21"/>
  <c r="Q22" i="21"/>
  <c r="R22" i="21"/>
  <c r="S22" i="21"/>
  <c r="T22" i="21"/>
  <c r="U22" i="21"/>
  <c r="V22" i="21"/>
  <c r="W22" i="21"/>
  <c r="M24" i="21"/>
  <c r="L24" i="21" s="1"/>
  <c r="K24" i="21" s="1"/>
  <c r="J24" i="21" s="1"/>
  <c r="I24" i="21" s="1"/>
  <c r="H24" i="21" s="1"/>
  <c r="G24" i="21" s="1"/>
  <c r="F24" i="21" s="1"/>
  <c r="E24" i="21" s="1"/>
  <c r="D24" i="21" s="1"/>
  <c r="C24" i="21" s="1"/>
  <c r="B24" i="21" s="1"/>
  <c r="N24" i="21"/>
  <c r="O24" i="21"/>
  <c r="P24" i="21"/>
  <c r="Q24" i="21"/>
  <c r="R24" i="21"/>
  <c r="S24" i="21"/>
  <c r="T24" i="21"/>
  <c r="U24" i="21"/>
  <c r="V24" i="21"/>
  <c r="W24" i="21"/>
  <c r="M25" i="21"/>
  <c r="L25" i="21" s="1"/>
  <c r="K25" i="21" s="1"/>
  <c r="J25" i="21" s="1"/>
  <c r="I25" i="21" s="1"/>
  <c r="H25" i="21" s="1"/>
  <c r="G25" i="21" s="1"/>
  <c r="F25" i="21" s="1"/>
  <c r="E25" i="21" s="1"/>
  <c r="D25" i="21" s="1"/>
  <c r="C25" i="21" s="1"/>
  <c r="B25" i="21" s="1"/>
  <c r="N25" i="21"/>
  <c r="O25" i="21"/>
  <c r="P25" i="21"/>
  <c r="Q25" i="21"/>
  <c r="R25" i="21"/>
  <c r="S25" i="21"/>
  <c r="T25" i="21"/>
  <c r="U25" i="21"/>
  <c r="V25" i="21"/>
  <c r="W25" i="21"/>
  <c r="M26" i="21"/>
  <c r="L26" i="21" s="1"/>
  <c r="K26" i="21" s="1"/>
  <c r="J26" i="21" s="1"/>
  <c r="I26" i="21" s="1"/>
  <c r="H26" i="21" s="1"/>
  <c r="G26" i="21" s="1"/>
  <c r="F26" i="21" s="1"/>
  <c r="E26" i="21" s="1"/>
  <c r="D26" i="21" s="1"/>
  <c r="C26" i="21" s="1"/>
  <c r="B26" i="21" s="1"/>
  <c r="N26" i="21"/>
  <c r="O26" i="21"/>
  <c r="P26" i="21"/>
  <c r="Q26" i="21"/>
  <c r="R26" i="21"/>
  <c r="S26" i="21"/>
  <c r="T26" i="21"/>
  <c r="U26" i="21"/>
  <c r="V26" i="21"/>
  <c r="W26" i="21"/>
  <c r="M27" i="21"/>
  <c r="L27" i="21" s="1"/>
  <c r="K27" i="21" s="1"/>
  <c r="J27" i="21" s="1"/>
  <c r="I27" i="21" s="1"/>
  <c r="H27" i="21" s="1"/>
  <c r="G27" i="21" s="1"/>
  <c r="F27" i="21" s="1"/>
  <c r="E27" i="21" s="1"/>
  <c r="D27" i="21" s="1"/>
  <c r="C27" i="21" s="1"/>
  <c r="B27" i="21" s="1"/>
  <c r="N27" i="21"/>
  <c r="O27" i="21"/>
  <c r="P27" i="21"/>
  <c r="Q27" i="21"/>
  <c r="R27" i="21"/>
  <c r="S27" i="21"/>
  <c r="T27" i="21"/>
  <c r="U27" i="21"/>
  <c r="V27" i="21"/>
  <c r="W27" i="21"/>
  <c r="M28" i="21"/>
  <c r="L28" i="21" s="1"/>
  <c r="K28" i="21" s="1"/>
  <c r="J28" i="21" s="1"/>
  <c r="I28" i="21" s="1"/>
  <c r="H28" i="21" s="1"/>
  <c r="G28" i="21" s="1"/>
  <c r="F28" i="21" s="1"/>
  <c r="E28" i="21" s="1"/>
  <c r="D28" i="21" s="1"/>
  <c r="C28" i="21" s="1"/>
  <c r="B28" i="21" s="1"/>
  <c r="N28" i="21"/>
  <c r="O28" i="21"/>
  <c r="P28" i="21"/>
  <c r="Q28" i="21"/>
  <c r="R28" i="21"/>
  <c r="S28" i="21"/>
  <c r="T28" i="21"/>
  <c r="U28" i="21"/>
  <c r="V28" i="21"/>
  <c r="W28" i="21"/>
  <c r="M29" i="21"/>
  <c r="L29" i="21" s="1"/>
  <c r="K29" i="21" s="1"/>
  <c r="J29" i="21" s="1"/>
  <c r="I29" i="21" s="1"/>
  <c r="H29" i="21" s="1"/>
  <c r="G29" i="21" s="1"/>
  <c r="F29" i="21" s="1"/>
  <c r="E29" i="21" s="1"/>
  <c r="D29" i="21" s="1"/>
  <c r="C29" i="21" s="1"/>
  <c r="B29" i="21" s="1"/>
  <c r="N29" i="21"/>
  <c r="O29" i="21"/>
  <c r="P29" i="21"/>
  <c r="Q29" i="21"/>
  <c r="R29" i="21"/>
  <c r="S29" i="21"/>
  <c r="T29" i="21"/>
  <c r="U29" i="21"/>
  <c r="V29" i="21"/>
  <c r="W29" i="21"/>
  <c r="M30" i="21"/>
  <c r="L30" i="21" s="1"/>
  <c r="K30" i="21" s="1"/>
  <c r="J30" i="21" s="1"/>
  <c r="I30" i="21" s="1"/>
  <c r="H30" i="21" s="1"/>
  <c r="G30" i="21" s="1"/>
  <c r="F30" i="21" s="1"/>
  <c r="E30" i="21" s="1"/>
  <c r="D30" i="21" s="1"/>
  <c r="C30" i="21" s="1"/>
  <c r="B30" i="21" s="1"/>
  <c r="N30" i="21"/>
  <c r="O30" i="21"/>
  <c r="P30" i="21"/>
  <c r="Q30" i="21"/>
  <c r="R30" i="21"/>
  <c r="S30" i="21"/>
  <c r="T30" i="21"/>
  <c r="U30" i="21"/>
  <c r="V30" i="21"/>
  <c r="W30" i="21"/>
  <c r="M31" i="21"/>
  <c r="L31" i="21" s="1"/>
  <c r="K31" i="21" s="1"/>
  <c r="J31" i="21" s="1"/>
  <c r="I31" i="21" s="1"/>
  <c r="H31" i="21" s="1"/>
  <c r="G31" i="21" s="1"/>
  <c r="F31" i="21" s="1"/>
  <c r="E31" i="21" s="1"/>
  <c r="D31" i="21" s="1"/>
  <c r="C31" i="21" s="1"/>
  <c r="B31" i="21" s="1"/>
  <c r="N31" i="21"/>
  <c r="O31" i="21"/>
  <c r="P31" i="21"/>
  <c r="Q31" i="21"/>
  <c r="R31" i="21"/>
  <c r="S31" i="21"/>
  <c r="T31" i="21"/>
  <c r="U31" i="21"/>
  <c r="V31" i="21"/>
  <c r="W31" i="21"/>
  <c r="M32" i="21"/>
  <c r="L32" i="21" s="1"/>
  <c r="K32" i="21" s="1"/>
  <c r="J32" i="21" s="1"/>
  <c r="I32" i="21" s="1"/>
  <c r="H32" i="21" s="1"/>
  <c r="G32" i="21" s="1"/>
  <c r="F32" i="21" s="1"/>
  <c r="E32" i="21" s="1"/>
  <c r="D32" i="21" s="1"/>
  <c r="C32" i="21" s="1"/>
  <c r="B32" i="21" s="1"/>
  <c r="N32" i="21"/>
  <c r="O32" i="21"/>
  <c r="P32" i="21"/>
  <c r="Q32" i="21"/>
  <c r="R32" i="21"/>
  <c r="S32" i="21"/>
  <c r="T32" i="21"/>
  <c r="U32" i="21"/>
  <c r="V32" i="21"/>
  <c r="W32" i="21"/>
  <c r="M33" i="21"/>
  <c r="L33" i="21" s="1"/>
  <c r="K33" i="21" s="1"/>
  <c r="J33" i="21" s="1"/>
  <c r="I33" i="21" s="1"/>
  <c r="H33" i="21" s="1"/>
  <c r="G33" i="21" s="1"/>
  <c r="F33" i="21" s="1"/>
  <c r="E33" i="21" s="1"/>
  <c r="D33" i="21" s="1"/>
  <c r="C33" i="21" s="1"/>
  <c r="B33" i="21" s="1"/>
  <c r="N33" i="21"/>
  <c r="O33" i="21"/>
  <c r="P33" i="21"/>
  <c r="Q33" i="21"/>
  <c r="R33" i="21"/>
  <c r="S33" i="21"/>
  <c r="T33" i="21"/>
  <c r="U33" i="21"/>
  <c r="V33" i="21"/>
  <c r="W33" i="21"/>
  <c r="M34" i="21"/>
  <c r="L34" i="21" s="1"/>
  <c r="K34" i="21" s="1"/>
  <c r="J34" i="21" s="1"/>
  <c r="I34" i="21" s="1"/>
  <c r="H34" i="21" s="1"/>
  <c r="G34" i="21" s="1"/>
  <c r="F34" i="21" s="1"/>
  <c r="E34" i="21" s="1"/>
  <c r="D34" i="21" s="1"/>
  <c r="C34" i="21" s="1"/>
  <c r="B34" i="21" s="1"/>
  <c r="N34" i="21"/>
  <c r="O34" i="21"/>
  <c r="P34" i="21"/>
  <c r="Q34" i="21"/>
  <c r="R34" i="21"/>
  <c r="S34" i="21"/>
  <c r="T34" i="21"/>
  <c r="U34" i="21"/>
  <c r="V34" i="21"/>
  <c r="W34" i="21"/>
  <c r="M35" i="21"/>
  <c r="L35" i="21" s="1"/>
  <c r="K35" i="21" s="1"/>
  <c r="J35" i="21" s="1"/>
  <c r="I35" i="21" s="1"/>
  <c r="H35" i="21" s="1"/>
  <c r="G35" i="21" s="1"/>
  <c r="F35" i="21" s="1"/>
  <c r="E35" i="21" s="1"/>
  <c r="D35" i="21" s="1"/>
  <c r="C35" i="21" s="1"/>
  <c r="B35" i="21" s="1"/>
  <c r="N35" i="21"/>
  <c r="O35" i="21"/>
  <c r="P35" i="21"/>
  <c r="Q35" i="21"/>
  <c r="R35" i="21"/>
  <c r="S35" i="21"/>
  <c r="T35" i="21"/>
  <c r="U35" i="21"/>
  <c r="V35" i="21"/>
  <c r="W35" i="21"/>
  <c r="M36" i="21"/>
  <c r="L36" i="21" s="1"/>
  <c r="K36" i="21" s="1"/>
  <c r="J36" i="21" s="1"/>
  <c r="I36" i="21" s="1"/>
  <c r="H36" i="21" s="1"/>
  <c r="G36" i="21" s="1"/>
  <c r="F36" i="21" s="1"/>
  <c r="E36" i="21" s="1"/>
  <c r="D36" i="21" s="1"/>
  <c r="C36" i="21" s="1"/>
  <c r="B36" i="21" s="1"/>
  <c r="N36" i="21"/>
  <c r="O36" i="21"/>
  <c r="P36" i="21"/>
  <c r="Q36" i="21"/>
  <c r="R36" i="21"/>
  <c r="S36" i="21"/>
  <c r="T36" i="21"/>
  <c r="U36" i="21"/>
  <c r="V36" i="21"/>
  <c r="W36" i="21"/>
  <c r="M37" i="21"/>
  <c r="L37" i="21" s="1"/>
  <c r="K37" i="21" s="1"/>
  <c r="J37" i="21" s="1"/>
  <c r="I37" i="21" s="1"/>
  <c r="H37" i="21" s="1"/>
  <c r="G37" i="21" s="1"/>
  <c r="F37" i="21" s="1"/>
  <c r="E37" i="21" s="1"/>
  <c r="D37" i="21" s="1"/>
  <c r="C37" i="21" s="1"/>
  <c r="B37" i="21" s="1"/>
  <c r="N37" i="21"/>
  <c r="O37" i="21"/>
  <c r="P37" i="21"/>
  <c r="Q37" i="21"/>
  <c r="R37" i="21"/>
  <c r="S37" i="21"/>
  <c r="T37" i="21"/>
  <c r="U37" i="21"/>
  <c r="V37" i="21"/>
  <c r="W37" i="21"/>
  <c r="U38" i="21"/>
  <c r="V38" i="21"/>
  <c r="W38" i="21"/>
  <c r="M39" i="21"/>
  <c r="L39" i="21" s="1"/>
  <c r="K39" i="21" s="1"/>
  <c r="J39" i="21" s="1"/>
  <c r="I39" i="21" s="1"/>
  <c r="H39" i="21" s="1"/>
  <c r="G39" i="21" s="1"/>
  <c r="F39" i="21" s="1"/>
  <c r="E39" i="21" s="1"/>
  <c r="D39" i="21" s="1"/>
  <c r="C39" i="21" s="1"/>
  <c r="B39" i="21" s="1"/>
  <c r="N39" i="21"/>
  <c r="O39" i="21"/>
  <c r="P39" i="21"/>
  <c r="Q39" i="21"/>
  <c r="R39" i="21"/>
  <c r="S39" i="21"/>
  <c r="T39" i="21"/>
  <c r="U39" i="21"/>
  <c r="V39" i="21"/>
  <c r="W39" i="21"/>
  <c r="M40" i="21"/>
  <c r="L40" i="21" s="1"/>
  <c r="K40" i="21" s="1"/>
  <c r="J40" i="21" s="1"/>
  <c r="I40" i="21" s="1"/>
  <c r="H40" i="21" s="1"/>
  <c r="G40" i="21" s="1"/>
  <c r="F40" i="21" s="1"/>
  <c r="E40" i="21" s="1"/>
  <c r="D40" i="21" s="1"/>
  <c r="C40" i="21" s="1"/>
  <c r="B40" i="21" s="1"/>
  <c r="N40" i="21"/>
  <c r="O40" i="21"/>
  <c r="P40" i="21"/>
  <c r="Q40" i="21"/>
  <c r="R40" i="21"/>
  <c r="S40" i="21"/>
  <c r="T40" i="21"/>
  <c r="U40" i="21"/>
  <c r="V40" i="21"/>
  <c r="W40" i="21"/>
  <c r="Y4" i="10" l="1"/>
  <c r="Y26" i="10"/>
  <c r="Y18" i="10"/>
  <c r="Y8" i="10"/>
  <c r="Y5" i="10"/>
  <c r="Y31" i="10"/>
  <c r="Y23" i="10"/>
  <c r="Y14" i="10"/>
  <c r="Y13" i="10"/>
  <c r="Y28" i="10"/>
  <c r="Y20" i="10"/>
  <c r="Y10" i="10"/>
  <c r="Y29" i="10"/>
  <c r="Y33" i="10"/>
  <c r="Y25" i="10"/>
  <c r="Y17" i="10"/>
  <c r="Y7" i="10"/>
  <c r="Y11" i="10"/>
  <c r="Y30" i="10"/>
  <c r="Y22" i="10"/>
  <c r="Y12" i="10"/>
  <c r="Y27" i="10"/>
  <c r="Y19" i="10"/>
  <c r="Y9" i="10"/>
  <c r="Y21" i="10"/>
  <c r="Y32" i="10"/>
  <c r="Y24" i="10"/>
  <c r="Y15" i="10"/>
  <c r="Y6" i="10"/>
  <c r="Y10" i="22"/>
  <c r="Y3" i="10"/>
  <c r="Z15" i="10" l="1"/>
  <c r="Z9" i="10"/>
  <c r="Z22" i="10"/>
  <c r="Z17" i="10"/>
  <c r="Z10" i="10"/>
  <c r="Z14" i="10"/>
  <c r="Z8" i="10"/>
  <c r="Z24" i="10"/>
  <c r="Z19" i="10"/>
  <c r="Z30" i="10"/>
  <c r="Z25" i="10"/>
  <c r="Z20" i="10"/>
  <c r="Z23" i="10"/>
  <c r="Z18" i="10"/>
  <c r="Z32" i="10"/>
  <c r="Z27" i="10"/>
  <c r="Z11" i="10"/>
  <c r="Z33" i="10"/>
  <c r="Z28" i="10"/>
  <c r="Z31" i="10"/>
  <c r="Z26" i="10"/>
  <c r="Z6" i="10"/>
  <c r="Z21" i="10"/>
  <c r="Z12" i="10"/>
  <c r="Z7" i="10"/>
  <c r="Z29" i="10"/>
  <c r="Z13" i="10"/>
  <c r="Z5" i="10"/>
  <c r="Z4" i="10"/>
  <c r="Z3" i="10"/>
  <c r="Z10" i="22"/>
  <c r="W16" i="10"/>
  <c r="M16" i="10"/>
  <c r="N16" i="10"/>
  <c r="O16" i="10"/>
  <c r="P16" i="10"/>
  <c r="Q16" i="10"/>
  <c r="R16" i="10"/>
  <c r="S16" i="10"/>
  <c r="T16" i="10"/>
  <c r="U16" i="10"/>
  <c r="V16" i="10"/>
  <c r="O27" i="10"/>
  <c r="AA31" i="10" l="1"/>
  <c r="AA27" i="10"/>
  <c r="AA20" i="10"/>
  <c r="AA24" i="10"/>
  <c r="AA17" i="10"/>
  <c r="AA5" i="10"/>
  <c r="AA28" i="10"/>
  <c r="AA32" i="10"/>
  <c r="AA25" i="10"/>
  <c r="AA8" i="10"/>
  <c r="AA22" i="10"/>
  <c r="AA21" i="10"/>
  <c r="AA12" i="10"/>
  <c r="AA33" i="10"/>
  <c r="AA18" i="10"/>
  <c r="AA30" i="10"/>
  <c r="AA14" i="10"/>
  <c r="AA9" i="10"/>
  <c r="AA29" i="10"/>
  <c r="AA7" i="10"/>
  <c r="AA13" i="10"/>
  <c r="AA6" i="10"/>
  <c r="AA4" i="10"/>
  <c r="AA26" i="10"/>
  <c r="AA11" i="10"/>
  <c r="AA23" i="10"/>
  <c r="AA19" i="10"/>
  <c r="AA10" i="10"/>
  <c r="AA15" i="10"/>
  <c r="V34" i="10"/>
  <c r="V23" i="27"/>
  <c r="V23" i="23"/>
  <c r="V41" i="23" s="1"/>
  <c r="V23" i="21"/>
  <c r="V41" i="21" s="1"/>
  <c r="V23" i="24"/>
  <c r="V41" i="24" s="1"/>
  <c r="V23" i="26"/>
  <c r="V41" i="26" s="1"/>
  <c r="V22" i="25"/>
  <c r="V40" i="25" s="1"/>
  <c r="V23" i="22"/>
  <c r="V41" i="22" s="1"/>
  <c r="M23" i="27"/>
  <c r="L23" i="27" s="1"/>
  <c r="K23" i="27" s="1"/>
  <c r="J23" i="27" s="1"/>
  <c r="I23" i="27" s="1"/>
  <c r="H23" i="27" s="1"/>
  <c r="G23" i="27" s="1"/>
  <c r="F23" i="27" s="1"/>
  <c r="E23" i="27" s="1"/>
  <c r="D23" i="27" s="1"/>
  <c r="C23" i="27" s="1"/>
  <c r="B23" i="27" s="1"/>
  <c r="M23" i="23"/>
  <c r="L23" i="23" s="1"/>
  <c r="K23" i="23" s="1"/>
  <c r="J23" i="23" s="1"/>
  <c r="I23" i="23" s="1"/>
  <c r="H23" i="23" s="1"/>
  <c r="G23" i="23" s="1"/>
  <c r="F23" i="23" s="1"/>
  <c r="E23" i="23" s="1"/>
  <c r="D23" i="23" s="1"/>
  <c r="C23" i="23" s="1"/>
  <c r="B23" i="23" s="1"/>
  <c r="M23" i="21"/>
  <c r="L23" i="21" s="1"/>
  <c r="K23" i="21" s="1"/>
  <c r="J23" i="21" s="1"/>
  <c r="I23" i="21" s="1"/>
  <c r="H23" i="21" s="1"/>
  <c r="G23" i="21" s="1"/>
  <c r="F23" i="21" s="1"/>
  <c r="E23" i="21" s="1"/>
  <c r="D23" i="21" s="1"/>
  <c r="C23" i="21" s="1"/>
  <c r="B23" i="21" s="1"/>
  <c r="M23" i="24"/>
  <c r="L23" i="24" s="1"/>
  <c r="K23" i="24" s="1"/>
  <c r="J23" i="24" s="1"/>
  <c r="I23" i="24" s="1"/>
  <c r="H23" i="24" s="1"/>
  <c r="G23" i="24" s="1"/>
  <c r="F23" i="24" s="1"/>
  <c r="E23" i="24" s="1"/>
  <c r="D23" i="24" s="1"/>
  <c r="C23" i="24" s="1"/>
  <c r="B23" i="24" s="1"/>
  <c r="M23" i="26"/>
  <c r="L23" i="26" s="1"/>
  <c r="K23" i="26" s="1"/>
  <c r="J23" i="26" s="1"/>
  <c r="I23" i="26" s="1"/>
  <c r="H23" i="26" s="1"/>
  <c r="G23" i="26" s="1"/>
  <c r="F23" i="26" s="1"/>
  <c r="E23" i="26" s="1"/>
  <c r="D23" i="26" s="1"/>
  <c r="C23" i="26" s="1"/>
  <c r="B23" i="26" s="1"/>
  <c r="M22" i="25"/>
  <c r="L22" i="25" s="1"/>
  <c r="K22" i="25" s="1"/>
  <c r="J22" i="25" s="1"/>
  <c r="I22" i="25" s="1"/>
  <c r="H22" i="25" s="1"/>
  <c r="G22" i="25" s="1"/>
  <c r="F22" i="25" s="1"/>
  <c r="E22" i="25" s="1"/>
  <c r="D22" i="25" s="1"/>
  <c r="C22" i="25" s="1"/>
  <c r="B22" i="25" s="1"/>
  <c r="M23" i="22"/>
  <c r="L23" i="22" s="1"/>
  <c r="K23" i="22" s="1"/>
  <c r="J23" i="22" s="1"/>
  <c r="I23" i="22" s="1"/>
  <c r="H23" i="22" s="1"/>
  <c r="G23" i="22" s="1"/>
  <c r="F23" i="22" s="1"/>
  <c r="E23" i="22" s="1"/>
  <c r="D23" i="22" s="1"/>
  <c r="C23" i="22" s="1"/>
  <c r="B23" i="22" s="1"/>
  <c r="R34" i="10"/>
  <c r="R23" i="23"/>
  <c r="R23" i="21"/>
  <c r="R23" i="24"/>
  <c r="R23" i="26"/>
  <c r="R22" i="25"/>
  <c r="R40" i="25" s="1"/>
  <c r="R23" i="22"/>
  <c r="R41" i="22" s="1"/>
  <c r="R23" i="27"/>
  <c r="N23" i="27"/>
  <c r="N23" i="23"/>
  <c r="N23" i="21"/>
  <c r="N23" i="24"/>
  <c r="N23" i="26"/>
  <c r="N22" i="25"/>
  <c r="N23" i="22"/>
  <c r="S34" i="10"/>
  <c r="S23" i="23"/>
  <c r="S23" i="21"/>
  <c r="S23" i="24"/>
  <c r="S23" i="26"/>
  <c r="S22" i="25"/>
  <c r="S40" i="25" s="1"/>
  <c r="S23" i="22"/>
  <c r="S41" i="22" s="1"/>
  <c r="S23" i="27"/>
  <c r="P34" i="10"/>
  <c r="P23" i="26"/>
  <c r="P22" i="25"/>
  <c r="P40" i="25" s="1"/>
  <c r="P23" i="22"/>
  <c r="P41" i="22" s="1"/>
  <c r="P23" i="27"/>
  <c r="P23" i="23"/>
  <c r="P23" i="21"/>
  <c r="P23" i="24"/>
  <c r="U34" i="10"/>
  <c r="U23" i="27"/>
  <c r="U23" i="23"/>
  <c r="U23" i="21"/>
  <c r="U23" i="24"/>
  <c r="U23" i="26"/>
  <c r="U22" i="25"/>
  <c r="U40" i="25" s="1"/>
  <c r="U23" i="22"/>
  <c r="U41" i="22" s="1"/>
  <c r="T34" i="10"/>
  <c r="T23" i="23"/>
  <c r="T23" i="21"/>
  <c r="T23" i="24"/>
  <c r="T23" i="26"/>
  <c r="T22" i="25"/>
  <c r="T40" i="25" s="1"/>
  <c r="T23" i="22"/>
  <c r="T41" i="22" s="1"/>
  <c r="T23" i="27"/>
  <c r="W23" i="26"/>
  <c r="W41" i="26" s="1"/>
  <c r="W42" i="26" s="1"/>
  <c r="W22" i="25"/>
  <c r="W40" i="25" s="1"/>
  <c r="W41" i="25" s="1"/>
  <c r="W23" i="22"/>
  <c r="W23" i="27"/>
  <c r="W41" i="27" s="1"/>
  <c r="W42" i="27" s="1"/>
  <c r="W23" i="23"/>
  <c r="W41" i="23" s="1"/>
  <c r="W42" i="23" s="1"/>
  <c r="W23" i="21"/>
  <c r="W23" i="24"/>
  <c r="Q34" i="10"/>
  <c r="Q23" i="24"/>
  <c r="Q23" i="26"/>
  <c r="Q22" i="25"/>
  <c r="Q40" i="25" s="1"/>
  <c r="Q23" i="22"/>
  <c r="Q41" i="22" s="1"/>
  <c r="Q23" i="27"/>
  <c r="Q23" i="23"/>
  <c r="Q23" i="21"/>
  <c r="O23" i="26"/>
  <c r="O22" i="25"/>
  <c r="O23" i="22"/>
  <c r="O23" i="27"/>
  <c r="O23" i="23"/>
  <c r="O23" i="21"/>
  <c r="O23" i="24"/>
  <c r="AA10" i="22"/>
  <c r="AA3" i="10"/>
  <c r="O21" i="23"/>
  <c r="O21" i="26"/>
  <c r="O21" i="24"/>
  <c r="O21" i="22"/>
  <c r="O21" i="21"/>
  <c r="O21" i="27"/>
  <c r="O20" i="25"/>
  <c r="M13" i="26"/>
  <c r="L13" i="26" s="1"/>
  <c r="K13" i="26" s="1"/>
  <c r="J13" i="26" s="1"/>
  <c r="I13" i="26" s="1"/>
  <c r="H13" i="26" s="1"/>
  <c r="G13" i="26" s="1"/>
  <c r="F13" i="26" s="1"/>
  <c r="E13" i="26" s="1"/>
  <c r="D13" i="26" s="1"/>
  <c r="C13" i="26" s="1"/>
  <c r="B13" i="26" s="1"/>
  <c r="M13" i="21"/>
  <c r="L13" i="21" s="1"/>
  <c r="K13" i="21" s="1"/>
  <c r="J13" i="21" s="1"/>
  <c r="I13" i="21" s="1"/>
  <c r="H13" i="21" s="1"/>
  <c r="G13" i="21" s="1"/>
  <c r="F13" i="21" s="1"/>
  <c r="E13" i="21" s="1"/>
  <c r="D13" i="21" s="1"/>
  <c r="C13" i="21" s="1"/>
  <c r="B13" i="21" s="1"/>
  <c r="M13" i="23"/>
  <c r="L13" i="23" s="1"/>
  <c r="K13" i="23" s="1"/>
  <c r="J13" i="23" s="1"/>
  <c r="I13" i="23" s="1"/>
  <c r="H13" i="23" s="1"/>
  <c r="G13" i="23" s="1"/>
  <c r="F13" i="23" s="1"/>
  <c r="E13" i="23" s="1"/>
  <c r="D13" i="23" s="1"/>
  <c r="C13" i="23" s="1"/>
  <c r="B13" i="23" s="1"/>
  <c r="M13" i="22"/>
  <c r="L13" i="22" s="1"/>
  <c r="K13" i="22" s="1"/>
  <c r="J13" i="22" s="1"/>
  <c r="I13" i="22" s="1"/>
  <c r="H13" i="22" s="1"/>
  <c r="G13" i="22" s="1"/>
  <c r="F13" i="22" s="1"/>
  <c r="E13" i="22" s="1"/>
  <c r="D13" i="22" s="1"/>
  <c r="C13" i="22" s="1"/>
  <c r="B13" i="22" s="1"/>
  <c r="M13" i="27"/>
  <c r="L13" i="27" s="1"/>
  <c r="K13" i="27" s="1"/>
  <c r="J13" i="27" s="1"/>
  <c r="I13" i="27" s="1"/>
  <c r="H13" i="27" s="1"/>
  <c r="G13" i="27" s="1"/>
  <c r="F13" i="27" s="1"/>
  <c r="E13" i="27" s="1"/>
  <c r="D13" i="27" s="1"/>
  <c r="C13" i="27" s="1"/>
  <c r="B13" i="27" s="1"/>
  <c r="M12" i="25"/>
  <c r="L12" i="25" s="1"/>
  <c r="K12" i="25" s="1"/>
  <c r="J12" i="25" s="1"/>
  <c r="I12" i="25" s="1"/>
  <c r="H12" i="25" s="1"/>
  <c r="G12" i="25" s="1"/>
  <c r="F12" i="25" s="1"/>
  <c r="E12" i="25" s="1"/>
  <c r="D12" i="25" s="1"/>
  <c r="C12" i="25" s="1"/>
  <c r="B12" i="25" s="1"/>
  <c r="M13" i="24"/>
  <c r="L13" i="24" s="1"/>
  <c r="K13" i="24" s="1"/>
  <c r="J13" i="24" s="1"/>
  <c r="I13" i="24" s="1"/>
  <c r="H13" i="24" s="1"/>
  <c r="G13" i="24" s="1"/>
  <c r="F13" i="24" s="1"/>
  <c r="E13" i="24" s="1"/>
  <c r="D13" i="24" s="1"/>
  <c r="C13" i="24" s="1"/>
  <c r="B13" i="24" s="1"/>
  <c r="W34" i="10"/>
  <c r="N34" i="10"/>
  <c r="O34" i="10"/>
  <c r="AB26" i="10" l="1"/>
  <c r="AB21" i="10"/>
  <c r="AB32" i="10"/>
  <c r="AB24" i="10"/>
  <c r="AB10" i="10"/>
  <c r="AB18" i="10"/>
  <c r="AB7" i="10"/>
  <c r="AB22" i="10"/>
  <c r="AB28" i="10"/>
  <c r="AB20" i="10"/>
  <c r="AB6" i="10"/>
  <c r="AB29" i="10"/>
  <c r="AB33" i="10"/>
  <c r="AB8" i="10"/>
  <c r="AB5" i="10"/>
  <c r="AB27" i="10"/>
  <c r="AB19" i="10"/>
  <c r="AB23" i="10"/>
  <c r="AB9" i="10"/>
  <c r="AB15" i="10"/>
  <c r="AB11" i="10"/>
  <c r="AB13" i="10"/>
  <c r="AB14" i="10"/>
  <c r="AB30" i="10"/>
  <c r="AB4" i="10"/>
  <c r="AB12" i="10"/>
  <c r="AB25" i="10"/>
  <c r="AB17" i="10"/>
  <c r="AB31" i="10"/>
  <c r="R41" i="25"/>
  <c r="U42" i="22"/>
  <c r="S42" i="22"/>
  <c r="U41" i="25"/>
  <c r="V41" i="25"/>
  <c r="R42" i="22"/>
  <c r="V42" i="26"/>
  <c r="W41" i="21"/>
  <c r="T41" i="25"/>
  <c r="S41" i="25"/>
  <c r="W41" i="24"/>
  <c r="V42" i="24" s="1"/>
  <c r="V42" i="23"/>
  <c r="O40" i="25"/>
  <c r="O41" i="25" s="1"/>
  <c r="Q42" i="22"/>
  <c r="P42" i="22"/>
  <c r="T42" i="22"/>
  <c r="O41" i="22"/>
  <c r="O42" i="22" s="1"/>
  <c r="Q41" i="25"/>
  <c r="X23" i="22"/>
  <c r="W41" i="22"/>
  <c r="P41" i="25"/>
  <c r="AB3" i="10"/>
  <c r="AB10" i="22"/>
  <c r="N21" i="26"/>
  <c r="N21" i="24"/>
  <c r="N21" i="27"/>
  <c r="N21" i="23"/>
  <c r="N21" i="22"/>
  <c r="N41" i="22" s="1"/>
  <c r="N42" i="22" s="1"/>
  <c r="N21" i="21"/>
  <c r="N20" i="25"/>
  <c r="N40" i="25" s="1"/>
  <c r="V16" i="30"/>
  <c r="V17" i="30"/>
  <c r="V18" i="30"/>
  <c r="V19" i="30"/>
  <c r="V20" i="30"/>
  <c r="V21" i="30"/>
  <c r="V22" i="30"/>
  <c r="V15" i="30"/>
  <c r="U16" i="30"/>
  <c r="U17" i="30"/>
  <c r="U18" i="30"/>
  <c r="U19" i="30"/>
  <c r="U20" i="30"/>
  <c r="U21" i="30"/>
  <c r="U22" i="30"/>
  <c r="U15" i="30"/>
  <c r="T16" i="30"/>
  <c r="T17" i="30"/>
  <c r="T18" i="30"/>
  <c r="T19" i="30"/>
  <c r="T20" i="30"/>
  <c r="T21" i="30"/>
  <c r="T22" i="30"/>
  <c r="T15" i="30"/>
  <c r="S16" i="30"/>
  <c r="S17" i="30"/>
  <c r="S18" i="30"/>
  <c r="S19" i="30"/>
  <c r="S20" i="30"/>
  <c r="S21" i="30"/>
  <c r="S22" i="30"/>
  <c r="S15" i="30"/>
  <c r="R16" i="30"/>
  <c r="R17" i="30"/>
  <c r="R18" i="30"/>
  <c r="R19" i="30"/>
  <c r="R20" i="30"/>
  <c r="R21" i="30"/>
  <c r="R22" i="30"/>
  <c r="R15" i="30"/>
  <c r="Q16" i="30"/>
  <c r="Q17" i="30"/>
  <c r="Q18" i="30"/>
  <c r="Q19" i="30"/>
  <c r="Q20" i="30"/>
  <c r="Q21" i="30"/>
  <c r="Q22" i="30"/>
  <c r="Q15" i="30"/>
  <c r="P16" i="30"/>
  <c r="P17" i="30"/>
  <c r="P18" i="30"/>
  <c r="P19" i="30"/>
  <c r="P20" i="30"/>
  <c r="P21" i="30"/>
  <c r="P22" i="30"/>
  <c r="P15" i="30"/>
  <c r="O16" i="30"/>
  <c r="O17" i="30"/>
  <c r="O18" i="30"/>
  <c r="O19" i="30"/>
  <c r="O20" i="30"/>
  <c r="O21" i="30"/>
  <c r="O22" i="30"/>
  <c r="O15" i="30"/>
  <c r="N16" i="30"/>
  <c r="N17" i="30"/>
  <c r="N18" i="30"/>
  <c r="N19" i="30"/>
  <c r="N20" i="30"/>
  <c r="N21" i="30"/>
  <c r="N22" i="30"/>
  <c r="N15" i="30"/>
  <c r="M16" i="30"/>
  <c r="M17" i="30"/>
  <c r="M18" i="30"/>
  <c r="M19" i="30"/>
  <c r="M20" i="30"/>
  <c r="M21" i="30"/>
  <c r="M22" i="30"/>
  <c r="M15" i="30"/>
  <c r="L16" i="30"/>
  <c r="L17" i="30"/>
  <c r="L18" i="30"/>
  <c r="L19" i="30"/>
  <c r="L20" i="30"/>
  <c r="L21" i="30"/>
  <c r="L22" i="30"/>
  <c r="L15" i="30"/>
  <c r="K16" i="30"/>
  <c r="K17" i="30"/>
  <c r="K18" i="30"/>
  <c r="K19" i="30"/>
  <c r="K20" i="30"/>
  <c r="K21" i="30"/>
  <c r="K22" i="30"/>
  <c r="K15" i="30"/>
  <c r="J15" i="30"/>
  <c r="J16" i="30"/>
  <c r="J17" i="30"/>
  <c r="J18" i="30"/>
  <c r="J19" i="30"/>
  <c r="J20" i="30"/>
  <c r="J21" i="30"/>
  <c r="J22" i="30"/>
  <c r="I16" i="30"/>
  <c r="I17" i="30"/>
  <c r="I18" i="30"/>
  <c r="I19" i="30"/>
  <c r="I20" i="30"/>
  <c r="I21" i="30"/>
  <c r="I22" i="30"/>
  <c r="I15" i="30"/>
  <c r="H15" i="30"/>
  <c r="H16" i="30"/>
  <c r="H17" i="30"/>
  <c r="H18" i="30"/>
  <c r="H19" i="30"/>
  <c r="H20" i="30"/>
  <c r="H21" i="30"/>
  <c r="H22" i="30"/>
  <c r="G16" i="30"/>
  <c r="G17" i="30"/>
  <c r="G18" i="30"/>
  <c r="G19" i="30"/>
  <c r="G20" i="30"/>
  <c r="G21" i="30"/>
  <c r="G22" i="30"/>
  <c r="G15" i="30"/>
  <c r="F16" i="30"/>
  <c r="F17" i="30"/>
  <c r="F18" i="30"/>
  <c r="F19" i="30"/>
  <c r="F20" i="30"/>
  <c r="F21" i="30"/>
  <c r="F22" i="30"/>
  <c r="F15" i="30"/>
  <c r="E16" i="30"/>
  <c r="E17" i="30"/>
  <c r="E18" i="30"/>
  <c r="E19" i="30"/>
  <c r="E20" i="30"/>
  <c r="E21" i="30"/>
  <c r="E22" i="30"/>
  <c r="E15" i="30"/>
  <c r="D16" i="30"/>
  <c r="D17" i="30"/>
  <c r="D18" i="30"/>
  <c r="D19" i="30"/>
  <c r="D20" i="30"/>
  <c r="D21" i="30"/>
  <c r="D22" i="30"/>
  <c r="D15" i="30"/>
  <c r="C16" i="30"/>
  <c r="C17" i="30"/>
  <c r="C18" i="30"/>
  <c r="C19" i="30"/>
  <c r="C20" i="30"/>
  <c r="C21" i="30"/>
  <c r="C22" i="30"/>
  <c r="C15" i="30"/>
  <c r="B16" i="30"/>
  <c r="B17" i="30"/>
  <c r="B18" i="30"/>
  <c r="B19" i="30"/>
  <c r="B20" i="30"/>
  <c r="B21" i="30"/>
  <c r="B22" i="30"/>
  <c r="B10" i="28"/>
  <c r="C10" i="28"/>
  <c r="B8" i="28"/>
  <c r="C8" i="28"/>
  <c r="B6" i="28"/>
  <c r="C6" i="28"/>
  <c r="AC30" i="10" l="1"/>
  <c r="AC15" i="10"/>
  <c r="AC27" i="10"/>
  <c r="AC29" i="10"/>
  <c r="AC22" i="10"/>
  <c r="AC24" i="10"/>
  <c r="AC17" i="10"/>
  <c r="AC14" i="10"/>
  <c r="AC9" i="10"/>
  <c r="AC5" i="10"/>
  <c r="AC6" i="10"/>
  <c r="AC7" i="10"/>
  <c r="AC32" i="10"/>
  <c r="AC13" i="10"/>
  <c r="AC23" i="10"/>
  <c r="AC8" i="10"/>
  <c r="AC20" i="10"/>
  <c r="AC18" i="10"/>
  <c r="AC21" i="10"/>
  <c r="AC31" i="10"/>
  <c r="AC25" i="10"/>
  <c r="AC12" i="10"/>
  <c r="AC4" i="10"/>
  <c r="AC11" i="10"/>
  <c r="AC19" i="10"/>
  <c r="AC33" i="10"/>
  <c r="AC28" i="10"/>
  <c r="AC10" i="10"/>
  <c r="AC26" i="10"/>
  <c r="Y16" i="10"/>
  <c r="Y34" i="10" s="1"/>
  <c r="Y3" i="32" s="1"/>
  <c r="Y4" i="32" s="1"/>
  <c r="X41" i="21"/>
  <c r="N41" i="25"/>
  <c r="Y23" i="22"/>
  <c r="X41" i="22"/>
  <c r="W42" i="24"/>
  <c r="V42" i="21"/>
  <c r="V42" i="22"/>
  <c r="AC3" i="10"/>
  <c r="AC10" i="22"/>
  <c r="M21" i="23"/>
  <c r="L21" i="23" s="1"/>
  <c r="K21" i="23" s="1"/>
  <c r="J21" i="23" s="1"/>
  <c r="I21" i="23" s="1"/>
  <c r="H21" i="23" s="1"/>
  <c r="G21" i="23" s="1"/>
  <c r="F21" i="23" s="1"/>
  <c r="E21" i="23" s="1"/>
  <c r="D21" i="23" s="1"/>
  <c r="C21" i="23" s="1"/>
  <c r="B21" i="23" s="1"/>
  <c r="M21" i="26"/>
  <c r="L21" i="26" s="1"/>
  <c r="K21" i="26" s="1"/>
  <c r="J21" i="26" s="1"/>
  <c r="I21" i="26" s="1"/>
  <c r="H21" i="26" s="1"/>
  <c r="G21" i="26" s="1"/>
  <c r="F21" i="26" s="1"/>
  <c r="E21" i="26" s="1"/>
  <c r="D21" i="26" s="1"/>
  <c r="C21" i="26" s="1"/>
  <c r="B21" i="26" s="1"/>
  <c r="M21" i="24"/>
  <c r="L21" i="24" s="1"/>
  <c r="K21" i="24" s="1"/>
  <c r="J21" i="24" s="1"/>
  <c r="I21" i="24" s="1"/>
  <c r="H21" i="24" s="1"/>
  <c r="G21" i="24" s="1"/>
  <c r="F21" i="24" s="1"/>
  <c r="E21" i="24" s="1"/>
  <c r="D21" i="24" s="1"/>
  <c r="C21" i="24" s="1"/>
  <c r="B21" i="24" s="1"/>
  <c r="M21" i="22"/>
  <c r="L21" i="22" s="1"/>
  <c r="K21" i="22" s="1"/>
  <c r="J21" i="22" s="1"/>
  <c r="I21" i="22" s="1"/>
  <c r="H21" i="22" s="1"/>
  <c r="G21" i="22" s="1"/>
  <c r="F21" i="22" s="1"/>
  <c r="E21" i="22" s="1"/>
  <c r="D21" i="22" s="1"/>
  <c r="C21" i="22" s="1"/>
  <c r="B21" i="22" s="1"/>
  <c r="M21" i="21"/>
  <c r="L21" i="21" s="1"/>
  <c r="K21" i="21" s="1"/>
  <c r="J21" i="21" s="1"/>
  <c r="I21" i="21" s="1"/>
  <c r="H21" i="21" s="1"/>
  <c r="G21" i="21" s="1"/>
  <c r="F21" i="21" s="1"/>
  <c r="E21" i="21" s="1"/>
  <c r="D21" i="21" s="1"/>
  <c r="C21" i="21" s="1"/>
  <c r="B21" i="21" s="1"/>
  <c r="M20" i="25"/>
  <c r="L20" i="25" s="1"/>
  <c r="K20" i="25" s="1"/>
  <c r="J20" i="25" s="1"/>
  <c r="I20" i="25" s="1"/>
  <c r="H20" i="25" s="1"/>
  <c r="G20" i="25" s="1"/>
  <c r="F20" i="25" s="1"/>
  <c r="E20" i="25" s="1"/>
  <c r="D20" i="25" s="1"/>
  <c r="C20" i="25" s="1"/>
  <c r="B20" i="25" s="1"/>
  <c r="M21" i="27"/>
  <c r="L21" i="27" s="1"/>
  <c r="K21" i="27" s="1"/>
  <c r="J21" i="27" s="1"/>
  <c r="I21" i="27" s="1"/>
  <c r="H21" i="27" s="1"/>
  <c r="G21" i="27" s="1"/>
  <c r="F21" i="27" s="1"/>
  <c r="E21" i="27" s="1"/>
  <c r="D21" i="27" s="1"/>
  <c r="C21" i="27" s="1"/>
  <c r="B21" i="27" s="1"/>
  <c r="M34" i="10"/>
  <c r="L10" i="28"/>
  <c r="L8" i="28"/>
  <c r="L6" i="28"/>
  <c r="K10" i="28"/>
  <c r="J10" i="28"/>
  <c r="I10" i="28"/>
  <c r="H10" i="28"/>
  <c r="G10" i="28"/>
  <c r="F10" i="28"/>
  <c r="E10" i="28"/>
  <c r="D10" i="28"/>
  <c r="K8" i="28"/>
  <c r="J8" i="28"/>
  <c r="I8" i="28"/>
  <c r="H8" i="28"/>
  <c r="G8" i="28"/>
  <c r="F8" i="28"/>
  <c r="E8" i="28"/>
  <c r="D8" i="28"/>
  <c r="K6" i="28"/>
  <c r="J6" i="28"/>
  <c r="I6" i="28"/>
  <c r="H6" i="28"/>
  <c r="G6" i="28"/>
  <c r="F6" i="28"/>
  <c r="E6" i="28"/>
  <c r="D6" i="28"/>
  <c r="V10" i="27"/>
  <c r="V41" i="27" s="1"/>
  <c r="V42" i="27" s="1"/>
  <c r="U10" i="27"/>
  <c r="U41" i="27" s="1"/>
  <c r="T10" i="27"/>
  <c r="T41" i="27" s="1"/>
  <c r="T42" i="27" s="1"/>
  <c r="S10" i="27"/>
  <c r="S41" i="27" s="1"/>
  <c r="R10" i="27"/>
  <c r="R41" i="27" s="1"/>
  <c r="Q10" i="27"/>
  <c r="Q41" i="27" s="1"/>
  <c r="Q42" i="27" s="1"/>
  <c r="P10" i="27"/>
  <c r="O10" i="27"/>
  <c r="N10" i="27"/>
  <c r="M10" i="27"/>
  <c r="L10" i="27" s="1"/>
  <c r="K10" i="27" s="1"/>
  <c r="J10" i="27" s="1"/>
  <c r="I10" i="27" s="1"/>
  <c r="H10" i="27" s="1"/>
  <c r="G10" i="27" s="1"/>
  <c r="F10" i="27" s="1"/>
  <c r="E10" i="27" s="1"/>
  <c r="D10" i="27" s="1"/>
  <c r="C10" i="27" s="1"/>
  <c r="B10" i="27" s="1"/>
  <c r="U10" i="26"/>
  <c r="T10" i="26"/>
  <c r="S10" i="26"/>
  <c r="R10" i="26"/>
  <c r="Q10" i="26"/>
  <c r="P10" i="26"/>
  <c r="O10" i="26"/>
  <c r="N10" i="26"/>
  <c r="U10" i="24"/>
  <c r="U41" i="24" s="1"/>
  <c r="U42" i="24" s="1"/>
  <c r="T10" i="24"/>
  <c r="T41" i="24" s="1"/>
  <c r="S10" i="24"/>
  <c r="S41" i="24" s="1"/>
  <c r="R10" i="24"/>
  <c r="R41" i="24" s="1"/>
  <c r="R42" i="24" s="1"/>
  <c r="Q10" i="24"/>
  <c r="Q41" i="24" s="1"/>
  <c r="P10" i="24"/>
  <c r="P41" i="24" s="1"/>
  <c r="P42" i="24" s="1"/>
  <c r="O10" i="24"/>
  <c r="O41" i="24" s="1"/>
  <c r="N10" i="24"/>
  <c r="N41" i="24" s="1"/>
  <c r="M10" i="24"/>
  <c r="L10" i="24" s="1"/>
  <c r="K10" i="24" s="1"/>
  <c r="J10" i="24" s="1"/>
  <c r="I10" i="24" s="1"/>
  <c r="H10" i="24" s="1"/>
  <c r="G10" i="24" s="1"/>
  <c r="F10" i="24" s="1"/>
  <c r="E10" i="24" s="1"/>
  <c r="D10" i="24" s="1"/>
  <c r="C10" i="24" s="1"/>
  <c r="B10" i="24" s="1"/>
  <c r="U10" i="23"/>
  <c r="T10" i="23"/>
  <c r="S10" i="23"/>
  <c r="R10" i="23"/>
  <c r="Q10" i="23"/>
  <c r="P10" i="23"/>
  <c r="O10" i="23"/>
  <c r="N10" i="23"/>
  <c r="M10" i="23"/>
  <c r="L10" i="23" s="1"/>
  <c r="K10" i="23" s="1"/>
  <c r="J10" i="23" s="1"/>
  <c r="I10" i="23" s="1"/>
  <c r="H10" i="23" s="1"/>
  <c r="G10" i="23" s="1"/>
  <c r="F10" i="23" s="1"/>
  <c r="E10" i="23" s="1"/>
  <c r="D10" i="23" s="1"/>
  <c r="C10" i="23" s="1"/>
  <c r="B10" i="23" s="1"/>
  <c r="U10" i="21"/>
  <c r="U41" i="21" s="1"/>
  <c r="U42" i="21" s="1"/>
  <c r="T10" i="21"/>
  <c r="T41" i="21" s="1"/>
  <c r="T42" i="21" s="1"/>
  <c r="S10" i="21"/>
  <c r="S41" i="21" s="1"/>
  <c r="R10" i="21"/>
  <c r="R41" i="21" s="1"/>
  <c r="R42" i="21" s="1"/>
  <c r="Q10" i="21"/>
  <c r="Q41" i="21" s="1"/>
  <c r="P10" i="21"/>
  <c r="P41" i="21" s="1"/>
  <c r="O10" i="21"/>
  <c r="O41" i="21" s="1"/>
  <c r="O42" i="21" s="1"/>
  <c r="N10" i="21"/>
  <c r="N41" i="21" s="1"/>
  <c r="M10" i="21"/>
  <c r="L10" i="21" s="1"/>
  <c r="K10" i="21" s="1"/>
  <c r="J10" i="21" s="1"/>
  <c r="I10" i="21" s="1"/>
  <c r="H10" i="21" s="1"/>
  <c r="G10" i="21" s="1"/>
  <c r="F10" i="21" s="1"/>
  <c r="E10" i="21" s="1"/>
  <c r="D10" i="21" s="1"/>
  <c r="C10" i="21" s="1"/>
  <c r="B10" i="21" s="1"/>
  <c r="AD31" i="10" l="1"/>
  <c r="AD8" i="10"/>
  <c r="AD7" i="10"/>
  <c r="AD14" i="10"/>
  <c r="AD29" i="10"/>
  <c r="AD11" i="10"/>
  <c r="AD28" i="10"/>
  <c r="AD21" i="10"/>
  <c r="AD23" i="10"/>
  <c r="AD6" i="10"/>
  <c r="AD17" i="10"/>
  <c r="AD27" i="10"/>
  <c r="AD4" i="10"/>
  <c r="AD12" i="10"/>
  <c r="AD18" i="10"/>
  <c r="AD13" i="10"/>
  <c r="AD5" i="10"/>
  <c r="AD24" i="10"/>
  <c r="AD15" i="10"/>
  <c r="AD10" i="10"/>
  <c r="AD33" i="10"/>
  <c r="AD19" i="10"/>
  <c r="AD26" i="10"/>
  <c r="AD25" i="10"/>
  <c r="AD20" i="10"/>
  <c r="AD32" i="10"/>
  <c r="AD9" i="10"/>
  <c r="AD22" i="10"/>
  <c r="AD30" i="10"/>
  <c r="S42" i="24"/>
  <c r="N42" i="21"/>
  <c r="T42" i="24"/>
  <c r="S42" i="27"/>
  <c r="P42" i="21"/>
  <c r="N42" i="24"/>
  <c r="U42" i="27"/>
  <c r="Z23" i="22"/>
  <c r="Y41" i="22"/>
  <c r="W42" i="22"/>
  <c r="Z16" i="10"/>
  <c r="Z34" i="10" s="1"/>
  <c r="Z3" i="32" s="1"/>
  <c r="Z4" i="32" s="1"/>
  <c r="Y41" i="21"/>
  <c r="S42" i="21"/>
  <c r="Q42" i="24"/>
  <c r="W42" i="21"/>
  <c r="AD10" i="22"/>
  <c r="R42" i="27"/>
  <c r="Q42" i="21"/>
  <c r="O42" i="24"/>
  <c r="AD3" i="10"/>
  <c r="C37" i="10"/>
  <c r="C38" i="10"/>
  <c r="L41" i="21"/>
  <c r="M41" i="21"/>
  <c r="M42" i="21" s="1"/>
  <c r="L41" i="27"/>
  <c r="J41" i="24"/>
  <c r="L41" i="24"/>
  <c r="N41" i="27"/>
  <c r="L41" i="26"/>
  <c r="L40" i="25"/>
  <c r="K41" i="24"/>
  <c r="L41" i="23"/>
  <c r="I41" i="24"/>
  <c r="J41" i="22"/>
  <c r="K41" i="22"/>
  <c r="L41" i="22"/>
  <c r="S41" i="26"/>
  <c r="M41" i="27"/>
  <c r="O41" i="27"/>
  <c r="P41" i="27"/>
  <c r="P42" i="27" s="1"/>
  <c r="P41" i="26"/>
  <c r="Q41" i="26"/>
  <c r="T41" i="26"/>
  <c r="M41" i="26"/>
  <c r="U41" i="26"/>
  <c r="U42" i="26" s="1"/>
  <c r="O41" i="26"/>
  <c r="N41" i="26"/>
  <c r="R41" i="26"/>
  <c r="M40" i="25"/>
  <c r="M41" i="25" s="1"/>
  <c r="Q41" i="23"/>
  <c r="P41" i="23"/>
  <c r="P42" i="23" s="1"/>
  <c r="M41" i="24"/>
  <c r="M42" i="24" s="1"/>
  <c r="T41" i="23"/>
  <c r="M41" i="23"/>
  <c r="U41" i="23"/>
  <c r="U42" i="23" s="1"/>
  <c r="S41" i="23"/>
  <c r="O41" i="23"/>
  <c r="N41" i="23"/>
  <c r="R41" i="23"/>
  <c r="M41" i="22"/>
  <c r="M42" i="22" s="1"/>
  <c r="AE10" i="10" l="1"/>
  <c r="AE13" i="10"/>
  <c r="AE27" i="10"/>
  <c r="AE21" i="10"/>
  <c r="AE14" i="10"/>
  <c r="AE9" i="10"/>
  <c r="AE25" i="10"/>
  <c r="AE26" i="10"/>
  <c r="AE15" i="10"/>
  <c r="AE18" i="10"/>
  <c r="AE17" i="10"/>
  <c r="AE28" i="10"/>
  <c r="AE7" i="10"/>
  <c r="AE19" i="10"/>
  <c r="AE32" i="10"/>
  <c r="AE24" i="10"/>
  <c r="AE12" i="10"/>
  <c r="AE6" i="10"/>
  <c r="AE11" i="10"/>
  <c r="AE8" i="10"/>
  <c r="AE22" i="10"/>
  <c r="AE30" i="10"/>
  <c r="AE20" i="10"/>
  <c r="AE33" i="10"/>
  <c r="AE5" i="10"/>
  <c r="AE4" i="10"/>
  <c r="AE23" i="10"/>
  <c r="AE29" i="10"/>
  <c r="AE31" i="10"/>
  <c r="L42" i="23"/>
  <c r="S42" i="23"/>
  <c r="R42" i="26"/>
  <c r="N42" i="26"/>
  <c r="N42" i="23"/>
  <c r="AA16" i="10"/>
  <c r="AA34" i="10" s="1"/>
  <c r="AA3" i="32" s="1"/>
  <c r="AA4" i="32" s="1"/>
  <c r="Z41" i="21"/>
  <c r="X42" i="21"/>
  <c r="K42" i="24"/>
  <c r="M42" i="23"/>
  <c r="M42" i="27"/>
  <c r="L41" i="25"/>
  <c r="AA23" i="22"/>
  <c r="Z41" i="22"/>
  <c r="O42" i="26"/>
  <c r="S42" i="26"/>
  <c r="L42" i="26"/>
  <c r="X42" i="22"/>
  <c r="O42" i="27"/>
  <c r="L42" i="22"/>
  <c r="N42" i="27"/>
  <c r="L42" i="21"/>
  <c r="T42" i="23"/>
  <c r="T42" i="26"/>
  <c r="L42" i="24"/>
  <c r="AE3" i="10"/>
  <c r="Q42" i="26"/>
  <c r="AE10" i="22"/>
  <c r="M42" i="26"/>
  <c r="R42" i="23"/>
  <c r="Q42" i="23"/>
  <c r="O42" i="23"/>
  <c r="P42" i="26"/>
  <c r="L42" i="27"/>
  <c r="I42" i="24"/>
  <c r="J42" i="24"/>
  <c r="J42" i="22"/>
  <c r="K42" i="22"/>
  <c r="K41" i="21"/>
  <c r="K42" i="21" s="1"/>
  <c r="L12" i="28"/>
  <c r="I41" i="22"/>
  <c r="I42" i="22" s="1"/>
  <c r="K41" i="27"/>
  <c r="K42" i="27" s="1"/>
  <c r="K40" i="25"/>
  <c r="K41" i="25" s="1"/>
  <c r="I40" i="25"/>
  <c r="J40" i="25"/>
  <c r="J41" i="25" s="1"/>
  <c r="K41" i="23"/>
  <c r="K42" i="23" s="1"/>
  <c r="H41" i="24"/>
  <c r="H42" i="24" s="1"/>
  <c r="H41" i="22"/>
  <c r="K41" i="26"/>
  <c r="K42" i="26" s="1"/>
  <c r="AF29" i="10" l="1"/>
  <c r="AF33" i="10"/>
  <c r="AF8" i="10"/>
  <c r="AF24" i="10"/>
  <c r="AF28" i="10"/>
  <c r="AF26" i="10"/>
  <c r="AF21" i="10"/>
  <c r="AF20" i="10"/>
  <c r="AF11" i="10"/>
  <c r="AF32" i="10"/>
  <c r="AF17" i="10"/>
  <c r="AF25" i="10"/>
  <c r="AF27" i="10"/>
  <c r="AF30" i="10"/>
  <c r="AF6" i="10"/>
  <c r="AF19" i="10"/>
  <c r="AF18" i="10"/>
  <c r="AF9" i="10"/>
  <c r="AF13" i="10"/>
  <c r="AF4" i="10"/>
  <c r="AF5" i="10"/>
  <c r="AF23" i="10"/>
  <c r="AF31" i="10"/>
  <c r="AF22" i="10"/>
  <c r="AF12" i="10"/>
  <c r="AF7" i="10"/>
  <c r="AF15" i="10"/>
  <c r="AF14" i="10"/>
  <c r="AF10" i="10"/>
  <c r="H42" i="22"/>
  <c r="AB23" i="22"/>
  <c r="AA41" i="22"/>
  <c r="AB16" i="10"/>
  <c r="AB34" i="10" s="1"/>
  <c r="AB3" i="32" s="1"/>
  <c r="AB4" i="32" s="1"/>
  <c r="AA41" i="21"/>
  <c r="Z42" i="21" s="1"/>
  <c r="Y42" i="22"/>
  <c r="Y42" i="21"/>
  <c r="AF10" i="22"/>
  <c r="AF3" i="10"/>
  <c r="I41" i="25"/>
  <c r="J41" i="21"/>
  <c r="J42" i="21" s="1"/>
  <c r="J41" i="27"/>
  <c r="J42" i="27" s="1"/>
  <c r="G40" i="25"/>
  <c r="H40" i="25"/>
  <c r="H41" i="25" s="1"/>
  <c r="J41" i="23"/>
  <c r="J42" i="23" s="1"/>
  <c r="G41" i="24"/>
  <c r="G42" i="24" s="1"/>
  <c r="G41" i="22"/>
  <c r="G42" i="22" s="1"/>
  <c r="J41" i="26"/>
  <c r="J42" i="26" s="1"/>
  <c r="AG22" i="10" l="1"/>
  <c r="AG24" i="10"/>
  <c r="AG20" i="10"/>
  <c r="AG14" i="10"/>
  <c r="AG4" i="10"/>
  <c r="AG15" i="10"/>
  <c r="AG21" i="10"/>
  <c r="AG8" i="10"/>
  <c r="AG7" i="10"/>
  <c r="AG6" i="10"/>
  <c r="AG9" i="10"/>
  <c r="AG26" i="10"/>
  <c r="AG33" i="10"/>
  <c r="AG19" i="10"/>
  <c r="AG31" i="10"/>
  <c r="AG10" i="10"/>
  <c r="AG12" i="10"/>
  <c r="AG5" i="10"/>
  <c r="AG18" i="10"/>
  <c r="AG27" i="10"/>
  <c r="AG11" i="10"/>
  <c r="AG25" i="10"/>
  <c r="AG13" i="10"/>
  <c r="AG17" i="10"/>
  <c r="AG23" i="10"/>
  <c r="AG30" i="10"/>
  <c r="AG32" i="10"/>
  <c r="AG28" i="10"/>
  <c r="AG29" i="10"/>
  <c r="AC16" i="10"/>
  <c r="AC34" i="10" s="1"/>
  <c r="AC3" i="32" s="1"/>
  <c r="AC4" i="32" s="1"/>
  <c r="AB41" i="21"/>
  <c r="AA42" i="21" s="1"/>
  <c r="AC23" i="22"/>
  <c r="AB41" i="22"/>
  <c r="AA42" i="22" s="1"/>
  <c r="Z42" i="22"/>
  <c r="AG3" i="10"/>
  <c r="AG10" i="22"/>
  <c r="G41" i="25"/>
  <c r="I41" i="27"/>
  <c r="I42" i="27" s="1"/>
  <c r="I41" i="21"/>
  <c r="I42" i="21" s="1"/>
  <c r="F40" i="25"/>
  <c r="F41" i="25" s="1"/>
  <c r="I41" i="23"/>
  <c r="I42" i="23" s="1"/>
  <c r="F41" i="24"/>
  <c r="F42" i="24" s="1"/>
  <c r="F41" i="22"/>
  <c r="F42" i="22" s="1"/>
  <c r="I41" i="26"/>
  <c r="I42" i="26" s="1"/>
  <c r="AH28" i="10" l="1"/>
  <c r="AH17" i="10"/>
  <c r="AH27" i="10"/>
  <c r="AH10" i="10"/>
  <c r="AH26" i="10"/>
  <c r="AH8" i="10"/>
  <c r="AH14" i="10"/>
  <c r="AH13" i="10"/>
  <c r="AH18" i="10"/>
  <c r="AH31" i="10"/>
  <c r="AH9" i="10"/>
  <c r="AH21" i="10"/>
  <c r="AH20" i="10"/>
  <c r="AH32" i="10"/>
  <c r="AH30" i="10"/>
  <c r="AH25" i="10"/>
  <c r="AH5" i="10"/>
  <c r="AH19" i="10"/>
  <c r="AH6" i="10"/>
  <c r="AH15" i="10"/>
  <c r="AH24" i="10"/>
  <c r="AH23" i="10"/>
  <c r="AH29" i="10"/>
  <c r="AH11" i="10"/>
  <c r="AH12" i="10"/>
  <c r="AH33" i="10"/>
  <c r="AH7" i="10"/>
  <c r="AH4" i="10"/>
  <c r="AH22" i="10"/>
  <c r="AD23" i="22"/>
  <c r="AC41" i="22"/>
  <c r="AB42" i="22" s="1"/>
  <c r="AD16" i="10"/>
  <c r="AD34" i="10" s="1"/>
  <c r="AD3" i="32" s="1"/>
  <c r="AD4" i="32" s="1"/>
  <c r="AC41" i="21"/>
  <c r="AB42" i="21" s="1"/>
  <c r="AH10" i="22"/>
  <c r="AH3" i="10"/>
  <c r="H41" i="21"/>
  <c r="H42" i="21" s="1"/>
  <c r="H41" i="27"/>
  <c r="H42" i="27" s="1"/>
  <c r="E40" i="25"/>
  <c r="E41" i="25" s="1"/>
  <c r="H41" i="23"/>
  <c r="H42" i="23" s="1"/>
  <c r="E41" i="24"/>
  <c r="E42" i="24" s="1"/>
  <c r="E41" i="22"/>
  <c r="E42" i="22" s="1"/>
  <c r="H41" i="26"/>
  <c r="H42" i="26" s="1"/>
  <c r="AI15" i="10" l="1"/>
  <c r="AI25" i="10"/>
  <c r="AI21" i="10"/>
  <c r="AI13" i="10"/>
  <c r="AI10" i="10"/>
  <c r="AI4" i="10"/>
  <c r="AI29" i="10"/>
  <c r="AI6" i="10"/>
  <c r="AI30" i="10"/>
  <c r="AI9" i="10"/>
  <c r="AI14" i="10"/>
  <c r="AI27" i="10"/>
  <c r="AI23" i="10"/>
  <c r="AI19" i="10"/>
  <c r="AI32" i="10"/>
  <c r="AI31" i="10"/>
  <c r="AI8" i="10"/>
  <c r="AI17" i="10"/>
  <c r="AI11" i="10"/>
  <c r="AI33" i="10"/>
  <c r="AI22" i="10"/>
  <c r="AI7" i="10"/>
  <c r="AI12" i="10"/>
  <c r="AI24" i="10"/>
  <c r="AI5" i="10"/>
  <c r="AI20" i="10"/>
  <c r="AI18" i="10"/>
  <c r="AI26" i="10"/>
  <c r="AI28" i="10"/>
  <c r="AE16" i="10"/>
  <c r="AE34" i="10" s="1"/>
  <c r="AE3" i="32" s="1"/>
  <c r="AE4" i="32" s="1"/>
  <c r="AD41" i="21"/>
  <c r="AC42" i="21" s="1"/>
  <c r="AE23" i="22"/>
  <c r="AD41" i="22"/>
  <c r="AC42" i="22"/>
  <c r="AI3" i="10"/>
  <c r="AI10" i="22"/>
  <c r="D40" i="25"/>
  <c r="D41" i="25" s="1"/>
  <c r="D41" i="22"/>
  <c r="D42" i="22" s="1"/>
  <c r="G41" i="27"/>
  <c r="G42" i="27" s="1"/>
  <c r="G41" i="21"/>
  <c r="G42" i="21" s="1"/>
  <c r="G41" i="23"/>
  <c r="G42" i="23" s="1"/>
  <c r="D41" i="24"/>
  <c r="D42" i="24" s="1"/>
  <c r="G41" i="26"/>
  <c r="G42" i="26" s="1"/>
  <c r="AJ26" i="10" l="1"/>
  <c r="AJ33" i="10"/>
  <c r="AJ31" i="10"/>
  <c r="AJ27" i="10"/>
  <c r="AJ6" i="10"/>
  <c r="AJ13" i="10"/>
  <c r="AJ24" i="10"/>
  <c r="AJ12" i="10"/>
  <c r="AJ11" i="10"/>
  <c r="AJ32" i="10"/>
  <c r="AJ14" i="10"/>
  <c r="AJ29" i="10"/>
  <c r="AJ21" i="10"/>
  <c r="AJ20" i="10"/>
  <c r="AJ7" i="10"/>
  <c r="AJ17" i="10"/>
  <c r="AJ19" i="10"/>
  <c r="AJ9" i="10"/>
  <c r="AJ4" i="10"/>
  <c r="AJ25" i="10"/>
  <c r="AJ5" i="10"/>
  <c r="AJ18" i="10"/>
  <c r="AJ28" i="10"/>
  <c r="AJ22" i="10"/>
  <c r="AJ8" i="10"/>
  <c r="AJ23" i="10"/>
  <c r="AJ30" i="10"/>
  <c r="AJ10" i="10"/>
  <c r="AJ15" i="10"/>
  <c r="AF23" i="22"/>
  <c r="AE41" i="22"/>
  <c r="AD42" i="22"/>
  <c r="AF16" i="10"/>
  <c r="AF34" i="10" s="1"/>
  <c r="AF3" i="32" s="1"/>
  <c r="AF4" i="32" s="1"/>
  <c r="AE41" i="21"/>
  <c r="AD42" i="21" s="1"/>
  <c r="AJ3" i="10"/>
  <c r="AJ10" i="22"/>
  <c r="F41" i="21"/>
  <c r="F42" i="21" s="1"/>
  <c r="F41" i="27"/>
  <c r="F42" i="27" s="1"/>
  <c r="C41" i="22"/>
  <c r="C42" i="22" s="1"/>
  <c r="B41" i="22"/>
  <c r="B40" i="25"/>
  <c r="C40" i="25"/>
  <c r="C41" i="25" s="1"/>
  <c r="F41" i="23"/>
  <c r="F42" i="23" s="1"/>
  <c r="B41" i="24"/>
  <c r="C41" i="24"/>
  <c r="C42" i="24" s="1"/>
  <c r="F41" i="26"/>
  <c r="F42" i="26" s="1"/>
  <c r="AK25" i="10" l="1"/>
  <c r="AK17" i="10"/>
  <c r="AK29" i="10"/>
  <c r="AK12" i="10"/>
  <c r="AK27" i="10"/>
  <c r="AK4" i="10"/>
  <c r="AK7" i="10"/>
  <c r="AK14" i="10"/>
  <c r="AK24" i="10"/>
  <c r="AK31" i="10"/>
  <c r="AK10" i="10"/>
  <c r="AK18" i="10"/>
  <c r="AK9" i="10"/>
  <c r="AK20" i="10"/>
  <c r="AK32" i="10"/>
  <c r="AK13" i="10"/>
  <c r="AK33" i="10"/>
  <c r="AK22" i="10"/>
  <c r="AK30" i="10"/>
  <c r="AK28" i="10"/>
  <c r="AK23" i="10"/>
  <c r="AK15" i="10"/>
  <c r="AK8" i="10"/>
  <c r="AK5" i="10"/>
  <c r="AK19" i="10"/>
  <c r="AK21" i="10"/>
  <c r="AK11" i="10"/>
  <c r="AK6" i="10"/>
  <c r="AK26" i="10"/>
  <c r="AG16" i="10"/>
  <c r="AG34" i="10" s="1"/>
  <c r="AG3" i="32" s="1"/>
  <c r="AG4" i="32" s="1"/>
  <c r="AF41" i="21"/>
  <c r="AE42" i="21" s="1"/>
  <c r="AG23" i="22"/>
  <c r="AF41" i="22"/>
  <c r="AE42" i="22" s="1"/>
  <c r="B42" i="22"/>
  <c r="AK3" i="10"/>
  <c r="AK10" i="22"/>
  <c r="B41" i="25"/>
  <c r="B42" i="24"/>
  <c r="E41" i="27"/>
  <c r="E42" i="27" s="1"/>
  <c r="E41" i="21"/>
  <c r="E42" i="21" s="1"/>
  <c r="E41" i="23"/>
  <c r="E42" i="23" s="1"/>
  <c r="E41" i="26"/>
  <c r="E42" i="26" s="1"/>
  <c r="AL5" i="10" l="1"/>
  <c r="AL28" i="10"/>
  <c r="AL13" i="10"/>
  <c r="AL18" i="10"/>
  <c r="AL14" i="10"/>
  <c r="AL12" i="10"/>
  <c r="AL11" i="10"/>
  <c r="AL8" i="10"/>
  <c r="AL30" i="10"/>
  <c r="AL32" i="10"/>
  <c r="AL10" i="10"/>
  <c r="AL7" i="10"/>
  <c r="AL29" i="10"/>
  <c r="AL6" i="10"/>
  <c r="AL15" i="10"/>
  <c r="AL22" i="10"/>
  <c r="AL20" i="10"/>
  <c r="AL31" i="10"/>
  <c r="AL4" i="10"/>
  <c r="AL17" i="10"/>
  <c r="AL21" i="10"/>
  <c r="AL26" i="10"/>
  <c r="AL19" i="10"/>
  <c r="AL23" i="10"/>
  <c r="AL33" i="10"/>
  <c r="AL9" i="10"/>
  <c r="AL24" i="10"/>
  <c r="AL27" i="10"/>
  <c r="AL25" i="10"/>
  <c r="AH23" i="22"/>
  <c r="AG41" i="22"/>
  <c r="AF42" i="22"/>
  <c r="AH16" i="10"/>
  <c r="AH34" i="10" s="1"/>
  <c r="AH3" i="32" s="1"/>
  <c r="AH4" i="32" s="1"/>
  <c r="AG41" i="21"/>
  <c r="AF42" i="21" s="1"/>
  <c r="AL3" i="10"/>
  <c r="AL10" i="22"/>
  <c r="D41" i="26"/>
  <c r="D42" i="26" s="1"/>
  <c r="D41" i="23"/>
  <c r="D42" i="23" s="1"/>
  <c r="D41" i="21"/>
  <c r="D42" i="21" s="1"/>
  <c r="D41" i="27"/>
  <c r="D42" i="27" s="1"/>
  <c r="AM22" i="10" l="1"/>
  <c r="AM7" i="10"/>
  <c r="AM8" i="10"/>
  <c r="AM18" i="10"/>
  <c r="AM27" i="10"/>
  <c r="AM23" i="10"/>
  <c r="AM17" i="10"/>
  <c r="AM24" i="10"/>
  <c r="AM19" i="10"/>
  <c r="AM4" i="10"/>
  <c r="AM15" i="10"/>
  <c r="AM10" i="10"/>
  <c r="AM11" i="10"/>
  <c r="AM13" i="10"/>
  <c r="AM9" i="10"/>
  <c r="AM31" i="10"/>
  <c r="AM6" i="10"/>
  <c r="AM32" i="10"/>
  <c r="AM12" i="10"/>
  <c r="AM28" i="10"/>
  <c r="AM26" i="10"/>
  <c r="AM25" i="10"/>
  <c r="AM33" i="10"/>
  <c r="AM21" i="10"/>
  <c r="AM20" i="10"/>
  <c r="AM29" i="10"/>
  <c r="AM30" i="10"/>
  <c r="AM14" i="10"/>
  <c r="AM5" i="10"/>
  <c r="AI16" i="10"/>
  <c r="AI34" i="10" s="1"/>
  <c r="AI3" i="32" s="1"/>
  <c r="AI4" i="32" s="1"/>
  <c r="AH41" i="21"/>
  <c r="AG42" i="21" s="1"/>
  <c r="AI23" i="22"/>
  <c r="AH41" i="22"/>
  <c r="AM3" i="10"/>
  <c r="B41" i="27"/>
  <c r="C41" i="27"/>
  <c r="C42" i="27" s="1"/>
  <c r="B41" i="21"/>
  <c r="C41" i="21"/>
  <c r="C42" i="21" s="1"/>
  <c r="B41" i="23"/>
  <c r="C41" i="23"/>
  <c r="C42" i="23" s="1"/>
  <c r="B41" i="26"/>
  <c r="C41" i="26"/>
  <c r="C42" i="26" s="1"/>
  <c r="AN28" i="10" l="1"/>
  <c r="AN31" i="10"/>
  <c r="AN10" i="10"/>
  <c r="AN24" i="10"/>
  <c r="AN18" i="10"/>
  <c r="AN33" i="10"/>
  <c r="AN12" i="10"/>
  <c r="AN9" i="10"/>
  <c r="AN15" i="10"/>
  <c r="AN17" i="10"/>
  <c r="AN8" i="10"/>
  <c r="AN30" i="10"/>
  <c r="AN14" i="10"/>
  <c r="AN29" i="10"/>
  <c r="AN25" i="10"/>
  <c r="AN32" i="10"/>
  <c r="AN13" i="10"/>
  <c r="AN4" i="10"/>
  <c r="AN23" i="10"/>
  <c r="AN7" i="10"/>
  <c r="AN21" i="10"/>
  <c r="AN5" i="10"/>
  <c r="AN20" i="10"/>
  <c r="AN26" i="10"/>
  <c r="AN6" i="10"/>
  <c r="AN11" i="10"/>
  <c r="AN19" i="10"/>
  <c r="AN27" i="10"/>
  <c r="AN22" i="10"/>
  <c r="AJ23" i="22"/>
  <c r="AI41" i="22"/>
  <c r="AG42" i="22"/>
  <c r="AJ16" i="10"/>
  <c r="AJ34" i="10" s="1"/>
  <c r="AJ3" i="32" s="1"/>
  <c r="AJ4" i="32" s="1"/>
  <c r="AI41" i="21"/>
  <c r="AH42" i="21" s="1"/>
  <c r="AN3" i="10"/>
  <c r="B42" i="27"/>
  <c r="B42" i="26"/>
  <c r="B42" i="23"/>
  <c r="B42" i="21"/>
  <c r="AO7" i="10" l="1"/>
  <c r="AO32" i="10"/>
  <c r="AO30" i="10"/>
  <c r="AO9" i="10"/>
  <c r="AO24" i="10"/>
  <c r="AO20" i="10"/>
  <c r="AO23" i="10"/>
  <c r="AO25" i="10"/>
  <c r="AO8" i="10"/>
  <c r="AO12" i="10"/>
  <c r="AO10" i="10"/>
  <c r="AO4" i="10"/>
  <c r="AO29" i="10"/>
  <c r="AO17" i="10"/>
  <c r="AO33" i="10"/>
  <c r="AO31" i="10"/>
  <c r="AO26" i="10"/>
  <c r="AO19" i="10"/>
  <c r="AO6" i="10"/>
  <c r="AO21" i="10"/>
  <c r="AO27" i="10"/>
  <c r="AO11" i="10"/>
  <c r="AO5" i="10"/>
  <c r="AO22" i="10"/>
  <c r="AO13" i="10"/>
  <c r="AO14" i="10"/>
  <c r="AO15" i="10"/>
  <c r="AO18" i="10"/>
  <c r="AO28" i="10"/>
  <c r="AK23" i="22"/>
  <c r="AJ41" i="22"/>
  <c r="AI42" i="22"/>
  <c r="AK16" i="10"/>
  <c r="AK34" i="10" s="1"/>
  <c r="AK3" i="32" s="1"/>
  <c r="AK4" i="32" s="1"/>
  <c r="AJ41" i="21"/>
  <c r="AH42" i="22"/>
  <c r="AO3" i="10"/>
  <c r="AP31" i="10" l="1"/>
  <c r="AP4" i="10"/>
  <c r="AP25" i="10"/>
  <c r="AP9" i="10"/>
  <c r="AP18" i="10"/>
  <c r="AP21" i="10"/>
  <c r="AP15" i="10"/>
  <c r="AP33" i="10"/>
  <c r="AP10" i="10"/>
  <c r="AP23" i="10"/>
  <c r="AP30" i="10"/>
  <c r="AP11" i="10"/>
  <c r="AP22" i="10"/>
  <c r="AP14" i="10"/>
  <c r="AP19" i="10"/>
  <c r="AP17" i="10"/>
  <c r="AP12" i="10"/>
  <c r="AP20" i="10"/>
  <c r="AP32" i="10"/>
  <c r="AP5" i="10"/>
  <c r="AP6" i="10"/>
  <c r="AP28" i="10"/>
  <c r="AP27" i="10"/>
  <c r="AP13" i="10"/>
  <c r="AP26" i="10"/>
  <c r="AP29" i="10"/>
  <c r="AP8" i="10"/>
  <c r="AP24" i="10"/>
  <c r="AP7" i="10"/>
  <c r="AI42" i="21"/>
  <c r="AL16" i="10"/>
  <c r="AL34" i="10" s="1"/>
  <c r="AL3" i="32" s="1"/>
  <c r="AL4" i="32" s="1"/>
  <c r="AK41" i="21"/>
  <c r="AL23" i="22"/>
  <c r="AK41" i="22"/>
  <c r="AJ42" i="22" s="1"/>
  <c r="AP3" i="10"/>
  <c r="AQ13" i="10" l="1"/>
  <c r="AQ5" i="10"/>
  <c r="AQ17" i="10"/>
  <c r="AQ11" i="10"/>
  <c r="AQ33" i="10"/>
  <c r="AQ9" i="10"/>
  <c r="AQ8" i="10"/>
  <c r="AQ27" i="10"/>
  <c r="AQ32" i="10"/>
  <c r="AQ19" i="10"/>
  <c r="AQ30" i="10"/>
  <c r="AQ15" i="10"/>
  <c r="AQ25" i="10"/>
  <c r="AQ29" i="10"/>
  <c r="AQ28" i="10"/>
  <c r="AQ20" i="10"/>
  <c r="AQ14" i="10"/>
  <c r="AQ23" i="10"/>
  <c r="AQ21" i="10"/>
  <c r="AQ4" i="10"/>
  <c r="AQ24" i="10"/>
  <c r="AQ26" i="10"/>
  <c r="AQ7" i="10"/>
  <c r="AQ6" i="10"/>
  <c r="AQ12" i="10"/>
  <c r="AQ22" i="10"/>
  <c r="AQ10" i="10"/>
  <c r="AQ18" i="10"/>
  <c r="AQ31" i="10"/>
  <c r="AJ42" i="21"/>
  <c r="AL41" i="22"/>
  <c r="AK42" i="22" s="1"/>
  <c r="AM16" i="10"/>
  <c r="AM34" i="10" s="1"/>
  <c r="AM3" i="32" s="1"/>
  <c r="AM4" i="32" s="1"/>
  <c r="AL41" i="21"/>
  <c r="AQ3" i="10"/>
  <c r="AR4" i="10" l="1"/>
  <c r="AR20" i="10"/>
  <c r="AR15" i="10"/>
  <c r="AR27" i="10"/>
  <c r="AR11" i="10"/>
  <c r="AR28" i="10"/>
  <c r="AR17" i="10"/>
  <c r="AR10" i="10"/>
  <c r="AR7" i="10"/>
  <c r="AR30" i="10"/>
  <c r="AR23" i="10"/>
  <c r="AR29" i="10"/>
  <c r="AR19" i="10"/>
  <c r="AR9" i="10"/>
  <c r="AR5" i="10"/>
  <c r="AR18" i="10"/>
  <c r="AR26" i="10"/>
  <c r="AR12" i="10"/>
  <c r="AR6" i="10"/>
  <c r="AR21" i="10"/>
  <c r="AR8" i="10"/>
  <c r="AR22" i="10"/>
  <c r="AR31" i="10"/>
  <c r="AR24" i="10"/>
  <c r="AR14" i="10"/>
  <c r="AR25" i="10"/>
  <c r="AR32" i="10"/>
  <c r="AR33" i="10"/>
  <c r="AR13" i="10"/>
  <c r="AN16" i="10"/>
  <c r="AN34" i="10" s="1"/>
  <c r="AN3" i="32" s="1"/>
  <c r="AN4" i="32" s="1"/>
  <c r="AM41" i="21"/>
  <c r="AM41" i="22"/>
  <c r="AL42" i="22" s="1"/>
  <c r="AK42" i="21"/>
  <c r="AR3" i="10"/>
  <c r="AS21" i="10" l="1"/>
  <c r="AS18" i="10"/>
  <c r="AS29" i="10"/>
  <c r="AS10" i="10"/>
  <c r="AS27" i="10"/>
  <c r="AS33" i="10"/>
  <c r="AS24" i="10"/>
  <c r="AS31" i="10"/>
  <c r="AS6" i="10"/>
  <c r="AS5" i="10"/>
  <c r="AS23" i="10"/>
  <c r="AS17" i="10"/>
  <c r="AS15" i="10"/>
  <c r="AS25" i="10"/>
  <c r="AS22" i="10"/>
  <c r="AS12" i="10"/>
  <c r="AS9" i="10"/>
  <c r="AS30" i="10"/>
  <c r="AS28" i="10"/>
  <c r="AS20" i="10"/>
  <c r="AS32" i="10"/>
  <c r="AS13" i="10"/>
  <c r="AS14" i="10"/>
  <c r="AS8" i="10"/>
  <c r="AS26" i="10"/>
  <c r="AS19" i="10"/>
  <c r="AS7" i="10"/>
  <c r="AS11" i="10"/>
  <c r="AS4" i="10"/>
  <c r="AN41" i="22"/>
  <c r="AO16" i="10"/>
  <c r="AO34" i="10" s="1"/>
  <c r="AO3" i="32" s="1"/>
  <c r="AO4" i="32" s="1"/>
  <c r="AN41" i="21"/>
  <c r="AM42" i="21" s="1"/>
  <c r="AL42" i="21"/>
  <c r="AS3" i="10"/>
  <c r="AT20" i="10" l="1"/>
  <c r="AT12" i="10"/>
  <c r="AT17" i="10"/>
  <c r="AT31" i="10"/>
  <c r="AT10" i="10"/>
  <c r="AT11" i="10"/>
  <c r="AT28" i="10"/>
  <c r="AT22" i="10"/>
  <c r="AT23" i="10"/>
  <c r="AT24" i="10"/>
  <c r="AT29" i="10"/>
  <c r="AT7" i="10"/>
  <c r="AT19" i="10"/>
  <c r="AT8" i="10"/>
  <c r="AT13" i="10"/>
  <c r="AT30" i="10"/>
  <c r="AT25" i="10"/>
  <c r="AT5" i="10"/>
  <c r="AT33" i="10"/>
  <c r="AT18" i="10"/>
  <c r="AT14" i="10"/>
  <c r="AT26" i="10"/>
  <c r="AT4" i="10"/>
  <c r="AT32" i="10"/>
  <c r="AT9" i="10"/>
  <c r="AT15" i="10"/>
  <c r="AT6" i="10"/>
  <c r="AT27" i="10"/>
  <c r="AT21" i="10"/>
  <c r="AP16" i="10"/>
  <c r="AP34" i="10" s="1"/>
  <c r="AP3" i="32" s="1"/>
  <c r="AP4" i="32" s="1"/>
  <c r="AO41" i="21"/>
  <c r="AN42" i="21" s="1"/>
  <c r="AM42" i="22"/>
  <c r="AO41" i="22"/>
  <c r="AT3" i="10"/>
  <c r="AU18" i="10" l="1"/>
  <c r="AU30" i="10"/>
  <c r="AU7" i="10"/>
  <c r="AU22" i="10"/>
  <c r="AU31" i="10"/>
  <c r="AU6" i="10"/>
  <c r="AU4" i="10"/>
  <c r="AU33" i="10"/>
  <c r="AU13" i="10"/>
  <c r="AU29" i="10"/>
  <c r="AU28" i="10"/>
  <c r="AU17" i="10"/>
  <c r="AU32" i="10"/>
  <c r="AU27" i="10"/>
  <c r="AU26" i="10"/>
  <c r="AU5" i="10"/>
  <c r="AU8" i="10"/>
  <c r="AU24" i="10"/>
  <c r="AU11" i="10"/>
  <c r="AU12" i="10"/>
  <c r="AU9" i="10"/>
  <c r="AU15" i="10"/>
  <c r="AU21" i="10"/>
  <c r="AU14" i="10"/>
  <c r="AU25" i="10"/>
  <c r="AU19" i="10"/>
  <c r="AU23" i="10"/>
  <c r="AU10" i="10"/>
  <c r="AU20" i="10"/>
  <c r="AP41" i="22"/>
  <c r="AN42" i="22"/>
  <c r="AQ16" i="10"/>
  <c r="AQ34" i="10" s="1"/>
  <c r="AQ3" i="32" s="1"/>
  <c r="AQ4" i="32" s="1"/>
  <c r="AP41" i="21"/>
  <c r="AU3" i="10"/>
  <c r="AV5" i="10" l="1"/>
  <c r="AV17" i="10"/>
  <c r="AV33" i="10"/>
  <c r="AV22" i="10"/>
  <c r="AV14" i="10"/>
  <c r="AV10" i="10"/>
  <c r="AV11" i="10"/>
  <c r="AV26" i="10"/>
  <c r="AV28" i="10"/>
  <c r="AV4" i="10"/>
  <c r="AV7" i="10"/>
  <c r="AV12" i="10"/>
  <c r="AV23" i="10"/>
  <c r="AV21" i="10"/>
  <c r="AV19" i="10"/>
  <c r="AV15" i="10"/>
  <c r="AV24" i="10"/>
  <c r="AV27" i="10"/>
  <c r="AV29" i="10"/>
  <c r="AV6" i="10"/>
  <c r="AV30" i="10"/>
  <c r="AV25" i="10"/>
  <c r="AV20" i="10"/>
  <c r="AV9" i="10"/>
  <c r="AV8" i="10"/>
  <c r="AV32" i="10"/>
  <c r="AV13" i="10"/>
  <c r="AV31" i="10"/>
  <c r="AV18" i="10"/>
  <c r="AQ41" i="22"/>
  <c r="AO42" i="22"/>
  <c r="AR16" i="10"/>
  <c r="AR34" i="10" s="1"/>
  <c r="AR3" i="32" s="1"/>
  <c r="AR4" i="32" s="1"/>
  <c r="AQ41" i="21"/>
  <c r="AO42" i="21"/>
  <c r="AV3" i="10"/>
  <c r="AW31" i="10" l="1"/>
  <c r="AW9" i="10"/>
  <c r="AW6" i="10"/>
  <c r="AW15" i="10"/>
  <c r="AW12" i="10"/>
  <c r="AW26" i="10"/>
  <c r="AW22" i="10"/>
  <c r="AW13" i="10"/>
  <c r="AW20" i="10"/>
  <c r="AW29" i="10"/>
  <c r="AW19" i="10"/>
  <c r="AW7" i="10"/>
  <c r="AW11" i="10"/>
  <c r="AW33" i="10"/>
  <c r="AW25" i="10"/>
  <c r="AW27" i="10"/>
  <c r="AW21" i="10"/>
  <c r="AW4" i="10"/>
  <c r="AW10" i="10"/>
  <c r="AW17" i="10"/>
  <c r="AW32" i="10"/>
  <c r="AW18" i="10"/>
  <c r="AW8" i="10"/>
  <c r="AW30" i="10"/>
  <c r="AW24" i="10"/>
  <c r="AW23" i="10"/>
  <c r="AW28" i="10"/>
  <c r="AW14" i="10"/>
  <c r="AW5" i="10"/>
  <c r="AR41" i="22"/>
  <c r="AQ42" i="22" s="1"/>
  <c r="AP42" i="22"/>
  <c r="AS16" i="10"/>
  <c r="AS34" i="10" s="1"/>
  <c r="AS3" i="32" s="1"/>
  <c r="AS4" i="32" s="1"/>
  <c r="AR41" i="21"/>
  <c r="AQ42" i="21" s="1"/>
  <c r="AP42" i="21"/>
  <c r="AW3" i="10"/>
  <c r="AX17" i="10" l="1"/>
  <c r="AX27" i="10"/>
  <c r="AX7" i="10"/>
  <c r="AX13" i="10"/>
  <c r="AX15" i="10"/>
  <c r="AX28" i="10"/>
  <c r="AX8" i="10"/>
  <c r="AX10" i="10"/>
  <c r="AX25" i="10"/>
  <c r="AX19" i="10"/>
  <c r="AX22" i="10"/>
  <c r="AX6" i="10"/>
  <c r="AX23" i="10"/>
  <c r="AX14" i="10"/>
  <c r="AX18" i="10"/>
  <c r="AX4" i="10"/>
  <c r="AX33" i="10"/>
  <c r="AX29" i="10"/>
  <c r="AX26" i="10"/>
  <c r="AX9" i="10"/>
  <c r="AX30" i="10"/>
  <c r="AX5" i="10"/>
  <c r="AX24" i="10"/>
  <c r="AX32" i="10"/>
  <c r="AX21" i="10"/>
  <c r="AX11" i="10"/>
  <c r="AX20" i="10"/>
  <c r="AX12" i="10"/>
  <c r="AX31" i="10"/>
  <c r="AT16" i="10"/>
  <c r="AT34" i="10" s="1"/>
  <c r="AT3" i="32" s="1"/>
  <c r="AT4" i="32" s="1"/>
  <c r="AS41" i="21"/>
  <c r="AS41" i="22"/>
  <c r="AR42" i="22" s="1"/>
  <c r="AX3" i="10"/>
  <c r="AZ9" i="10" l="1"/>
  <c r="AY9" i="10"/>
  <c r="AZ4" i="10"/>
  <c r="AY4" i="10"/>
  <c r="AZ6" i="10"/>
  <c r="AY6" i="10"/>
  <c r="AZ10" i="10"/>
  <c r="AY10" i="10"/>
  <c r="AZ13" i="10"/>
  <c r="AY13" i="10"/>
  <c r="AZ20" i="10"/>
  <c r="AY20" i="10"/>
  <c r="AZ24" i="10"/>
  <c r="AY24" i="10"/>
  <c r="AZ26" i="10"/>
  <c r="AY26" i="10"/>
  <c r="AZ18" i="10"/>
  <c r="AY18" i="10"/>
  <c r="AZ22" i="10"/>
  <c r="AY22" i="10"/>
  <c r="AZ8" i="10"/>
  <c r="AY8" i="10"/>
  <c r="AZ7" i="10"/>
  <c r="AY7" i="10"/>
  <c r="AZ12" i="10"/>
  <c r="AY12" i="10"/>
  <c r="AZ32" i="10"/>
  <c r="AY32" i="10"/>
  <c r="AZ5" i="10"/>
  <c r="AY5" i="10"/>
  <c r="AZ29" i="10"/>
  <c r="AY29" i="10"/>
  <c r="AZ14" i="10"/>
  <c r="AY14" i="10"/>
  <c r="AZ19" i="10"/>
  <c r="AY19" i="10"/>
  <c r="AZ28" i="10"/>
  <c r="AY28" i="10"/>
  <c r="AZ27" i="10"/>
  <c r="AY27" i="10"/>
  <c r="AZ11" i="10"/>
  <c r="AY11" i="10"/>
  <c r="AZ31" i="10"/>
  <c r="AY31" i="10"/>
  <c r="AZ21" i="10"/>
  <c r="AY21" i="10"/>
  <c r="AZ30" i="10"/>
  <c r="AY30" i="10"/>
  <c r="AZ33" i="10"/>
  <c r="AY33" i="10"/>
  <c r="AZ23" i="10"/>
  <c r="AY23" i="10"/>
  <c r="AZ25" i="10"/>
  <c r="AY25" i="10"/>
  <c r="AZ15" i="10"/>
  <c r="AY15" i="10"/>
  <c r="AZ17" i="10"/>
  <c r="AY17" i="10"/>
  <c r="AT41" i="22"/>
  <c r="AU16" i="10"/>
  <c r="AU34" i="10" s="1"/>
  <c r="AU3" i="32" s="1"/>
  <c r="AU4" i="32" s="1"/>
  <c r="AT41" i="21"/>
  <c r="AR42" i="21"/>
  <c r="AY3" i="10"/>
  <c r="AS42" i="22" l="1"/>
  <c r="AV16" i="10"/>
  <c r="AV34" i="10" s="1"/>
  <c r="AV3" i="32" s="1"/>
  <c r="AV4" i="32" s="1"/>
  <c r="AU41" i="21"/>
  <c r="AS42" i="21"/>
  <c r="AU41" i="22"/>
  <c r="AT42" i="22" s="1"/>
  <c r="AZ3" i="10"/>
  <c r="AW16" i="10" l="1"/>
  <c r="AW34" i="10" s="1"/>
  <c r="AW3" i="32" s="1"/>
  <c r="AW4" i="32" s="1"/>
  <c r="AV41" i="21"/>
  <c r="AU42" i="21" s="1"/>
  <c r="AV41" i="22"/>
  <c r="AT42" i="21"/>
  <c r="AX16" i="10" l="1"/>
  <c r="AX34" i="10" s="1"/>
  <c r="AX3" i="32" s="1"/>
  <c r="AX4" i="32" s="1"/>
  <c r="AW41" i="21"/>
  <c r="AV42" i="21" s="1"/>
  <c r="AU42" i="22"/>
  <c r="AW41" i="22"/>
  <c r="AV42" i="22" s="1"/>
  <c r="AY16" i="10" l="1"/>
  <c r="AY34" i="10" s="1"/>
  <c r="AY3" i="32" s="1"/>
  <c r="AY4" i="32" s="1"/>
  <c r="AX41" i="21"/>
  <c r="AX41" i="22"/>
  <c r="AW42" i="22" s="1"/>
  <c r="AZ41" i="22" l="1"/>
  <c r="AZ42" i="22" s="1"/>
  <c r="AY41" i="22"/>
  <c r="AY41" i="21"/>
  <c r="AX42" i="21" s="1"/>
  <c r="AW42" i="21"/>
  <c r="AZ41" i="21" l="1"/>
  <c r="AZ42" i="21" s="1"/>
  <c r="AZ16" i="10"/>
  <c r="AZ34" i="10" s="1"/>
  <c r="AZ3" i="32" s="1"/>
  <c r="AZ4" i="32" s="1"/>
  <c r="AY42" i="22"/>
  <c r="AX42" i="22"/>
  <c r="AY42" i="21" l="1"/>
</calcChain>
</file>

<file path=xl/sharedStrings.xml><?xml version="1.0" encoding="utf-8"?>
<sst xmlns="http://schemas.openxmlformats.org/spreadsheetml/2006/main" count="395" uniqueCount="83">
  <si>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</si>
  <si>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</si>
  <si>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</si>
  <si>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</si>
  <si>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</si>
  <si>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</si>
  <si>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</si>
  <si>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</si>
  <si>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</si>
  <si>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</si>
  <si>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</si>
  <si>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</si>
  <si>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</si>
  <si>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</si>
  <si>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</si>
  <si>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</si>
  <si>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</si>
  <si>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</si>
  <si>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</si>
  <si>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</si>
  <si>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</si>
  <si>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</si>
  <si>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</si>
  <si>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</si>
  <si>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</si>
  <si>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</si>
  <si>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</si>
  <si>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</si>
  <si>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</si>
  <si>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</si>
  <si>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</si>
  <si>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SUMME</t>
  </si>
  <si>
    <t>Weighted Average</t>
  </si>
  <si>
    <t>Battery type share NiMH</t>
  </si>
  <si>
    <t>Battery type share lead-acid</t>
  </si>
  <si>
    <t>Battery type share NiCd</t>
  </si>
  <si>
    <t>Battery type share Li-primary</t>
  </si>
  <si>
    <t>Battery type share Li-recharg.</t>
  </si>
  <si>
    <t xml:space="preserve">Battery type share other </t>
  </si>
  <si>
    <t>Battery type share zinc-based</t>
  </si>
  <si>
    <t>NiCd</t>
  </si>
  <si>
    <t>NiMH</t>
  </si>
  <si>
    <t>Li</t>
  </si>
  <si>
    <t>Zn</t>
  </si>
  <si>
    <t>Calculated by market assumption for Zn-batteries</t>
  </si>
  <si>
    <t>Lead?</t>
  </si>
  <si>
    <t>Calculated by market assumption for NiMH-batteries</t>
  </si>
  <si>
    <t>Calculated by market assumption for Li primary-batteries</t>
  </si>
  <si>
    <t>Calculated by market assumption for Li rechargeable-batteries</t>
  </si>
  <si>
    <t>Market assumptions given by RECHARGE:</t>
  </si>
  <si>
    <t>Zn-based batteries</t>
  </si>
  <si>
    <t>NiMH batteries</t>
  </si>
  <si>
    <t>Lead-acid batteries</t>
  </si>
  <si>
    <t>NiCd batteries</t>
  </si>
  <si>
    <t>Li primary batteries</t>
  </si>
  <si>
    <t>Li rechargeable batteries</t>
  </si>
  <si>
    <t>Other batteries</t>
  </si>
  <si>
    <t>Summe</t>
  </si>
  <si>
    <t>Share</t>
  </si>
  <si>
    <t>CAGR (2011-2013)</t>
  </si>
  <si>
    <t>CAGR (2011-2015)</t>
  </si>
  <si>
    <t>From Switzerland Tätigkeitsbericht</t>
  </si>
  <si>
    <t>Average estimate</t>
  </si>
  <si>
    <t>Calculated from POM Eurostat and Collection Rate EPBA</t>
  </si>
  <si>
    <t xml:space="preserve">Portable batt. EU collected (tonnes) </t>
  </si>
  <si>
    <t>Calculated by market assumption for NiCd-batteries</t>
  </si>
  <si>
    <t xml:space="preserve">Portable batt. collected (tonnes) </t>
  </si>
  <si>
    <t>Collected Values</t>
  </si>
  <si>
    <t>CAGR</t>
  </si>
  <si>
    <t>BattKey</t>
  </si>
  <si>
    <t>BattZn</t>
  </si>
  <si>
    <t>battNiMH</t>
  </si>
  <si>
    <t>battPb</t>
  </si>
  <si>
    <t>battKey</t>
  </si>
  <si>
    <t>battNiCd</t>
  </si>
  <si>
    <t>battLiPrimary</t>
  </si>
  <si>
    <t>battLiRechargeable</t>
  </si>
  <si>
    <t>battOther</t>
  </si>
  <si>
    <t>BAU Scenario</t>
  </si>
  <si>
    <t>Future prediction</t>
  </si>
  <si>
    <t xml:space="preserve">Portable batt. EU POM (tonnes) </t>
  </si>
  <si>
    <t>POM  EU</t>
  </si>
  <si>
    <t>Collected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</si>
</sst>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0" fontId="5" fillId="3" borderId="0" xfId="7" applyFill="1"/>
    <xf numFmtId="9" fontId="0" fillId="0" borderId="0" xfId="2" applyFont="1" applyAlignment="1">
      <alignment horizontal="center"/>
    </xf>
    <xf numFmtId="0" fontId="5" fillId="3" borderId="0" xfId="7" applyFill="1" applyAlignment="1">
      <alignment horizontal="center"/>
    </xf>
    <xf numFmtId="165" fontId="1" fillId="0" borderId="0" xfId="8" applyNumberFormat="1" applyFont="1" applyAlignment="1">
      <alignment horizontal="center"/>
    </xf>
    <xf numFmtId="10" fontId="1" fillId="0" borderId="0" xfId="8" applyNumberFormat="1" applyFont="1" applyAlignment="1">
      <alignment horizontal="center"/>
    </xf>
    <xf numFmtId="10" fontId="5" fillId="0" borderId="0" xfId="7" applyNumberFormat="1" applyAlignment="1">
      <alignment horizontal="center"/>
    </xf>
    <xf numFmtId="0" fontId="0" fillId="4" borderId="0" xfId="0" applyFill="1" applyAlignment="1">
      <alignment horizontal="left"/>
    </xf>
    <xf numFmtId="10" fontId="0" fillId="4" borderId="0" xfId="2" applyNumberFormat="1" applyFont="1" applyFill="1" applyAlignment="1">
      <alignment horizontal="center"/>
    </xf>
    <xf numFmtId="10" fontId="0" fillId="4" borderId="0" xfId="2" applyNumberFormat="1" applyFont="1" applyFill="1" applyBorder="1" applyAlignment="1">
      <alignment horizontal="center"/>
    </xf>
    <xf numFmtId="2" fontId="0" fillId="0" borderId="0" xfId="2" applyNumberFormat="1" applyFont="1" applyAlignment="1">
      <alignment horizontal="center"/>
    </xf>
    <xf numFmtId="9" fontId="0" fillId="0" borderId="0" xfId="2" applyFont="1"/>
    <xf numFmtId="0" fontId="6" fillId="0" borderId="0" xfId="0" applyFont="1" applyAlignment="1">
      <alignment horizontal="right" vertical="center"/>
    </xf>
    <xf numFmtId="0" fontId="5" fillId="0" borderId="0" xfId="7" applyFill="1"/>
    <xf numFmtId="0" fontId="0" fillId="0" borderId="0" xfId="0" applyFill="1" applyAlignment="1">
      <alignment horizontal="left"/>
    </xf>
    <xf numFmtId="9" fontId="0" fillId="0" borderId="0" xfId="0" applyNumberFormat="1"/>
    <xf numFmtId="2" fontId="0" fillId="5" borderId="0" xfId="0" applyNumberFormat="1" applyFill="1" applyAlignment="1">
      <alignment horizontal="center"/>
    </xf>
    <xf numFmtId="0" fontId="0" fillId="5" borderId="0" xfId="0" applyFill="1"/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7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2" fontId="0" fillId="0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0" fontId="0" fillId="2" borderId="0" xfId="2" applyNumberFormat="1" applyFont="1" applyFill="1"/>
    <xf numFmtId="2" fontId="0" fillId="7" borderId="0" xfId="0" applyNumberFormat="1" applyFill="1" applyAlignment="1">
      <alignment horizontal="center"/>
    </xf>
    <xf numFmtId="0" fontId="0" fillId="7" borderId="0" xfId="0" applyFill="1"/>
    <xf numFmtId="10" fontId="0" fillId="7" borderId="0" xfId="2" applyNumberFormat="1" applyFont="1" applyFill="1"/>
    <xf numFmtId="0" fontId="0" fillId="6" borderId="0" xfId="0" applyFill="1"/>
    <xf numFmtId="0" fontId="0" fillId="8" borderId="0" xfId="0" applyFill="1"/>
    <xf numFmtId="10" fontId="0" fillId="8" borderId="0" xfId="2" applyNumberFormat="1" applyFont="1" applyFill="1"/>
    <xf numFmtId="2" fontId="0" fillId="8" borderId="0" xfId="0" applyNumberFormat="1" applyFill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165" fontId="0" fillId="0" borderId="0" xfId="2" applyNumberFormat="1" applyFont="1"/>
    <xf numFmtId="10" fontId="0" fillId="4" borderId="0" xfId="2" applyNumberFormat="1" applyFont="1" applyFill="1"/>
    <xf numFmtId="10" fontId="0" fillId="0" borderId="0" xfId="2" applyNumberFormat="1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11" borderId="0" xfId="0" applyFill="1"/>
    <xf numFmtId="10" fontId="0" fillId="0" borderId="0" xfId="2" applyNumberFormat="1" applyFont="1" applyFill="1"/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</cellXfs>
  <cellStyles count="11">
    <cellStyle name="Komma 2" xfId="4" xr:uid="{1149204F-2DB0-486B-BAA1-D318DDBC61B5}"/>
    <cellStyle name="Komma 3" xfId="6" xr:uid="{220E35DA-9AEA-49A9-95EC-B063FFF719C8}"/>
    <cellStyle name="Percent 3" xfId="1" xr:uid="{00000000-0005-0000-0000-000001000000}"/>
    <cellStyle name="Prozent" xfId="2" builtinId="5"/>
    <cellStyle name="Prozent 2" xfId="8" xr:uid="{5639DF1B-336B-43D8-B2A9-FE36F1A8F46A}"/>
    <cellStyle name="Prozent 3" xfId="10" xr:uid="{11B4FA7E-AEDB-4C26-B5B3-A55953C35331}"/>
    <cellStyle name="Standard" xfId="0" builtinId="0"/>
    <cellStyle name="Standard 2" xfId="3" xr:uid="{B2507DD3-4D31-48C7-91E7-A3CE645E1A6B}"/>
    <cellStyle name="Standard 2 2" xfId="5" xr:uid="{0B5441A0-EFE7-42F1-9BB0-BB0568ED1E2A}"/>
    <cellStyle name="Standard 2 3" xfId="9" xr:uid="{1E263060-025A-4F3A-84F1-9984095F93D7}"/>
    <cellStyle name="Standard 3" xfId="7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Zn-based'!$B$9:$W$9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Zn-based'!$B$41:$W$41</c:f>
              <c:numCache>
                <c:formatCode>0.00</c:formatCode>
                <c:ptCount val="22"/>
                <c:pt idx="0">
                  <c:v>45895.140928565866</c:v>
                </c:pt>
                <c:pt idx="1">
                  <c:v>46813.043747137184</c:v>
                </c:pt>
                <c:pt idx="2">
                  <c:v>47749.304622079944</c:v>
                </c:pt>
                <c:pt idx="3">
                  <c:v>48704.290714521521</c:v>
                </c:pt>
                <c:pt idx="4">
                  <c:v>49678.376528811947</c:v>
                </c:pt>
                <c:pt idx="5">
                  <c:v>50671.944059388195</c:v>
                </c:pt>
                <c:pt idx="6">
                  <c:v>51685.382940575968</c:v>
                </c:pt>
                <c:pt idx="7">
                  <c:v>52719.090599387491</c:v>
                </c:pt>
                <c:pt idx="8">
                  <c:v>53773.472411375216</c:v>
                </c:pt>
                <c:pt idx="9">
                  <c:v>54848.941859602739</c:v>
                </c:pt>
                <c:pt idx="10">
                  <c:v>55945.920696794805</c:v>
                </c:pt>
                <c:pt idx="11">
                  <c:v>57064.839110730696</c:v>
                </c:pt>
                <c:pt idx="12">
                  <c:v>62505.352878843922</c:v>
                </c:pt>
                <c:pt idx="13">
                  <c:v>63450.403419267495</c:v>
                </c:pt>
                <c:pt idx="14">
                  <c:v>67357.821023779485</c:v>
                </c:pt>
                <c:pt idx="15">
                  <c:v>74187.662364936376</c:v>
                </c:pt>
                <c:pt idx="16">
                  <c:v>81742.76295919402</c:v>
                </c:pt>
                <c:pt idx="17">
                  <c:v>82315.052271385604</c:v>
                </c:pt>
                <c:pt idx="18">
                  <c:v>90098.964829431148</c:v>
                </c:pt>
                <c:pt idx="19">
                  <c:v>98815.95802686103</c:v>
                </c:pt>
                <c:pt idx="20">
                  <c:v>92491.674581538638</c:v>
                </c:pt>
                <c:pt idx="21">
                  <c:v>106953.29353729589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475A-A1CF-F9125BA6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NiMH'!$B$9:$W$9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NiMH'!$B$41:$W$41</c:f>
              <c:numCache>
                <c:formatCode>0.00</c:formatCode>
                <c:ptCount val="22"/>
                <c:pt idx="0">
                  <c:v>818.32068899681883</c:v>
                </c:pt>
                <c:pt idx="1">
                  <c:v>932.88558545637386</c:v>
                </c:pt>
                <c:pt idx="2">
                  <c:v>1063.4895674202658</c:v>
                </c:pt>
                <c:pt idx="3">
                  <c:v>1212.3781068591029</c:v>
                </c:pt>
                <c:pt idx="4">
                  <c:v>1285.1207932706493</c:v>
                </c:pt>
                <c:pt idx="5">
                  <c:v>1593.5497836556051</c:v>
                </c:pt>
                <c:pt idx="6">
                  <c:v>1816.6467533673897</c:v>
                </c:pt>
                <c:pt idx="7">
                  <c:v>1435.1509351602379</c:v>
                </c:pt>
                <c:pt idx="8">
                  <c:v>1664.7750847858756</c:v>
                </c:pt>
                <c:pt idx="9">
                  <c:v>1431.7065729158533</c:v>
                </c:pt>
                <c:pt idx="10">
                  <c:v>1803.9502818739747</c:v>
                </c:pt>
                <c:pt idx="11">
                  <c:v>2291.0168579799488</c:v>
                </c:pt>
                <c:pt idx="12">
                  <c:v>2774.5022650225287</c:v>
                </c:pt>
                <c:pt idx="13">
                  <c:v>3442.7903073212392</c:v>
                </c:pt>
                <c:pt idx="14">
                  <c:v>3395.4697106859808</c:v>
                </c:pt>
                <c:pt idx="15">
                  <c:v>3581.5699681350957</c:v>
                </c:pt>
                <c:pt idx="16">
                  <c:v>3917.7892942953249</c:v>
                </c:pt>
                <c:pt idx="17">
                  <c:v>5345.769704447709</c:v>
                </c:pt>
                <c:pt idx="18">
                  <c:v>3265.5035083433522</c:v>
                </c:pt>
                <c:pt idx="19">
                  <c:v>3039.7787667929474</c:v>
                </c:pt>
                <c:pt idx="20">
                  <c:v>2424.8665211022967</c:v>
                </c:pt>
                <c:pt idx="21">
                  <c:v>2677.5569006917676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3-43C4-A603-8865B6E5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</a:t>
            </a:r>
            <a:r>
              <a:rPr lang="de-DE" baseline="0"/>
              <a:t> batteries EU collected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Lead-acid'!$B$9:$W$9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Lead-acid'!$B$41:$W$41</c:f>
              <c:numCache>
                <c:formatCode>0.00</c:formatCode>
                <c:ptCount val="22"/>
                <c:pt idx="0">
                  <c:v>4020.7178403655657</c:v>
                </c:pt>
                <c:pt idx="1">
                  <c:v>4101.1321971728785</c:v>
                </c:pt>
                <c:pt idx="2">
                  <c:v>4183.1548411163367</c:v>
                </c:pt>
                <c:pt idx="3">
                  <c:v>4266.817937938662</c:v>
                </c:pt>
                <c:pt idx="4">
                  <c:v>4352.1542966974366</c:v>
                </c:pt>
                <c:pt idx="5">
                  <c:v>4439.1973826313852</c:v>
                </c:pt>
                <c:pt idx="6">
                  <c:v>4527.9813302840121</c:v>
                </c:pt>
                <c:pt idx="7">
                  <c:v>4618.5409568896921</c:v>
                </c:pt>
                <c:pt idx="8">
                  <c:v>4710.9117760274876</c:v>
                </c:pt>
                <c:pt idx="9">
                  <c:v>4805.1300115480371</c:v>
                </c:pt>
                <c:pt idx="10">
                  <c:v>4901.232611778998</c:v>
                </c:pt>
                <c:pt idx="11">
                  <c:v>4999.2572640145781</c:v>
                </c:pt>
                <c:pt idx="12">
                  <c:v>5235.7600908489303</c:v>
                </c:pt>
                <c:pt idx="13">
                  <c:v>4990.006877568163</c:v>
                </c:pt>
                <c:pt idx="14">
                  <c:v>4660.0914435621444</c:v>
                </c:pt>
                <c:pt idx="15">
                  <c:v>4835.2627239173935</c:v>
                </c:pt>
                <c:pt idx="16">
                  <c:v>4951.4575874762249</c:v>
                </c:pt>
                <c:pt idx="17">
                  <c:v>4401.8417745344768</c:v>
                </c:pt>
                <c:pt idx="18">
                  <c:v>4617.6052544605936</c:v>
                </c:pt>
                <c:pt idx="19">
                  <c:v>6624.937088063225</c:v>
                </c:pt>
                <c:pt idx="20">
                  <c:v>7254.8751787936017</c:v>
                </c:pt>
                <c:pt idx="21">
                  <c:v>8010.8908798022667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1-4424-95D4-A09AD9CE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NiCd'!$B$9:$W$9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NiCd'!$B$41:$W$41</c:f>
              <c:numCache>
                <c:formatCode>0.00</c:formatCode>
                <c:ptCount val="22"/>
                <c:pt idx="0">
                  <c:v>6160.7149858630155</c:v>
                </c:pt>
                <c:pt idx="1">
                  <c:v>6776.786484449317</c:v>
                </c:pt>
                <c:pt idx="2">
                  <c:v>7454.4651328942509</c:v>
                </c:pt>
                <c:pt idx="3">
                  <c:v>8274.4562975126209</c:v>
                </c:pt>
                <c:pt idx="4">
                  <c:v>10177.581245940522</c:v>
                </c:pt>
                <c:pt idx="5">
                  <c:v>8040.2891842930121</c:v>
                </c:pt>
                <c:pt idx="6">
                  <c:v>11015.196182481428</c:v>
                </c:pt>
                <c:pt idx="7">
                  <c:v>6719.269671313672</c:v>
                </c:pt>
                <c:pt idx="8">
                  <c:v>6181.7280976085776</c:v>
                </c:pt>
                <c:pt idx="9">
                  <c:v>4821.7479161346891</c:v>
                </c:pt>
                <c:pt idx="10">
                  <c:v>2941.2662288421607</c:v>
                </c:pt>
                <c:pt idx="11">
                  <c:v>4294.2486941095558</c:v>
                </c:pt>
                <c:pt idx="12">
                  <c:v>4407.1908977704106</c:v>
                </c:pt>
                <c:pt idx="13">
                  <c:v>4837.0452753637528</c:v>
                </c:pt>
                <c:pt idx="14">
                  <c:v>4827.9649078050106</c:v>
                </c:pt>
                <c:pt idx="15">
                  <c:v>5319.5745860710804</c:v>
                </c:pt>
                <c:pt idx="16">
                  <c:v>5752.7573515730528</c:v>
                </c:pt>
                <c:pt idx="17">
                  <c:v>6512.0193481668757</c:v>
                </c:pt>
                <c:pt idx="18">
                  <c:v>6048.5993734902077</c:v>
                </c:pt>
                <c:pt idx="19">
                  <c:v>4808.7010717534622</c:v>
                </c:pt>
                <c:pt idx="20">
                  <c:v>6003.773578852446</c:v>
                </c:pt>
                <c:pt idx="21">
                  <c:v>5410.2130337087438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5-4D14-A6E6-58A0E7CF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Li-Primary'!$B$8:$W$8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Li-Primary'!$B$40:$W$40</c:f>
              <c:numCache>
                <c:formatCode>0.00</c:formatCode>
                <c:ptCount val="22"/>
                <c:pt idx="0">
                  <c:v>27.004923370404125</c:v>
                </c:pt>
                <c:pt idx="1">
                  <c:v>36.186597316341526</c:v>
                </c:pt>
                <c:pt idx="2">
                  <c:v>48.490040403897659</c:v>
                </c:pt>
                <c:pt idx="3">
                  <c:v>72.735060605846471</c:v>
                </c:pt>
                <c:pt idx="4">
                  <c:v>109.10259090876971</c:v>
                </c:pt>
                <c:pt idx="5">
                  <c:v>133.10516090869908</c:v>
                </c:pt>
                <c:pt idx="6">
                  <c:v>157.06408987226487</c:v>
                </c:pt>
                <c:pt idx="7">
                  <c:v>186.90626694799514</c:v>
                </c:pt>
                <c:pt idx="8">
                  <c:v>252.32346037979352</c:v>
                </c:pt>
                <c:pt idx="9">
                  <c:v>186.71936068104725</c:v>
                </c:pt>
                <c:pt idx="10">
                  <c:v>313.68852594415932</c:v>
                </c:pt>
                <c:pt idx="11">
                  <c:v>410.93196898684863</c:v>
                </c:pt>
                <c:pt idx="12">
                  <c:v>657.87729776936362</c:v>
                </c:pt>
                <c:pt idx="13">
                  <c:v>505.61824573382893</c:v>
                </c:pt>
                <c:pt idx="14">
                  <c:v>599.04929073532958</c:v>
                </c:pt>
                <c:pt idx="15">
                  <c:v>771.89658182397318</c:v>
                </c:pt>
                <c:pt idx="16">
                  <c:v>1041.8303689780207</c:v>
                </c:pt>
                <c:pt idx="17">
                  <c:v>1182.0412670824344</c:v>
                </c:pt>
                <c:pt idx="18">
                  <c:v>1315.7801775685705</c:v>
                </c:pt>
                <c:pt idx="19">
                  <c:v>1320.7139211036808</c:v>
                </c:pt>
                <c:pt idx="20">
                  <c:v>984.46970485530812</c:v>
                </c:pt>
                <c:pt idx="21">
                  <c:v>1703.5923162602121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194-A54F-F5A0487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Li-Rechargeable'!$B$41:$W$41</c:f>
              <c:numCache>
                <c:formatCode>0.00</c:formatCode>
                <c:ptCount val="22"/>
                <c:pt idx="0">
                  <c:v>109.94915104816057</c:v>
                </c:pt>
                <c:pt idx="1">
                  <c:v>147.33186240453517</c:v>
                </c:pt>
                <c:pt idx="2">
                  <c:v>197.42469562207719</c:v>
                </c:pt>
                <c:pt idx="3">
                  <c:v>296.13704343311576</c:v>
                </c:pt>
                <c:pt idx="4">
                  <c:v>444.20556514967353</c:v>
                </c:pt>
                <c:pt idx="5">
                  <c:v>541.93078948260177</c:v>
                </c:pt>
                <c:pt idx="6">
                  <c:v>639.47833158947003</c:v>
                </c:pt>
                <c:pt idx="7">
                  <c:v>760.97921459146949</c:v>
                </c:pt>
                <c:pt idx="8">
                  <c:v>1027.3219396984839</c:v>
                </c:pt>
                <c:pt idx="9">
                  <c:v>760.21823537687794</c:v>
                </c:pt>
                <c:pt idx="10">
                  <c:v>1277.1666354331555</c:v>
                </c:pt>
                <c:pt idx="11">
                  <c:v>1673.0882924174334</c:v>
                </c:pt>
                <c:pt idx="12">
                  <c:v>1895.7811158924651</c:v>
                </c:pt>
                <c:pt idx="13">
                  <c:v>2451.1044531155048</c:v>
                </c:pt>
                <c:pt idx="14">
                  <c:v>3897.7353488260705</c:v>
                </c:pt>
                <c:pt idx="15">
                  <c:v>3946.4381599278495</c:v>
                </c:pt>
                <c:pt idx="16">
                  <c:v>5531.1988614379716</c:v>
                </c:pt>
                <c:pt idx="17">
                  <c:v>4888.7507549396323</c:v>
                </c:pt>
                <c:pt idx="18">
                  <c:v>6124.3364171912772</c:v>
                </c:pt>
                <c:pt idx="19">
                  <c:v>6012.911338029432</c:v>
                </c:pt>
                <c:pt idx="20">
                  <c:v>11489.830450542977</c:v>
                </c:pt>
                <c:pt idx="21">
                  <c:v>10353.916680079728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82B-BEF8-4BAB3807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Other'!$B$9:$V$9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'POM Portables Other'!$B$41:$V$41</c:f>
              <c:numCache>
                <c:formatCode>0.00</c:formatCode>
                <c:ptCount val="21"/>
                <c:pt idx="0">
                  <c:v>341.94718477533848</c:v>
                </c:pt>
                <c:pt idx="1">
                  <c:v>348.78612847084526</c:v>
                </c:pt>
                <c:pt idx="2">
                  <c:v>355.76185104026229</c:v>
                </c:pt>
                <c:pt idx="3">
                  <c:v>362.87708806106747</c:v>
                </c:pt>
                <c:pt idx="4">
                  <c:v>370.13462982228879</c:v>
                </c:pt>
                <c:pt idx="5">
                  <c:v>377.53732241873462</c:v>
                </c:pt>
                <c:pt idx="6">
                  <c:v>385.08806886710931</c:v>
                </c:pt>
                <c:pt idx="7">
                  <c:v>392.78983024445142</c:v>
                </c:pt>
                <c:pt idx="8">
                  <c:v>400.64562684934049</c:v>
                </c:pt>
                <c:pt idx="9">
                  <c:v>408.65853938632739</c:v>
                </c:pt>
                <c:pt idx="10">
                  <c:v>416.83171017405385</c:v>
                </c:pt>
                <c:pt idx="11">
                  <c:v>425.16834437753505</c:v>
                </c:pt>
                <c:pt idx="12">
                  <c:v>627.53760734080652</c:v>
                </c:pt>
                <c:pt idx="13">
                  <c:v>731.01299806316251</c:v>
                </c:pt>
                <c:pt idx="14">
                  <c:v>765.0542004720478</c:v>
                </c:pt>
                <c:pt idx="15">
                  <c:v>722.79295126739862</c:v>
                </c:pt>
                <c:pt idx="16">
                  <c:v>936.3710339669251</c:v>
                </c:pt>
                <c:pt idx="17">
                  <c:v>787.95735759108061</c:v>
                </c:pt>
                <c:pt idx="18">
                  <c:v>922.17591080287787</c:v>
                </c:pt>
                <c:pt idx="19">
                  <c:v>3162.8961662178663</c:v>
                </c:pt>
                <c:pt idx="20">
                  <c:v>1640.1613327734581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C-4E7A-ABBF-AF6BBDC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NiMH'!$B$9:$W$9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NiMH'!$B$41:$W$41</c:f>
              <c:numCache>
                <c:formatCode>0.00</c:formatCode>
                <c:ptCount val="22"/>
                <c:pt idx="0">
                  <c:v>818.32068899681883</c:v>
                </c:pt>
                <c:pt idx="1">
                  <c:v>932.88558545637386</c:v>
                </c:pt>
                <c:pt idx="2">
                  <c:v>1063.4895674202658</c:v>
                </c:pt>
                <c:pt idx="3">
                  <c:v>1212.3781068591029</c:v>
                </c:pt>
                <c:pt idx="4">
                  <c:v>1285.1207932706493</c:v>
                </c:pt>
                <c:pt idx="5">
                  <c:v>1593.5497836556051</c:v>
                </c:pt>
                <c:pt idx="6">
                  <c:v>1816.6467533673897</c:v>
                </c:pt>
                <c:pt idx="7">
                  <c:v>1435.1509351602379</c:v>
                </c:pt>
                <c:pt idx="8">
                  <c:v>1664.7750847858756</c:v>
                </c:pt>
                <c:pt idx="9">
                  <c:v>1431.7065729158533</c:v>
                </c:pt>
                <c:pt idx="10">
                  <c:v>1803.9502818739747</c:v>
                </c:pt>
                <c:pt idx="11">
                  <c:v>2291.0168579799488</c:v>
                </c:pt>
                <c:pt idx="12">
                  <c:v>2774.5022650225287</c:v>
                </c:pt>
                <c:pt idx="13">
                  <c:v>3442.7903073212392</c:v>
                </c:pt>
                <c:pt idx="14">
                  <c:v>3395.4697106859808</c:v>
                </c:pt>
                <c:pt idx="15">
                  <c:v>3581.5699681350957</c:v>
                </c:pt>
                <c:pt idx="16">
                  <c:v>3917.7892942953249</c:v>
                </c:pt>
                <c:pt idx="17">
                  <c:v>5345.769704447709</c:v>
                </c:pt>
                <c:pt idx="18">
                  <c:v>3265.5035083433522</c:v>
                </c:pt>
                <c:pt idx="19">
                  <c:v>3039.7787667929474</c:v>
                </c:pt>
                <c:pt idx="20">
                  <c:v>2424.8665211022967</c:v>
                </c:pt>
                <c:pt idx="21">
                  <c:v>2677.5569006917676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A-40DD-A3F2-831619A2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</a:t>
            </a:r>
            <a:r>
              <a:rPr lang="de-DE" baseline="0"/>
              <a:t> batteries EU collected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Lead-acid'!$B$9:$W$9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Lead-acid'!$B$41:$W$41</c:f>
              <c:numCache>
                <c:formatCode>0.00</c:formatCode>
                <c:ptCount val="22"/>
                <c:pt idx="0">
                  <c:v>4020.7178403655657</c:v>
                </c:pt>
                <c:pt idx="1">
                  <c:v>4101.1321971728785</c:v>
                </c:pt>
                <c:pt idx="2">
                  <c:v>4183.1548411163367</c:v>
                </c:pt>
                <c:pt idx="3">
                  <c:v>4266.817937938662</c:v>
                </c:pt>
                <c:pt idx="4">
                  <c:v>4352.1542966974366</c:v>
                </c:pt>
                <c:pt idx="5">
                  <c:v>4439.1973826313852</c:v>
                </c:pt>
                <c:pt idx="6">
                  <c:v>4527.9813302840121</c:v>
                </c:pt>
                <c:pt idx="7">
                  <c:v>4618.5409568896921</c:v>
                </c:pt>
                <c:pt idx="8">
                  <c:v>4710.9117760274876</c:v>
                </c:pt>
                <c:pt idx="9">
                  <c:v>4805.1300115480371</c:v>
                </c:pt>
                <c:pt idx="10">
                  <c:v>4901.232611778998</c:v>
                </c:pt>
                <c:pt idx="11">
                  <c:v>4999.2572640145781</c:v>
                </c:pt>
                <c:pt idx="12">
                  <c:v>5235.7600908489303</c:v>
                </c:pt>
                <c:pt idx="13">
                  <c:v>4990.006877568163</c:v>
                </c:pt>
                <c:pt idx="14">
                  <c:v>4660.0914435621444</c:v>
                </c:pt>
                <c:pt idx="15">
                  <c:v>4835.2627239173935</c:v>
                </c:pt>
                <c:pt idx="16">
                  <c:v>4951.4575874762249</c:v>
                </c:pt>
                <c:pt idx="17">
                  <c:v>4401.8417745344768</c:v>
                </c:pt>
                <c:pt idx="18">
                  <c:v>4617.6052544605936</c:v>
                </c:pt>
                <c:pt idx="19">
                  <c:v>6624.937088063225</c:v>
                </c:pt>
                <c:pt idx="20">
                  <c:v>7254.8751787936017</c:v>
                </c:pt>
                <c:pt idx="21">
                  <c:v>8010.8908798022667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D-4BAD-904C-D899D4B6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NiCd'!$B$9:$W$9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NiCd'!$B$41:$W$41</c:f>
              <c:numCache>
                <c:formatCode>0.00</c:formatCode>
                <c:ptCount val="22"/>
                <c:pt idx="0">
                  <c:v>6160.7149858630155</c:v>
                </c:pt>
                <c:pt idx="1">
                  <c:v>6776.786484449317</c:v>
                </c:pt>
                <c:pt idx="2">
                  <c:v>7454.4651328942509</c:v>
                </c:pt>
                <c:pt idx="3">
                  <c:v>8274.4562975126209</c:v>
                </c:pt>
                <c:pt idx="4">
                  <c:v>10177.581245940522</c:v>
                </c:pt>
                <c:pt idx="5">
                  <c:v>8040.2891842930121</c:v>
                </c:pt>
                <c:pt idx="6">
                  <c:v>11015.196182481428</c:v>
                </c:pt>
                <c:pt idx="7">
                  <c:v>6719.269671313672</c:v>
                </c:pt>
                <c:pt idx="8">
                  <c:v>6181.7280976085776</c:v>
                </c:pt>
                <c:pt idx="9">
                  <c:v>4821.7479161346891</c:v>
                </c:pt>
                <c:pt idx="10">
                  <c:v>2941.2662288421607</c:v>
                </c:pt>
                <c:pt idx="11">
                  <c:v>4294.2486941095558</c:v>
                </c:pt>
                <c:pt idx="12">
                  <c:v>4407.1908977704106</c:v>
                </c:pt>
                <c:pt idx="13">
                  <c:v>4837.0452753637528</c:v>
                </c:pt>
                <c:pt idx="14">
                  <c:v>4827.9649078050106</c:v>
                </c:pt>
                <c:pt idx="15">
                  <c:v>5319.5745860710804</c:v>
                </c:pt>
                <c:pt idx="16">
                  <c:v>5752.7573515730528</c:v>
                </c:pt>
                <c:pt idx="17">
                  <c:v>6512.0193481668757</c:v>
                </c:pt>
                <c:pt idx="18">
                  <c:v>6048.5993734902077</c:v>
                </c:pt>
                <c:pt idx="19">
                  <c:v>4808.7010717534622</c:v>
                </c:pt>
                <c:pt idx="20">
                  <c:v>6003.773578852446</c:v>
                </c:pt>
                <c:pt idx="21">
                  <c:v>5410.2130337087438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64E-8A20-F8EB4A13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Li-Primary'!$B$8:$W$8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Li-Primary'!$B$40:$W$40</c:f>
              <c:numCache>
                <c:formatCode>0.00</c:formatCode>
                <c:ptCount val="22"/>
                <c:pt idx="0">
                  <c:v>27.004923370404125</c:v>
                </c:pt>
                <c:pt idx="1">
                  <c:v>36.186597316341526</c:v>
                </c:pt>
                <c:pt idx="2">
                  <c:v>48.490040403897659</c:v>
                </c:pt>
                <c:pt idx="3">
                  <c:v>72.735060605846471</c:v>
                </c:pt>
                <c:pt idx="4">
                  <c:v>109.10259090876971</c:v>
                </c:pt>
                <c:pt idx="5">
                  <c:v>133.10516090869908</c:v>
                </c:pt>
                <c:pt idx="6">
                  <c:v>157.06408987226487</c:v>
                </c:pt>
                <c:pt idx="7">
                  <c:v>186.90626694799514</c:v>
                </c:pt>
                <c:pt idx="8">
                  <c:v>252.32346037979352</c:v>
                </c:pt>
                <c:pt idx="9">
                  <c:v>186.71936068104725</c:v>
                </c:pt>
                <c:pt idx="10">
                  <c:v>313.68852594415932</c:v>
                </c:pt>
                <c:pt idx="11">
                  <c:v>410.93196898684863</c:v>
                </c:pt>
                <c:pt idx="12">
                  <c:v>657.87729776936362</c:v>
                </c:pt>
                <c:pt idx="13">
                  <c:v>505.61824573382893</c:v>
                </c:pt>
                <c:pt idx="14">
                  <c:v>599.04929073532958</c:v>
                </c:pt>
                <c:pt idx="15">
                  <c:v>771.89658182397318</c:v>
                </c:pt>
                <c:pt idx="16">
                  <c:v>1041.8303689780207</c:v>
                </c:pt>
                <c:pt idx="17">
                  <c:v>1182.0412670824344</c:v>
                </c:pt>
                <c:pt idx="18">
                  <c:v>1315.7801775685705</c:v>
                </c:pt>
                <c:pt idx="19">
                  <c:v>1320.7139211036808</c:v>
                </c:pt>
                <c:pt idx="20">
                  <c:v>984.46970485530812</c:v>
                </c:pt>
                <c:pt idx="21">
                  <c:v>1703.5923162602121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2-4D2F-976C-23E53EBF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Li-Rechargeable'!$B$41:$W$41</c:f>
              <c:numCache>
                <c:formatCode>0.00</c:formatCode>
                <c:ptCount val="22"/>
                <c:pt idx="0">
                  <c:v>109.94915104816057</c:v>
                </c:pt>
                <c:pt idx="1">
                  <c:v>147.33186240453517</c:v>
                </c:pt>
                <c:pt idx="2">
                  <c:v>197.42469562207719</c:v>
                </c:pt>
                <c:pt idx="3">
                  <c:v>296.13704343311576</c:v>
                </c:pt>
                <c:pt idx="4">
                  <c:v>444.20556514967353</c:v>
                </c:pt>
                <c:pt idx="5">
                  <c:v>541.93078948260177</c:v>
                </c:pt>
                <c:pt idx="6">
                  <c:v>639.47833158947003</c:v>
                </c:pt>
                <c:pt idx="7">
                  <c:v>760.97921459146949</c:v>
                </c:pt>
                <c:pt idx="8">
                  <c:v>1027.3219396984839</c:v>
                </c:pt>
                <c:pt idx="9">
                  <c:v>760.21823537687794</c:v>
                </c:pt>
                <c:pt idx="10">
                  <c:v>1277.1666354331555</c:v>
                </c:pt>
                <c:pt idx="11">
                  <c:v>1673.0882924174334</c:v>
                </c:pt>
                <c:pt idx="12">
                  <c:v>1895.7811158924651</c:v>
                </c:pt>
                <c:pt idx="13">
                  <c:v>2451.1044531155048</c:v>
                </c:pt>
                <c:pt idx="14">
                  <c:v>3897.7353488260705</c:v>
                </c:pt>
                <c:pt idx="15">
                  <c:v>3946.4381599278495</c:v>
                </c:pt>
                <c:pt idx="16">
                  <c:v>5531.1988614379716</c:v>
                </c:pt>
                <c:pt idx="17">
                  <c:v>4888.7507549396323</c:v>
                </c:pt>
                <c:pt idx="18">
                  <c:v>6124.3364171912772</c:v>
                </c:pt>
                <c:pt idx="19">
                  <c:v>6012.911338029432</c:v>
                </c:pt>
                <c:pt idx="20">
                  <c:v>11489.830450542977</c:v>
                </c:pt>
                <c:pt idx="21">
                  <c:v>10353.916680079728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4E68-9039-E8034856A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Other'!$B$9:$V$9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'POM Portables Other'!$B$41:$V$41</c:f>
              <c:numCache>
                <c:formatCode>0.00</c:formatCode>
                <c:ptCount val="21"/>
                <c:pt idx="0">
                  <c:v>341.94718477533848</c:v>
                </c:pt>
                <c:pt idx="1">
                  <c:v>348.78612847084526</c:v>
                </c:pt>
                <c:pt idx="2">
                  <c:v>355.76185104026229</c:v>
                </c:pt>
                <c:pt idx="3">
                  <c:v>362.87708806106747</c:v>
                </c:pt>
                <c:pt idx="4">
                  <c:v>370.13462982228879</c:v>
                </c:pt>
                <c:pt idx="5">
                  <c:v>377.53732241873462</c:v>
                </c:pt>
                <c:pt idx="6">
                  <c:v>385.08806886710931</c:v>
                </c:pt>
                <c:pt idx="7">
                  <c:v>392.78983024445142</c:v>
                </c:pt>
                <c:pt idx="8">
                  <c:v>400.64562684934049</c:v>
                </c:pt>
                <c:pt idx="9">
                  <c:v>408.65853938632739</c:v>
                </c:pt>
                <c:pt idx="10">
                  <c:v>416.83171017405385</c:v>
                </c:pt>
                <c:pt idx="11">
                  <c:v>425.16834437753505</c:v>
                </c:pt>
                <c:pt idx="12">
                  <c:v>627.53760734080652</c:v>
                </c:pt>
                <c:pt idx="13">
                  <c:v>731.01299806316251</c:v>
                </c:pt>
                <c:pt idx="14">
                  <c:v>765.0542004720478</c:v>
                </c:pt>
                <c:pt idx="15">
                  <c:v>722.79295126739862</c:v>
                </c:pt>
                <c:pt idx="16">
                  <c:v>936.3710339669251</c:v>
                </c:pt>
                <c:pt idx="17">
                  <c:v>787.95735759108061</c:v>
                </c:pt>
                <c:pt idx="18">
                  <c:v>922.17591080287787</c:v>
                </c:pt>
                <c:pt idx="19">
                  <c:v>3162.8961662178663</c:v>
                </c:pt>
                <c:pt idx="20">
                  <c:v>1640.1613327734581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3-4EEF-B526-FF3639A7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Battery</a:t>
            </a:r>
            <a:r>
              <a:rPr lang="de-DE" baseline="0"/>
              <a:t> type share of non-embedded </a:t>
            </a:r>
            <a:r>
              <a:rPr lang="de-DE"/>
              <a:t>batteries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'Overview Values'!$A$15</c:f>
              <c:strCache>
                <c:ptCount val="1"/>
                <c:pt idx="0">
                  <c:v>Zn-based 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Values'!$B$15:$V$15</c:f>
              <c:numCache>
                <c:formatCode>0.00%</c:formatCode>
                <c:ptCount val="21"/>
                <c:pt idx="0">
                  <c:v>0.81521708577862173</c:v>
                </c:pt>
                <c:pt idx="1">
                  <c:v>0.80699103047763665</c:v>
                </c:pt>
                <c:pt idx="2">
                  <c:v>0.79810839719241433</c:v>
                </c:pt>
                <c:pt idx="3">
                  <c:v>0.78713912859720669</c:v>
                </c:pt>
                <c:pt idx="4">
                  <c:v>0.76019297623452364</c:v>
                </c:pt>
                <c:pt idx="5">
                  <c:v>0.77857706107109381</c:v>
                </c:pt>
                <c:pt idx="6">
                  <c:v>0.80436256283615759</c:v>
                </c:pt>
                <c:pt idx="7">
                  <c:v>0.82958563856775625</c:v>
                </c:pt>
                <c:pt idx="8">
                  <c:v>0.8296429687478567</c:v>
                </c:pt>
                <c:pt idx="9">
                  <c:v>0.84398957476009862</c:v>
                </c:pt>
                <c:pt idx="10">
                  <c:v>0.83882628366848155</c:v>
                </c:pt>
                <c:pt idx="11">
                  <c:v>0.80193917033829376</c:v>
                </c:pt>
                <c:pt idx="12">
                  <c:v>0.8002834304809765</c:v>
                </c:pt>
                <c:pt idx="13">
                  <c:v>0.78910566211455002</c:v>
                </c:pt>
                <c:pt idx="14">
                  <c:v>0.78778135735290145</c:v>
                </c:pt>
                <c:pt idx="15">
                  <c:v>0.79459653577220046</c:v>
                </c:pt>
                <c:pt idx="16">
                  <c:v>0.78694024665077789</c:v>
                </c:pt>
                <c:pt idx="17">
                  <c:v>0.78073008092993901</c:v>
                </c:pt>
                <c:pt idx="18">
                  <c:v>0.80164238439324642</c:v>
                </c:pt>
                <c:pt idx="19">
                  <c:v>0.79828123330346801</c:v>
                </c:pt>
                <c:pt idx="20">
                  <c:v>0.75633280135853753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D-4894-B072-8B73CE8FA32A}"/>
            </c:ext>
          </c:extLst>
        </c:ser>
        <c:ser>
          <c:idx val="1"/>
          <c:order val="1"/>
          <c:tx>
            <c:strRef>
              <c:f>'Overview Values'!$A$16</c:f>
              <c:strCache>
                <c:ptCount val="1"/>
                <c:pt idx="0">
                  <c:v>NiMH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Values'!$B$16:$V$16</c:f>
              <c:numCache>
                <c:formatCode>0.00%</c:formatCode>
                <c:ptCount val="21"/>
                <c:pt idx="0">
                  <c:v>9.9978471771241598E-3</c:v>
                </c:pt>
                <c:pt idx="1">
                  <c:v>1.1277934107679874E-2</c:v>
                </c:pt>
                <c:pt idx="2">
                  <c:v>1.2710140456154283E-2</c:v>
                </c:pt>
                <c:pt idx="3">
                  <c:v>1.4284583950838594E-2</c:v>
                </c:pt>
                <c:pt idx="4">
                  <c:v>1.4382625385490703E-2</c:v>
                </c:pt>
                <c:pt idx="5">
                  <c:v>1.8994523520470926E-2</c:v>
                </c:pt>
                <c:pt idx="6">
                  <c:v>2.2361774992451459E-2</c:v>
                </c:pt>
                <c:pt idx="7">
                  <c:v>1.8679117522675381E-2</c:v>
                </c:pt>
                <c:pt idx="8">
                  <c:v>2.1793809777332918E-2</c:v>
                </c:pt>
                <c:pt idx="9">
                  <c:v>1.9059005066954109E-2</c:v>
                </c:pt>
                <c:pt idx="10">
                  <c:v>2.5085890919168945E-2</c:v>
                </c:pt>
                <c:pt idx="11">
                  <c:v>3.2196016540943347E-2</c:v>
                </c:pt>
                <c:pt idx="12">
                  <c:v>3.5523235431213045E-2</c:v>
                </c:pt>
                <c:pt idx="13">
                  <c:v>4.2816563369918757E-2</c:v>
                </c:pt>
                <c:pt idx="14">
                  <c:v>3.9711631024426777E-2</c:v>
                </c:pt>
                <c:pt idx="15">
                  <c:v>3.8360867542996856E-2</c:v>
                </c:pt>
                <c:pt idx="16">
                  <c:v>3.7716685391679342E-2</c:v>
                </c:pt>
                <c:pt idx="17">
                  <c:v>5.0702794918069991E-2</c:v>
                </c:pt>
                <c:pt idx="18">
                  <c:v>2.9054340675596459E-2</c:v>
                </c:pt>
                <c:pt idx="19">
                  <c:v>2.4556745604445283E-2</c:v>
                </c:pt>
                <c:pt idx="20">
                  <c:v>1.9828877540853815E-2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D-4894-B072-8B73CE8FA32A}"/>
            </c:ext>
          </c:extLst>
        </c:ser>
        <c:ser>
          <c:idx val="2"/>
          <c:order val="2"/>
          <c:tx>
            <c:strRef>
              <c:f>'Overview Values'!$A$17</c:f>
              <c:strCache>
                <c:ptCount val="1"/>
                <c:pt idx="0">
                  <c:v>Lead-acid batteries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Values'!$B$17:$V$17</c:f>
              <c:numCache>
                <c:formatCode>0.00%</c:formatCode>
                <c:ptCount val="21"/>
                <c:pt idx="0">
                  <c:v>7.1418502701588366E-2</c:v>
                </c:pt>
                <c:pt idx="1">
                  <c:v>7.0697844900144385E-2</c:v>
                </c:pt>
                <c:pt idx="2">
                  <c:v>6.9919666448852502E-2</c:v>
                </c:pt>
                <c:pt idx="3">
                  <c:v>6.8958684702434575E-2</c:v>
                </c:pt>
                <c:pt idx="4">
                  <c:v>6.6598020421859971E-2</c:v>
                </c:pt>
                <c:pt idx="5">
                  <c:v>6.8208589968881697E-2</c:v>
                </c:pt>
                <c:pt idx="6">
                  <c:v>7.0467573446529375E-2</c:v>
                </c:pt>
                <c:pt idx="7">
                  <c:v>7.2677284618810581E-2</c:v>
                </c:pt>
                <c:pt idx="8">
                  <c:v>7.2682307128389731E-2</c:v>
                </c:pt>
                <c:pt idx="9">
                  <c:v>7.3939166360265735E-2</c:v>
                </c:pt>
                <c:pt idx="10">
                  <c:v>7.3486827314374031E-2</c:v>
                </c:pt>
                <c:pt idx="11">
                  <c:v>7.0255267955544251E-2</c:v>
                </c:pt>
                <c:pt idx="12">
                  <c:v>6.7035848659055999E-2</c:v>
                </c:pt>
                <c:pt idx="13">
                  <c:v>6.2058674040355304E-2</c:v>
                </c:pt>
                <c:pt idx="14">
                  <c:v>5.45019861844903E-2</c:v>
                </c:pt>
                <c:pt idx="15">
                  <c:v>5.1788705662049732E-2</c:v>
                </c:pt>
                <c:pt idx="16">
                  <c:v>4.7667843783486243E-2</c:v>
                </c:pt>
                <c:pt idx="17">
                  <c:v>4.1749961763284188E-2</c:v>
                </c:pt>
                <c:pt idx="18">
                  <c:v>4.1084468543898411E-2</c:v>
                </c:pt>
                <c:pt idx="19">
                  <c:v>5.351932071315256E-2</c:v>
                </c:pt>
                <c:pt idx="20">
                  <c:v>5.9325340278558562E-2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D-4894-B072-8B73CE8FA32A}"/>
            </c:ext>
          </c:extLst>
        </c:ser>
        <c:ser>
          <c:idx val="3"/>
          <c:order val="3"/>
          <c:tx>
            <c:strRef>
              <c:f>'Overview Values'!$A$18</c:f>
              <c:strCache>
                <c:ptCount val="1"/>
                <c:pt idx="0">
                  <c:v>NiCd batteries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Values'!$B$18:$V$18</c:f>
              <c:numCache>
                <c:formatCode>0.00%</c:formatCode>
                <c:ptCount val="21"/>
                <c:pt idx="0">
                  <c:v>9.6913364943480323E-2</c:v>
                </c:pt>
                <c:pt idx="1">
                  <c:v>0.10446304324603459</c:v>
                </c:pt>
                <c:pt idx="2">
                  <c:v>0.11249660403062217</c:v>
                </c:pt>
                <c:pt idx="3">
                  <c:v>0.12217014883763665</c:v>
                </c:pt>
                <c:pt idx="4">
                  <c:v>0.15016641213603096</c:v>
                </c:pt>
                <c:pt idx="5">
                  <c:v>0.12456363157123919</c:v>
                </c:pt>
                <c:pt idx="6">
                  <c:v>9.2054922120073782E-2</c:v>
                </c:pt>
                <c:pt idx="7">
                  <c:v>6.6937219196741199E-2</c:v>
                </c:pt>
                <c:pt idx="8">
                  <c:v>6.0743526043546645E-2</c:v>
                </c:pt>
                <c:pt idx="9">
                  <c:v>4.9637750127279161E-2</c:v>
                </c:pt>
                <c:pt idx="10">
                  <c:v>3.4782301231530116E-2</c:v>
                </c:pt>
                <c:pt idx="11">
                  <c:v>6.0347602994969579E-2</c:v>
                </c:pt>
                <c:pt idx="12">
                  <c:v>5.642719952778142E-2</c:v>
                </c:pt>
                <c:pt idx="13">
                  <c:v>6.0156276845416107E-2</c:v>
                </c:pt>
                <c:pt idx="14">
                  <c:v>5.6465320106342157E-2</c:v>
                </c:pt>
                <c:pt idx="15">
                  <c:v>5.6975990388823762E-2</c:v>
                </c:pt>
                <c:pt idx="16">
                  <c:v>5.5381982762546085E-2</c:v>
                </c:pt>
                <c:pt idx="17">
                  <c:v>6.1764273391332107E-2</c:v>
                </c:pt>
                <c:pt idx="18">
                  <c:v>5.3816529781264527E-2</c:v>
                </c:pt>
                <c:pt idx="19">
                  <c:v>3.8846922084220387E-2</c:v>
                </c:pt>
                <c:pt idx="20">
                  <c:v>4.9094698632715622E-2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D-4894-B072-8B73CE8FA32A}"/>
            </c:ext>
          </c:extLst>
        </c:ser>
        <c:ser>
          <c:idx val="4"/>
          <c:order val="4"/>
          <c:tx>
            <c:strRef>
              <c:f>'Overview Values'!$A$19</c:f>
              <c:strCache>
                <c:ptCount val="1"/>
                <c:pt idx="0">
                  <c:v>Li primary batteries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Values'!$B$19:$V$19</c:f>
              <c:numCache>
                <c:formatCode>0.00%</c:formatCode>
                <c:ptCount val="21"/>
                <c:pt idx="0">
                  <c:v>7.4798377584055694E-5</c:v>
                </c:pt>
                <c:pt idx="1">
                  <c:v>1.0994354911523314E-4</c:v>
                </c:pt>
                <c:pt idx="2">
                  <c:v>1.6145260814749444E-4</c:v>
                </c:pt>
                <c:pt idx="3">
                  <c:v>3.1209783638249256E-4</c:v>
                </c:pt>
                <c:pt idx="4">
                  <c:v>5.9077101621922402E-4</c:v>
                </c:pt>
                <c:pt idx="5">
                  <c:v>7.6020094430535032E-4</c:v>
                </c:pt>
                <c:pt idx="6">
                  <c:v>9.3862231091367421E-4</c:v>
                </c:pt>
                <c:pt idx="7">
                  <c:v>1.1712276212566763E-3</c:v>
                </c:pt>
                <c:pt idx="8">
                  <c:v>1.7659729077933218E-3</c:v>
                </c:pt>
                <c:pt idx="9">
                  <c:v>1.3972863371377962E-3</c:v>
                </c:pt>
                <c:pt idx="10">
                  <c:v>4.2530105289678025E-3</c:v>
                </c:pt>
                <c:pt idx="11">
                  <c:v>5.7748783436275446E-3</c:v>
                </c:pt>
                <c:pt idx="12">
                  <c:v>8.4230935110157501E-3</c:v>
                </c:pt>
                <c:pt idx="13">
                  <c:v>6.2881600075281579E-3</c:v>
                </c:pt>
                <c:pt idx="14">
                  <c:v>7.0061634316697999E-3</c:v>
                </c:pt>
                <c:pt idx="15">
                  <c:v>8.2674979954836855E-3</c:v>
                </c:pt>
                <c:pt idx="16">
                  <c:v>1.0029734961871888E-2</c:v>
                </c:pt>
                <c:pt idx="17">
                  <c:v>1.121125661281515E-2</c:v>
                </c:pt>
                <c:pt idx="18">
                  <c:v>1.1706962015382542E-2</c:v>
                </c:pt>
                <c:pt idx="19">
                  <c:v>1.0669340851738906E-2</c:v>
                </c:pt>
                <c:pt idx="20">
                  <c:v>8.0503108316999535E-3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D-4894-B072-8B73CE8FA32A}"/>
            </c:ext>
          </c:extLst>
        </c:ser>
        <c:ser>
          <c:idx val="5"/>
          <c:order val="5"/>
          <c:tx>
            <c:strRef>
              <c:f>'Overview Values'!$A$20</c:f>
              <c:strCache>
                <c:ptCount val="1"/>
                <c:pt idx="0">
                  <c:v>Li rechargeable batteries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Values'!$B$20:$V$20</c:f>
              <c:numCache>
                <c:formatCode>0.00%</c:formatCode>
                <c:ptCount val="21"/>
                <c:pt idx="0">
                  <c:v>3.0453786456858297E-4</c:v>
                </c:pt>
                <c:pt idx="1">
                  <c:v>4.4762967797019946E-4</c:v>
                </c:pt>
                <c:pt idx="2">
                  <c:v>6.5734624335952313E-4</c:v>
                </c:pt>
                <c:pt idx="3">
                  <c:v>1.270690778307197E-3</c:v>
                </c:pt>
                <c:pt idx="4">
                  <c:v>2.4052947341837131E-3</c:v>
                </c:pt>
                <c:pt idx="5">
                  <c:v>3.0951202378903114E-3</c:v>
                </c:pt>
                <c:pt idx="6">
                  <c:v>3.8215539351887096E-3</c:v>
                </c:pt>
                <c:pt idx="7">
                  <c:v>4.7685948575612053E-3</c:v>
                </c:pt>
                <c:pt idx="8">
                  <c:v>7.1900706351682954E-3</c:v>
                </c:pt>
                <c:pt idx="9">
                  <c:v>5.6889816470231626E-3</c:v>
                </c:pt>
                <c:pt idx="10">
                  <c:v>1.7315920295517807E-2</c:v>
                </c:pt>
                <c:pt idx="11">
                  <c:v>2.3512129216109803E-2</c:v>
                </c:pt>
                <c:pt idx="12">
                  <c:v>2.4272564463387415E-2</c:v>
                </c:pt>
                <c:pt idx="13">
                  <c:v>3.0483367633762089E-2</c:v>
                </c:pt>
                <c:pt idx="14">
                  <c:v>4.5585876241330259E-2</c:v>
                </c:pt>
                <c:pt idx="15">
                  <c:v>4.2268835417571871E-2</c:v>
                </c:pt>
                <c:pt idx="16">
                  <c:v>5.3249031947542297E-2</c:v>
                </c:pt>
                <c:pt idx="17">
                  <c:v>4.6368126694090864E-2</c:v>
                </c:pt>
                <c:pt idx="18">
                  <c:v>5.4490389069374666E-2</c:v>
                </c:pt>
                <c:pt idx="19">
                  <c:v>4.8575092267604834E-2</c:v>
                </c:pt>
                <c:pt idx="20">
                  <c:v>9.3955868905073861E-2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D-4894-B072-8B73CE8FA32A}"/>
            </c:ext>
          </c:extLst>
        </c:ser>
        <c:ser>
          <c:idx val="6"/>
          <c:order val="6"/>
          <c:tx>
            <c:strRef>
              <c:f>'Overview Values'!$A$21</c:f>
              <c:strCache>
                <c:ptCount val="1"/>
                <c:pt idx="0">
                  <c:v>Other batteries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Values'!$B$21:$V$21</c:f>
              <c:numCache>
                <c:formatCode>0.00%</c:formatCode>
                <c:ptCount val="21"/>
                <c:pt idx="0">
                  <c:v>6.073863157032666E-3</c:v>
                </c:pt>
                <c:pt idx="1">
                  <c:v>6.0125740414191924E-3</c:v>
                </c:pt>
                <c:pt idx="2">
                  <c:v>5.9463930204497716E-3</c:v>
                </c:pt>
                <c:pt idx="3">
                  <c:v>5.8646652971938371E-3</c:v>
                </c:pt>
                <c:pt idx="4">
                  <c:v>5.6639000716917571E-3</c:v>
                </c:pt>
                <c:pt idx="5">
                  <c:v>5.8008726861186978E-3</c:v>
                </c:pt>
                <c:pt idx="6">
                  <c:v>5.9929903586854261E-3</c:v>
                </c:pt>
                <c:pt idx="7">
                  <c:v>6.1809176151987983E-3</c:v>
                </c:pt>
                <c:pt idx="8">
                  <c:v>6.1813447599124872E-3</c:v>
                </c:pt>
                <c:pt idx="9">
                  <c:v>6.2882357012413129E-3</c:v>
                </c:pt>
                <c:pt idx="10">
                  <c:v>6.2497660419597555E-3</c:v>
                </c:pt>
                <c:pt idx="11">
                  <c:v>5.9749346105116173E-3</c:v>
                </c:pt>
                <c:pt idx="12">
                  <c:v>8.0346279265698945E-3</c:v>
                </c:pt>
                <c:pt idx="13">
                  <c:v>9.0912959884696352E-3</c:v>
                </c:pt>
                <c:pt idx="14">
                  <c:v>8.9476656588391781E-3</c:v>
                </c:pt>
                <c:pt idx="15">
                  <c:v>7.7415672208737399E-3</c:v>
                </c:pt>
                <c:pt idx="16">
                  <c:v>9.0144745020965394E-3</c:v>
                </c:pt>
                <c:pt idx="17">
                  <c:v>7.4735056904686563E-3</c:v>
                </c:pt>
                <c:pt idx="18">
                  <c:v>8.2049255212369807E-3</c:v>
                </c:pt>
                <c:pt idx="19">
                  <c:v>2.5551345175370093E-2</c:v>
                </c:pt>
                <c:pt idx="20">
                  <c:v>1.3412102452560717E-2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D-4894-B072-8B73CE8F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40480"/>
        <c:axId val="1636162080"/>
      </c:areaChart>
      <c:catAx>
        <c:axId val="16386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6162080"/>
        <c:crosses val="autoZero"/>
        <c:auto val="1"/>
        <c:lblAlgn val="ctr"/>
        <c:lblOffset val="100"/>
        <c:noMultiLvlLbl val="0"/>
      </c:catAx>
      <c:valAx>
        <c:axId val="163616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6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Zn-based'!$B$9:$W$9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Zn-based'!$B$41:$W$41</c:f>
              <c:numCache>
                <c:formatCode>0.00</c:formatCode>
                <c:ptCount val="22"/>
                <c:pt idx="0">
                  <c:v>45895.140928565866</c:v>
                </c:pt>
                <c:pt idx="1">
                  <c:v>46813.043747137184</c:v>
                </c:pt>
                <c:pt idx="2">
                  <c:v>47749.304622079944</c:v>
                </c:pt>
                <c:pt idx="3">
                  <c:v>48704.290714521521</c:v>
                </c:pt>
                <c:pt idx="4">
                  <c:v>49678.376528811947</c:v>
                </c:pt>
                <c:pt idx="5">
                  <c:v>50671.944059388195</c:v>
                </c:pt>
                <c:pt idx="6">
                  <c:v>51685.382940575968</c:v>
                </c:pt>
                <c:pt idx="7">
                  <c:v>52719.090599387491</c:v>
                </c:pt>
                <c:pt idx="8">
                  <c:v>53773.472411375216</c:v>
                </c:pt>
                <c:pt idx="9">
                  <c:v>54848.941859602739</c:v>
                </c:pt>
                <c:pt idx="10">
                  <c:v>55945.920696794805</c:v>
                </c:pt>
                <c:pt idx="11">
                  <c:v>57064.839110730696</c:v>
                </c:pt>
                <c:pt idx="12">
                  <c:v>62505.352878843922</c:v>
                </c:pt>
                <c:pt idx="13">
                  <c:v>63450.403419267495</c:v>
                </c:pt>
                <c:pt idx="14">
                  <c:v>67357.821023779485</c:v>
                </c:pt>
                <c:pt idx="15">
                  <c:v>74187.662364936376</c:v>
                </c:pt>
                <c:pt idx="16">
                  <c:v>81742.76295919402</c:v>
                </c:pt>
                <c:pt idx="17">
                  <c:v>82315.052271385604</c:v>
                </c:pt>
                <c:pt idx="18">
                  <c:v>90098.964829431148</c:v>
                </c:pt>
                <c:pt idx="19">
                  <c:v>98815.95802686103</c:v>
                </c:pt>
                <c:pt idx="20">
                  <c:v>92491.674581538638</c:v>
                </c:pt>
                <c:pt idx="21">
                  <c:v>106953.29353729589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0-4DA6-B11F-CE167353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23813</xdr:rowOff>
    </xdr:from>
    <xdr:to>
      <xdr:col>6</xdr:col>
      <xdr:colOff>371475</xdr:colOff>
      <xdr:row>16</xdr:row>
      <xdr:rowOff>36400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F839536-CAE7-4E67-9481-BB986641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559593</xdr:colOff>
      <xdr:row>1</xdr:row>
      <xdr:rowOff>59531</xdr:rowOff>
    </xdr:from>
    <xdr:to>
      <xdr:col>12</xdr:col>
      <xdr:colOff>569118</xdr:colOff>
      <xdr:row>16</xdr:row>
      <xdr:rowOff>72118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D5135A4A-8945-40E4-9110-C75D4756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</xdr:colOff>
      <xdr:row>1</xdr:row>
      <xdr:rowOff>71438</xdr:rowOff>
    </xdr:from>
    <xdr:to>
      <xdr:col>19</xdr:col>
      <xdr:colOff>2381</xdr:colOff>
      <xdr:row>16</xdr:row>
      <xdr:rowOff>64521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A69EC33B-98A7-4DD3-A298-C8042A77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404812</xdr:colOff>
      <xdr:row>17</xdr:row>
      <xdr:rowOff>142875</xdr:rowOff>
    </xdr:from>
    <xdr:to>
      <xdr:col>6</xdr:col>
      <xdr:colOff>395287</xdr:colOff>
      <xdr:row>32</xdr:row>
      <xdr:rowOff>155462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3F0A0C26-432E-4204-95AB-203C3CE8B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642938</xdr:colOff>
      <xdr:row>17</xdr:row>
      <xdr:rowOff>142875</xdr:rowOff>
    </xdr:from>
    <xdr:to>
      <xdr:col>12</xdr:col>
      <xdr:colOff>642938</xdr:colOff>
      <xdr:row>33</xdr:row>
      <xdr:rowOff>31751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CCB9F27D-9BD2-4E8C-A0AF-EABD7BCC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71438</xdr:colOff>
      <xdr:row>18</xdr:row>
      <xdr:rowOff>11907</xdr:rowOff>
    </xdr:from>
    <xdr:to>
      <xdr:col>19</xdr:col>
      <xdr:colOff>77788</xdr:colOff>
      <xdr:row>33</xdr:row>
      <xdr:rowOff>76202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0895B74-0A82-4B1F-B964-9FBF2E782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321469</xdr:colOff>
      <xdr:row>34</xdr:row>
      <xdr:rowOff>35718</xdr:rowOff>
    </xdr:from>
    <xdr:to>
      <xdr:col>6</xdr:col>
      <xdr:colOff>311944</xdr:colOff>
      <xdr:row>47</xdr:row>
      <xdr:rowOff>21318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FF6990F-8304-4DDF-98F5-302D09948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23</xdr:row>
      <xdr:rowOff>28575</xdr:rowOff>
    </xdr:from>
    <xdr:to>
      <xdr:col>7</xdr:col>
      <xdr:colOff>25400</xdr:colOff>
      <xdr:row>41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E614F2-A0B0-45E5-B01D-04115281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268287</xdr:colOff>
      <xdr:row>42</xdr:row>
      <xdr:rowOff>75519</xdr:rowOff>
    </xdr:from>
    <xdr:to>
      <xdr:col>12</xdr:col>
      <xdr:colOff>186644</xdr:colOff>
      <xdr:row>57</xdr:row>
      <xdr:rowOff>116794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4FB6AD-6F35-4543-8FA2-ABE178606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338591</xdr:colOff>
      <xdr:row>42</xdr:row>
      <xdr:rowOff>164873</xdr:rowOff>
    </xdr:from>
    <xdr:to>
      <xdr:col>12</xdr:col>
      <xdr:colOff>256948</xdr:colOff>
      <xdr:row>58</xdr:row>
      <xdr:rowOff>22905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D2C0D3-2A52-45C6-B966-49D917C7A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42</xdr:row>
      <xdr:rowOff>84363</xdr:rowOff>
    </xdr:from>
    <xdr:to>
      <xdr:col>12</xdr:col>
      <xdr:colOff>279854</xdr:colOff>
      <xdr:row>57</xdr:row>
      <xdr:rowOff>109309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F31EEF3-181C-4681-A743-A0D6CDEC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439736</xdr:colOff>
      <xdr:row>42</xdr:row>
      <xdr:rowOff>124052</xdr:rowOff>
    </xdr:from>
    <xdr:to>
      <xdr:col>12</xdr:col>
      <xdr:colOff>358093</xdr:colOff>
      <xdr:row>57</xdr:row>
      <xdr:rowOff>158977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096FE4-27A8-4C64-B2CB-F8CFD7FD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387802</xdr:colOff>
      <xdr:row>41</xdr:row>
      <xdr:rowOff>166006</xdr:rowOff>
    </xdr:from>
    <xdr:to>
      <xdr:col>12</xdr:col>
      <xdr:colOff>306159</xdr:colOff>
      <xdr:row>57</xdr:row>
      <xdr:rowOff>78921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1DB34A-9AEF-41CE-A906-ED278870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452211</xdr:colOff>
      <xdr:row>42</xdr:row>
      <xdr:rowOff>152399</xdr:rowOff>
    </xdr:from>
    <xdr:to>
      <xdr:col>12</xdr:col>
      <xdr:colOff>373743</xdr:colOff>
      <xdr:row>58</xdr:row>
      <xdr:rowOff>68489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75EE08-F350-496E-B974-C19F95A3F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373290</xdr:colOff>
      <xdr:row>44</xdr:row>
      <xdr:rowOff>55789</xdr:rowOff>
    </xdr:from>
    <xdr:to>
      <xdr:col>9</xdr:col>
      <xdr:colOff>699861</xdr:colOff>
      <xdr:row>57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B1C070-A6A2-42C6-A1DC-95834E7DF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M_Portables_non-embedded_SPLIT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M_Portable_batteries_SPLITTED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ead-acid"/>
      <sheetName val="POM Portables NiCd"/>
      <sheetName val="POM Portables Li-Primary"/>
      <sheetName val="POM Portables Li-Rechargeable"/>
      <sheetName val="POM Portables Other"/>
    </sheetNames>
    <sheetDataSet>
      <sheetData sheetId="0">
        <row r="16">
          <cell r="B16">
            <v>1850</v>
          </cell>
          <cell r="C16">
            <v>1671</v>
          </cell>
          <cell r="D16">
            <v>1670</v>
          </cell>
          <cell r="E16">
            <v>1620</v>
          </cell>
          <cell r="F16">
            <v>1702.4580000000001</v>
          </cell>
          <cell r="G16">
            <v>1789.1131122000002</v>
          </cell>
          <cell r="H16">
            <v>1880.1789696109802</v>
          </cell>
          <cell r="I16">
            <v>1975.8800791641791</v>
          </cell>
          <cell r="J16">
            <v>2076.4523751936358</v>
          </cell>
          <cell r="K16">
            <v>2182.1438010909919</v>
          </cell>
          <cell r="L16">
            <v>2293.2149205665232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/>
      <sheetData sheetId="1"/>
      <sheetData sheetId="2"/>
      <sheetData sheetId="3"/>
      <sheetData sheetId="4">
        <row r="12">
          <cell r="B12">
            <v>2006.7310978929265</v>
          </cell>
          <cell r="C12">
            <v>2046.8657198507851</v>
          </cell>
          <cell r="D12">
            <v>2087.803034247801</v>
          </cell>
          <cell r="E12">
            <v>2129.559094932757</v>
          </cell>
          <cell r="F12">
            <v>2172.1502768314122</v>
          </cell>
          <cell r="G12">
            <v>2215.5932823680405</v>
          </cell>
          <cell r="H12">
            <v>2259.9051480154012</v>
          </cell>
          <cell r="I12">
            <v>2305.1032509757092</v>
          </cell>
          <cell r="J12">
            <v>2351.2053159952234</v>
          </cell>
          <cell r="K12">
            <v>2398.229422315128</v>
          </cell>
          <cell r="L12">
            <v>2446.1940107614305</v>
          </cell>
          <cell r="X12">
            <v>3975.7278234939463</v>
          </cell>
          <cell r="Y12">
            <v>4055.2423799638254</v>
          </cell>
          <cell r="Z12">
            <v>4136.347227563102</v>
          </cell>
          <cell r="AA12">
            <v>4219.074172114364</v>
          </cell>
          <cell r="AB12">
            <v>4303.4556555566514</v>
          </cell>
          <cell r="AC12">
            <v>4389.5247686677849</v>
          </cell>
          <cell r="AD12">
            <v>4477.3152640411408</v>
          </cell>
          <cell r="AE12">
            <v>4566.8615693219635</v>
          </cell>
          <cell r="AF12">
            <v>4658.1988007084028</v>
          </cell>
          <cell r="AG12">
            <v>4751.3627767225707</v>
          </cell>
          <cell r="AH12">
            <v>4846.3900322570225</v>
          </cell>
          <cell r="AI12">
            <v>4943.317832902163</v>
          </cell>
          <cell r="AJ12">
            <v>5042.1841895602065</v>
          </cell>
          <cell r="AK12">
            <v>5143.0278733514106</v>
          </cell>
          <cell r="AL12">
            <v>5245.8884308184388</v>
          </cell>
          <cell r="AM12">
            <v>5350.8061994348072</v>
          </cell>
          <cell r="AN12">
            <v>5457.8223234235038</v>
          </cell>
          <cell r="AO12">
            <v>5566.9787698919736</v>
          </cell>
          <cell r="AP12">
            <v>5622.6485575908937</v>
          </cell>
          <cell r="AQ12">
            <v>5678.8750431668022</v>
          </cell>
          <cell r="AR12">
            <v>5735.66379359847</v>
          </cell>
          <cell r="AS12">
            <v>5793.0204315344545</v>
          </cell>
          <cell r="AT12">
            <v>5850.9506358497993</v>
          </cell>
          <cell r="AU12">
            <v>5909.4601422082969</v>
          </cell>
          <cell r="AV12">
            <v>5968.5547436303796</v>
          </cell>
          <cell r="AW12">
            <v>6028.2402910666833</v>
          </cell>
          <cell r="AX12">
            <v>6088.5226939773502</v>
          </cell>
          <cell r="AY12">
            <v>6149.4079209171241</v>
          </cell>
          <cell r="AZ12">
            <v>6210.9020001262952</v>
          </cell>
        </row>
        <row r="13">
          <cell r="B13">
            <v>2443.8055074441863</v>
          </cell>
          <cell r="C13">
            <v>2492.6816175930703</v>
          </cell>
          <cell r="D13">
            <v>2542.5352499449318</v>
          </cell>
          <cell r="E13">
            <v>2593.3859549438307</v>
          </cell>
          <cell r="F13">
            <v>2645.2536740427072</v>
          </cell>
          <cell r="G13">
            <v>2698.1587475235615</v>
          </cell>
          <cell r="H13">
            <v>2752.1219224740325</v>
          </cell>
          <cell r="I13">
            <v>2807.1643609235134</v>
          </cell>
          <cell r="J13">
            <v>2863.3076481419839</v>
          </cell>
          <cell r="K13">
            <v>2920.5738011048238</v>
          </cell>
          <cell r="L13">
            <v>2978.9852771269202</v>
          </cell>
          <cell r="X13">
            <v>4040.4896385044358</v>
          </cell>
          <cell r="Y13">
            <v>4121.2994312745241</v>
          </cell>
          <cell r="Z13">
            <v>4203.7254199000145</v>
          </cell>
          <cell r="AA13">
            <v>4287.7999282980145</v>
          </cell>
          <cell r="AB13">
            <v>4373.5559268639745</v>
          </cell>
          <cell r="AC13">
            <v>4461.0270454012543</v>
          </cell>
          <cell r="AD13">
            <v>4550.2475863092795</v>
          </cell>
          <cell r="AE13">
            <v>4641.2525380354655</v>
          </cell>
          <cell r="AF13">
            <v>4734.0775887961745</v>
          </cell>
          <cell r="AG13">
            <v>4828.7591405720977</v>
          </cell>
          <cell r="AH13">
            <v>4925.3343233835394</v>
          </cell>
          <cell r="AI13">
            <v>5023.8410098512104</v>
          </cell>
          <cell r="AJ13">
            <v>5124.317830048235</v>
          </cell>
          <cell r="AK13">
            <v>5226.8041866491994</v>
          </cell>
          <cell r="AL13">
            <v>5331.340270382183</v>
          </cell>
          <cell r="AM13">
            <v>5437.9670757898266</v>
          </cell>
          <cell r="AN13">
            <v>5546.7264173056228</v>
          </cell>
          <cell r="AO13">
            <v>5657.6609456517353</v>
          </cell>
          <cell r="AP13">
            <v>5714.2375551082523</v>
          </cell>
          <cell r="AQ13">
            <v>5771.3799306593346</v>
          </cell>
          <cell r="AR13">
            <v>5829.0937299659281</v>
          </cell>
          <cell r="AS13">
            <v>5887.3846672655873</v>
          </cell>
          <cell r="AT13">
            <v>5946.2585139382427</v>
          </cell>
          <cell r="AU13">
            <v>6005.7210990776248</v>
          </cell>
          <cell r="AV13">
            <v>6065.778310068401</v>
          </cell>
          <cell r="AW13">
            <v>6126.4360931690853</v>
          </cell>
          <cell r="AX13">
            <v>6187.7004541007764</v>
          </cell>
          <cell r="AY13">
            <v>6249.5774586417838</v>
          </cell>
          <cell r="AZ13">
            <v>6312.0732332282014</v>
          </cell>
        </row>
        <row r="14">
          <cell r="B14">
            <v>346.49730439563103</v>
          </cell>
          <cell r="C14">
            <v>353.42725048354367</v>
          </cell>
          <cell r="D14">
            <v>360.49579549321453</v>
          </cell>
          <cell r="E14">
            <v>367.70571140307885</v>
          </cell>
          <cell r="F14">
            <v>375.05982563114043</v>
          </cell>
          <cell r="G14">
            <v>382.56102214376324</v>
          </cell>
          <cell r="H14">
            <v>390.21224258663852</v>
          </cell>
          <cell r="I14">
            <v>398.01648743837131</v>
          </cell>
          <cell r="J14">
            <v>405.97681718713875</v>
          </cell>
          <cell r="K14">
            <v>414.09635353088152</v>
          </cell>
          <cell r="L14">
            <v>422.37828060149917</v>
          </cell>
          <cell r="X14">
            <v>648.91338640510412</v>
          </cell>
          <cell r="Y14">
            <v>661.8916541332062</v>
          </cell>
          <cell r="Z14">
            <v>675.12948721587031</v>
          </cell>
          <cell r="AA14">
            <v>688.63207696018776</v>
          </cell>
          <cell r="AB14">
            <v>702.40471849939149</v>
          </cell>
          <cell r="AC14">
            <v>716.45281286937927</v>
          </cell>
          <cell r="AD14">
            <v>730.78186912676688</v>
          </cell>
          <cell r="AE14">
            <v>745.39750650930216</v>
          </cell>
          <cell r="AF14">
            <v>760.30545663948817</v>
          </cell>
          <cell r="AG14">
            <v>775.51156577227789</v>
          </cell>
          <cell r="AH14">
            <v>791.02179708772348</v>
          </cell>
          <cell r="AI14">
            <v>806.84223302947794</v>
          </cell>
          <cell r="AJ14">
            <v>822.97907769006747</v>
          </cell>
          <cell r="AK14">
            <v>839.43865924386887</v>
          </cell>
          <cell r="AL14">
            <v>856.22743242874628</v>
          </cell>
          <cell r="AM14">
            <v>873.35198107732117</v>
          </cell>
          <cell r="AN14">
            <v>890.81902069886758</v>
          </cell>
          <cell r="AO14">
            <v>908.63540111284487</v>
          </cell>
          <cell r="AP14">
            <v>917.72175512397337</v>
          </cell>
          <cell r="AQ14">
            <v>926.89897267521314</v>
          </cell>
          <cell r="AR14">
            <v>936.16796240196527</v>
          </cell>
          <cell r="AS14">
            <v>945.52964202598491</v>
          </cell>
          <cell r="AT14">
            <v>954.98493844624477</v>
          </cell>
          <cell r="AU14">
            <v>964.53478783070727</v>
          </cell>
          <cell r="AV14">
            <v>974.18013570901439</v>
          </cell>
          <cell r="AW14">
            <v>983.92193706610453</v>
          </cell>
          <cell r="AX14">
            <v>993.76115643676553</v>
          </cell>
          <cell r="AY14">
            <v>1003.6987680011332</v>
          </cell>
          <cell r="AZ14">
            <v>1013.7357556811445</v>
          </cell>
        </row>
        <row r="15">
          <cell r="B15">
            <v>184.20996115417736</v>
          </cell>
          <cell r="C15">
            <v>187.8941603772609</v>
          </cell>
          <cell r="D15">
            <v>191.65204358480614</v>
          </cell>
          <cell r="E15">
            <v>195.48508445650225</v>
          </cell>
          <cell r="F15">
            <v>199.39478614563231</v>
          </cell>
          <cell r="G15">
            <v>203.38268186854495</v>
          </cell>
          <cell r="H15">
            <v>207.45033550591586</v>
          </cell>
          <cell r="I15">
            <v>211.59934221603419</v>
          </cell>
          <cell r="J15">
            <v>215.83132906035488</v>
          </cell>
          <cell r="K15">
            <v>220.14795564156196</v>
          </cell>
          <cell r="L15">
            <v>224.5509147543932</v>
          </cell>
          <cell r="X15">
            <v>679.35143946003416</v>
          </cell>
          <cell r="Y15">
            <v>692.9384682492348</v>
          </cell>
          <cell r="Z15">
            <v>706.79723761421951</v>
          </cell>
          <cell r="AA15">
            <v>720.93318236650396</v>
          </cell>
          <cell r="AB15">
            <v>735.35184601383401</v>
          </cell>
          <cell r="AC15">
            <v>750.05888293411067</v>
          </cell>
          <cell r="AD15">
            <v>765.06006059279287</v>
          </cell>
          <cell r="AE15">
            <v>780.36126180464873</v>
          </cell>
          <cell r="AF15">
            <v>795.96848704074171</v>
          </cell>
          <cell r="AG15">
            <v>811.88785678155659</v>
          </cell>
          <cell r="AH15">
            <v>828.12561391718771</v>
          </cell>
          <cell r="AI15">
            <v>844.68812619553148</v>
          </cell>
          <cell r="AJ15">
            <v>861.58188871944208</v>
          </cell>
          <cell r="AK15">
            <v>878.81352649383086</v>
          </cell>
          <cell r="AL15">
            <v>896.3897970237075</v>
          </cell>
          <cell r="AM15">
            <v>914.3175929641817</v>
          </cell>
          <cell r="AN15">
            <v>932.60394482346533</v>
          </cell>
          <cell r="AO15">
            <v>951.25602371993466</v>
          </cell>
          <cell r="AP15">
            <v>960.76858395713396</v>
          </cell>
          <cell r="AQ15">
            <v>970.37626979670529</v>
          </cell>
          <cell r="AR15">
            <v>980.08003249467231</v>
          </cell>
          <cell r="AS15">
            <v>989.88083281961906</v>
          </cell>
          <cell r="AT15">
            <v>999.77964114781525</v>
          </cell>
          <cell r="AU15">
            <v>1009.7774375592934</v>
          </cell>
          <cell r="AV15">
            <v>1019.8752119348864</v>
          </cell>
          <cell r="AW15">
            <v>1030.0739640542351</v>
          </cell>
          <cell r="AX15">
            <v>1040.3747036947775</v>
          </cell>
          <cell r="AY15">
            <v>1050.7784507317253</v>
          </cell>
          <cell r="AZ15">
            <v>1061.2862352390425</v>
          </cell>
        </row>
        <row r="16">
          <cell r="B16">
            <v>153.03630944140374</v>
          </cell>
          <cell r="C16">
            <v>156.09703563023183</v>
          </cell>
          <cell r="D16">
            <v>159.21897634283647</v>
          </cell>
          <cell r="E16">
            <v>162.4033558696932</v>
          </cell>
          <cell r="F16">
            <v>165.65142298708707</v>
          </cell>
          <cell r="G16">
            <v>168.9644514468288</v>
          </cell>
          <cell r="H16">
            <v>172.34374047576537</v>
          </cell>
          <cell r="I16">
            <v>175.79061528528069</v>
          </cell>
          <cell r="J16">
            <v>179.30642759098632</v>
          </cell>
          <cell r="K16">
            <v>182.89255614280606</v>
          </cell>
          <cell r="L16">
            <v>186.55040726566219</v>
          </cell>
          <cell r="X16">
            <v>127.58077557066417</v>
          </cell>
          <cell r="Y16">
            <v>130.13239108207745</v>
          </cell>
          <cell r="Z16">
            <v>132.73503890371899</v>
          </cell>
          <cell r="AA16">
            <v>135.38973968179337</v>
          </cell>
          <cell r="AB16">
            <v>138.09753447542923</v>
          </cell>
          <cell r="AC16">
            <v>140.85948516493781</v>
          </cell>
          <cell r="AD16">
            <v>143.67667486823657</v>
          </cell>
          <cell r="AE16">
            <v>146.55020836560129</v>
          </cell>
          <cell r="AF16">
            <v>149.48121253291333</v>
          </cell>
          <cell r="AG16">
            <v>152.4708367835716</v>
          </cell>
          <cell r="AH16">
            <v>155.52025351924303</v>
          </cell>
          <cell r="AI16">
            <v>158.6306585896279</v>
          </cell>
          <cell r="AJ16">
            <v>161.80327176142046</v>
          </cell>
          <cell r="AK16">
            <v>165.03933719664886</v>
          </cell>
          <cell r="AL16">
            <v>168.34012394058183</v>
          </cell>
          <cell r="AM16">
            <v>171.70692641939348</v>
          </cell>
          <cell r="AN16">
            <v>175.14106494778136</v>
          </cell>
          <cell r="AO16">
            <v>178.643886246737</v>
          </cell>
          <cell r="AP16">
            <v>180.43032510920438</v>
          </cell>
          <cell r="AQ16">
            <v>182.23462836029643</v>
          </cell>
          <cell r="AR16">
            <v>184.05697464389939</v>
          </cell>
          <cell r="AS16">
            <v>185.8975443903384</v>
          </cell>
          <cell r="AT16">
            <v>187.75651983424177</v>
          </cell>
          <cell r="AU16">
            <v>189.63408503258418</v>
          </cell>
          <cell r="AV16">
            <v>191.53042588291001</v>
          </cell>
          <cell r="AW16">
            <v>193.44573014173912</v>
          </cell>
          <cell r="AX16">
            <v>195.3801874431565</v>
          </cell>
          <cell r="AY16">
            <v>197.33398931758808</v>
          </cell>
          <cell r="AZ16">
            <v>199.30732921076395</v>
          </cell>
        </row>
        <row r="17">
          <cell r="B17">
            <v>1880.0810468312945</v>
          </cell>
          <cell r="C17">
            <v>1917.6826677679205</v>
          </cell>
          <cell r="D17">
            <v>1956.0363211232789</v>
          </cell>
          <cell r="E17">
            <v>1995.1570475457445</v>
          </cell>
          <cell r="F17">
            <v>2035.0601884966595</v>
          </cell>
          <cell r="G17">
            <v>2075.7613922665928</v>
          </cell>
          <cell r="H17">
            <v>2117.2766201119248</v>
          </cell>
          <cell r="I17">
            <v>2159.6221525141632</v>
          </cell>
          <cell r="J17">
            <v>2202.8145955644463</v>
          </cell>
          <cell r="K17">
            <v>2246.8708874757353</v>
          </cell>
          <cell r="L17">
            <v>2291.80830522525</v>
          </cell>
          <cell r="X17">
            <v>3371.50008944608</v>
          </cell>
          <cell r="Y17">
            <v>3438.9300912350018</v>
          </cell>
          <cell r="Z17">
            <v>3507.708693059702</v>
          </cell>
          <cell r="AA17">
            <v>3577.8628669208961</v>
          </cell>
          <cell r="AB17">
            <v>3649.420124259314</v>
          </cell>
          <cell r="AC17">
            <v>3722.4085267445003</v>
          </cell>
          <cell r="AD17">
            <v>3796.8566972793901</v>
          </cell>
          <cell r="AE17">
            <v>3872.793831224978</v>
          </cell>
          <cell r="AF17">
            <v>3950.2497078494775</v>
          </cell>
          <cell r="AG17">
            <v>4029.2547020064671</v>
          </cell>
          <cell r="AH17">
            <v>4109.8397960465963</v>
          </cell>
          <cell r="AI17">
            <v>4192.0365919675287</v>
          </cell>
          <cell r="AJ17">
            <v>4275.8773238068788</v>
          </cell>
          <cell r="AK17">
            <v>4361.3948702830166</v>
          </cell>
          <cell r="AL17">
            <v>4448.6227676886774</v>
          </cell>
          <cell r="AM17">
            <v>4537.5952230424509</v>
          </cell>
          <cell r="AN17">
            <v>4628.3471275032998</v>
          </cell>
          <cell r="AO17">
            <v>4720.9140700533662</v>
          </cell>
          <cell r="AP17">
            <v>4768.1232107538999</v>
          </cell>
          <cell r="AQ17">
            <v>4815.8044428614385</v>
          </cell>
          <cell r="AR17">
            <v>4863.9624872900531</v>
          </cell>
          <cell r="AS17">
            <v>4912.6021121629537</v>
          </cell>
          <cell r="AT17">
            <v>4961.7281332845832</v>
          </cell>
          <cell r="AU17">
            <v>5011.345414617429</v>
          </cell>
          <cell r="AV17">
            <v>5061.4588687636033</v>
          </cell>
          <cell r="AW17">
            <v>5112.0734574512389</v>
          </cell>
          <cell r="AX17">
            <v>5163.1941920257514</v>
          </cell>
          <cell r="AY17">
            <v>5214.8261339460087</v>
          </cell>
          <cell r="AZ17">
            <v>5266.9743952854687</v>
          </cell>
        </row>
        <row r="18">
          <cell r="B18">
            <v>1877.9709670929876</v>
          </cell>
          <cell r="C18">
            <v>1915.5303864348475</v>
          </cell>
          <cell r="D18">
            <v>1953.8409941635446</v>
          </cell>
          <cell r="E18">
            <v>1992.9178140468155</v>
          </cell>
          <cell r="F18">
            <v>2032.7761703277517</v>
          </cell>
          <cell r="G18">
            <v>2073.4316937343069</v>
          </cell>
          <cell r="H18">
            <v>2114.9003276089929</v>
          </cell>
          <cell r="I18">
            <v>2157.1983341611726</v>
          </cell>
          <cell r="J18">
            <v>2200.342300844396</v>
          </cell>
          <cell r="K18">
            <v>2244.3491468612842</v>
          </cell>
          <cell r="L18">
            <v>2289.2361297985099</v>
          </cell>
          <cell r="X18">
            <v>3311.9192196364297</v>
          </cell>
          <cell r="Y18">
            <v>3378.1576040291584</v>
          </cell>
          <cell r="Z18">
            <v>3445.7207561097416</v>
          </cell>
          <cell r="AA18">
            <v>3514.6351712319365</v>
          </cell>
          <cell r="AB18">
            <v>3584.9278746565751</v>
          </cell>
          <cell r="AC18">
            <v>3656.6264321497065</v>
          </cell>
          <cell r="AD18">
            <v>3729.7589607927007</v>
          </cell>
          <cell r="AE18">
            <v>3804.3541400085546</v>
          </cell>
          <cell r="AF18">
            <v>3880.4412228087258</v>
          </cell>
          <cell r="AG18">
            <v>3958.0500472649005</v>
          </cell>
          <cell r="AH18">
            <v>4037.2110482101984</v>
          </cell>
          <cell r="AI18">
            <v>4117.955269174402</v>
          </cell>
          <cell r="AJ18">
            <v>4200.31437455789</v>
          </cell>
          <cell r="AK18">
            <v>4284.3206620490482</v>
          </cell>
          <cell r="AL18">
            <v>4370.0070752900292</v>
          </cell>
          <cell r="AM18">
            <v>4457.4072167958302</v>
          </cell>
          <cell r="AN18">
            <v>4546.5553611317464</v>
          </cell>
          <cell r="AO18">
            <v>4637.486468354381</v>
          </cell>
          <cell r="AP18">
            <v>4683.8613330379249</v>
          </cell>
          <cell r="AQ18">
            <v>4730.6999463683042</v>
          </cell>
          <cell r="AR18">
            <v>4778.0069458319867</v>
          </cell>
          <cell r="AS18">
            <v>4825.787015290307</v>
          </cell>
          <cell r="AT18">
            <v>4874.0448854432098</v>
          </cell>
          <cell r="AU18">
            <v>4922.7853342976423</v>
          </cell>
          <cell r="AV18">
            <v>4972.0131876406185</v>
          </cell>
          <cell r="AW18">
            <v>5021.7333195170249</v>
          </cell>
          <cell r="AX18">
            <v>5071.9506527121948</v>
          </cell>
          <cell r="AY18">
            <v>5122.6701592393165</v>
          </cell>
          <cell r="AZ18">
            <v>5173.89686083171</v>
          </cell>
        </row>
        <row r="19">
          <cell r="B19">
            <v>264.93828023694283</v>
          </cell>
          <cell r="C19">
            <v>270.23704584168166</v>
          </cell>
          <cell r="D19">
            <v>275.64178675851531</v>
          </cell>
          <cell r="E19">
            <v>281.15462249368562</v>
          </cell>
          <cell r="F19">
            <v>286.77771494355932</v>
          </cell>
          <cell r="G19">
            <v>292.51326924243051</v>
          </cell>
          <cell r="H19">
            <v>298.36353462727914</v>
          </cell>
          <cell r="I19">
            <v>304.33080531982472</v>
          </cell>
          <cell r="J19">
            <v>310.41742142622121</v>
          </cell>
          <cell r="K19">
            <v>316.62576985474561</v>
          </cell>
          <cell r="L19">
            <v>322.95828525184055</v>
          </cell>
          <cell r="X19">
            <v>336.76143805454507</v>
          </cell>
          <cell r="Y19">
            <v>343.49666681563599</v>
          </cell>
          <cell r="Z19">
            <v>350.36660015194872</v>
          </cell>
          <cell r="AA19">
            <v>357.3739321549877</v>
          </cell>
          <cell r="AB19">
            <v>364.52141079808746</v>
          </cell>
          <cell r="AC19">
            <v>371.81183901404921</v>
          </cell>
          <cell r="AD19">
            <v>379.24807579433019</v>
          </cell>
          <cell r="AE19">
            <v>386.83303731021681</v>
          </cell>
          <cell r="AF19">
            <v>394.56969805642115</v>
          </cell>
          <cell r="AG19">
            <v>402.46109201754956</v>
          </cell>
          <cell r="AH19">
            <v>410.51031385790054</v>
          </cell>
          <cell r="AI19">
            <v>418.72052013505856</v>
          </cell>
          <cell r="AJ19">
            <v>427.09493053775975</v>
          </cell>
          <cell r="AK19">
            <v>435.63682914851495</v>
          </cell>
          <cell r="AL19">
            <v>444.34956573148526</v>
          </cell>
          <cell r="AM19">
            <v>453.23655704611497</v>
          </cell>
          <cell r="AN19">
            <v>462.30128818703724</v>
          </cell>
          <cell r="AO19">
            <v>471.547313950778</v>
          </cell>
          <cell r="AP19">
            <v>476.26278709028577</v>
          </cell>
          <cell r="AQ19">
            <v>481.02541496118863</v>
          </cell>
          <cell r="AR19">
            <v>485.8356691108005</v>
          </cell>
          <cell r="AS19">
            <v>490.69402580190848</v>
          </cell>
          <cell r="AT19">
            <v>495.60096605992754</v>
          </cell>
          <cell r="AU19">
            <v>500.55697572052679</v>
          </cell>
          <cell r="AV19">
            <v>505.56254547773204</v>
          </cell>
          <cell r="AW19">
            <v>510.61817093250937</v>
          </cell>
          <cell r="AX19">
            <v>515.72435264183446</v>
          </cell>
          <cell r="AY19">
            <v>520.88159616825283</v>
          </cell>
          <cell r="AZ19">
            <v>526.09041212993532</v>
          </cell>
        </row>
        <row r="20">
          <cell r="B20">
            <v>1534.2500834056548</v>
          </cell>
          <cell r="C20">
            <v>1564.9350850737678</v>
          </cell>
          <cell r="D20">
            <v>1596.2337867752433</v>
          </cell>
          <cell r="E20">
            <v>1628.1584625107482</v>
          </cell>
          <cell r="F20">
            <v>1660.7216317609632</v>
          </cell>
          <cell r="G20">
            <v>1693.9360643961825</v>
          </cell>
          <cell r="H20">
            <v>1727.8147856841063</v>
          </cell>
          <cell r="I20">
            <v>1762.3710813977884</v>
          </cell>
          <cell r="J20">
            <v>1797.6185030257443</v>
          </cell>
          <cell r="K20">
            <v>1833.5708730862593</v>
          </cell>
          <cell r="L20">
            <v>1870.2422905479846</v>
          </cell>
          <cell r="X20">
            <v>2633.2153983265002</v>
          </cell>
          <cell r="Y20">
            <v>2685.8797062930303</v>
          </cell>
          <cell r="Z20">
            <v>2739.5973004188909</v>
          </cell>
          <cell r="AA20">
            <v>2794.3892464272685</v>
          </cell>
          <cell r="AB20">
            <v>2850.277031355814</v>
          </cell>
          <cell r="AC20">
            <v>2907.2825719829302</v>
          </cell>
          <cell r="AD20">
            <v>2965.4282234225889</v>
          </cell>
          <cell r="AE20">
            <v>3024.7367878910409</v>
          </cell>
          <cell r="AF20">
            <v>3085.2315236488616</v>
          </cell>
          <cell r="AG20">
            <v>3146.9361541218391</v>
          </cell>
          <cell r="AH20">
            <v>3209.8748772042759</v>
          </cell>
          <cell r="AI20">
            <v>3274.0723747483612</v>
          </cell>
          <cell r="AJ20">
            <v>3339.5538222433283</v>
          </cell>
          <cell r="AK20">
            <v>3406.3448986881949</v>
          </cell>
          <cell r="AL20">
            <v>3474.4717966619587</v>
          </cell>
          <cell r="AM20">
            <v>3543.961232595198</v>
          </cell>
          <cell r="AN20">
            <v>3614.8404572471018</v>
          </cell>
          <cell r="AO20">
            <v>3687.1372663920438</v>
          </cell>
          <cell r="AP20">
            <v>3724.0086390559641</v>
          </cell>
          <cell r="AQ20">
            <v>3761.2487254465236</v>
          </cell>
          <cell r="AR20">
            <v>3798.8612127009887</v>
          </cell>
          <cell r="AS20">
            <v>3836.8498248279984</v>
          </cell>
          <cell r="AT20">
            <v>3875.2183230762785</v>
          </cell>
          <cell r="AU20">
            <v>3913.9705063070414</v>
          </cell>
          <cell r="AV20">
            <v>3953.1102113701118</v>
          </cell>
          <cell r="AW20">
            <v>3992.6413134838131</v>
          </cell>
          <cell r="AX20">
            <v>4032.5677266186512</v>
          </cell>
          <cell r="AY20">
            <v>4072.8934038848379</v>
          </cell>
          <cell r="AZ20">
            <v>4113.6223379236862</v>
          </cell>
        </row>
        <row r="21">
          <cell r="B21">
            <v>19420.357545800838</v>
          </cell>
          <cell r="C21">
            <v>19808.764696716855</v>
          </cell>
          <cell r="D21">
            <v>20204.939990651194</v>
          </cell>
          <cell r="E21">
            <v>20609.038790464219</v>
          </cell>
          <cell r="F21">
            <v>21021.219566273503</v>
          </cell>
          <cell r="G21">
            <v>21441.643957598975</v>
          </cell>
          <cell r="H21">
            <v>21870.476836750957</v>
          </cell>
          <cell r="I21">
            <v>22307.886373485977</v>
          </cell>
          <cell r="J21">
            <v>22754.044100955696</v>
          </cell>
          <cell r="K21">
            <v>23209.124982974812</v>
          </cell>
          <cell r="L21">
            <v>23673.307482634307</v>
          </cell>
          <cell r="X21">
            <v>24411.318550053889</v>
          </cell>
          <cell r="Y21">
            <v>24899.544921054967</v>
          </cell>
          <cell r="Z21">
            <v>25397.535819476067</v>
          </cell>
          <cell r="AA21">
            <v>25905.486535865588</v>
          </cell>
          <cell r="AB21">
            <v>26423.596266582899</v>
          </cell>
          <cell r="AC21">
            <v>26952.068191914557</v>
          </cell>
          <cell r="AD21">
            <v>27491.10955575285</v>
          </cell>
          <cell r="AE21">
            <v>28040.931746867907</v>
          </cell>
          <cell r="AF21">
            <v>28601.750381805265</v>
          </cell>
          <cell r="AG21">
            <v>29173.785389441371</v>
          </cell>
          <cell r="AH21">
            <v>29757.261097230199</v>
          </cell>
          <cell r="AI21">
            <v>30352.406319174803</v>
          </cell>
          <cell r="AJ21">
            <v>30959.454445558298</v>
          </cell>
          <cell r="AK21">
            <v>31578.643534469466</v>
          </cell>
          <cell r="AL21">
            <v>32210.216405158855</v>
          </cell>
          <cell r="AM21">
            <v>32854.420733262035</v>
          </cell>
          <cell r="AN21">
            <v>33511.509147927274</v>
          </cell>
          <cell r="AO21">
            <v>34181.739330885823</v>
          </cell>
          <cell r="AP21">
            <v>34523.556724194677</v>
          </cell>
          <cell r="AQ21">
            <v>34868.792291436621</v>
          </cell>
          <cell r="AR21">
            <v>35217.480214350988</v>
          </cell>
          <cell r="AS21">
            <v>35569.6550164945</v>
          </cell>
          <cell r="AT21">
            <v>35925.351566659447</v>
          </cell>
          <cell r="AU21">
            <v>36284.605082326045</v>
          </cell>
          <cell r="AV21">
            <v>36647.451133149305</v>
          </cell>
          <cell r="AW21">
            <v>37013.925644480798</v>
          </cell>
          <cell r="AX21">
            <v>37384.064900925609</v>
          </cell>
          <cell r="AY21">
            <v>37757.905549934861</v>
          </cell>
          <cell r="AZ21">
            <v>38135.484605434212</v>
          </cell>
        </row>
        <row r="22">
          <cell r="B22">
            <v>23105.154067495303</v>
          </cell>
          <cell r="C22">
            <v>23567.257148845209</v>
          </cell>
          <cell r="D22">
            <v>24038.602291822113</v>
          </cell>
          <cell r="E22">
            <v>24519.374337658555</v>
          </cell>
          <cell r="F22">
            <v>25009.761824411726</v>
          </cell>
          <cell r="G22">
            <v>25509.95706089996</v>
          </cell>
          <cell r="H22">
            <v>26020.15620211796</v>
          </cell>
          <cell r="I22">
            <v>26540.559326160321</v>
          </cell>
          <cell r="J22">
            <v>27071.370512683527</v>
          </cell>
          <cell r="K22">
            <v>27612.797922937196</v>
          </cell>
          <cell r="L22">
            <v>28165.053881395939</v>
          </cell>
          <cell r="X22">
            <v>41243.888692328532</v>
          </cell>
          <cell r="Y22">
            <v>42068.766466175104</v>
          </cell>
          <cell r="Z22">
            <v>42910.141795498603</v>
          </cell>
          <cell r="AA22">
            <v>43768.344631408574</v>
          </cell>
          <cell r="AB22">
            <v>44643.711524036742</v>
          </cell>
          <cell r="AC22">
            <v>45536.58575451748</v>
          </cell>
          <cell r="AD22">
            <v>46447.317469607828</v>
          </cell>
          <cell r="AE22">
            <v>47376.263818999985</v>
          </cell>
          <cell r="AF22">
            <v>48323.789095379987</v>
          </cell>
          <cell r="AG22">
            <v>49290.264877287584</v>
          </cell>
          <cell r="AH22">
            <v>50276.070174833338</v>
          </cell>
          <cell r="AI22">
            <v>51281.591578330008</v>
          </cell>
          <cell r="AJ22">
            <v>52307.223409896607</v>
          </cell>
          <cell r="AK22">
            <v>53353.367878094541</v>
          </cell>
          <cell r="AL22">
            <v>54420.435235656434</v>
          </cell>
          <cell r="AM22">
            <v>55508.843940369559</v>
          </cell>
          <cell r="AN22">
            <v>56619.020819176949</v>
          </cell>
          <cell r="AO22">
            <v>57751.401235560486</v>
          </cell>
          <cell r="AP22">
            <v>58328.915247916091</v>
          </cell>
          <cell r="AQ22">
            <v>58912.204400395254</v>
          </cell>
          <cell r="AR22">
            <v>59501.326444399208</v>
          </cell>
          <cell r="AS22">
            <v>60096.339708843203</v>
          </cell>
          <cell r="AT22">
            <v>60697.303105931634</v>
          </cell>
          <cell r="AU22">
            <v>61304.276136990949</v>
          </cell>
          <cell r="AV22">
            <v>61917.318898360856</v>
          </cell>
          <cell r="AW22">
            <v>62536.492087344464</v>
          </cell>
          <cell r="AX22">
            <v>63161.857008217907</v>
          </cell>
          <cell r="AY22">
            <v>63793.475578300087</v>
          </cell>
          <cell r="AZ22">
            <v>64431.410334083092</v>
          </cell>
        </row>
        <row r="23">
          <cell r="B23">
            <v>1027.2756620703806</v>
          </cell>
          <cell r="C23">
            <v>1047.8211753117882</v>
          </cell>
          <cell r="D23">
            <v>1068.777598818024</v>
          </cell>
          <cell r="E23">
            <v>1090.1531507943844</v>
          </cell>
          <cell r="F23">
            <v>1111.9562138102722</v>
          </cell>
          <cell r="G23">
            <v>1134.1953380864777</v>
          </cell>
          <cell r="H23">
            <v>1156.8792448482072</v>
          </cell>
          <cell r="I23">
            <v>1180.0168297451714</v>
          </cell>
          <cell r="J23">
            <v>1203.6171663400748</v>
          </cell>
          <cell r="K23">
            <v>1227.6895096668763</v>
          </cell>
          <cell r="L23">
            <v>1252.2432998602139</v>
          </cell>
          <cell r="X23">
            <v>1859.9593271012566</v>
          </cell>
          <cell r="Y23">
            <v>1897.1585136432818</v>
          </cell>
          <cell r="Z23">
            <v>1935.1016839161475</v>
          </cell>
          <cell r="AA23">
            <v>1973.8037175944705</v>
          </cell>
          <cell r="AB23">
            <v>2013.2797919463599</v>
          </cell>
          <cell r="AC23">
            <v>2053.5453877852869</v>
          </cell>
          <cell r="AD23">
            <v>2094.6162955409927</v>
          </cell>
          <cell r="AE23">
            <v>2136.5086214518124</v>
          </cell>
          <cell r="AF23">
            <v>2179.2387938808488</v>
          </cell>
          <cell r="AG23">
            <v>2222.823569758466</v>
          </cell>
          <cell r="AH23">
            <v>2267.2800411536355</v>
          </cell>
          <cell r="AI23">
            <v>2312.6256419767083</v>
          </cell>
          <cell r="AJ23">
            <v>2358.8781548162424</v>
          </cell>
          <cell r="AK23">
            <v>2406.0557179125672</v>
          </cell>
          <cell r="AL23">
            <v>2454.1768322708185</v>
          </cell>
          <cell r="AM23">
            <v>2503.2603689162347</v>
          </cell>
          <cell r="AN23">
            <v>2553.3255762945596</v>
          </cell>
          <cell r="AO23">
            <v>2604.3920878204508</v>
          </cell>
          <cell r="AP23">
            <v>2630.4360086986553</v>
          </cell>
          <cell r="AQ23">
            <v>2656.7403687856417</v>
          </cell>
          <cell r="AR23">
            <v>2683.3077724734981</v>
          </cell>
          <cell r="AS23">
            <v>2710.1408501982332</v>
          </cell>
          <cell r="AT23">
            <v>2737.2422587002156</v>
          </cell>
          <cell r="AU23">
            <v>2764.614681287218</v>
          </cell>
          <cell r="AV23">
            <v>2792.2608281000903</v>
          </cell>
          <cell r="AW23">
            <v>2820.1834363810913</v>
          </cell>
          <cell r="AX23">
            <v>2848.3852707449023</v>
          </cell>
          <cell r="AY23">
            <v>2876.8691234523512</v>
          </cell>
          <cell r="AZ23">
            <v>2905.6378146868747</v>
          </cell>
        </row>
        <row r="24">
          <cell r="B24">
            <v>1134.4455014106959</v>
          </cell>
          <cell r="C24">
            <v>1157.1344114389099</v>
          </cell>
          <cell r="D24">
            <v>1180.2770996676882</v>
          </cell>
          <cell r="E24">
            <v>1203.882641661042</v>
          </cell>
          <cell r="F24">
            <v>1227.9602944942628</v>
          </cell>
          <cell r="G24">
            <v>1252.5195003841482</v>
          </cell>
          <cell r="H24">
            <v>1277.5698903918312</v>
          </cell>
          <cell r="I24">
            <v>1303.1212881996678</v>
          </cell>
          <cell r="J24">
            <v>1329.1837139636611</v>
          </cell>
          <cell r="K24">
            <v>1355.7673882429344</v>
          </cell>
          <cell r="L24">
            <v>1382.882736007793</v>
          </cell>
          <cell r="X24">
            <v>2054.8923902828296</v>
          </cell>
          <cell r="Y24">
            <v>2095.9902380884864</v>
          </cell>
          <cell r="Z24">
            <v>2137.9100428502561</v>
          </cell>
          <cell r="AA24">
            <v>2180.6682437072614</v>
          </cell>
          <cell r="AB24">
            <v>2224.2816085814065</v>
          </cell>
          <cell r="AC24">
            <v>2268.7672407530345</v>
          </cell>
          <cell r="AD24">
            <v>2314.142585568095</v>
          </cell>
          <cell r="AE24">
            <v>2360.4254372794567</v>
          </cell>
          <cell r="AF24">
            <v>2407.6339460250456</v>
          </cell>
          <cell r="AG24">
            <v>2455.7866249455465</v>
          </cell>
          <cell r="AH24">
            <v>2504.9023574444573</v>
          </cell>
          <cell r="AI24">
            <v>2555.0004045933465</v>
          </cell>
          <cell r="AJ24">
            <v>2606.1004126852135</v>
          </cell>
          <cell r="AK24">
            <v>2658.2224209389178</v>
          </cell>
          <cell r="AL24">
            <v>2711.386869357696</v>
          </cell>
          <cell r="AM24">
            <v>2765.6146067448499</v>
          </cell>
          <cell r="AN24">
            <v>2820.9268988797467</v>
          </cell>
          <cell r="AO24">
            <v>2877.3454368573416</v>
          </cell>
          <cell r="AP24">
            <v>2906.1188912259149</v>
          </cell>
          <cell r="AQ24">
            <v>2935.1800801381742</v>
          </cell>
          <cell r="AR24">
            <v>2964.5318809395558</v>
          </cell>
          <cell r="AS24">
            <v>2994.1771997489514</v>
          </cell>
          <cell r="AT24">
            <v>3024.1189717464408</v>
          </cell>
          <cell r="AU24">
            <v>3054.3601614639051</v>
          </cell>
          <cell r="AV24">
            <v>3084.9037630785442</v>
          </cell>
          <cell r="AW24">
            <v>3115.7528007093297</v>
          </cell>
          <cell r="AX24">
            <v>3146.910328716423</v>
          </cell>
          <cell r="AY24">
            <v>3178.3794320035872</v>
          </cell>
          <cell r="AZ24">
            <v>3210.1632263236229</v>
          </cell>
        </row>
        <row r="25">
          <cell r="B25">
            <v>104.00471973285529</v>
          </cell>
          <cell r="C25">
            <v>106.0848141275124</v>
          </cell>
          <cell r="D25">
            <v>108.20651041006265</v>
          </cell>
          <cell r="E25">
            <v>110.37064061826391</v>
          </cell>
          <cell r="F25">
            <v>112.57805343062918</v>
          </cell>
          <cell r="G25">
            <v>114.82961449924177</v>
          </cell>
          <cell r="H25">
            <v>117.12620678922661</v>
          </cell>
          <cell r="I25">
            <v>119.46873092501114</v>
          </cell>
          <cell r="J25">
            <v>121.85810554351137</v>
          </cell>
          <cell r="K25">
            <v>124.2952676543816</v>
          </cell>
          <cell r="L25">
            <v>126.78117300746923</v>
          </cell>
          <cell r="X25">
            <v>220.12540922065355</v>
          </cell>
          <cell r="Y25">
            <v>224.52791740506663</v>
          </cell>
          <cell r="Z25">
            <v>229.01847575316796</v>
          </cell>
          <cell r="AA25">
            <v>233.59884526823132</v>
          </cell>
          <cell r="AB25">
            <v>238.27082217359595</v>
          </cell>
          <cell r="AC25">
            <v>243.03623861706785</v>
          </cell>
          <cell r="AD25">
            <v>247.89696338940922</v>
          </cell>
          <cell r="AE25">
            <v>252.85490265719741</v>
          </cell>
          <cell r="AF25">
            <v>257.91200071034137</v>
          </cell>
          <cell r="AG25">
            <v>263.07024072454823</v>
          </cell>
          <cell r="AH25">
            <v>268.33164553903919</v>
          </cell>
          <cell r="AI25">
            <v>273.69827844981995</v>
          </cell>
          <cell r="AJ25">
            <v>279.17224401881634</v>
          </cell>
          <cell r="AK25">
            <v>284.75568889919265</v>
          </cell>
          <cell r="AL25">
            <v>290.45080267717651</v>
          </cell>
          <cell r="AM25">
            <v>296.25981873072004</v>
          </cell>
          <cell r="AN25">
            <v>302.18501510533446</v>
          </cell>
          <cell r="AO25">
            <v>308.22871540744114</v>
          </cell>
          <cell r="AP25">
            <v>311.31100256151558</v>
          </cell>
          <cell r="AQ25">
            <v>314.42411258713071</v>
          </cell>
          <cell r="AR25">
            <v>317.56835371300201</v>
          </cell>
          <cell r="AS25">
            <v>320.74403725013201</v>
          </cell>
          <cell r="AT25">
            <v>323.95147762263332</v>
          </cell>
          <cell r="AU25">
            <v>327.19099239885963</v>
          </cell>
          <cell r="AV25">
            <v>330.46290232284821</v>
          </cell>
          <cell r="AW25">
            <v>333.76753134607668</v>
          </cell>
          <cell r="AX25">
            <v>337.10520665953743</v>
          </cell>
          <cell r="AY25">
            <v>340.47625872613281</v>
          </cell>
          <cell r="AZ25">
            <v>343.88102131339411</v>
          </cell>
        </row>
        <row r="26">
          <cell r="B26">
            <v>1163.8755609186583</v>
          </cell>
          <cell r="C26">
            <v>1187.1530721370314</v>
          </cell>
          <cell r="D26">
            <v>1210.8961335797719</v>
          </cell>
          <cell r="E26">
            <v>1235.1140562513674</v>
          </cell>
          <cell r="F26">
            <v>1259.8163373763948</v>
          </cell>
          <cell r="G26">
            <v>1285.0126641239228</v>
          </cell>
          <cell r="H26">
            <v>1310.7129174064014</v>
          </cell>
          <cell r="I26">
            <v>1336.9271757545293</v>
          </cell>
          <cell r="J26">
            <v>1363.66571926962</v>
          </cell>
          <cell r="K26">
            <v>1390.9390336550125</v>
          </cell>
          <cell r="L26">
            <v>1418.7578143281128</v>
          </cell>
          <cell r="X26">
            <v>2391.0062101872695</v>
          </cell>
          <cell r="Y26">
            <v>2438.8263343910148</v>
          </cell>
          <cell r="Z26">
            <v>2487.6028610788353</v>
          </cell>
          <cell r="AA26">
            <v>2537.354918300412</v>
          </cell>
          <cell r="AB26">
            <v>2588.1020166664202</v>
          </cell>
          <cell r="AC26">
            <v>2639.8640569997488</v>
          </cell>
          <cell r="AD26">
            <v>2692.6613381397437</v>
          </cell>
          <cell r="AE26">
            <v>2746.5145649025385</v>
          </cell>
          <cell r="AF26">
            <v>2801.4448562005891</v>
          </cell>
          <cell r="AG26">
            <v>2857.4737533246007</v>
          </cell>
          <cell r="AH26">
            <v>2914.6232283910927</v>
          </cell>
          <cell r="AI26">
            <v>2972.9156929589144</v>
          </cell>
          <cell r="AJ26">
            <v>3032.3740068180928</v>
          </cell>
          <cell r="AK26">
            <v>3093.0214869544548</v>
          </cell>
          <cell r="AL26">
            <v>3154.8819166935436</v>
          </cell>
          <cell r="AM26">
            <v>3217.9795550274143</v>
          </cell>
          <cell r="AN26">
            <v>3282.3391461279625</v>
          </cell>
          <cell r="AO26">
            <v>3347.9859290505219</v>
          </cell>
          <cell r="AP26">
            <v>3381.4657883410273</v>
          </cell>
          <cell r="AQ26">
            <v>3415.2804462244376</v>
          </cell>
          <cell r="AR26">
            <v>3449.4332506866822</v>
          </cell>
          <cell r="AS26">
            <v>3483.9275831935488</v>
          </cell>
          <cell r="AT26">
            <v>3518.7668590254843</v>
          </cell>
          <cell r="AU26">
            <v>3553.9545276157392</v>
          </cell>
          <cell r="AV26">
            <v>3589.4940728918964</v>
          </cell>
          <cell r="AW26">
            <v>3625.3890136208151</v>
          </cell>
          <cell r="AX26">
            <v>3661.6429037570233</v>
          </cell>
          <cell r="AY26">
            <v>3698.2593327945933</v>
          </cell>
          <cell r="AZ26">
            <v>3735.2419261225391</v>
          </cell>
        </row>
        <row r="27">
          <cell r="B27">
            <v>16384.795266306399</v>
          </cell>
          <cell r="C27">
            <v>16712.491171632526</v>
          </cell>
          <cell r="D27">
            <v>17046.740995065178</v>
          </cell>
          <cell r="E27">
            <v>17387.675814966482</v>
          </cell>
          <cell r="F27">
            <v>17735.429331265812</v>
          </cell>
          <cell r="G27">
            <v>18090.13791789113</v>
          </cell>
          <cell r="H27">
            <v>18451.940676248953</v>
          </cell>
          <cell r="I27">
            <v>18820.97948977393</v>
          </cell>
          <cell r="J27">
            <v>19197.399079569408</v>
          </cell>
          <cell r="K27">
            <v>19581.347061160795</v>
          </cell>
          <cell r="L27">
            <v>19972.974002384013</v>
          </cell>
          <cell r="X27">
            <v>20954.33286479396</v>
          </cell>
          <cell r="Y27">
            <v>21373.41952208984</v>
          </cell>
          <cell r="Z27">
            <v>21800.887912531638</v>
          </cell>
          <cell r="AA27">
            <v>22236.905670782271</v>
          </cell>
          <cell r="AB27">
            <v>22681.643784197917</v>
          </cell>
          <cell r="AC27">
            <v>23135.276659881874</v>
          </cell>
          <cell r="AD27">
            <v>23597.982193079511</v>
          </cell>
          <cell r="AE27">
            <v>24069.941836941103</v>
          </cell>
          <cell r="AF27">
            <v>24551.340673679926</v>
          </cell>
          <cell r="AG27">
            <v>25042.367487153526</v>
          </cell>
          <cell r="AH27">
            <v>25543.214836896597</v>
          </cell>
          <cell r="AI27">
            <v>26054.079133634528</v>
          </cell>
          <cell r="AJ27">
            <v>26575.160716307219</v>
          </cell>
          <cell r="AK27">
            <v>27106.663930633364</v>
          </cell>
          <cell r="AL27">
            <v>27648.79720924603</v>
          </cell>
          <cell r="AM27">
            <v>28201.77315343095</v>
          </cell>
          <cell r="AN27">
            <v>28765.808616499569</v>
          </cell>
          <cell r="AO27">
            <v>29341.124788829562</v>
          </cell>
          <cell r="AP27">
            <v>29634.536036717858</v>
          </cell>
          <cell r="AQ27">
            <v>29930.881397085035</v>
          </cell>
          <cell r="AR27">
            <v>30230.190211055884</v>
          </cell>
          <cell r="AS27">
            <v>30532.492113166441</v>
          </cell>
          <cell r="AT27">
            <v>30837.817034298107</v>
          </cell>
          <cell r="AU27">
            <v>31146.195204641088</v>
          </cell>
          <cell r="AV27">
            <v>31457.657156687499</v>
          </cell>
          <cell r="AW27">
            <v>31772.233728254374</v>
          </cell>
          <cell r="AX27">
            <v>32089.956065536917</v>
          </cell>
          <cell r="AY27">
            <v>32410.855626192286</v>
          </cell>
          <cell r="AZ27">
            <v>32734.964182454209</v>
          </cell>
        </row>
        <row r="28">
          <cell r="B28">
            <v>639.18035677059879</v>
          </cell>
          <cell r="C28">
            <v>651.9639639060108</v>
          </cell>
          <cell r="D28">
            <v>665.00324318413107</v>
          </cell>
          <cell r="E28">
            <v>678.30330804781374</v>
          </cell>
          <cell r="F28">
            <v>691.86937420877007</v>
          </cell>
          <cell r="G28">
            <v>705.70676169294552</v>
          </cell>
          <cell r="H28">
            <v>719.82089692680449</v>
          </cell>
          <cell r="I28">
            <v>734.21731486534065</v>
          </cell>
          <cell r="J28">
            <v>748.90166116264743</v>
          </cell>
          <cell r="K28">
            <v>763.87969438590039</v>
          </cell>
          <cell r="L28">
            <v>779.15728827361841</v>
          </cell>
          <cell r="X28">
            <v>443.61843282185259</v>
          </cell>
          <cell r="Y28">
            <v>452.49080147828965</v>
          </cell>
          <cell r="Z28">
            <v>461.54061750785547</v>
          </cell>
          <cell r="AA28">
            <v>470.7714298580126</v>
          </cell>
          <cell r="AB28">
            <v>480.18685845517285</v>
          </cell>
          <cell r="AC28">
            <v>489.79059562427631</v>
          </cell>
          <cell r="AD28">
            <v>499.58640753676184</v>
          </cell>
          <cell r="AE28">
            <v>509.57813568749708</v>
          </cell>
          <cell r="AF28">
            <v>519.76969840124707</v>
          </cell>
          <cell r="AG28">
            <v>530.16509236927197</v>
          </cell>
          <cell r="AH28">
            <v>540.76839421665738</v>
          </cell>
          <cell r="AI28">
            <v>551.5837621009905</v>
          </cell>
          <cell r="AJ28">
            <v>562.61543734301029</v>
          </cell>
          <cell r="AK28">
            <v>573.86774608987048</v>
          </cell>
          <cell r="AL28">
            <v>585.34510101166791</v>
          </cell>
          <cell r="AM28">
            <v>597.05200303190122</v>
          </cell>
          <cell r="AN28">
            <v>608.99304309253921</v>
          </cell>
          <cell r="AO28">
            <v>621.17290395438999</v>
          </cell>
          <cell r="AP28">
            <v>627.38463299393391</v>
          </cell>
          <cell r="AQ28">
            <v>633.65847932387328</v>
          </cell>
          <cell r="AR28">
            <v>639.99506411711207</v>
          </cell>
          <cell r="AS28">
            <v>646.3950147582832</v>
          </cell>
          <cell r="AT28">
            <v>652.85896490586606</v>
          </cell>
          <cell r="AU28">
            <v>659.38755455492469</v>
          </cell>
          <cell r="AV28">
            <v>665.98143010047397</v>
          </cell>
          <cell r="AW28">
            <v>672.64124440147873</v>
          </cell>
          <cell r="AX28">
            <v>679.36765684549357</v>
          </cell>
          <cell r="AY28">
            <v>686.16133341394846</v>
          </cell>
          <cell r="AZ28">
            <v>693.02294674808797</v>
          </cell>
        </row>
        <row r="29">
          <cell r="B29">
            <v>393.14117229504302</v>
          </cell>
          <cell r="C29">
            <v>401.00399574094388</v>
          </cell>
          <cell r="D29">
            <v>409.02407565576277</v>
          </cell>
          <cell r="E29">
            <v>417.20455716887801</v>
          </cell>
          <cell r="F29">
            <v>425.54864831225558</v>
          </cell>
          <cell r="G29">
            <v>434.05962127850069</v>
          </cell>
          <cell r="H29">
            <v>442.74081370407072</v>
          </cell>
          <cell r="I29">
            <v>451.59562997815215</v>
          </cell>
          <cell r="J29">
            <v>460.62754257771519</v>
          </cell>
          <cell r="K29">
            <v>469.84009342926947</v>
          </cell>
          <cell r="L29">
            <v>479.23689529785486</v>
          </cell>
          <cell r="X29">
            <v>601.63726144744692</v>
          </cell>
          <cell r="Y29">
            <v>613.67000667639581</v>
          </cell>
          <cell r="Z29">
            <v>625.94340680992377</v>
          </cell>
          <cell r="AA29">
            <v>638.46227494612219</v>
          </cell>
          <cell r="AB29">
            <v>651.23152044504468</v>
          </cell>
          <cell r="AC29">
            <v>664.25615085394554</v>
          </cell>
          <cell r="AD29">
            <v>677.54127387102449</v>
          </cell>
          <cell r="AE29">
            <v>691.092099348445</v>
          </cell>
          <cell r="AF29">
            <v>704.91394133541394</v>
          </cell>
          <cell r="AG29">
            <v>719.01222016212216</v>
          </cell>
          <cell r="AH29">
            <v>733.39246456536466</v>
          </cell>
          <cell r="AI29">
            <v>748.060313856672</v>
          </cell>
          <cell r="AJ29">
            <v>763.02152013380544</v>
          </cell>
          <cell r="AK29">
            <v>778.28195053648153</v>
          </cell>
          <cell r="AL29">
            <v>793.84758954721121</v>
          </cell>
          <cell r="AM29">
            <v>809.7245413381554</v>
          </cell>
          <cell r="AN29">
            <v>825.91903216491846</v>
          </cell>
          <cell r="AO29">
            <v>842.43741280821678</v>
          </cell>
          <cell r="AP29">
            <v>850.86178693629893</v>
          </cell>
          <cell r="AQ29">
            <v>859.37040480566191</v>
          </cell>
          <cell r="AR29">
            <v>867.96410885371847</v>
          </cell>
          <cell r="AS29">
            <v>876.64374994225568</v>
          </cell>
          <cell r="AT29">
            <v>885.4101874416782</v>
          </cell>
          <cell r="AU29">
            <v>894.26428931609496</v>
          </cell>
          <cell r="AV29">
            <v>903.20693220925591</v>
          </cell>
          <cell r="AW29">
            <v>912.23900153134844</v>
          </cell>
          <cell r="AX29">
            <v>921.36139154666193</v>
          </cell>
          <cell r="AY29">
            <v>930.5750054621285</v>
          </cell>
          <cell r="AZ29">
            <v>939.88075551674979</v>
          </cell>
        </row>
        <row r="30">
          <cell r="B30">
            <v>101.45041268122081</v>
          </cell>
          <cell r="C30">
            <v>103.47942093484522</v>
          </cell>
          <cell r="D30">
            <v>105.54900935354213</v>
          </cell>
          <cell r="E30">
            <v>107.65998954061298</v>
          </cell>
          <cell r="F30">
            <v>109.81318933142525</v>
          </cell>
          <cell r="G30">
            <v>112.00945311805376</v>
          </cell>
          <cell r="H30">
            <v>114.24964218041484</v>
          </cell>
          <cell r="I30">
            <v>116.53463502402313</v>
          </cell>
          <cell r="J30">
            <v>118.8653277245036</v>
          </cell>
          <cell r="K30">
            <v>121.24263427899368</v>
          </cell>
          <cell r="L30">
            <v>123.66748696457356</v>
          </cell>
          <cell r="X30">
            <v>184.57117277989488</v>
          </cell>
          <cell r="Y30">
            <v>188.26259623549277</v>
          </cell>
          <cell r="Z30">
            <v>192.02784816020261</v>
          </cell>
          <cell r="AA30">
            <v>195.86840512340666</v>
          </cell>
          <cell r="AB30">
            <v>199.78577322587481</v>
          </cell>
          <cell r="AC30">
            <v>203.78148869039231</v>
          </cell>
          <cell r="AD30">
            <v>207.85711846420014</v>
          </cell>
          <cell r="AE30">
            <v>212.01426083348414</v>
          </cell>
          <cell r="AF30">
            <v>216.25454605015383</v>
          </cell>
          <cell r="AG30">
            <v>220.5796369711569</v>
          </cell>
          <cell r="AH30">
            <v>224.99122971058003</v>
          </cell>
          <cell r="AI30">
            <v>229.49105430479162</v>
          </cell>
          <cell r="AJ30">
            <v>234.08087539088746</v>
          </cell>
          <cell r="AK30">
            <v>238.7624928987052</v>
          </cell>
          <cell r="AL30">
            <v>243.53774275667931</v>
          </cell>
          <cell r="AM30">
            <v>248.40849761181289</v>
          </cell>
          <cell r="AN30">
            <v>253.37666756404914</v>
          </cell>
          <cell r="AO30">
            <v>258.4442009153301</v>
          </cell>
          <cell r="AP30">
            <v>261.02864292448339</v>
          </cell>
          <cell r="AQ30">
            <v>263.6389293537282</v>
          </cell>
          <cell r="AR30">
            <v>266.27531864726546</v>
          </cell>
          <cell r="AS30">
            <v>268.93807183373809</v>
          </cell>
          <cell r="AT30">
            <v>271.62745255207545</v>
          </cell>
          <cell r="AU30">
            <v>274.34372707759621</v>
          </cell>
          <cell r="AV30">
            <v>277.0871643483722</v>
          </cell>
          <cell r="AW30">
            <v>279.8580359918559</v>
          </cell>
          <cell r="AX30">
            <v>282.65661635177446</v>
          </cell>
          <cell r="AY30">
            <v>285.48318251529219</v>
          </cell>
          <cell r="AZ30">
            <v>288.33801434044511</v>
          </cell>
        </row>
        <row r="31">
          <cell r="B31">
            <v>48.481858408305378</v>
          </cell>
          <cell r="C31">
            <v>49.451495576471487</v>
          </cell>
          <cell r="D31">
            <v>50.440525488000915</v>
          </cell>
          <cell r="E31">
            <v>51.449335997760933</v>
          </cell>
          <cell r="F31">
            <v>52.478322717716154</v>
          </cell>
          <cell r="G31">
            <v>53.527889172070481</v>
          </cell>
          <cell r="H31">
            <v>54.598446955511889</v>
          </cell>
          <cell r="I31">
            <v>55.690415894622127</v>
          </cell>
          <cell r="J31">
            <v>56.804224212514569</v>
          </cell>
          <cell r="K31">
            <v>57.940308696764859</v>
          </cell>
          <cell r="L31">
            <v>59.099114870700156</v>
          </cell>
          <cell r="X31">
            <v>106.20937661720266</v>
          </cell>
          <cell r="Y31">
            <v>108.33356414954672</v>
          </cell>
          <cell r="Z31">
            <v>110.50023543253765</v>
          </cell>
          <cell r="AA31">
            <v>112.71024014118841</v>
          </cell>
          <cell r="AB31">
            <v>114.96444494401217</v>
          </cell>
          <cell r="AC31">
            <v>117.26373384289242</v>
          </cell>
          <cell r="AD31">
            <v>119.60900851975028</v>
          </cell>
          <cell r="AE31">
            <v>122.00118869014528</v>
          </cell>
          <cell r="AF31">
            <v>124.44121246394819</v>
          </cell>
          <cell r="AG31">
            <v>126.93003671322715</v>
          </cell>
          <cell r="AH31">
            <v>129.46863744749169</v>
          </cell>
          <cell r="AI31">
            <v>132.05801019644153</v>
          </cell>
          <cell r="AJ31">
            <v>134.69917040037035</v>
          </cell>
          <cell r="AK31">
            <v>137.39315380837775</v>
          </cell>
          <cell r="AL31">
            <v>140.14101688454531</v>
          </cell>
          <cell r="AM31">
            <v>142.94383722223623</v>
          </cell>
          <cell r="AN31">
            <v>145.80271396668095</v>
          </cell>
          <cell r="AO31">
            <v>148.71876824601458</v>
          </cell>
          <cell r="AP31">
            <v>150.20595592847474</v>
          </cell>
          <cell r="AQ31">
            <v>151.7080154877595</v>
          </cell>
          <cell r="AR31">
            <v>153.22509564263709</v>
          </cell>
          <cell r="AS31">
            <v>154.75734659906345</v>
          </cell>
          <cell r="AT31">
            <v>156.30492006505409</v>
          </cell>
          <cell r="AU31">
            <v>157.86796926570463</v>
          </cell>
          <cell r="AV31">
            <v>159.44664895836166</v>
          </cell>
          <cell r="AW31">
            <v>161.04111544794529</v>
          </cell>
          <cell r="AX31">
            <v>162.65152660242475</v>
          </cell>
          <cell r="AY31">
            <v>164.27804186844901</v>
          </cell>
          <cell r="AZ31">
            <v>165.92082228713349</v>
          </cell>
        </row>
        <row r="32">
          <cell r="B32">
            <v>4318.4447696872157</v>
          </cell>
          <cell r="C32">
            <v>4404.8136650809602</v>
          </cell>
          <cell r="D32">
            <v>4492.9099383825796</v>
          </cell>
          <cell r="E32">
            <v>4582.7681371502313</v>
          </cell>
          <cell r="F32">
            <v>4674.4234998932361</v>
          </cell>
          <cell r="G32">
            <v>4767.9119698911009</v>
          </cell>
          <cell r="H32">
            <v>4863.2702092889231</v>
          </cell>
          <cell r="I32">
            <v>4960.5356134747017</v>
          </cell>
          <cell r="J32">
            <v>5059.7463257441959</v>
          </cell>
          <cell r="K32">
            <v>5160.9412522590801</v>
          </cell>
          <cell r="L32">
            <v>5264.1600773042619</v>
          </cell>
          <cell r="X32">
            <v>7687.875059895201</v>
          </cell>
          <cell r="Y32">
            <v>7841.6325610931053</v>
          </cell>
          <cell r="Z32">
            <v>7998.4652123149672</v>
          </cell>
          <cell r="AA32">
            <v>8158.4345165612667</v>
          </cell>
          <cell r="AB32">
            <v>8321.6032068924924</v>
          </cell>
          <cell r="AC32">
            <v>8488.0352710303414</v>
          </cell>
          <cell r="AD32">
            <v>8657.7959764509487</v>
          </cell>
          <cell r="AE32">
            <v>8830.951895979968</v>
          </cell>
          <cell r="AF32">
            <v>9007.5709338995675</v>
          </cell>
          <cell r="AG32">
            <v>9187.7223525775589</v>
          </cell>
          <cell r="AH32">
            <v>9371.4767996291102</v>
          </cell>
          <cell r="AI32">
            <v>9558.9063356216921</v>
          </cell>
          <cell r="AJ32">
            <v>9750.0844623341254</v>
          </cell>
          <cell r="AK32">
            <v>9945.0861515808083</v>
          </cell>
          <cell r="AL32">
            <v>10143.987874612425</v>
          </cell>
          <cell r="AM32">
            <v>10346.867632104673</v>
          </cell>
          <cell r="AN32">
            <v>10553.804984746766</v>
          </cell>
          <cell r="AO32">
            <v>10764.881084441702</v>
          </cell>
          <cell r="AP32">
            <v>10872.529895286119</v>
          </cell>
          <cell r="AQ32">
            <v>10981.25519423898</v>
          </cell>
          <cell r="AR32">
            <v>11091.06774618137</v>
          </cell>
          <cell r="AS32">
            <v>11201.978423643184</v>
          </cell>
          <cell r="AT32">
            <v>11313.998207879617</v>
          </cell>
          <cell r="AU32">
            <v>11427.138189958412</v>
          </cell>
          <cell r="AV32">
            <v>11541.409571857996</v>
          </cell>
          <cell r="AW32">
            <v>11656.823667576575</v>
          </cell>
          <cell r="AX32">
            <v>11773.391904252341</v>
          </cell>
          <cell r="AY32">
            <v>11891.125823294864</v>
          </cell>
          <cell r="AZ32">
            <v>12010.037081527813</v>
          </cell>
        </row>
        <row r="33">
          <cell r="B33">
            <v>1527.464511194574</v>
          </cell>
          <cell r="C33">
            <v>1558.0138014184656</v>
          </cell>
          <cell r="D33">
            <v>1589.1740774468349</v>
          </cell>
          <cell r="E33">
            <v>1620.9575589957717</v>
          </cell>
          <cell r="F33">
            <v>1653.3767101756871</v>
          </cell>
          <cell r="G33">
            <v>1686.4442443792009</v>
          </cell>
          <cell r="H33">
            <v>1720.1731292667848</v>
          </cell>
          <cell r="I33">
            <v>1754.5765918521206</v>
          </cell>
          <cell r="J33">
            <v>1789.6681236891629</v>
          </cell>
          <cell r="K33">
            <v>1825.4614861629461</v>
          </cell>
          <cell r="L33">
            <v>1861.970715886205</v>
          </cell>
          <cell r="X33">
            <v>2286.0920698702771</v>
          </cell>
          <cell r="Y33">
            <v>2331.8139112676827</v>
          </cell>
          <cell r="Z33">
            <v>2378.4501894930363</v>
          </cell>
          <cell r="AA33">
            <v>2426.019193282897</v>
          </cell>
          <cell r="AB33">
            <v>2474.5395771485551</v>
          </cell>
          <cell r="AC33">
            <v>2524.0303686915263</v>
          </cell>
          <cell r="AD33">
            <v>2574.5109760653568</v>
          </cell>
          <cell r="AE33">
            <v>2626.0011955866639</v>
          </cell>
          <cell r="AF33">
            <v>2678.5212194983974</v>
          </cell>
          <cell r="AG33">
            <v>2732.0916438883655</v>
          </cell>
          <cell r="AH33">
            <v>2786.7334767661328</v>
          </cell>
          <cell r="AI33">
            <v>2842.4681463014554</v>
          </cell>
          <cell r="AJ33">
            <v>2899.3175092274846</v>
          </cell>
          <cell r="AK33">
            <v>2957.3038594120344</v>
          </cell>
          <cell r="AL33">
            <v>3016.4499366002751</v>
          </cell>
          <cell r="AM33">
            <v>3076.7789353322805</v>
          </cell>
          <cell r="AN33">
            <v>3138.3145140389261</v>
          </cell>
          <cell r="AO33">
            <v>3201.0808043197044</v>
          </cell>
          <cell r="AP33">
            <v>3233.0916123629013</v>
          </cell>
          <cell r="AQ33">
            <v>3265.4225284865302</v>
          </cell>
          <cell r="AR33">
            <v>3298.0767537713955</v>
          </cell>
          <cell r="AS33">
            <v>3331.0575213091092</v>
          </cell>
          <cell r="AT33">
            <v>3364.3680965222002</v>
          </cell>
          <cell r="AU33">
            <v>3398.011777487422</v>
          </cell>
          <cell r="AV33">
            <v>3431.9918952622961</v>
          </cell>
          <cell r="AW33">
            <v>3466.3118142149192</v>
          </cell>
          <cell r="AX33">
            <v>3500.9749323570686</v>
          </cell>
          <cell r="AY33">
            <v>3535.9846816806394</v>
          </cell>
          <cell r="AZ33">
            <v>3571.3445284974459</v>
          </cell>
        </row>
        <row r="34">
          <cell r="B34">
            <v>5551.7308483133338</v>
          </cell>
          <cell r="C34">
            <v>5662.7654652796009</v>
          </cell>
          <cell r="D34">
            <v>5776.0207745851931</v>
          </cell>
          <cell r="E34">
            <v>5891.5411900768968</v>
          </cell>
          <cell r="F34">
            <v>6009.3720138784347</v>
          </cell>
          <cell r="G34">
            <v>6129.5594541560031</v>
          </cell>
          <cell r="H34">
            <v>6252.1506432391234</v>
          </cell>
          <cell r="I34">
            <v>6377.1936561039056</v>
          </cell>
          <cell r="J34">
            <v>6504.737529225984</v>
          </cell>
          <cell r="K34">
            <v>6634.8322798105037</v>
          </cell>
          <cell r="L34">
            <v>6767.5289254067138</v>
          </cell>
          <cell r="X34">
            <v>13500.247957086627</v>
          </cell>
          <cell r="Y34">
            <v>13770.252916228359</v>
          </cell>
          <cell r="Z34">
            <v>14045.657974552927</v>
          </cell>
          <cell r="AA34">
            <v>14326.571134043985</v>
          </cell>
          <cell r="AB34">
            <v>14613.102556724865</v>
          </cell>
          <cell r="AC34">
            <v>14905.364607859363</v>
          </cell>
          <cell r="AD34">
            <v>15203.47190001655</v>
          </cell>
          <cell r="AE34">
            <v>15507.541338016881</v>
          </cell>
          <cell r="AF34">
            <v>15817.692164777218</v>
          </cell>
          <cell r="AG34">
            <v>16134.046008072763</v>
          </cell>
          <cell r="AH34">
            <v>16456.726928234217</v>
          </cell>
          <cell r="AI34">
            <v>16785.861466798902</v>
          </cell>
          <cell r="AJ34">
            <v>17121.578696134879</v>
          </cell>
          <cell r="AK34">
            <v>17464.010270057577</v>
          </cell>
          <cell r="AL34">
            <v>17813.290475458729</v>
          </cell>
          <cell r="AM34">
            <v>18169.556284967905</v>
          </cell>
          <cell r="AN34">
            <v>18532.947410667264</v>
          </cell>
          <cell r="AO34">
            <v>18903.60635888061</v>
          </cell>
          <cell r="AP34">
            <v>19092.642422469416</v>
          </cell>
          <cell r="AQ34">
            <v>19283.56884669411</v>
          </cell>
          <cell r="AR34">
            <v>19476.404535161051</v>
          </cell>
          <cell r="AS34">
            <v>19671.168580512662</v>
          </cell>
          <cell r="AT34">
            <v>19867.880266317788</v>
          </cell>
          <cell r="AU34">
            <v>20066.559068980965</v>
          </cell>
          <cell r="AV34">
            <v>20267.224659670774</v>
          </cell>
          <cell r="AW34">
            <v>20469.896906267481</v>
          </cell>
          <cell r="AX34">
            <v>20674.595875330157</v>
          </cell>
          <cell r="AY34">
            <v>20881.341834083458</v>
          </cell>
          <cell r="AZ34">
            <v>21090.155252424291</v>
          </cell>
        </row>
        <row r="35">
          <cell r="B35">
            <v>943.98304082143102</v>
          </cell>
          <cell r="C35">
            <v>962.86270163785969</v>
          </cell>
          <cell r="D35">
            <v>982.11995567061695</v>
          </cell>
          <cell r="E35">
            <v>1001.7623547840293</v>
          </cell>
          <cell r="F35">
            <v>1021.7976018797099</v>
          </cell>
          <cell r="G35">
            <v>1042.2335539173041</v>
          </cell>
          <cell r="H35">
            <v>1063.0782249956503</v>
          </cell>
          <cell r="I35">
            <v>1084.3397894955633</v>
          </cell>
          <cell r="J35">
            <v>1106.0265852854745</v>
          </cell>
          <cell r="K35">
            <v>1128.147116991184</v>
          </cell>
          <cell r="L35">
            <v>1150.7100593310076</v>
          </cell>
          <cell r="X35">
            <v>1858.6640908010468</v>
          </cell>
          <cell r="Y35">
            <v>1895.8373726170678</v>
          </cell>
          <cell r="Z35">
            <v>1933.7541200694091</v>
          </cell>
          <cell r="AA35">
            <v>1972.4292024707972</v>
          </cell>
          <cell r="AB35">
            <v>2011.8777865202132</v>
          </cell>
          <cell r="AC35">
            <v>2052.1153422506177</v>
          </cell>
          <cell r="AD35">
            <v>2093.1576490956299</v>
          </cell>
          <cell r="AE35">
            <v>2135.0208020775426</v>
          </cell>
          <cell r="AF35">
            <v>2177.7212181190935</v>
          </cell>
          <cell r="AG35">
            <v>2221.2756424814752</v>
          </cell>
          <cell r="AH35">
            <v>2265.7011553311045</v>
          </cell>
          <cell r="AI35">
            <v>2311.0151784377267</v>
          </cell>
          <cell r="AJ35">
            <v>2357.2354820064811</v>
          </cell>
          <cell r="AK35">
            <v>2404.3801916466109</v>
          </cell>
          <cell r="AL35">
            <v>2452.4677954795429</v>
          </cell>
          <cell r="AM35">
            <v>2501.5171513891337</v>
          </cell>
          <cell r="AN35">
            <v>2551.5474944169164</v>
          </cell>
          <cell r="AO35">
            <v>2602.5784443052548</v>
          </cell>
          <cell r="AP35">
            <v>2628.6042287483074</v>
          </cell>
          <cell r="AQ35">
            <v>2654.8902710357906</v>
          </cell>
          <cell r="AR35">
            <v>2681.4391737461488</v>
          </cell>
          <cell r="AS35">
            <v>2708.2535654836101</v>
          </cell>
          <cell r="AT35">
            <v>2735.3361011384463</v>
          </cell>
          <cell r="AU35">
            <v>2762.6894621498309</v>
          </cell>
          <cell r="AV35">
            <v>2790.3163567713291</v>
          </cell>
          <cell r="AW35">
            <v>2818.2195203390424</v>
          </cell>
          <cell r="AX35">
            <v>2846.4017155424331</v>
          </cell>
          <cell r="AY35">
            <v>2874.8657326978573</v>
          </cell>
          <cell r="AZ35">
            <v>2903.6143900248358</v>
          </cell>
        </row>
        <row r="36">
          <cell r="B36">
            <v>1497.2737124125376</v>
          </cell>
          <cell r="C36">
            <v>1527.2191866607884</v>
          </cell>
          <cell r="D36">
            <v>1557.7635703940041</v>
          </cell>
          <cell r="E36">
            <v>1588.9188418018841</v>
          </cell>
          <cell r="F36">
            <v>1620.6972186379219</v>
          </cell>
          <cell r="G36">
            <v>1653.1111630106805</v>
          </cell>
          <cell r="H36">
            <v>1686.1733862708941</v>
          </cell>
          <cell r="I36">
            <v>1719.8968539963121</v>
          </cell>
          <cell r="J36">
            <v>1754.2947910762384</v>
          </cell>
          <cell r="K36">
            <v>1789.3806868977633</v>
          </cell>
          <cell r="L36">
            <v>1825.1683006357187</v>
          </cell>
          <cell r="X36">
            <v>4451.7271638210432</v>
          </cell>
          <cell r="Y36">
            <v>4540.7617070974638</v>
          </cell>
          <cell r="Z36">
            <v>4631.5769412394129</v>
          </cell>
          <cell r="AA36">
            <v>4724.2084800642015</v>
          </cell>
          <cell r="AB36">
            <v>4818.6926496654851</v>
          </cell>
          <cell r="AC36">
            <v>4915.0665026587949</v>
          </cell>
          <cell r="AD36">
            <v>5013.3678327119706</v>
          </cell>
          <cell r="AE36">
            <v>5113.6351893662104</v>
          </cell>
          <cell r="AF36">
            <v>5215.907893153535</v>
          </cell>
          <cell r="AG36">
            <v>5320.2260510166061</v>
          </cell>
          <cell r="AH36">
            <v>5426.6305720369382</v>
          </cell>
          <cell r="AI36">
            <v>5535.1631834776772</v>
          </cell>
          <cell r="AJ36">
            <v>5645.8664471472312</v>
          </cell>
          <cell r="AK36">
            <v>5758.7837760901757</v>
          </cell>
          <cell r="AL36">
            <v>5873.9594516119796</v>
          </cell>
          <cell r="AM36">
            <v>5991.438640644219</v>
          </cell>
          <cell r="AN36">
            <v>6111.2674134571034</v>
          </cell>
          <cell r="AO36">
            <v>6233.4927617262456</v>
          </cell>
          <cell r="AP36">
            <v>6295.8276893435077</v>
          </cell>
          <cell r="AQ36">
            <v>6358.7859662369428</v>
          </cell>
          <cell r="AR36">
            <v>6422.3738258993126</v>
          </cell>
          <cell r="AS36">
            <v>6486.5975641583054</v>
          </cell>
          <cell r="AT36">
            <v>6551.4635397998882</v>
          </cell>
          <cell r="AU36">
            <v>6616.9781751978871</v>
          </cell>
          <cell r="AV36">
            <v>6683.1479569498661</v>
          </cell>
          <cell r="AW36">
            <v>6749.9794365193648</v>
          </cell>
          <cell r="AX36">
            <v>6817.4792308845581</v>
          </cell>
          <cell r="AY36">
            <v>6885.6540231934041</v>
          </cell>
          <cell r="AZ36">
            <v>6954.5105634253378</v>
          </cell>
        </row>
        <row r="37">
          <cell r="B37">
            <v>544.17845882647191</v>
          </cell>
          <cell r="C37">
            <v>555.06202800300139</v>
          </cell>
          <cell r="D37">
            <v>566.16326856306148</v>
          </cell>
          <cell r="E37">
            <v>577.48653393432267</v>
          </cell>
          <cell r="F37">
            <v>589.03626461300917</v>
          </cell>
          <cell r="G37">
            <v>600.81698990526934</v>
          </cell>
          <cell r="H37">
            <v>612.83332970337472</v>
          </cell>
          <cell r="I37">
            <v>625.08999629744221</v>
          </cell>
          <cell r="J37">
            <v>637.59179622339104</v>
          </cell>
          <cell r="K37">
            <v>650.3436321478589</v>
          </cell>
          <cell r="L37">
            <v>663.3505047908161</v>
          </cell>
          <cell r="X37">
            <v>1470.0932007381102</v>
          </cell>
          <cell r="Y37">
            <v>1499.4950647528724</v>
          </cell>
          <cell r="Z37">
            <v>1529.4849660479299</v>
          </cell>
          <cell r="AA37">
            <v>1560.0746653688884</v>
          </cell>
          <cell r="AB37">
            <v>1591.2761586762663</v>
          </cell>
          <cell r="AC37">
            <v>1623.1016818497917</v>
          </cell>
          <cell r="AD37">
            <v>1655.5637154867875</v>
          </cell>
          <cell r="AE37">
            <v>1688.6749897965233</v>
          </cell>
          <cell r="AF37">
            <v>1722.4484895924538</v>
          </cell>
          <cell r="AG37">
            <v>1756.8974593843029</v>
          </cell>
          <cell r="AH37">
            <v>1792.0354085719889</v>
          </cell>
          <cell r="AI37">
            <v>1827.8761167434286</v>
          </cell>
          <cell r="AJ37">
            <v>1864.4336390782971</v>
          </cell>
          <cell r="AK37">
            <v>1901.7223118598631</v>
          </cell>
          <cell r="AL37">
            <v>1939.7567580970604</v>
          </cell>
          <cell r="AM37">
            <v>1978.5518932590016</v>
          </cell>
          <cell r="AN37">
            <v>2018.1229311241816</v>
          </cell>
          <cell r="AO37">
            <v>2058.4853897466651</v>
          </cell>
          <cell r="AP37">
            <v>2079.0702436441316</v>
          </cell>
          <cell r="AQ37">
            <v>2099.8609460805728</v>
          </cell>
          <cell r="AR37">
            <v>2120.8595555413785</v>
          </cell>
          <cell r="AS37">
            <v>2142.0681510967925</v>
          </cell>
          <cell r="AT37">
            <v>2163.4888326077603</v>
          </cell>
          <cell r="AU37">
            <v>2185.1237209338378</v>
          </cell>
          <cell r="AV37">
            <v>2206.9749581431761</v>
          </cell>
          <cell r="AW37">
            <v>2229.0447077246076</v>
          </cell>
          <cell r="AX37">
            <v>2251.3351548018536</v>
          </cell>
          <cell r="AY37">
            <v>2273.848506349872</v>
          </cell>
          <cell r="AZ37">
            <v>2296.5869914133705</v>
          </cell>
        </row>
        <row r="38">
          <cell r="B38">
            <v>372.04037491197568</v>
          </cell>
          <cell r="C38">
            <v>379.48118241021518</v>
          </cell>
          <cell r="D38">
            <v>387.07080605841952</v>
          </cell>
          <cell r="E38">
            <v>394.81222217958793</v>
          </cell>
          <cell r="F38">
            <v>402.70846662317967</v>
          </cell>
          <cell r="G38">
            <v>410.76263595564325</v>
          </cell>
          <cell r="H38">
            <v>418.97788867475612</v>
          </cell>
          <cell r="I38">
            <v>427.35744644825127</v>
          </cell>
          <cell r="J38">
            <v>435.90459537721631</v>
          </cell>
          <cell r="K38">
            <v>444.62268728476067</v>
          </cell>
          <cell r="L38">
            <v>453.51514103045588</v>
          </cell>
          <cell r="X38">
            <v>572.49444469272657</v>
          </cell>
          <cell r="Y38">
            <v>583.94433358658114</v>
          </cell>
          <cell r="Z38">
            <v>595.62322025831281</v>
          </cell>
          <cell r="AA38">
            <v>607.53568466347906</v>
          </cell>
          <cell r="AB38">
            <v>619.68639835674867</v>
          </cell>
          <cell r="AC38">
            <v>632.08012632388363</v>
          </cell>
          <cell r="AD38">
            <v>644.72172885036127</v>
          </cell>
          <cell r="AE38">
            <v>657.61616342736852</v>
          </cell>
          <cell r="AF38">
            <v>670.76848669591584</v>
          </cell>
          <cell r="AG38">
            <v>684.18385642983412</v>
          </cell>
          <cell r="AH38">
            <v>697.86753355843075</v>
          </cell>
          <cell r="AI38">
            <v>711.82488422959932</v>
          </cell>
          <cell r="AJ38">
            <v>726.06138191419132</v>
          </cell>
          <cell r="AK38">
            <v>740.58260955247511</v>
          </cell>
          <cell r="AL38">
            <v>755.39426174352457</v>
          </cell>
          <cell r="AM38">
            <v>770.5021469783951</v>
          </cell>
          <cell r="AN38">
            <v>785.91218991796302</v>
          </cell>
          <cell r="AO38">
            <v>801.63043371632227</v>
          </cell>
          <cell r="AP38">
            <v>809.64673805348548</v>
          </cell>
          <cell r="AQ38">
            <v>817.7432054340203</v>
          </cell>
          <cell r="AR38">
            <v>825.92063748836051</v>
          </cell>
          <cell r="AS38">
            <v>834.17984386324417</v>
          </cell>
          <cell r="AT38">
            <v>842.52164230187657</v>
          </cell>
          <cell r="AU38">
            <v>850.94685872489538</v>
          </cell>
          <cell r="AV38">
            <v>859.45632731214437</v>
          </cell>
          <cell r="AW38">
            <v>868.05089058526585</v>
          </cell>
          <cell r="AX38">
            <v>876.73139949111851</v>
          </cell>
          <cell r="AY38">
            <v>885.49871348602971</v>
          </cell>
          <cell r="AZ38">
            <v>894.35370062088998</v>
          </cell>
        </row>
        <row r="39">
          <cell r="B39">
            <v>6358.7684609140351</v>
          </cell>
          <cell r="C39">
            <v>6485.9438301323162</v>
          </cell>
          <cell r="D39">
            <v>6615.6627067349627</v>
          </cell>
          <cell r="E39">
            <v>6747.9759608696622</v>
          </cell>
          <cell r="F39">
            <v>6882.935480087056</v>
          </cell>
          <cell r="G39">
            <v>7020.5941896887971</v>
          </cell>
          <cell r="H39">
            <v>7161.0060734825729</v>
          </cell>
          <cell r="I39">
            <v>7304.2261949522244</v>
          </cell>
          <cell r="J39">
            <v>7450.3107188512695</v>
          </cell>
          <cell r="K39">
            <v>7599.3169332282951</v>
          </cell>
          <cell r="L39">
            <v>7751.3032718928607</v>
          </cell>
          <cell r="X39">
            <v>10174.036456791186</v>
          </cell>
          <cell r="Y39">
            <v>10377.517185927009</v>
          </cell>
          <cell r="Z39">
            <v>10585.067529645548</v>
          </cell>
          <cell r="AA39">
            <v>10796.76888023846</v>
          </cell>
          <cell r="AB39">
            <v>11012.70425784323</v>
          </cell>
          <cell r="AC39">
            <v>11232.958343000095</v>
          </cell>
          <cell r="AD39">
            <v>11457.617509860096</v>
          </cell>
          <cell r="AE39">
            <v>11686.769860057299</v>
          </cell>
          <cell r="AF39">
            <v>11920.505257258445</v>
          </cell>
          <cell r="AG39">
            <v>12158.915362403613</v>
          </cell>
          <cell r="AH39">
            <v>12402.093669651686</v>
          </cell>
          <cell r="AI39">
            <v>12650.135543044718</v>
          </cell>
          <cell r="AJ39">
            <v>12903.138253905612</v>
          </cell>
          <cell r="AK39">
            <v>13161.201018983724</v>
          </cell>
          <cell r="AL39">
            <v>13424.425039363397</v>
          </cell>
          <cell r="AM39">
            <v>13692.913540150665</v>
          </cell>
          <cell r="AN39">
            <v>13966.771810953678</v>
          </cell>
          <cell r="AO39">
            <v>14246.107247172751</v>
          </cell>
          <cell r="AP39">
            <v>14388.568319644479</v>
          </cell>
          <cell r="AQ39">
            <v>14532.454002840923</v>
          </cell>
          <cell r="AR39">
            <v>14677.778542869331</v>
          </cell>
          <cell r="AS39">
            <v>14824.556328298026</v>
          </cell>
          <cell r="AT39">
            <v>14972.801891581006</v>
          </cell>
          <cell r="AU39">
            <v>15122.529910496816</v>
          </cell>
          <cell r="AV39">
            <v>15273.755209601784</v>
          </cell>
          <cell r="AW39">
            <v>15426.492761697802</v>
          </cell>
          <cell r="AX39">
            <v>15580.75768931478</v>
          </cell>
          <cell r="AY39">
            <v>15736.565266207928</v>
          </cell>
          <cell r="AZ39">
            <v>15893.930918870008</v>
          </cell>
        </row>
        <row r="40">
          <cell r="B40">
            <v>2703.2085006964535</v>
          </cell>
          <cell r="C40">
            <v>2757.2726707103825</v>
          </cell>
          <cell r="D40">
            <v>2812.4181241245901</v>
          </cell>
          <cell r="E40">
            <v>2868.6664866070819</v>
          </cell>
          <cell r="F40">
            <v>2926.0398163392238</v>
          </cell>
          <cell r="G40">
            <v>2984.5606126660082</v>
          </cell>
          <cell r="H40">
            <v>3044.2518249193286</v>
          </cell>
          <cell r="I40">
            <v>3105.136861417715</v>
          </cell>
          <cell r="J40">
            <v>3167.2395986460692</v>
          </cell>
          <cell r="K40">
            <v>3230.5843906189907</v>
          </cell>
          <cell r="L40">
            <v>3295.1960784313706</v>
          </cell>
          <cell r="X40">
            <v>5128.7831342848822</v>
          </cell>
          <cell r="Y40">
            <v>5231.3587969705795</v>
          </cell>
          <cell r="Z40">
            <v>5335.9859729099908</v>
          </cell>
          <cell r="AA40">
            <v>5442.7056923681903</v>
          </cell>
          <cell r="AB40">
            <v>5551.5598062155541</v>
          </cell>
          <cell r="AC40">
            <v>5662.5910023398656</v>
          </cell>
          <cell r="AD40">
            <v>5775.8428223866631</v>
          </cell>
          <cell r="AE40">
            <v>5891.3596788343966</v>
          </cell>
          <cell r="AF40">
            <v>6009.1868724110846</v>
          </cell>
          <cell r="AG40">
            <v>6129.3706098593066</v>
          </cell>
          <cell r="AH40">
            <v>6251.9580220564931</v>
          </cell>
          <cell r="AI40">
            <v>6376.9971824976228</v>
          </cell>
          <cell r="AJ40">
            <v>6504.5371261475757</v>
          </cell>
          <cell r="AK40">
            <v>6634.6278686705273</v>
          </cell>
          <cell r="AL40">
            <v>6767.3204260439379</v>
          </cell>
          <cell r="AM40">
            <v>6902.6668345648168</v>
          </cell>
          <cell r="AN40">
            <v>7040.7201712561127</v>
          </cell>
          <cell r="AO40">
            <v>7181.5345746812354</v>
          </cell>
          <cell r="AP40">
            <v>7253.3499204280479</v>
          </cell>
          <cell r="AQ40">
            <v>7325.8834196323287</v>
          </cell>
          <cell r="AR40">
            <v>7399.1422538286524</v>
          </cell>
          <cell r="AS40">
            <v>7473.1336763669387</v>
          </cell>
          <cell r="AT40">
            <v>7547.8650131306085</v>
          </cell>
          <cell r="AU40">
            <v>7623.343663261915</v>
          </cell>
          <cell r="AV40">
            <v>7699.5770998945345</v>
          </cell>
          <cell r="AW40">
            <v>7776.5728708934803</v>
          </cell>
          <cell r="AX40">
            <v>7854.3385996024153</v>
          </cell>
          <cell r="AY40">
            <v>7932.8819855984393</v>
          </cell>
          <cell r="AZ40">
            <v>8012.2108054544233</v>
          </cell>
        </row>
        <row r="41">
          <cell r="B41">
            <v>1962.9294407669167</v>
          </cell>
          <cell r="C41">
            <v>2002.188029582255</v>
          </cell>
          <cell r="D41">
            <v>2042.2317901739002</v>
          </cell>
          <cell r="E41">
            <v>2083.0764259773782</v>
          </cell>
          <cell r="F41">
            <v>2124.7379544969258</v>
          </cell>
          <cell r="G41">
            <v>2167.2327135868645</v>
          </cell>
          <cell r="H41">
            <v>2210.577367858602</v>
          </cell>
          <cell r="I41">
            <v>2254.7889152157741</v>
          </cell>
          <cell r="J41">
            <v>2299.8846935200895</v>
          </cell>
          <cell r="K41">
            <v>2345.8823873904912</v>
          </cell>
          <cell r="L41">
            <v>2392.8000351383012</v>
          </cell>
          <cell r="X41">
            <v>4283.9940629438761</v>
          </cell>
          <cell r="Y41">
            <v>4369.6739442027538</v>
          </cell>
          <cell r="Z41">
            <v>4457.067423086809</v>
          </cell>
          <cell r="AA41">
            <v>4546.208771548545</v>
          </cell>
          <cell r="AB41">
            <v>4637.1329469795155</v>
          </cell>
          <cell r="AC41">
            <v>4729.8756059191055</v>
          </cell>
          <cell r="AD41">
            <v>4824.4731180374874</v>
          </cell>
          <cell r="AE41">
            <v>4920.9625803982372</v>
          </cell>
          <cell r="AF41">
            <v>5019.3818320062019</v>
          </cell>
          <cell r="AG41">
            <v>5119.7694686463255</v>
          </cell>
          <cell r="AH41">
            <v>5222.1648580192523</v>
          </cell>
          <cell r="AI41">
            <v>5326.6081551796369</v>
          </cell>
          <cell r="AJ41">
            <v>5433.14031828323</v>
          </cell>
          <cell r="AK41">
            <v>5541.8031246488945</v>
          </cell>
          <cell r="AL41">
            <v>5652.6391871418728</v>
          </cell>
          <cell r="AM41">
            <v>5765.6919708847099</v>
          </cell>
          <cell r="AN41">
            <v>5881.0058103024039</v>
          </cell>
          <cell r="AO41">
            <v>5998.6259265084518</v>
          </cell>
          <cell r="AP41">
            <v>6058.6121857735361</v>
          </cell>
          <cell r="AQ41">
            <v>6119.1983076312717</v>
          </cell>
          <cell r="AR41">
            <v>6180.3902907075844</v>
          </cell>
          <cell r="AS41">
            <v>6242.1941936146604</v>
          </cell>
          <cell r="AT41">
            <v>6304.6161355508075</v>
          </cell>
          <cell r="AU41">
            <v>6367.6622969063155</v>
          </cell>
          <cell r="AV41">
            <v>6431.3389198753785</v>
          </cell>
          <cell r="AW41">
            <v>6495.6523090741321</v>
          </cell>
          <cell r="AX41">
            <v>6560.6088321648731</v>
          </cell>
          <cell r="AY41">
            <v>6626.2149204865218</v>
          </cell>
          <cell r="AZ41">
            <v>6692.4770696913874</v>
          </cell>
        </row>
        <row r="42">
          <cell r="B42">
            <v>20646.335072440474</v>
          </cell>
          <cell r="C42">
            <v>21059.261773889284</v>
          </cell>
          <cell r="D42">
            <v>21480.447009367072</v>
          </cell>
          <cell r="E42">
            <v>21910.055949554415</v>
          </cell>
          <cell r="F42">
            <v>22348.257068545503</v>
          </cell>
          <cell r="G42">
            <v>22795.222209916414</v>
          </cell>
          <cell r="H42">
            <v>23251.126654114742</v>
          </cell>
          <cell r="I42">
            <v>23716.149187197036</v>
          </cell>
          <cell r="J42">
            <v>24190.472170940975</v>
          </cell>
          <cell r="K42">
            <v>24674.281614359796</v>
          </cell>
          <cell r="L42">
            <v>25167.767246646992</v>
          </cell>
          <cell r="X42">
            <v>28154.311838944635</v>
          </cell>
          <cell r="Y42">
            <v>28717.398075723529</v>
          </cell>
          <cell r="Z42">
            <v>29291.746037238001</v>
          </cell>
          <cell r="AA42">
            <v>29877.580957982762</v>
          </cell>
          <cell r="AB42">
            <v>30475.132577142416</v>
          </cell>
          <cell r="AC42">
            <v>31084.635228685263</v>
          </cell>
          <cell r="AD42">
            <v>31706.32793325897</v>
          </cell>
          <cell r="AE42">
            <v>32340.454491924149</v>
          </cell>
          <cell r="AF42">
            <v>32987.263581762629</v>
          </cell>
          <cell r="AG42">
            <v>33647.008853397878</v>
          </cell>
          <cell r="AH42">
            <v>34319.949030465832</v>
          </cell>
          <cell r="AI42">
            <v>35006.348011075148</v>
          </cell>
          <cell r="AJ42">
            <v>35706.474971296651</v>
          </cell>
          <cell r="AK42">
            <v>36420.604470722581</v>
          </cell>
          <cell r="AL42">
            <v>37149.016560137032</v>
          </cell>
          <cell r="AM42">
            <v>37891.996891339775</v>
          </cell>
          <cell r="AN42">
            <v>38649.836829166568</v>
          </cell>
          <cell r="AO42">
            <v>39422.833565749897</v>
          </cell>
          <cell r="AP42">
            <v>39817.061901407396</v>
          </cell>
          <cell r="AQ42">
            <v>40215.232520421472</v>
          </cell>
          <cell r="AR42">
            <v>40617.384845625689</v>
          </cell>
          <cell r="AS42">
            <v>41023.558694081948</v>
          </cell>
          <cell r="AT42">
            <v>41433.794281022769</v>
          </cell>
          <cell r="AU42">
            <v>41848.132223832996</v>
          </cell>
          <cell r="AV42">
            <v>42266.613546071327</v>
          </cell>
          <cell r="AW42">
            <v>42689.27968153204</v>
          </cell>
          <cell r="AX42">
            <v>43116.172478347362</v>
          </cell>
          <cell r="AY42">
            <v>43547.334203130835</v>
          </cell>
          <cell r="AZ42">
            <v>43982.807545162141</v>
          </cell>
        </row>
        <row r="43">
          <cell r="B43">
            <v>120640.03987277093</v>
          </cell>
          <cell r="C43">
            <v>123052.84067022635</v>
          </cell>
          <cell r="D43">
            <v>125513.89748363088</v>
          </cell>
          <cell r="E43">
            <v>128024.17543330349</v>
          </cell>
          <cell r="F43">
            <v>130584.65894196957</v>
          </cell>
          <cell r="G43">
            <v>133196.35212080897</v>
          </cell>
          <cell r="H43">
            <v>135860.27916322515</v>
          </cell>
          <cell r="I43">
            <v>138577.48474648964</v>
          </cell>
          <cell r="J43">
            <v>141349.03444141944</v>
          </cell>
          <cell r="K43">
            <v>144176.01513024783</v>
          </cell>
          <cell r="L43">
            <v>147059.5354328528</v>
          </cell>
          <cell r="X43">
            <v>193165.33837640219</v>
          </cell>
          <cell r="Y43">
            <v>197028.64514393019</v>
          </cell>
          <cell r="Z43">
            <v>200969.21804680873</v>
          </cell>
          <cell r="AA43">
            <v>204988.60240774491</v>
          </cell>
          <cell r="AB43">
            <v>209088.37445589984</v>
          </cell>
          <cell r="AC43">
            <v>213270.14194501791</v>
          </cell>
          <cell r="AD43">
            <v>217535.54478391822</v>
          </cell>
          <cell r="AE43">
            <v>221886.25567959659</v>
          </cell>
          <cell r="AF43">
            <v>226323.98079318856</v>
          </cell>
          <cell r="AG43">
            <v>230850.46040905223</v>
          </cell>
          <cell r="AH43">
            <v>235467.46961723329</v>
          </cell>
          <cell r="AI43">
            <v>240176.81900957791</v>
          </cell>
          <cell r="AJ43">
            <v>244980.35538976954</v>
          </cell>
          <cell r="AK43">
            <v>249879.96249756496</v>
          </cell>
          <cell r="AL43">
            <v>254877.56174751624</v>
          </cell>
          <cell r="AM43">
            <v>259975.11298246655</v>
          </cell>
          <cell r="AN43">
            <v>265174.6152421158</v>
          </cell>
          <cell r="AO43">
            <v>270478.10754695826</v>
          </cell>
          <cell r="AP43">
            <v>273182.88862242777</v>
          </cell>
          <cell r="AQ43">
            <v>275914.71750865201</v>
          </cell>
          <cell r="AR43">
            <v>278673.86468373856</v>
          </cell>
          <cell r="AS43">
            <v>281460.60333057598</v>
          </cell>
          <cell r="AT43">
            <v>284275.20936388173</v>
          </cell>
          <cell r="AU43">
            <v>287117.96145752055</v>
          </cell>
          <cell r="AV43">
            <v>289989.14107209572</v>
          </cell>
          <cell r="AW43">
            <v>292889.03248281672</v>
          </cell>
          <cell r="AX43">
            <v>295817.92280764482</v>
          </cell>
          <cell r="AY43">
            <v>298776.10203572136</v>
          </cell>
          <cell r="AZ43">
            <v>301763.86305607855</v>
          </cell>
        </row>
      </sheetData>
      <sheetData sheetId="5">
        <row r="12">
          <cell r="B12">
            <v>81.322174884061937</v>
          </cell>
          <cell r="C12">
            <v>92.707279367830594</v>
          </cell>
          <cell r="D12">
            <v>105.68629847932687</v>
          </cell>
          <cell r="E12">
            <v>120.48238026643261</v>
          </cell>
          <cell r="F12">
            <v>127.71132308241857</v>
          </cell>
          <cell r="G12">
            <v>158.36204062219903</v>
          </cell>
          <cell r="H12">
            <v>180.5327263093069</v>
          </cell>
          <cell r="I12">
            <v>142.62085378435245</v>
          </cell>
          <cell r="J12">
            <v>165.44019038984882</v>
          </cell>
          <cell r="K12">
            <v>142.27856373526998</v>
          </cell>
          <cell r="L12">
            <v>179.27099030644018</v>
          </cell>
          <cell r="X12">
            <v>190.36300820894732</v>
          </cell>
          <cell r="Y12">
            <v>188.45937812685784</v>
          </cell>
          <cell r="Z12">
            <v>186.57478434558925</v>
          </cell>
          <cell r="AA12">
            <v>184.70903650213336</v>
          </cell>
          <cell r="AB12">
            <v>182.86194613711203</v>
          </cell>
          <cell r="AC12">
            <v>181.03332667574091</v>
          </cell>
          <cell r="AD12">
            <v>179.22299340898351</v>
          </cell>
          <cell r="AE12">
            <v>177.43076347489367</v>
          </cell>
          <cell r="AF12">
            <v>175.65645584014473</v>
          </cell>
          <cell r="AG12">
            <v>173.89989128174329</v>
          </cell>
          <cell r="AH12">
            <v>172.16089236892586</v>
          </cell>
          <cell r="AI12">
            <v>170.43928344523661</v>
          </cell>
          <cell r="AJ12">
            <v>168.73489061078425</v>
          </cell>
          <cell r="AK12">
            <v>167.04754170467641</v>
          </cell>
          <cell r="AL12">
            <v>165.37706628762965</v>
          </cell>
          <cell r="AM12">
            <v>163.72329562475335</v>
          </cell>
          <cell r="AN12">
            <v>162.0860626685058</v>
          </cell>
          <cell r="AO12">
            <v>160.46520204182076</v>
          </cell>
          <cell r="AP12">
            <v>159.66287603161166</v>
          </cell>
          <cell r="AQ12">
            <v>158.86456165145361</v>
          </cell>
          <cell r="AR12">
            <v>158.07023884319634</v>
          </cell>
          <cell r="AS12">
            <v>157.27988764898035</v>
          </cell>
          <cell r="AT12">
            <v>156.49348821073545</v>
          </cell>
          <cell r="AU12">
            <v>155.71102076968177</v>
          </cell>
          <cell r="AV12">
            <v>154.93246566583335</v>
          </cell>
          <cell r="AW12">
            <v>154.15780333750419</v>
          </cell>
          <cell r="AX12">
            <v>153.38701432081666</v>
          </cell>
          <cell r="AY12">
            <v>152.62007924921258</v>
          </cell>
          <cell r="AZ12">
            <v>151.85697885296651</v>
          </cell>
        </row>
        <row r="13">
          <cell r="B13">
            <v>99.034484026127259</v>
          </cell>
          <cell r="C13">
            <v>112.89931178978507</v>
          </cell>
          <cell r="D13">
            <v>128.70521544035498</v>
          </cell>
          <cell r="E13">
            <v>146.72394560200468</v>
          </cell>
          <cell r="F13">
            <v>155.52738233812497</v>
          </cell>
          <cell r="G13">
            <v>192.85395409927497</v>
          </cell>
          <cell r="H13">
            <v>219.85350767317345</v>
          </cell>
          <cell r="I13">
            <v>173.68427106180704</v>
          </cell>
          <cell r="J13">
            <v>201.47375443169614</v>
          </cell>
          <cell r="K13">
            <v>173.26742881125867</v>
          </cell>
          <cell r="L13">
            <v>218.31696030218592</v>
          </cell>
          <cell r="X13">
            <v>193.46388796475358</v>
          </cell>
          <cell r="Y13">
            <v>191.52924908510604</v>
          </cell>
          <cell r="Z13">
            <v>189.61395659425497</v>
          </cell>
          <cell r="AA13">
            <v>187.71781702831242</v>
          </cell>
          <cell r="AB13">
            <v>185.84063885802931</v>
          </cell>
          <cell r="AC13">
            <v>183.982232469449</v>
          </cell>
          <cell r="AD13">
            <v>182.14241014475451</v>
          </cell>
          <cell r="AE13">
            <v>180.32098604330696</v>
          </cell>
          <cell r="AF13">
            <v>178.51777618287389</v>
          </cell>
          <cell r="AG13">
            <v>176.73259842104514</v>
          </cell>
          <cell r="AH13">
            <v>174.96527243683468</v>
          </cell>
          <cell r="AI13">
            <v>173.21561971246632</v>
          </cell>
          <cell r="AJ13">
            <v>171.48346351534167</v>
          </cell>
          <cell r="AK13">
            <v>169.76862888018826</v>
          </cell>
          <cell r="AL13">
            <v>168.07094259138637</v>
          </cell>
          <cell r="AM13">
            <v>166.39023316547249</v>
          </cell>
          <cell r="AN13">
            <v>164.72633083381777</v>
          </cell>
          <cell r="AO13">
            <v>163.07906752547959</v>
          </cell>
          <cell r="AP13">
            <v>162.26367218785219</v>
          </cell>
          <cell r="AQ13">
            <v>161.45235382691294</v>
          </cell>
          <cell r="AR13">
            <v>160.64509205777838</v>
          </cell>
          <cell r="AS13">
            <v>159.84186659748949</v>
          </cell>
          <cell r="AT13">
            <v>159.04265726450203</v>
          </cell>
          <cell r="AU13">
            <v>158.24744397817952</v>
          </cell>
          <cell r="AV13">
            <v>157.45620675828863</v>
          </cell>
          <cell r="AW13">
            <v>156.6689257244972</v>
          </cell>
          <cell r="AX13">
            <v>155.88558109587473</v>
          </cell>
          <cell r="AY13">
            <v>155.10615319039536</v>
          </cell>
          <cell r="AZ13">
            <v>154.33062242444339</v>
          </cell>
        </row>
        <row r="14">
          <cell r="B14">
            <v>14.041699166621997</v>
          </cell>
          <cell r="C14">
            <v>16.007537049949075</v>
          </cell>
          <cell r="D14">
            <v>18.248592236941946</v>
          </cell>
          <cell r="E14">
            <v>20.803395150113815</v>
          </cell>
          <cell r="F14">
            <v>22.051598859120645</v>
          </cell>
          <cell r="G14">
            <v>27.3439825853096</v>
          </cell>
          <cell r="H14">
            <v>31.172140147252943</v>
          </cell>
          <cell r="I14">
            <v>24.625990716329827</v>
          </cell>
          <cell r="J14">
            <v>28.566149230942596</v>
          </cell>
          <cell r="K14">
            <v>24.566888338610632</v>
          </cell>
          <cell r="L14">
            <v>30.954279306649397</v>
          </cell>
          <cell r="X14">
            <v>31.070815153178891</v>
          </cell>
          <cell r="Y14">
            <v>30.760107001647103</v>
          </cell>
          <cell r="Z14">
            <v>30.452505931630633</v>
          </cell>
          <cell r="AA14">
            <v>30.147980872314328</v>
          </cell>
          <cell r="AB14">
            <v>29.846501063591184</v>
          </cell>
          <cell r="AC14">
            <v>29.548036052955272</v>
          </cell>
          <cell r="AD14">
            <v>29.25255569242572</v>
          </cell>
          <cell r="AE14">
            <v>28.960030135501462</v>
          </cell>
          <cell r="AF14">
            <v>28.670429834146447</v>
          </cell>
          <cell r="AG14">
            <v>28.383725535804981</v>
          </cell>
          <cell r="AH14">
            <v>28.09988828044693</v>
          </cell>
          <cell r="AI14">
            <v>27.818889397642462</v>
          </cell>
          <cell r="AJ14">
            <v>27.540700503666038</v>
          </cell>
          <cell r="AK14">
            <v>27.265293498629376</v>
          </cell>
          <cell r="AL14">
            <v>26.992640563643082</v>
          </cell>
          <cell r="AM14">
            <v>26.722714158006653</v>
          </cell>
          <cell r="AN14">
            <v>26.455487016426588</v>
          </cell>
          <cell r="AO14">
            <v>26.190932146262323</v>
          </cell>
          <cell r="AP14">
            <v>26.059977485531011</v>
          </cell>
          <cell r="AQ14">
            <v>25.929677598103357</v>
          </cell>
          <cell r="AR14">
            <v>25.800029210112839</v>
          </cell>
          <cell r="AS14">
            <v>25.671029064062274</v>
          </cell>
          <cell r="AT14">
            <v>25.542673918741961</v>
          </cell>
          <cell r="AU14">
            <v>25.414960549148251</v>
          </cell>
          <cell r="AV14">
            <v>25.287885746402509</v>
          </cell>
          <cell r="AW14">
            <v>25.161446317670496</v>
          </cell>
          <cell r="AX14">
            <v>25.035639086082142</v>
          </cell>
          <cell r="AY14">
            <v>24.910460890651731</v>
          </cell>
          <cell r="AZ14">
            <v>24.78590858619847</v>
          </cell>
        </row>
        <row r="15">
          <cell r="B15">
            <v>7.4650533357935611</v>
          </cell>
          <cell r="C15">
            <v>8.5101608028046591</v>
          </cell>
          <cell r="D15">
            <v>9.7015833151973112</v>
          </cell>
          <cell r="E15">
            <v>11.059804979324934</v>
          </cell>
          <cell r="F15">
            <v>11.72339327808443</v>
          </cell>
          <cell r="G15">
            <v>14.537007664824692</v>
          </cell>
          <cell r="H15">
            <v>16.572188737900149</v>
          </cell>
          <cell r="I15">
            <v>13.092029102941117</v>
          </cell>
          <cell r="J15">
            <v>15.186753759411694</v>
          </cell>
          <cell r="K15">
            <v>13.060608233094056</v>
          </cell>
          <cell r="L15">
            <v>16.456366373698511</v>
          </cell>
          <cell r="X15">
            <v>32.528228638407839</v>
          </cell>
          <cell r="Y15">
            <v>32.202946352023758</v>
          </cell>
          <cell r="Z15">
            <v>31.880916888503521</v>
          </cell>
          <cell r="AA15">
            <v>31.562107719618485</v>
          </cell>
          <cell r="AB15">
            <v>31.246486642422301</v>
          </cell>
          <cell r="AC15">
            <v>30.93402177599808</v>
          </cell>
          <cell r="AD15">
            <v>30.624681558238098</v>
          </cell>
          <cell r="AE15">
            <v>30.318434742655718</v>
          </cell>
          <cell r="AF15">
            <v>30.01525039522916</v>
          </cell>
          <cell r="AG15">
            <v>29.715097891276869</v>
          </cell>
          <cell r="AH15">
            <v>29.417946912364101</v>
          </cell>
          <cell r="AI15">
            <v>29.12376744324046</v>
          </cell>
          <cell r="AJ15">
            <v>28.832529768808055</v>
          </cell>
          <cell r="AK15">
            <v>28.544204471119976</v>
          </cell>
          <cell r="AL15">
            <v>28.258762426408776</v>
          </cell>
          <cell r="AM15">
            <v>27.976174802144687</v>
          </cell>
          <cell r="AN15">
            <v>27.696413054123241</v>
          </cell>
          <cell r="AO15">
            <v>27.41944892358201</v>
          </cell>
          <cell r="AP15">
            <v>27.282351678964101</v>
          </cell>
          <cell r="AQ15">
            <v>27.14593992056928</v>
          </cell>
          <cell r="AR15">
            <v>27.010210220966432</v>
          </cell>
          <cell r="AS15">
            <v>26.8751591698616</v>
          </cell>
          <cell r="AT15">
            <v>26.740783374012292</v>
          </cell>
          <cell r="AU15">
            <v>26.60707945714223</v>
          </cell>
          <cell r="AV15">
            <v>26.474044059856521</v>
          </cell>
          <cell r="AW15">
            <v>26.341673839557238</v>
          </cell>
          <cell r="AX15">
            <v>26.209965470359453</v>
          </cell>
          <cell r="AY15">
            <v>26.078915643007655</v>
          </cell>
          <cell r="AZ15">
            <v>25.948521064792615</v>
          </cell>
        </row>
        <row r="16">
          <cell r="B16">
            <v>6.2017504652580495</v>
          </cell>
          <cell r="C16">
            <v>7.0699955303941762</v>
          </cell>
          <cell r="D16">
            <v>8.05979490464936</v>
          </cell>
          <cell r="E16">
            <v>9.1881661913002688</v>
          </cell>
          <cell r="F16">
            <v>9.7394561627782856</v>
          </cell>
          <cell r="G16">
            <v>12.076925641845074</v>
          </cell>
          <cell r="H16">
            <v>13.767695231703383</v>
          </cell>
          <cell r="I16">
            <v>10.876479233045673</v>
          </cell>
          <cell r="J16">
            <v>12.61671591033298</v>
          </cell>
          <cell r="K16">
            <v>10.850375682886362</v>
          </cell>
          <cell r="L16">
            <v>13.671473360436817</v>
          </cell>
          <cell r="X16">
            <v>6.1087331189383649</v>
          </cell>
          <cell r="Y16">
            <v>6.0476457877489809</v>
          </cell>
          <cell r="Z16">
            <v>5.9871693298714908</v>
          </cell>
          <cell r="AA16">
            <v>5.9272976365727761</v>
          </cell>
          <cell r="AB16">
            <v>5.8680246602070483</v>
          </cell>
          <cell r="AC16">
            <v>5.8093444136049781</v>
          </cell>
          <cell r="AD16">
            <v>5.751250969468928</v>
          </cell>
          <cell r="AE16">
            <v>5.6937384597742389</v>
          </cell>
          <cell r="AF16">
            <v>5.6368010751764963</v>
          </cell>
          <cell r="AG16">
            <v>5.5804330644247315</v>
          </cell>
          <cell r="AH16">
            <v>5.5246287337804842</v>
          </cell>
          <cell r="AI16">
            <v>5.4693824464426797</v>
          </cell>
          <cell r="AJ16">
            <v>5.4146886219782528</v>
          </cell>
          <cell r="AK16">
            <v>5.3605417357584706</v>
          </cell>
          <cell r="AL16">
            <v>5.3069363184008855</v>
          </cell>
          <cell r="AM16">
            <v>5.2538669552168766</v>
          </cell>
          <cell r="AN16">
            <v>5.2013282856647081</v>
          </cell>
          <cell r="AO16">
            <v>5.149315002808061</v>
          </cell>
          <cell r="AP16">
            <v>5.1235684277940203</v>
          </cell>
          <cell r="AQ16">
            <v>5.0979505856550507</v>
          </cell>
          <cell r="AR16">
            <v>5.0724608327267751</v>
          </cell>
          <cell r="AS16">
            <v>5.0470985285631409</v>
          </cell>
          <cell r="AT16">
            <v>5.0218630359203251</v>
          </cell>
          <cell r="AU16">
            <v>4.9967537207407231</v>
          </cell>
          <cell r="AV16">
            <v>4.9717699521370191</v>
          </cell>
          <cell r="AW16">
            <v>4.9469111023763341</v>
          </cell>
          <cell r="AX16">
            <v>4.9221765468644527</v>
          </cell>
          <cell r="AY16">
            <v>4.8975656641301306</v>
          </cell>
          <cell r="AZ16">
            <v>4.8730778358094797</v>
          </cell>
        </row>
        <row r="17">
          <cell r="B17">
            <v>76.189719612738401</v>
          </cell>
          <cell r="C17">
            <v>86.856280358521772</v>
          </cell>
          <cell r="D17">
            <v>99.016159608714815</v>
          </cell>
          <cell r="E17">
            <v>112.87842195393488</v>
          </cell>
          <cell r="F17">
            <v>119.65112727117098</v>
          </cell>
          <cell r="G17">
            <v>148.36739781625201</v>
          </cell>
          <cell r="H17">
            <v>169.13883351052726</v>
          </cell>
          <cell r="I17">
            <v>133.61967847331655</v>
          </cell>
          <cell r="J17">
            <v>154.99882702904719</v>
          </cell>
          <cell r="K17">
            <v>133.29899124498058</v>
          </cell>
          <cell r="L17">
            <v>167.95672896867555</v>
          </cell>
          <cell r="X17">
            <v>161.43180008727475</v>
          </cell>
          <cell r="Y17">
            <v>159.81748208640201</v>
          </cell>
          <cell r="Z17">
            <v>158.21930726553799</v>
          </cell>
          <cell r="AA17">
            <v>156.63711419288262</v>
          </cell>
          <cell r="AB17">
            <v>155.07074305095381</v>
          </cell>
          <cell r="AC17">
            <v>153.52003562044428</v>
          </cell>
          <cell r="AD17">
            <v>151.98483526423982</v>
          </cell>
          <cell r="AE17">
            <v>150.46498691159744</v>
          </cell>
          <cell r="AF17">
            <v>148.96033704248146</v>
          </cell>
          <cell r="AG17">
            <v>147.47073367205664</v>
          </cell>
          <cell r="AH17">
            <v>145.99602633533607</v>
          </cell>
          <cell r="AI17">
            <v>144.5360660719827</v>
          </cell>
          <cell r="AJ17">
            <v>143.09070541126289</v>
          </cell>
          <cell r="AK17">
            <v>141.65979835715027</v>
          </cell>
          <cell r="AL17">
            <v>140.24320037357876</v>
          </cell>
          <cell r="AM17">
            <v>138.84076836984298</v>
          </cell>
          <cell r="AN17">
            <v>137.45236068614454</v>
          </cell>
          <cell r="AO17">
            <v>136.07783707928309</v>
          </cell>
          <cell r="AP17">
            <v>135.39744789388666</v>
          </cell>
          <cell r="AQ17">
            <v>134.72046065441722</v>
          </cell>
          <cell r="AR17">
            <v>134.04685835114515</v>
          </cell>
          <cell r="AS17">
            <v>133.37662405938943</v>
          </cell>
          <cell r="AT17">
            <v>132.70974093909248</v>
          </cell>
          <cell r="AU17">
            <v>132.04619223439701</v>
          </cell>
          <cell r="AV17">
            <v>131.38596127322504</v>
          </cell>
          <cell r="AW17">
            <v>130.72903146685891</v>
          </cell>
          <cell r="AX17">
            <v>130.07538630952462</v>
          </cell>
          <cell r="AY17">
            <v>129.42500937797701</v>
          </cell>
          <cell r="AZ17">
            <v>128.77788433108711</v>
          </cell>
        </row>
        <row r="18">
          <cell r="B18">
            <v>76.104209265249338</v>
          </cell>
          <cell r="C18">
            <v>86.758798562384243</v>
          </cell>
          <cell r="D18">
            <v>98.905030361118023</v>
          </cell>
          <cell r="E18">
            <v>112.75173461167454</v>
          </cell>
          <cell r="F18">
            <v>119.51683868837502</v>
          </cell>
          <cell r="G18">
            <v>148.20087997358502</v>
          </cell>
          <cell r="H18">
            <v>168.94900316988691</v>
          </cell>
          <cell r="I18">
            <v>133.46971250421066</v>
          </cell>
          <cell r="J18">
            <v>154.82486650488437</v>
          </cell>
          <cell r="K18">
            <v>133.14938519420056</v>
          </cell>
          <cell r="L18">
            <v>167.76822534469272</v>
          </cell>
          <cell r="X18">
            <v>158.57899071193299</v>
          </cell>
          <cell r="Y18">
            <v>156.99320080481365</v>
          </cell>
          <cell r="Z18">
            <v>155.42326879676551</v>
          </cell>
          <cell r="AA18">
            <v>153.86903610879784</v>
          </cell>
          <cell r="AB18">
            <v>152.33034574770986</v>
          </cell>
          <cell r="AC18">
            <v>150.80704229023274</v>
          </cell>
          <cell r="AD18">
            <v>149.29897186733041</v>
          </cell>
          <cell r="AE18">
            <v>147.80598214865711</v>
          </cell>
          <cell r="AF18">
            <v>146.32792232717054</v>
          </cell>
          <cell r="AG18">
            <v>144.86464310389883</v>
          </cell>
          <cell r="AH18">
            <v>143.41599667285985</v>
          </cell>
          <cell r="AI18">
            <v>141.98183670613125</v>
          </cell>
          <cell r="AJ18">
            <v>140.56201833906994</v>
          </cell>
          <cell r="AK18">
            <v>139.15639815567923</v>
          </cell>
          <cell r="AL18">
            <v>137.76483417412243</v>
          </cell>
          <cell r="AM18">
            <v>136.38718583238119</v>
          </cell>
          <cell r="AN18">
            <v>135.02331397405737</v>
          </cell>
          <cell r="AO18">
            <v>133.67308083431681</v>
          </cell>
          <cell r="AP18">
            <v>133.00471543014521</v>
          </cell>
          <cell r="AQ18">
            <v>132.33969185299449</v>
          </cell>
          <cell r="AR18">
            <v>131.67799339372951</v>
          </cell>
          <cell r="AS18">
            <v>131.01960342676085</v>
          </cell>
          <cell r="AT18">
            <v>130.36450540962704</v>
          </cell>
          <cell r="AU18">
            <v>129.71268288257892</v>
          </cell>
          <cell r="AV18">
            <v>129.06411946816601</v>
          </cell>
          <cell r="AW18">
            <v>128.41879887082519</v>
          </cell>
          <cell r="AX18">
            <v>127.77670487647106</v>
          </cell>
          <cell r="AY18">
            <v>127.13782135208871</v>
          </cell>
          <cell r="AZ18">
            <v>126.50213224532827</v>
          </cell>
        </row>
        <row r="19">
          <cell r="B19">
            <v>10.736544214386255</v>
          </cell>
          <cell r="C19">
            <v>12.239660404400329</v>
          </cell>
          <cell r="D19">
            <v>13.953212861016373</v>
          </cell>
          <cell r="E19">
            <v>15.906662661558665</v>
          </cell>
          <cell r="F19">
            <v>16.861062421252186</v>
          </cell>
          <cell r="G19">
            <v>20.907717402352709</v>
          </cell>
          <cell r="H19">
            <v>23.834797838682086</v>
          </cell>
          <cell r="I19">
            <v>18.829490292558848</v>
          </cell>
          <cell r="J19">
            <v>21.84220873936826</v>
          </cell>
          <cell r="K19">
            <v>18.784299515856702</v>
          </cell>
          <cell r="L19">
            <v>23.668217389979446</v>
          </cell>
          <cell r="X19">
            <v>16.124574730192638</v>
          </cell>
          <cell r="Y19">
            <v>15.963328982890712</v>
          </cell>
          <cell r="Z19">
            <v>15.803695693061805</v>
          </cell>
          <cell r="AA19">
            <v>15.645658736131187</v>
          </cell>
          <cell r="AB19">
            <v>15.489202148769875</v>
          </cell>
          <cell r="AC19">
            <v>15.334310127282176</v>
          </cell>
          <cell r="AD19">
            <v>15.180967026009354</v>
          </cell>
          <cell r="AE19">
            <v>15.029157355749261</v>
          </cell>
          <cell r="AF19">
            <v>14.878865782191768</v>
          </cell>
          <cell r="AG19">
            <v>14.730077124369851</v>
          </cell>
          <cell r="AH19">
            <v>14.582776353126153</v>
          </cell>
          <cell r="AI19">
            <v>14.436948589594891</v>
          </cell>
          <cell r="AJ19">
            <v>14.292579103698943</v>
          </cell>
          <cell r="AK19">
            <v>14.149653312661954</v>
          </cell>
          <cell r="AL19">
            <v>14.008156779535334</v>
          </cell>
          <cell r="AM19">
            <v>13.868075211739979</v>
          </cell>
          <cell r="AN19">
            <v>13.729394459622579</v>
          </cell>
          <cell r="AO19">
            <v>13.592100515026353</v>
          </cell>
          <cell r="AP19">
            <v>13.524140012451221</v>
          </cell>
          <cell r="AQ19">
            <v>13.456519312388965</v>
          </cell>
          <cell r="AR19">
            <v>13.389236715827019</v>
          </cell>
          <cell r="AS19">
            <v>13.322290532247884</v>
          </cell>
          <cell r="AT19">
            <v>13.255679079586644</v>
          </cell>
          <cell r="AU19">
            <v>13.18940068418871</v>
          </cell>
          <cell r="AV19">
            <v>13.123453680767767</v>
          </cell>
          <cell r="AW19">
            <v>13.057836412363928</v>
          </cell>
          <cell r="AX19">
            <v>12.992547230302108</v>
          </cell>
          <cell r="AY19">
            <v>12.927584494150597</v>
          </cell>
          <cell r="AZ19">
            <v>12.862946571679844</v>
          </cell>
        </row>
        <row r="20">
          <cell r="B20">
            <v>62.175023713744508</v>
          </cell>
          <cell r="C20">
            <v>70.879527033668737</v>
          </cell>
          <cell r="D20">
            <v>80.80266081838235</v>
          </cell>
          <cell r="E20">
            <v>92.115033332955875</v>
          </cell>
          <cell r="F20">
            <v>97.64193533293323</v>
          </cell>
          <cell r="G20">
            <v>121.07599981283721</v>
          </cell>
          <cell r="H20">
            <v>138.02663978663441</v>
          </cell>
          <cell r="I20">
            <v>109.04104543144119</v>
          </cell>
          <cell r="J20">
            <v>126.48761270047177</v>
          </cell>
          <cell r="K20">
            <v>108.77934692240572</v>
          </cell>
          <cell r="L20">
            <v>137.06197712223121</v>
          </cell>
          <cell r="X20">
            <v>126.08177087108321</v>
          </cell>
          <cell r="Y20">
            <v>124.82095316237238</v>
          </cell>
          <cell r="Z20">
            <v>123.57274363074865</v>
          </cell>
          <cell r="AA20">
            <v>122.33701619444116</v>
          </cell>
          <cell r="AB20">
            <v>121.11364603249675</v>
          </cell>
          <cell r="AC20">
            <v>119.90250957217178</v>
          </cell>
          <cell r="AD20">
            <v>118.70348447645006</v>
          </cell>
          <cell r="AE20">
            <v>117.51644963168556</v>
          </cell>
          <cell r="AF20">
            <v>116.34128513536871</v>
          </cell>
          <cell r="AG20">
            <v>115.17787228401502</v>
          </cell>
          <cell r="AH20">
            <v>114.02609356117487</v>
          </cell>
          <cell r="AI20">
            <v>112.88583262556313</v>
          </cell>
          <cell r="AJ20">
            <v>111.7569742993075</v>
          </cell>
          <cell r="AK20">
            <v>110.63940455631443</v>
          </cell>
          <cell r="AL20">
            <v>109.53301051075128</v>
          </cell>
          <cell r="AM20">
            <v>108.43768040564377</v>
          </cell>
          <cell r="AN20">
            <v>107.35330360158734</v>
          </cell>
          <cell r="AO20">
            <v>106.27977056557147</v>
          </cell>
          <cell r="AP20">
            <v>105.74837171274361</v>
          </cell>
          <cell r="AQ20">
            <v>105.21962985417989</v>
          </cell>
          <cell r="AR20">
            <v>104.69353170490899</v>
          </cell>
          <cell r="AS20">
            <v>104.17006404638445</v>
          </cell>
          <cell r="AT20">
            <v>103.64921372615252</v>
          </cell>
          <cell r="AU20">
            <v>103.13096765752177</v>
          </cell>
          <cell r="AV20">
            <v>102.61531281923416</v>
          </cell>
          <cell r="AW20">
            <v>102.102236255138</v>
          </cell>
          <cell r="AX20">
            <v>101.59172507386231</v>
          </cell>
          <cell r="AY20">
            <v>101.08376644849299</v>
          </cell>
          <cell r="AZ20">
            <v>100.57834761625053</v>
          </cell>
        </row>
        <row r="21">
          <cell r="B21">
            <v>752.89610691801067</v>
          </cell>
          <cell r="C21">
            <v>858.30156188653211</v>
          </cell>
          <cell r="D21">
            <v>978.46378055064656</v>
          </cell>
          <cell r="E21">
            <v>1115.448709827737</v>
          </cell>
          <cell r="F21">
            <v>1182.3756324174012</v>
          </cell>
          <cell r="G21">
            <v>1466.1457841975775</v>
          </cell>
          <cell r="H21">
            <v>1671.4061939852384</v>
          </cell>
          <cell r="I21">
            <v>1320.4108932483384</v>
          </cell>
          <cell r="J21">
            <v>1531.6766361680725</v>
          </cell>
          <cell r="K21">
            <v>1317.2419071045424</v>
          </cell>
          <cell r="L21">
            <v>1659.7248029517234</v>
          </cell>
          <cell r="X21">
            <v>1168.8456151536179</v>
          </cell>
          <cell r="Y21">
            <v>1157.1571590020817</v>
          </cell>
          <cell r="Z21">
            <v>1145.5855874120609</v>
          </cell>
          <cell r="AA21">
            <v>1134.1297315379404</v>
          </cell>
          <cell r="AB21">
            <v>1122.7884342225609</v>
          </cell>
          <cell r="AC21">
            <v>1111.5605498803352</v>
          </cell>
          <cell r="AD21">
            <v>1100.4449443815317</v>
          </cell>
          <cell r="AE21">
            <v>1089.4404949377165</v>
          </cell>
          <cell r="AF21">
            <v>1078.5460899883394</v>
          </cell>
          <cell r="AG21">
            <v>1067.760629088456</v>
          </cell>
          <cell r="AH21">
            <v>1057.0830227975714</v>
          </cell>
          <cell r="AI21">
            <v>1046.5121925695958</v>
          </cell>
          <cell r="AJ21">
            <v>1036.0470706438998</v>
          </cell>
          <cell r="AK21">
            <v>1025.6865999374609</v>
          </cell>
          <cell r="AL21">
            <v>1015.4297339380863</v>
          </cell>
          <cell r="AM21">
            <v>1005.2754365987055</v>
          </cell>
          <cell r="AN21">
            <v>995.2226822327184</v>
          </cell>
          <cell r="AO21">
            <v>985.27045541039126</v>
          </cell>
          <cell r="AP21">
            <v>980.34410313333933</v>
          </cell>
          <cell r="AQ21">
            <v>975.44238261767259</v>
          </cell>
          <cell r="AR21">
            <v>970.56517070458426</v>
          </cell>
          <cell r="AS21">
            <v>965.71234485106129</v>
          </cell>
          <cell r="AT21">
            <v>960.88378312680595</v>
          </cell>
          <cell r="AU21">
            <v>956.07936421117188</v>
          </cell>
          <cell r="AV21">
            <v>951.29896739011599</v>
          </cell>
          <cell r="AW21">
            <v>946.54247255316545</v>
          </cell>
          <cell r="AX21">
            <v>941.80976019039963</v>
          </cell>
          <cell r="AY21">
            <v>937.10071138944761</v>
          </cell>
          <cell r="AZ21">
            <v>932.41520783250041</v>
          </cell>
        </row>
        <row r="22">
          <cell r="B22">
            <v>975.20494070293819</v>
          </cell>
          <cell r="C22">
            <v>1111.7336324013495</v>
          </cell>
          <cell r="D22">
            <v>1267.3763409375383</v>
          </cell>
          <cell r="E22">
            <v>1444.8090286687936</v>
          </cell>
          <cell r="F22">
            <v>1531.4975703889213</v>
          </cell>
          <cell r="G22">
            <v>1899.0569872822623</v>
          </cell>
          <cell r="H22">
            <v>2164.9249655017788</v>
          </cell>
          <cell r="I22">
            <v>1710.2907227464052</v>
          </cell>
          <cell r="J22">
            <v>1983.9372383858299</v>
          </cell>
          <cell r="K22">
            <v>1706.1860250118136</v>
          </cell>
          <cell r="L22">
            <v>2149.7943915148853</v>
          </cell>
          <cell r="X22">
            <v>1935.6787382101104</v>
          </cell>
          <cell r="Y22">
            <v>1916.3219508280092</v>
          </cell>
          <cell r="Z22">
            <v>1897.1587313197292</v>
          </cell>
          <cell r="AA22">
            <v>1878.187144006532</v>
          </cell>
          <cell r="AB22">
            <v>1859.4052725664667</v>
          </cell>
          <cell r="AC22">
            <v>1840.8112198408021</v>
          </cell>
          <cell r="AD22">
            <v>1822.4031076423942</v>
          </cell>
          <cell r="AE22">
            <v>1804.1790765659703</v>
          </cell>
          <cell r="AF22">
            <v>1786.1372858003106</v>
          </cell>
          <cell r="AG22">
            <v>1768.2759129423075</v>
          </cell>
          <cell r="AH22">
            <v>1750.5931538128843</v>
          </cell>
          <cell r="AI22">
            <v>1733.0872222747555</v>
          </cell>
          <cell r="AJ22">
            <v>1715.756350052008</v>
          </cell>
          <cell r="AK22">
            <v>1698.5987865514878</v>
          </cell>
          <cell r="AL22">
            <v>1681.6127986859728</v>
          </cell>
          <cell r="AM22">
            <v>1664.7966706991131</v>
          </cell>
          <cell r="AN22">
            <v>1648.1487039921219</v>
          </cell>
          <cell r="AO22">
            <v>1631.6672169522008</v>
          </cell>
          <cell r="AP22">
            <v>1623.5088808674398</v>
          </cell>
          <cell r="AQ22">
            <v>1615.3913364631026</v>
          </cell>
          <cell r="AR22">
            <v>1607.314379780787</v>
          </cell>
          <cell r="AS22">
            <v>1599.2778078818831</v>
          </cell>
          <cell r="AT22">
            <v>1591.2814188424736</v>
          </cell>
          <cell r="AU22">
            <v>1583.3250117482612</v>
          </cell>
          <cell r="AV22">
            <v>1575.4083866895198</v>
          </cell>
          <cell r="AW22">
            <v>1567.5313447560723</v>
          </cell>
          <cell r="AX22">
            <v>1559.6936880322919</v>
          </cell>
          <cell r="AY22">
            <v>1551.8952195921304</v>
          </cell>
          <cell r="AZ22">
            <v>1544.1357434941697</v>
          </cell>
        </row>
        <row r="23">
          <cell r="B23">
            <v>41.630037593350472</v>
          </cell>
          <cell r="C23">
            <v>47.458242856419531</v>
          </cell>
          <cell r="D23">
            <v>54.102396856318258</v>
          </cell>
          <cell r="E23">
            <v>61.67673241620281</v>
          </cell>
          <cell r="F23">
            <v>65.377336361174983</v>
          </cell>
          <cell r="G23">
            <v>81.067897087856977</v>
          </cell>
          <cell r="H23">
            <v>92.417402680156954</v>
          </cell>
          <cell r="I23">
            <v>73.009748117323994</v>
          </cell>
          <cell r="J23">
            <v>84.691307816095829</v>
          </cell>
          <cell r="K23">
            <v>72.834524721842413</v>
          </cell>
          <cell r="L23">
            <v>91.771501149521441</v>
          </cell>
          <cell r="X23">
            <v>89.05726658675627</v>
          </cell>
          <cell r="Y23">
            <v>88.166693920888704</v>
          </cell>
          <cell r="Z23">
            <v>87.28502698167982</v>
          </cell>
          <cell r="AA23">
            <v>86.412176711863026</v>
          </cell>
          <cell r="AB23">
            <v>85.548054944744393</v>
          </cell>
          <cell r="AC23">
            <v>84.692574395296944</v>
          </cell>
          <cell r="AD23">
            <v>83.845648651343978</v>
          </cell>
          <cell r="AE23">
            <v>83.007192164830542</v>
          </cell>
          <cell r="AF23">
            <v>82.17712024318223</v>
          </cell>
          <cell r="AG23">
            <v>81.355349040750411</v>
          </cell>
          <cell r="AH23">
            <v>80.541795550342911</v>
          </cell>
          <cell r="AI23">
            <v>79.736377594839482</v>
          </cell>
          <cell r="AJ23">
            <v>78.939013818891084</v>
          </cell>
          <cell r="AK23">
            <v>78.149623680702177</v>
          </cell>
          <cell r="AL23">
            <v>77.368127443895162</v>
          </cell>
          <cell r="AM23">
            <v>76.594446169456205</v>
          </cell>
          <cell r="AN23">
            <v>75.828501707761646</v>
          </cell>
          <cell r="AO23">
            <v>75.070216690684035</v>
          </cell>
          <cell r="AP23">
            <v>74.694865607230611</v>
          </cell>
          <cell r="AQ23">
            <v>74.321391279194458</v>
          </cell>
          <cell r="AR23">
            <v>73.949784322798479</v>
          </cell>
          <cell r="AS23">
            <v>73.580035401184489</v>
          </cell>
          <cell r="AT23">
            <v>73.212135224178567</v>
          </cell>
          <cell r="AU23">
            <v>72.846074548057672</v>
          </cell>
          <cell r="AV23">
            <v>72.481844175317377</v>
          </cell>
          <cell r="AW23">
            <v>72.119434954440791</v>
          </cell>
          <cell r="AX23">
            <v>71.758837779668582</v>
          </cell>
          <cell r="AY23">
            <v>71.400043590770238</v>
          </cell>
          <cell r="AZ23">
            <v>71.043043372816385</v>
          </cell>
        </row>
        <row r="24">
          <cell r="B24">
            <v>45.973063136872995</v>
          </cell>
          <cell r="C24">
            <v>52.409291976035213</v>
          </cell>
          <cell r="D24">
            <v>59.746592852680138</v>
          </cell>
          <cell r="E24">
            <v>68.111115852055349</v>
          </cell>
          <cell r="F24">
            <v>72.197782803178669</v>
          </cell>
          <cell r="G24">
            <v>89.52525067594155</v>
          </cell>
          <cell r="H24">
            <v>102.05878577057335</v>
          </cell>
          <cell r="I24">
            <v>80.626440758752949</v>
          </cell>
          <cell r="J24">
            <v>93.526671280153408</v>
          </cell>
          <cell r="K24">
            <v>80.432937300931926</v>
          </cell>
          <cell r="L24">
            <v>101.34550099917423</v>
          </cell>
          <cell r="X24">
            <v>98.390914651733155</v>
          </cell>
          <cell r="Y24">
            <v>97.407005505215821</v>
          </cell>
          <cell r="Z24">
            <v>96.432935450163669</v>
          </cell>
          <cell r="AA24">
            <v>95.468606095662025</v>
          </cell>
          <cell r="AB24">
            <v>94.513920034705407</v>
          </cell>
          <cell r="AC24">
            <v>93.56878083435835</v>
          </cell>
          <cell r="AD24">
            <v>92.633093026014762</v>
          </cell>
          <cell r="AE24">
            <v>91.706762095754613</v>
          </cell>
          <cell r="AF24">
            <v>90.789694474797074</v>
          </cell>
          <cell r="AG24">
            <v>89.881797530049099</v>
          </cell>
          <cell r="AH24">
            <v>88.98297955474861</v>
          </cell>
          <cell r="AI24">
            <v>88.093149759201125</v>
          </cell>
          <cell r="AJ24">
            <v>87.21221826160911</v>
          </cell>
          <cell r="AK24">
            <v>86.340096078993014</v>
          </cell>
          <cell r="AL24">
            <v>85.476695118203082</v>
          </cell>
          <cell r="AM24">
            <v>84.621928167021053</v>
          </cell>
          <cell r="AN24">
            <v>83.775708885350838</v>
          </cell>
          <cell r="AO24">
            <v>82.93795179649733</v>
          </cell>
          <cell r="AP24">
            <v>82.52326203751484</v>
          </cell>
          <cell r="AQ24">
            <v>82.110645727327267</v>
          </cell>
          <cell r="AR24">
            <v>81.700092498690637</v>
          </cell>
          <cell r="AS24">
            <v>81.291592036197187</v>
          </cell>
          <cell r="AT24">
            <v>80.8851340760162</v>
          </cell>
          <cell r="AU24">
            <v>80.480708405636122</v>
          </cell>
          <cell r="AV24">
            <v>80.07830486360794</v>
          </cell>
          <cell r="AW24">
            <v>79.677913339289901</v>
          </cell>
          <cell r="AX24">
            <v>79.27952377259345</v>
          </cell>
          <cell r="AY24">
            <v>78.883126153730487</v>
          </cell>
          <cell r="AZ24">
            <v>78.488710522961838</v>
          </cell>
        </row>
        <row r="25">
          <cell r="B25">
            <v>4.2147600222889432</v>
          </cell>
          <cell r="C25">
            <v>4.8048264254093951</v>
          </cell>
          <cell r="D25">
            <v>5.4775021249667102</v>
          </cell>
          <cell r="E25">
            <v>6.2443524224620486</v>
          </cell>
          <cell r="F25">
            <v>6.6190135678097715</v>
          </cell>
          <cell r="G25">
            <v>8.207576824084116</v>
          </cell>
          <cell r="H25">
            <v>9.3566375794558923</v>
          </cell>
          <cell r="I25">
            <v>7.3917436877701546</v>
          </cell>
          <cell r="J25">
            <v>8.574422677813379</v>
          </cell>
          <cell r="K25">
            <v>7.3740035029195061</v>
          </cell>
          <cell r="L25">
            <v>9.2912444136785783</v>
          </cell>
          <cell r="X25">
            <v>10.539890289985534</v>
          </cell>
          <cell r="Y25">
            <v>10.434491387085679</v>
          </cell>
          <cell r="Z25">
            <v>10.330146473214821</v>
          </cell>
          <cell r="AA25">
            <v>10.226845008482673</v>
          </cell>
          <cell r="AB25">
            <v>10.124576558397846</v>
          </cell>
          <cell r="AC25">
            <v>10.023330792813868</v>
          </cell>
          <cell r="AD25">
            <v>9.9230974848857283</v>
          </cell>
          <cell r="AE25">
            <v>9.8238665100368703</v>
          </cell>
          <cell r="AF25">
            <v>9.7256278449365023</v>
          </cell>
          <cell r="AG25">
            <v>9.6283715664871377</v>
          </cell>
          <cell r="AH25">
            <v>9.5320878508222666</v>
          </cell>
          <cell r="AI25">
            <v>9.4367669723140448</v>
          </cell>
          <cell r="AJ25">
            <v>9.3423993025909038</v>
          </cell>
          <cell r="AK25">
            <v>9.2489753095649956</v>
          </cell>
          <cell r="AL25">
            <v>9.1564855564693453</v>
          </cell>
          <cell r="AM25">
            <v>9.0649207009046524</v>
          </cell>
          <cell r="AN25">
            <v>8.9742714938956052</v>
          </cell>
          <cell r="AO25">
            <v>8.8845287789566498</v>
          </cell>
          <cell r="AP25">
            <v>8.8401061350618662</v>
          </cell>
          <cell r="AQ25">
            <v>8.7959056043865562</v>
          </cell>
          <cell r="AR25">
            <v>8.7519260763646241</v>
          </cell>
          <cell r="AS25">
            <v>8.7081664459828012</v>
          </cell>
          <cell r="AT25">
            <v>8.6646256137528876</v>
          </cell>
          <cell r="AU25">
            <v>8.6213024856841241</v>
          </cell>
          <cell r="AV25">
            <v>8.5781959732557027</v>
          </cell>
          <cell r="AW25">
            <v>8.5353049933894241</v>
          </cell>
          <cell r="AX25">
            <v>8.4926284684224775</v>
          </cell>
          <cell r="AY25">
            <v>8.4501653260803646</v>
          </cell>
          <cell r="AZ25">
            <v>8.4079144994499622</v>
          </cell>
        </row>
        <row r="26">
          <cell r="B26">
            <v>47.165707457114912</v>
          </cell>
          <cell r="C26">
            <v>53.768906501110997</v>
          </cell>
          <cell r="D26">
            <v>61.29655341126653</v>
          </cell>
          <cell r="E26">
            <v>69.878070888843837</v>
          </cell>
          <cell r="F26">
            <v>74.070755142174477</v>
          </cell>
          <cell r="G26">
            <v>91.847736376296353</v>
          </cell>
          <cell r="H26">
            <v>104.70641946897783</v>
          </cell>
          <cell r="I26">
            <v>82.718071380492489</v>
          </cell>
          <cell r="J26">
            <v>95.952962801371285</v>
          </cell>
          <cell r="K26">
            <v>82.519548009179303</v>
          </cell>
          <cell r="L26">
            <v>103.97463049156592</v>
          </cell>
          <cell r="X26">
            <v>114.48448058436773</v>
          </cell>
          <cell r="Y26">
            <v>113.33963577852406</v>
          </cell>
          <cell r="Z26">
            <v>112.20623942073881</v>
          </cell>
          <cell r="AA26">
            <v>111.08417702653142</v>
          </cell>
          <cell r="AB26">
            <v>109.97333525626611</v>
          </cell>
          <cell r="AC26">
            <v>108.87360190370345</v>
          </cell>
          <cell r="AD26">
            <v>107.78486588466642</v>
          </cell>
          <cell r="AE26">
            <v>106.70701722581975</v>
          </cell>
          <cell r="AF26">
            <v>105.63994705356156</v>
          </cell>
          <cell r="AG26">
            <v>104.58354758302595</v>
          </cell>
          <cell r="AH26">
            <v>103.53771210719569</v>
          </cell>
          <cell r="AI26">
            <v>102.50233498612373</v>
          </cell>
          <cell r="AJ26">
            <v>101.47731163626248</v>
          </cell>
          <cell r="AK26">
            <v>100.46253851989987</v>
          </cell>
          <cell r="AL26">
            <v>99.457913134700874</v>
          </cell>
          <cell r="AM26">
            <v>98.463334003353864</v>
          </cell>
          <cell r="AN26">
            <v>97.478700663320325</v>
          </cell>
          <cell r="AO26">
            <v>96.503913656687118</v>
          </cell>
          <cell r="AP26">
            <v>96.021394088403682</v>
          </cell>
          <cell r="AQ26">
            <v>95.541287117961659</v>
          </cell>
          <cell r="AR26">
            <v>95.06358068237185</v>
          </cell>
          <cell r="AS26">
            <v>94.588262778959987</v>
          </cell>
          <cell r="AT26">
            <v>94.115321465065193</v>
          </cell>
          <cell r="AU26">
            <v>93.644744857739866</v>
          </cell>
          <cell r="AV26">
            <v>93.17652113345116</v>
          </cell>
          <cell r="AW26">
            <v>92.7106385277839</v>
          </cell>
          <cell r="AX26">
            <v>92.247085335144973</v>
          </cell>
          <cell r="AY26">
            <v>91.785849908469245</v>
          </cell>
          <cell r="AZ26">
            <v>91.326920658926895</v>
          </cell>
        </row>
        <row r="27">
          <cell r="B27">
            <v>663.98890588041024</v>
          </cell>
          <cell r="C27">
            <v>756.94735270366766</v>
          </cell>
          <cell r="D27">
            <v>862.91998208218104</v>
          </cell>
          <cell r="E27">
            <v>983.72877957368632</v>
          </cell>
          <cell r="F27">
            <v>1042.7525063481075</v>
          </cell>
          <cell r="G27">
            <v>1293.0131078716533</v>
          </cell>
          <cell r="H27">
            <v>1474.0349429736848</v>
          </cell>
          <cell r="I27">
            <v>1164.4876049492111</v>
          </cell>
          <cell r="J27">
            <v>1350.8056217410849</v>
          </cell>
          <cell r="K27">
            <v>1161.692834697333</v>
          </cell>
          <cell r="L27">
            <v>1463.7329717186396</v>
          </cell>
          <cell r="X27">
            <v>1003.3206537886789</v>
          </cell>
          <cell r="Y27">
            <v>993.28744725079207</v>
          </cell>
          <cell r="Z27">
            <v>983.35457277828414</v>
          </cell>
          <cell r="AA27">
            <v>973.52102705050129</v>
          </cell>
          <cell r="AB27">
            <v>963.78581677999625</v>
          </cell>
          <cell r="AC27">
            <v>954.14795861219625</v>
          </cell>
          <cell r="AD27">
            <v>944.60647902607434</v>
          </cell>
          <cell r="AE27">
            <v>935.16041423581362</v>
          </cell>
          <cell r="AF27">
            <v>925.80881009345546</v>
          </cell>
          <cell r="AG27">
            <v>916.55072199252095</v>
          </cell>
          <cell r="AH27">
            <v>907.38521477259576</v>
          </cell>
          <cell r="AI27">
            <v>898.31136262486984</v>
          </cell>
          <cell r="AJ27">
            <v>889.32824899862112</v>
          </cell>
          <cell r="AK27">
            <v>880.43496650863494</v>
          </cell>
          <cell r="AL27">
            <v>871.63061684354864</v>
          </cell>
          <cell r="AM27">
            <v>862.91431067511314</v>
          </cell>
          <cell r="AN27">
            <v>854.285167568362</v>
          </cell>
          <cell r="AO27">
            <v>845.74231589267833</v>
          </cell>
          <cell r="AP27">
            <v>841.51360431321496</v>
          </cell>
          <cell r="AQ27">
            <v>837.30603629164887</v>
          </cell>
          <cell r="AR27">
            <v>833.11950611019063</v>
          </cell>
          <cell r="AS27">
            <v>828.95390857963969</v>
          </cell>
          <cell r="AT27">
            <v>824.8091390367415</v>
          </cell>
          <cell r="AU27">
            <v>820.68509334155783</v>
          </cell>
          <cell r="AV27">
            <v>816.58166787485004</v>
          </cell>
          <cell r="AW27">
            <v>812.49875953547576</v>
          </cell>
          <cell r="AX27">
            <v>808.43626573779841</v>
          </cell>
          <cell r="AY27">
            <v>804.39408440910938</v>
          </cell>
          <cell r="AZ27">
            <v>800.37211398706381</v>
          </cell>
        </row>
        <row r="28">
          <cell r="B28">
            <v>25.902591936874074</v>
          </cell>
          <cell r="C28">
            <v>29.528954808036442</v>
          </cell>
          <cell r="D28">
            <v>33.66300848116154</v>
          </cell>
          <cell r="E28">
            <v>38.375829668524155</v>
          </cell>
          <cell r="F28">
            <v>40.678379448635603</v>
          </cell>
          <cell r="G28">
            <v>50.441190516308147</v>
          </cell>
          <cell r="H28">
            <v>57.502957188591282</v>
          </cell>
          <cell r="I28">
            <v>45.427336178987112</v>
          </cell>
          <cell r="J28">
            <v>52.695709967625042</v>
          </cell>
          <cell r="K28">
            <v>45.318310572157536</v>
          </cell>
          <cell r="L28">
            <v>57.101071320918493</v>
          </cell>
          <cell r="X28">
            <v>21.241026327272994</v>
          </cell>
          <cell r="Y28">
            <v>21.028616064000264</v>
          </cell>
          <cell r="Z28">
            <v>20.818329903360262</v>
          </cell>
          <cell r="AA28">
            <v>20.610146604326658</v>
          </cell>
          <cell r="AB28">
            <v>20.40404513828339</v>
          </cell>
          <cell r="AC28">
            <v>20.200004686900556</v>
          </cell>
          <cell r="AD28">
            <v>19.998004640031549</v>
          </cell>
          <cell r="AE28">
            <v>19.798024593631233</v>
          </cell>
          <cell r="AF28">
            <v>19.600044347694922</v>
          </cell>
          <cell r="AG28">
            <v>19.404043904217971</v>
          </cell>
          <cell r="AH28">
            <v>19.210003465175792</v>
          </cell>
          <cell r="AI28">
            <v>19.017903430524033</v>
          </cell>
          <cell r="AJ28">
            <v>18.827724396218791</v>
          </cell>
          <cell r="AK28">
            <v>18.639447152256604</v>
          </cell>
          <cell r="AL28">
            <v>18.453052680734039</v>
          </cell>
          <cell r="AM28">
            <v>18.2685221539267</v>
          </cell>
          <cell r="AN28">
            <v>18.085836932387434</v>
          </cell>
          <cell r="AO28">
            <v>17.904978563063558</v>
          </cell>
          <cell r="AP28">
            <v>17.815453670248239</v>
          </cell>
          <cell r="AQ28">
            <v>17.726376401896999</v>
          </cell>
          <cell r="AR28">
            <v>17.637744519887516</v>
          </cell>
          <cell r="AS28">
            <v>17.549555797288079</v>
          </cell>
          <cell r="AT28">
            <v>17.461808018301639</v>
          </cell>
          <cell r="AU28">
            <v>17.374498978210131</v>
          </cell>
          <cell r="AV28">
            <v>17.28762648331908</v>
          </cell>
          <cell r="AW28">
            <v>17.201188350902484</v>
          </cell>
          <cell r="AX28">
            <v>17.115182409147973</v>
          </cell>
          <cell r="AY28">
            <v>17.029606497102233</v>
          </cell>
          <cell r="AZ28">
            <v>16.944458464616723</v>
          </cell>
        </row>
        <row r="29">
          <cell r="B29">
            <v>15.931927900590345</v>
          </cell>
          <cell r="C29">
            <v>18.162397806672992</v>
          </cell>
          <cell r="D29">
            <v>20.705133499607211</v>
          </cell>
          <cell r="E29">
            <v>23.603852189552217</v>
          </cell>
          <cell r="F29">
            <v>25.020083320925352</v>
          </cell>
          <cell r="G29">
            <v>31.024903317947434</v>
          </cell>
          <cell r="H29">
            <v>35.368389782460071</v>
          </cell>
          <cell r="I29">
            <v>27.941027928143455</v>
          </cell>
          <cell r="J29">
            <v>32.411592396646405</v>
          </cell>
          <cell r="K29">
            <v>27.873969461115905</v>
          </cell>
          <cell r="L29">
            <v>35.121201521006043</v>
          </cell>
          <cell r="X29">
            <v>28.807172931440313</v>
          </cell>
          <cell r="Y29">
            <v>28.51910120212591</v>
          </cell>
          <cell r="Z29">
            <v>28.233910190104652</v>
          </cell>
          <cell r="AA29">
            <v>27.951571088203604</v>
          </cell>
          <cell r="AB29">
            <v>27.672055377321566</v>
          </cell>
          <cell r="AC29">
            <v>27.39533482354835</v>
          </cell>
          <cell r="AD29">
            <v>27.121381475312866</v>
          </cell>
          <cell r="AE29">
            <v>26.850167660559737</v>
          </cell>
          <cell r="AF29">
            <v>26.581665983954139</v>
          </cell>
          <cell r="AG29">
            <v>26.315849324114598</v>
          </cell>
          <cell r="AH29">
            <v>26.052690830873452</v>
          </cell>
          <cell r="AI29">
            <v>25.792163922564718</v>
          </cell>
          <cell r="AJ29">
            <v>25.534242283339072</v>
          </cell>
          <cell r="AK29">
            <v>25.278899860505682</v>
          </cell>
          <cell r="AL29">
            <v>25.026110861900627</v>
          </cell>
          <cell r="AM29">
            <v>24.775849753281619</v>
          </cell>
          <cell r="AN29">
            <v>24.528091255748802</v>
          </cell>
          <cell r="AO29">
            <v>24.282810343191315</v>
          </cell>
          <cell r="AP29">
            <v>24.161396291475359</v>
          </cell>
          <cell r="AQ29">
            <v>24.040589310017982</v>
          </cell>
          <cell r="AR29">
            <v>23.920386363467891</v>
          </cell>
          <cell r="AS29">
            <v>23.800784431650552</v>
          </cell>
          <cell r="AT29">
            <v>23.681780509492299</v>
          </cell>
          <cell r="AU29">
            <v>23.563371606944838</v>
          </cell>
          <cell r="AV29">
            <v>23.445554748910112</v>
          </cell>
          <cell r="AW29">
            <v>23.328326975165563</v>
          </cell>
          <cell r="AX29">
            <v>23.211685340289737</v>
          </cell>
          <cell r="AY29">
            <v>23.095626913588287</v>
          </cell>
          <cell r="AZ29">
            <v>22.980148779020347</v>
          </cell>
        </row>
        <row r="30">
          <cell r="B30">
            <v>4.1112474963811527</v>
          </cell>
          <cell r="C30">
            <v>4.6868221458745136</v>
          </cell>
          <cell r="D30">
            <v>5.3429772462969449</v>
          </cell>
          <cell r="E30">
            <v>6.0909940607785167</v>
          </cell>
          <cell r="F30">
            <v>6.4564537044252281</v>
          </cell>
          <cell r="G30">
            <v>8.0060025934872829</v>
          </cell>
          <cell r="H30">
            <v>9.1268429565755014</v>
          </cell>
          <cell r="I30">
            <v>7.2102059356946464</v>
          </cell>
          <cell r="J30">
            <v>8.363838885405789</v>
          </cell>
          <cell r="K30">
            <v>7.1929014414489787</v>
          </cell>
          <cell r="L30">
            <v>9.0630558162257131</v>
          </cell>
          <cell r="X30">
            <v>8.8375073040478895</v>
          </cell>
          <cell r="Y30">
            <v>8.74913223100741</v>
          </cell>
          <cell r="Z30">
            <v>8.6616409086973363</v>
          </cell>
          <cell r="AA30">
            <v>8.5750244996103628</v>
          </cell>
          <cell r="AB30">
            <v>8.4892742546142586</v>
          </cell>
          <cell r="AC30">
            <v>8.4043815120681167</v>
          </cell>
          <cell r="AD30">
            <v>8.3203376969474352</v>
          </cell>
          <cell r="AE30">
            <v>8.2371343199779616</v>
          </cell>
          <cell r="AF30">
            <v>8.1547629767781817</v>
          </cell>
          <cell r="AG30">
            <v>8.0732153470104002</v>
          </cell>
          <cell r="AH30">
            <v>7.9924831935402958</v>
          </cell>
          <cell r="AI30">
            <v>7.9125583616048925</v>
          </cell>
          <cell r="AJ30">
            <v>7.8334327779888433</v>
          </cell>
          <cell r="AK30">
            <v>7.7550984502089548</v>
          </cell>
          <cell r="AL30">
            <v>7.6775474657068656</v>
          </cell>
          <cell r="AM30">
            <v>7.6007719910497968</v>
          </cell>
          <cell r="AN30">
            <v>7.5247642711392988</v>
          </cell>
          <cell r="AO30">
            <v>7.4495166284279062</v>
          </cell>
          <cell r="AP30">
            <v>7.4122690452857665</v>
          </cell>
          <cell r="AQ30">
            <v>7.3752077000593372</v>
          </cell>
          <cell r="AR30">
            <v>7.3383316615590406</v>
          </cell>
          <cell r="AS30">
            <v>7.3016400032512454</v>
          </cell>
          <cell r="AT30">
            <v>7.265131803234989</v>
          </cell>
          <cell r="AU30">
            <v>7.2288061442188143</v>
          </cell>
          <cell r="AV30">
            <v>7.19266211349772</v>
          </cell>
          <cell r="AW30">
            <v>7.1566988029302312</v>
          </cell>
          <cell r="AX30">
            <v>7.1209153089155803</v>
          </cell>
          <cell r="AY30">
            <v>7.0853107323710027</v>
          </cell>
          <cell r="AZ30">
            <v>7.0498841787091475</v>
          </cell>
        </row>
        <row r="31">
          <cell r="B31">
            <v>1.964712747175908</v>
          </cell>
          <cell r="C31">
            <v>2.239772531780535</v>
          </cell>
          <cell r="D31">
            <v>2.5533406862298098</v>
          </cell>
          <cell r="E31">
            <v>2.9108083823019828</v>
          </cell>
          <cell r="F31">
            <v>3.0854568852401019</v>
          </cell>
          <cell r="G31">
            <v>3.8259665376977265</v>
          </cell>
          <cell r="H31">
            <v>4.3616018529754079</v>
          </cell>
          <cell r="I31">
            <v>3.4456654638505726</v>
          </cell>
          <cell r="J31">
            <v>3.9969719380666637</v>
          </cell>
          <cell r="K31">
            <v>3.4373958667373308</v>
          </cell>
          <cell r="L31">
            <v>4.3311187920890371</v>
          </cell>
          <cell r="X31">
            <v>5.0854427995222942</v>
          </cell>
          <cell r="Y31">
            <v>5.0345883715270716</v>
          </cell>
          <cell r="Z31">
            <v>4.9842424878118008</v>
          </cell>
          <cell r="AA31">
            <v>4.9344000629336824</v>
          </cell>
          <cell r="AB31">
            <v>4.8850560623043453</v>
          </cell>
          <cell r="AC31">
            <v>4.8362055016813015</v>
          </cell>
          <cell r="AD31">
            <v>4.7878434466644881</v>
          </cell>
          <cell r="AE31">
            <v>4.7399650121978434</v>
          </cell>
          <cell r="AF31">
            <v>4.6925653620758654</v>
          </cell>
          <cell r="AG31">
            <v>4.6456397084551071</v>
          </cell>
          <cell r="AH31">
            <v>4.599183311370556</v>
          </cell>
          <cell r="AI31">
            <v>4.5531914782568501</v>
          </cell>
          <cell r="AJ31">
            <v>4.5076595634742818</v>
          </cell>
          <cell r="AK31">
            <v>4.4625829678395386</v>
          </cell>
          <cell r="AL31">
            <v>4.4179571381611433</v>
          </cell>
          <cell r="AM31">
            <v>4.3737775667795322</v>
          </cell>
          <cell r="AN31">
            <v>4.3300397911117372</v>
          </cell>
          <cell r="AO31">
            <v>4.2867393932006195</v>
          </cell>
          <cell r="AP31">
            <v>4.2653056962346163</v>
          </cell>
          <cell r="AQ31">
            <v>4.2439791677534435</v>
          </cell>
          <cell r="AR31">
            <v>4.2227592719146765</v>
          </cell>
          <cell r="AS31">
            <v>4.2016454755551029</v>
          </cell>
          <cell r="AT31">
            <v>4.1806372481773275</v>
          </cell>
          <cell r="AU31">
            <v>4.1597340619364411</v>
          </cell>
          <cell r="AV31">
            <v>4.1389353916267586</v>
          </cell>
          <cell r="AW31">
            <v>4.1182407146686248</v>
          </cell>
          <cell r="AX31">
            <v>4.0976495110952813</v>
          </cell>
          <cell r="AY31">
            <v>4.0771612635398045</v>
          </cell>
          <cell r="AZ31">
            <v>4.0567754572221055</v>
          </cell>
        </row>
        <row r="32">
          <cell r="B32">
            <v>175.00367695323598</v>
          </cell>
          <cell r="C32">
            <v>199.50419172668902</v>
          </cell>
          <cell r="D32">
            <v>227.43477856842546</v>
          </cell>
          <cell r="E32">
            <v>259.27564756800501</v>
          </cell>
          <cell r="F32">
            <v>274.83218642208533</v>
          </cell>
          <cell r="G32">
            <v>340.79191116338581</v>
          </cell>
          <cell r="H32">
            <v>388.50277872625981</v>
          </cell>
          <cell r="I32">
            <v>306.91719519374527</v>
          </cell>
          <cell r="J32">
            <v>356.02394642474451</v>
          </cell>
          <cell r="K32">
            <v>306.18059392528028</v>
          </cell>
          <cell r="L32">
            <v>385.78754834585317</v>
          </cell>
          <cell r="X32">
            <v>368.10543581176307</v>
          </cell>
          <cell r="Y32">
            <v>364.42438145364542</v>
          </cell>
          <cell r="Z32">
            <v>360.78013763910894</v>
          </cell>
          <cell r="AA32">
            <v>357.17233626271786</v>
          </cell>
          <cell r="AB32">
            <v>353.60061290009071</v>
          </cell>
          <cell r="AC32">
            <v>350.06460677108981</v>
          </cell>
          <cell r="AD32">
            <v>346.56396070337894</v>
          </cell>
          <cell r="AE32">
            <v>343.09832109634516</v>
          </cell>
          <cell r="AF32">
            <v>339.6673378853817</v>
          </cell>
          <cell r="AG32">
            <v>336.27066450652791</v>
          </cell>
          <cell r="AH32">
            <v>332.90795786146265</v>
          </cell>
          <cell r="AI32">
            <v>329.578878282848</v>
          </cell>
          <cell r="AJ32">
            <v>326.28308950001951</v>
          </cell>
          <cell r="AK32">
            <v>323.02025860501931</v>
          </cell>
          <cell r="AL32">
            <v>319.7900560189691</v>
          </cell>
          <cell r="AM32">
            <v>316.59215545877942</v>
          </cell>
          <cell r="AN32">
            <v>313.42623390419163</v>
          </cell>
          <cell r="AO32">
            <v>310.29197156514971</v>
          </cell>
          <cell r="AP32">
            <v>308.74051170732395</v>
          </cell>
          <cell r="AQ32">
            <v>307.19680914878734</v>
          </cell>
          <cell r="AR32">
            <v>305.66082510304341</v>
          </cell>
          <cell r="AS32">
            <v>304.1325209775282</v>
          </cell>
          <cell r="AT32">
            <v>302.61185837264054</v>
          </cell>
          <cell r="AU32">
            <v>301.09879908077733</v>
          </cell>
          <cell r="AV32">
            <v>299.59330508537346</v>
          </cell>
          <cell r="AW32">
            <v>298.09533855994658</v>
          </cell>
          <cell r="AX32">
            <v>296.60486186714684</v>
          </cell>
          <cell r="AY32">
            <v>295.12183755781109</v>
          </cell>
          <cell r="AZ32">
            <v>293.64622837002202</v>
          </cell>
        </row>
        <row r="33">
          <cell r="B33">
            <v>61.900040438398165</v>
          </cell>
          <cell r="C33">
            <v>70.566046099773899</v>
          </cell>
          <cell r="D33">
            <v>80.445292553742235</v>
          </cell>
          <cell r="E33">
            <v>91.707633511266138</v>
          </cell>
          <cell r="F33">
            <v>97.210091521942118</v>
          </cell>
          <cell r="G33">
            <v>120.54051348720823</v>
          </cell>
          <cell r="H33">
            <v>137.41618537541737</v>
          </cell>
          <cell r="I33">
            <v>108.55878644657973</v>
          </cell>
          <cell r="J33">
            <v>125.92819227803248</v>
          </cell>
          <cell r="K33">
            <v>108.29824535910794</v>
          </cell>
          <cell r="L33">
            <v>136.455789152476</v>
          </cell>
          <cell r="X33">
            <v>109.46105537996156</v>
          </cell>
          <cell r="Y33">
            <v>108.36644482616195</v>
          </cell>
          <cell r="Z33">
            <v>107.28278037790034</v>
          </cell>
          <cell r="AA33">
            <v>106.20995257412133</v>
          </cell>
          <cell r="AB33">
            <v>105.14785304838011</v>
          </cell>
          <cell r="AC33">
            <v>104.09637451789631</v>
          </cell>
          <cell r="AD33">
            <v>103.05541077271735</v>
          </cell>
          <cell r="AE33">
            <v>102.02485666499018</v>
          </cell>
          <cell r="AF33">
            <v>101.00460809834028</v>
          </cell>
          <cell r="AG33">
            <v>99.994562017356884</v>
          </cell>
          <cell r="AH33">
            <v>98.994616397183322</v>
          </cell>
          <cell r="AI33">
            <v>98.004670233211485</v>
          </cell>
          <cell r="AJ33">
            <v>97.024623530879367</v>
          </cell>
          <cell r="AK33">
            <v>96.054377295570575</v>
          </cell>
          <cell r="AL33">
            <v>95.093833522614872</v>
          </cell>
          <cell r="AM33">
            <v>94.142895187388717</v>
          </cell>
          <cell r="AN33">
            <v>93.201466235514829</v>
          </cell>
          <cell r="AO33">
            <v>92.269451573159685</v>
          </cell>
          <cell r="AP33">
            <v>91.808104315293889</v>
          </cell>
          <cell r="AQ33">
            <v>91.34906379371742</v>
          </cell>
          <cell r="AR33">
            <v>90.892318474748834</v>
          </cell>
          <cell r="AS33">
            <v>90.437856882375087</v>
          </cell>
          <cell r="AT33">
            <v>89.985667597963214</v>
          </cell>
          <cell r="AU33">
            <v>89.535739259973397</v>
          </cell>
          <cell r="AV33">
            <v>89.088060563673537</v>
          </cell>
          <cell r="AW33">
            <v>88.642620260855168</v>
          </cell>
          <cell r="AX33">
            <v>88.199407159550887</v>
          </cell>
          <cell r="AY33">
            <v>87.758410123753137</v>
          </cell>
          <cell r="AZ33">
            <v>87.319618073134365</v>
          </cell>
        </row>
        <row r="34">
          <cell r="B34">
            <v>224.98222478828004</v>
          </cell>
          <cell r="C34">
            <v>256.47973625863921</v>
          </cell>
          <cell r="D34">
            <v>292.38689933484869</v>
          </cell>
          <cell r="E34">
            <v>333.32106524172747</v>
          </cell>
          <cell r="F34">
            <v>353.32032915623114</v>
          </cell>
          <cell r="G34">
            <v>438.11720815372661</v>
          </cell>
          <cell r="H34">
            <v>499.45361729524831</v>
          </cell>
          <cell r="I34">
            <v>394.56835766324616</v>
          </cell>
          <cell r="J34">
            <v>457.69929488936555</v>
          </cell>
          <cell r="K34">
            <v>393.62139360485435</v>
          </cell>
          <cell r="L34">
            <v>495.96295594211648</v>
          </cell>
          <cell r="X34">
            <v>646.40939389537652</v>
          </cell>
          <cell r="Y34">
            <v>639.94529995642279</v>
          </cell>
          <cell r="Z34">
            <v>633.54584695685855</v>
          </cell>
          <cell r="AA34">
            <v>627.21038848728995</v>
          </cell>
          <cell r="AB34">
            <v>620.93828460241707</v>
          </cell>
          <cell r="AC34">
            <v>614.72890175639293</v>
          </cell>
          <cell r="AD34">
            <v>608.58161273882899</v>
          </cell>
          <cell r="AE34">
            <v>602.49579661144071</v>
          </cell>
          <cell r="AF34">
            <v>596.47083864532635</v>
          </cell>
          <cell r="AG34">
            <v>590.5061302588731</v>
          </cell>
          <cell r="AH34">
            <v>584.60106895628439</v>
          </cell>
          <cell r="AI34">
            <v>578.75505826672156</v>
          </cell>
          <cell r="AJ34">
            <v>572.96750768405434</v>
          </cell>
          <cell r="AK34">
            <v>567.23783260721382</v>
          </cell>
          <cell r="AL34">
            <v>561.56545428114168</v>
          </cell>
          <cell r="AM34">
            <v>555.94979973833028</v>
          </cell>
          <cell r="AN34">
            <v>550.39030174094694</v>
          </cell>
          <cell r="AO34">
            <v>544.88639872353747</v>
          </cell>
          <cell r="AP34">
            <v>542.16196672991975</v>
          </cell>
          <cell r="AQ34">
            <v>539.45115689627016</v>
          </cell>
          <cell r="AR34">
            <v>536.75390111178876</v>
          </cell>
          <cell r="AS34">
            <v>534.07013160622978</v>
          </cell>
          <cell r="AT34">
            <v>531.39978094819867</v>
          </cell>
          <cell r="AU34">
            <v>528.74278204345762</v>
          </cell>
          <cell r="AV34">
            <v>526.09906813324028</v>
          </cell>
          <cell r="AW34">
            <v>523.46857279257404</v>
          </cell>
          <cell r="AX34">
            <v>520.85122992861113</v>
          </cell>
          <cell r="AY34">
            <v>518.24697377896803</v>
          </cell>
          <cell r="AZ34">
            <v>515.65573891007318</v>
          </cell>
        </row>
        <row r="35">
          <cell r="B35">
            <v>38.254629139835572</v>
          </cell>
          <cell r="C35">
            <v>43.610277219412545</v>
          </cell>
          <cell r="D35">
            <v>49.715716030130295</v>
          </cell>
          <cell r="E35">
            <v>56.675916274348531</v>
          </cell>
          <cell r="F35">
            <v>60.076471250809448</v>
          </cell>
          <cell r="G35">
            <v>74.494824351003714</v>
          </cell>
          <cell r="H35">
            <v>84.92409976014423</v>
          </cell>
          <cell r="I35">
            <v>67.090038810513946</v>
          </cell>
          <cell r="J35">
            <v>77.82444502019618</v>
          </cell>
          <cell r="K35">
            <v>66.92902271736871</v>
          </cell>
          <cell r="L35">
            <v>84.330568623884574</v>
          </cell>
          <cell r="X35">
            <v>88.995248991640139</v>
          </cell>
          <cell r="Y35">
            <v>88.105296501723743</v>
          </cell>
          <cell r="Z35">
            <v>87.22424353670651</v>
          </cell>
          <cell r="AA35">
            <v>86.35200110133944</v>
          </cell>
          <cell r="AB35">
            <v>85.488481090326047</v>
          </cell>
          <cell r="AC35">
            <v>84.63359627942279</v>
          </cell>
          <cell r="AD35">
            <v>83.787260316628561</v>
          </cell>
          <cell r="AE35">
            <v>82.949387713462272</v>
          </cell>
          <cell r="AF35">
            <v>82.119893836327648</v>
          </cell>
          <cell r="AG35">
            <v>81.298694897964367</v>
          </cell>
          <cell r="AH35">
            <v>80.485707948984725</v>
          </cell>
          <cell r="AI35">
            <v>79.680850869494876</v>
          </cell>
          <cell r="AJ35">
            <v>78.884042360799924</v>
          </cell>
          <cell r="AK35">
            <v>78.095201937191931</v>
          </cell>
          <cell r="AL35">
            <v>77.314249917820007</v>
          </cell>
          <cell r="AM35">
            <v>76.541107418641801</v>
          </cell>
          <cell r="AN35">
            <v>75.775696344455383</v>
          </cell>
          <cell r="AO35">
            <v>75.017939381010834</v>
          </cell>
          <cell r="AP35">
            <v>74.642849684105784</v>
          </cell>
          <cell r="AQ35">
            <v>74.269635435685259</v>
          </cell>
          <cell r="AR35">
            <v>73.898287258506826</v>
          </cell>
          <cell r="AS35">
            <v>73.528795822214292</v>
          </cell>
          <cell r="AT35">
            <v>73.161151843103227</v>
          </cell>
          <cell r="AU35">
            <v>72.795346083887708</v>
          </cell>
          <cell r="AV35">
            <v>72.43136935346827</v>
          </cell>
          <cell r="AW35">
            <v>72.069212506700921</v>
          </cell>
          <cell r="AX35">
            <v>71.708866444167413</v>
          </cell>
          <cell r="AY35">
            <v>71.350322111946582</v>
          </cell>
          <cell r="AZ35">
            <v>70.993570501386856</v>
          </cell>
        </row>
        <row r="36">
          <cell r="B36">
            <v>60.676567387614121</v>
          </cell>
          <cell r="C36">
            <v>69.171286821880088</v>
          </cell>
          <cell r="D36">
            <v>78.855266976943298</v>
          </cell>
          <cell r="E36">
            <v>89.89500435371535</v>
          </cell>
          <cell r="F36">
            <v>95.288704614938283</v>
          </cell>
          <cell r="G36">
            <v>118.15799372252347</v>
          </cell>
          <cell r="H36">
            <v>134.70011284367675</v>
          </cell>
          <cell r="I36">
            <v>106.41308914650465</v>
          </cell>
          <cell r="J36">
            <v>123.43918340994539</v>
          </cell>
          <cell r="K36">
            <v>106.15769773255303</v>
          </cell>
          <cell r="L36">
            <v>133.75869914301683</v>
          </cell>
          <cell r="X36">
            <v>213.15447441412346</v>
          </cell>
          <cell r="Y36">
            <v>211.02292966998223</v>
          </cell>
          <cell r="Z36">
            <v>208.91270037328241</v>
          </cell>
          <cell r="AA36">
            <v>206.82357336954959</v>
          </cell>
          <cell r="AB36">
            <v>204.75533763585409</v>
          </cell>
          <cell r="AC36">
            <v>202.70778425949555</v>
          </cell>
          <cell r="AD36">
            <v>200.68070641690059</v>
          </cell>
          <cell r="AE36">
            <v>198.67389935273158</v>
          </cell>
          <cell r="AF36">
            <v>196.68716035920426</v>
          </cell>
          <cell r="AG36">
            <v>194.72028875561222</v>
          </cell>
          <cell r="AH36">
            <v>192.77308586805609</v>
          </cell>
          <cell r="AI36">
            <v>190.84535500937554</v>
          </cell>
          <cell r="AJ36">
            <v>188.93690145928178</v>
          </cell>
          <cell r="AK36">
            <v>187.04753244468895</v>
          </cell>
          <cell r="AL36">
            <v>185.17705712024207</v>
          </cell>
          <cell r="AM36">
            <v>183.32528654903965</v>
          </cell>
          <cell r="AN36">
            <v>181.49203368354924</v>
          </cell>
          <cell r="AO36">
            <v>179.67711334671375</v>
          </cell>
          <cell r="AP36">
            <v>178.77872777998019</v>
          </cell>
          <cell r="AQ36">
            <v>177.88483414108029</v>
          </cell>
          <cell r="AR36">
            <v>176.99540997037488</v>
          </cell>
          <cell r="AS36">
            <v>176.11043292052301</v>
          </cell>
          <cell r="AT36">
            <v>175.22988075592039</v>
          </cell>
          <cell r="AU36">
            <v>174.35373135214078</v>
          </cell>
          <cell r="AV36">
            <v>173.48196269538008</v>
          </cell>
          <cell r="AW36">
            <v>172.61455288190317</v>
          </cell>
          <cell r="AX36">
            <v>171.75148011749366</v>
          </cell>
          <cell r="AY36">
            <v>170.89272271690618</v>
          </cell>
          <cell r="AZ36">
            <v>170.03825910332165</v>
          </cell>
        </row>
        <row r="37">
          <cell r="B37">
            <v>22.052668562964037</v>
          </cell>
          <cell r="C37">
            <v>25.140042161779</v>
          </cell>
          <cell r="D37">
            <v>28.659648064428058</v>
          </cell>
          <cell r="E37">
            <v>32.671998793447983</v>
          </cell>
          <cell r="F37">
            <v>34.632318721054865</v>
          </cell>
          <cell r="G37">
            <v>42.944075214108032</v>
          </cell>
          <cell r="H37">
            <v>48.956245744083155</v>
          </cell>
          <cell r="I37">
            <v>38.675434137825697</v>
          </cell>
          <cell r="J37">
            <v>44.863503599877802</v>
          </cell>
          <cell r="K37">
            <v>38.582613095894907</v>
          </cell>
          <cell r="L37">
            <v>48.614092500827581</v>
          </cell>
          <cell r="X37">
            <v>70.389970456802487</v>
          </cell>
          <cell r="Y37">
            <v>69.686070752234457</v>
          </cell>
          <cell r="Z37">
            <v>68.989210044712109</v>
          </cell>
          <cell r="AA37">
            <v>68.299317944264985</v>
          </cell>
          <cell r="AB37">
            <v>67.616324764822338</v>
          </cell>
          <cell r="AC37">
            <v>66.940161517174118</v>
          </cell>
          <cell r="AD37">
            <v>66.270759902002382</v>
          </cell>
          <cell r="AE37">
            <v>65.608052302982358</v>
          </cell>
          <cell r="AF37">
            <v>64.95197177995253</v>
          </cell>
          <cell r="AG37">
            <v>64.302452062153009</v>
          </cell>
          <cell r="AH37">
            <v>63.659427541531478</v>
          </cell>
          <cell r="AI37">
            <v>63.022833266116166</v>
          </cell>
          <cell r="AJ37">
            <v>62.392604933455004</v>
          </cell>
          <cell r="AK37">
            <v>61.768678884120455</v>
          </cell>
          <cell r="AL37">
            <v>61.15099209527925</v>
          </cell>
          <cell r="AM37">
            <v>60.539482174326459</v>
          </cell>
          <cell r="AN37">
            <v>59.934087352583191</v>
          </cell>
          <cell r="AO37">
            <v>59.334746479057358</v>
          </cell>
          <cell r="AP37">
            <v>59.038072746662074</v>
          </cell>
          <cell r="AQ37">
            <v>58.742882382928762</v>
          </cell>
          <cell r="AR37">
            <v>58.44916797101412</v>
          </cell>
          <cell r="AS37">
            <v>58.15692213115905</v>
          </cell>
          <cell r="AT37">
            <v>57.866137520503251</v>
          </cell>
          <cell r="AU37">
            <v>57.576806832900736</v>
          </cell>
          <cell r="AV37">
            <v>57.28892279873623</v>
          </cell>
          <cell r="AW37">
            <v>57.00247818474255</v>
          </cell>
          <cell r="AX37">
            <v>56.717465793818839</v>
          </cell>
          <cell r="AY37">
            <v>56.433878464849748</v>
          </cell>
          <cell r="AZ37">
            <v>56.151709072525499</v>
          </cell>
        </row>
        <row r="38">
          <cell r="B38">
            <v>15.076824425699904</v>
          </cell>
          <cell r="C38">
            <v>17.18757984529789</v>
          </cell>
          <cell r="D38">
            <v>19.593841023639591</v>
          </cell>
          <cell r="E38">
            <v>22.33697876694913</v>
          </cell>
          <cell r="F38">
            <v>23.67719749296608</v>
          </cell>
          <cell r="G38">
            <v>29.359724891277938</v>
          </cell>
          <cell r="H38">
            <v>33.470086376056848</v>
          </cell>
          <cell r="I38">
            <v>26.441368237084909</v>
          </cell>
          <cell r="J38">
            <v>30.671987155018492</v>
          </cell>
          <cell r="K38">
            <v>26.377908953315902</v>
          </cell>
          <cell r="L38">
            <v>33.236165281178039</v>
          </cell>
          <cell r="X38">
            <v>27.411777041327486</v>
          </cell>
          <cell r="Y38">
            <v>27.137659270914213</v>
          </cell>
          <cell r="Z38">
            <v>26.866282678205071</v>
          </cell>
          <cell r="AA38">
            <v>26.597619851423019</v>
          </cell>
          <cell r="AB38">
            <v>26.331643652908788</v>
          </cell>
          <cell r="AC38">
            <v>26.0683272163797</v>
          </cell>
          <cell r="AD38">
            <v>25.807643944215904</v>
          </cell>
          <cell r="AE38">
            <v>25.549567504773744</v>
          </cell>
          <cell r="AF38">
            <v>25.294071829726008</v>
          </cell>
          <cell r="AG38">
            <v>25.041131111428747</v>
          </cell>
          <cell r="AH38">
            <v>24.790719800314459</v>
          </cell>
          <cell r="AI38">
            <v>24.542812602311315</v>
          </cell>
          <cell r="AJ38">
            <v>24.297384476288201</v>
          </cell>
          <cell r="AK38">
            <v>24.054410631525318</v>
          </cell>
          <cell r="AL38">
            <v>23.813866525210067</v>
          </cell>
          <cell r="AM38">
            <v>23.575727859957965</v>
          </cell>
          <cell r="AN38">
            <v>23.339970581358386</v>
          </cell>
          <cell r="AO38">
            <v>23.106570875544804</v>
          </cell>
          <cell r="AP38">
            <v>22.991038021167082</v>
          </cell>
          <cell r="AQ38">
            <v>22.876082831061247</v>
          </cell>
          <cell r="AR38">
            <v>22.761702416905941</v>
          </cell>
          <cell r="AS38">
            <v>22.647893904821412</v>
          </cell>
          <cell r="AT38">
            <v>22.534654435297305</v>
          </cell>
          <cell r="AU38">
            <v>22.421981163120819</v>
          </cell>
          <cell r="AV38">
            <v>22.309871257305215</v>
          </cell>
          <cell r="AW38">
            <v>22.198321901018687</v>
          </cell>
          <cell r="AX38">
            <v>22.087330291513595</v>
          </cell>
          <cell r="AY38">
            <v>21.976893640056026</v>
          </cell>
          <cell r="AZ38">
            <v>21.867009171855745</v>
          </cell>
        </row>
        <row r="39">
          <cell r="B39">
            <v>248.95284543997727</v>
          </cell>
          <cell r="C39">
            <v>283.80624380157406</v>
          </cell>
          <cell r="D39">
            <v>323.53911793379439</v>
          </cell>
          <cell r="E39">
            <v>368.83459444452558</v>
          </cell>
          <cell r="F39">
            <v>390.96467011119711</v>
          </cell>
          <cell r="G39">
            <v>484.79619093788443</v>
          </cell>
          <cell r="H39">
            <v>552.6676576691882</v>
          </cell>
          <cell r="I39">
            <v>436.60744955865874</v>
          </cell>
          <cell r="J39">
            <v>506.46464148804409</v>
          </cell>
          <cell r="K39">
            <v>435.55959167971793</v>
          </cell>
          <cell r="L39">
            <v>548.80508551644459</v>
          </cell>
          <cell r="X39">
            <v>456.63619739975661</v>
          </cell>
          <cell r="Y39">
            <v>452.06983542575904</v>
          </cell>
          <cell r="Z39">
            <v>447.54913707150143</v>
          </cell>
          <cell r="AA39">
            <v>443.07364570078641</v>
          </cell>
          <cell r="AB39">
            <v>438.64290924377855</v>
          </cell>
          <cell r="AC39">
            <v>434.25648015134078</v>
          </cell>
          <cell r="AD39">
            <v>429.91391534982739</v>
          </cell>
          <cell r="AE39">
            <v>425.6147761963291</v>
          </cell>
          <cell r="AF39">
            <v>421.35862843436581</v>
          </cell>
          <cell r="AG39">
            <v>417.14504215002216</v>
          </cell>
          <cell r="AH39">
            <v>412.97359172852197</v>
          </cell>
          <cell r="AI39">
            <v>408.84385581123672</v>
          </cell>
          <cell r="AJ39">
            <v>404.75541725312434</v>
          </cell>
          <cell r="AK39">
            <v>400.70786308059309</v>
          </cell>
          <cell r="AL39">
            <v>396.70078444978714</v>
          </cell>
          <cell r="AM39">
            <v>392.73377660528928</v>
          </cell>
          <cell r="AN39">
            <v>388.80643883923636</v>
          </cell>
          <cell r="AO39">
            <v>384.918374450844</v>
          </cell>
          <cell r="AP39">
            <v>382.99378257858979</v>
          </cell>
          <cell r="AQ39">
            <v>381.07881366569683</v>
          </cell>
          <cell r="AR39">
            <v>379.17341959736837</v>
          </cell>
          <cell r="AS39">
            <v>377.2775524993815</v>
          </cell>
          <cell r="AT39">
            <v>375.3911647368846</v>
          </cell>
          <cell r="AU39">
            <v>373.51420891320021</v>
          </cell>
          <cell r="AV39">
            <v>371.64663786863423</v>
          </cell>
          <cell r="AW39">
            <v>369.78840467929103</v>
          </cell>
          <cell r="AX39">
            <v>367.9394626558946</v>
          </cell>
          <cell r="AY39">
            <v>366.09976534261511</v>
          </cell>
          <cell r="AZ39">
            <v>364.26926651590202</v>
          </cell>
        </row>
        <row r="40">
          <cell r="B40">
            <v>128.44554301775381</v>
          </cell>
          <cell r="C40">
            <v>146.42791904023932</v>
          </cell>
          <cell r="D40">
            <v>166.9278277058728</v>
          </cell>
          <cell r="E40">
            <v>190.29772358469498</v>
          </cell>
          <cell r="F40">
            <v>201.71558699977669</v>
          </cell>
          <cell r="G40">
            <v>250.12732787972308</v>
          </cell>
          <cell r="H40">
            <v>285.14515378288428</v>
          </cell>
          <cell r="I40">
            <v>225.26467148847857</v>
          </cell>
          <cell r="J40">
            <v>261.30701892663512</v>
          </cell>
          <cell r="K40">
            <v>224.72403627690622</v>
          </cell>
          <cell r="L40">
            <v>283.15228570890184</v>
          </cell>
          <cell r="X40">
            <v>368.74333393085215</v>
          </cell>
          <cell r="Y40">
            <v>365.0559005915436</v>
          </cell>
          <cell r="Z40">
            <v>361.40534158562815</v>
          </cell>
          <cell r="AA40">
            <v>357.79128816977186</v>
          </cell>
          <cell r="AB40">
            <v>354.21337528807413</v>
          </cell>
          <cell r="AC40">
            <v>350.67124153519342</v>
          </cell>
          <cell r="AD40">
            <v>347.16452911984146</v>
          </cell>
          <cell r="AE40">
            <v>343.69288382864306</v>
          </cell>
          <cell r="AF40">
            <v>340.25595499035666</v>
          </cell>
          <cell r="AG40">
            <v>336.85339544045308</v>
          </cell>
          <cell r="AH40">
            <v>333.48486148604854</v>
          </cell>
          <cell r="AI40">
            <v>330.15001287118804</v>
          </cell>
          <cell r="AJ40">
            <v>326.84851274247615</v>
          </cell>
          <cell r="AK40">
            <v>323.58002761505139</v>
          </cell>
          <cell r="AL40">
            <v>320.34422733890085</v>
          </cell>
          <cell r="AM40">
            <v>317.14078506551186</v>
          </cell>
          <cell r="AN40">
            <v>313.96937721485676</v>
          </cell>
          <cell r="AO40">
            <v>310.82968344270819</v>
          </cell>
          <cell r="AP40">
            <v>309.27553502549466</v>
          </cell>
          <cell r="AQ40">
            <v>307.72915735036719</v>
          </cell>
          <cell r="AR40">
            <v>306.19051156361536</v>
          </cell>
          <cell r="AS40">
            <v>304.65955900579729</v>
          </cell>
          <cell r="AT40">
            <v>303.13626121076828</v>
          </cell>
          <cell r="AU40">
            <v>301.62057990471442</v>
          </cell>
          <cell r="AV40">
            <v>300.11247700519084</v>
          </cell>
          <cell r="AW40">
            <v>298.6119146201649</v>
          </cell>
          <cell r="AX40">
            <v>297.11885504706407</v>
          </cell>
          <cell r="AY40">
            <v>295.63326077182876</v>
          </cell>
          <cell r="AZ40">
            <v>294.1550944679696</v>
          </cell>
        </row>
        <row r="41">
          <cell r="B41">
            <v>79.547125887834554</v>
          </cell>
          <cell r="C41">
            <v>90.68372351213138</v>
          </cell>
          <cell r="D41">
            <v>103.37944480382977</v>
          </cell>
          <cell r="E41">
            <v>117.85256707636593</v>
          </cell>
          <cell r="F41">
            <v>124.92372110094789</v>
          </cell>
          <cell r="G41">
            <v>154.90541416517539</v>
          </cell>
          <cell r="H41">
            <v>176.59217214829994</v>
          </cell>
          <cell r="I41">
            <v>139.50781599715697</v>
          </cell>
          <cell r="J41">
            <v>161.82906655670206</v>
          </cell>
          <cell r="K41">
            <v>139.17299723876377</v>
          </cell>
          <cell r="L41">
            <v>175.35797652084236</v>
          </cell>
          <cell r="X41">
            <v>205.12319584658522</v>
          </cell>
          <cell r="Y41">
            <v>203.07196388811937</v>
          </cell>
          <cell r="Z41">
            <v>201.04124424923819</v>
          </cell>
          <cell r="AA41">
            <v>199.03083180674579</v>
          </cell>
          <cell r="AB41">
            <v>197.04052348867833</v>
          </cell>
          <cell r="AC41">
            <v>195.07011825379155</v>
          </cell>
          <cell r="AD41">
            <v>193.11941707125362</v>
          </cell>
          <cell r="AE41">
            <v>191.18822290054109</v>
          </cell>
          <cell r="AF41">
            <v>189.27634067153568</v>
          </cell>
          <cell r="AG41">
            <v>187.38357726482033</v>
          </cell>
          <cell r="AH41">
            <v>185.50974149217214</v>
          </cell>
          <cell r="AI41">
            <v>183.65464407725042</v>
          </cell>
          <cell r="AJ41">
            <v>181.81809763647792</v>
          </cell>
          <cell r="AK41">
            <v>179.99991666011314</v>
          </cell>
          <cell r="AL41">
            <v>178.199917493512</v>
          </cell>
          <cell r="AM41">
            <v>176.41791831857688</v>
          </cell>
          <cell r="AN41">
            <v>174.65373913539111</v>
          </cell>
          <cell r="AO41">
            <v>172.9072017440372</v>
          </cell>
          <cell r="AP41">
            <v>172.042665735317</v>
          </cell>
          <cell r="AQ41">
            <v>171.18245240664041</v>
          </cell>
          <cell r="AR41">
            <v>170.32654014460721</v>
          </cell>
          <cell r="AS41">
            <v>169.47490744388418</v>
          </cell>
          <cell r="AT41">
            <v>168.62753290666475</v>
          </cell>
          <cell r="AU41">
            <v>167.78439524213144</v>
          </cell>
          <cell r="AV41">
            <v>166.94547326592078</v>
          </cell>
          <cell r="AW41">
            <v>166.11074589959117</v>
          </cell>
          <cell r="AX41">
            <v>165.28019217009322</v>
          </cell>
          <cell r="AY41">
            <v>164.45379120924275</v>
          </cell>
          <cell r="AZ41">
            <v>163.63152225319655</v>
          </cell>
        </row>
        <row r="42">
          <cell r="B42">
            <v>836.68652628092809</v>
          </cell>
          <cell r="C42">
            <v>953.8226399602579</v>
          </cell>
          <cell r="D42">
            <v>1087.3578095546939</v>
          </cell>
          <cell r="E42">
            <v>1239.5879028923509</v>
          </cell>
          <cell r="F42">
            <v>1313.9631770658921</v>
          </cell>
          <cell r="G42">
            <v>1629.3143395617062</v>
          </cell>
          <cell r="H42">
            <v>1857.418347100345</v>
          </cell>
          <cell r="I42">
            <v>1467.3604942092727</v>
          </cell>
          <cell r="J42">
            <v>1702.1381732827563</v>
          </cell>
          <cell r="K42">
            <v>1463.8388290231703</v>
          </cell>
          <cell r="L42">
            <v>1844.4369245691946</v>
          </cell>
          <cell r="X42">
            <v>1348.0649917841242</v>
          </cell>
          <cell r="Y42">
            <v>1334.584341866283</v>
          </cell>
          <cell r="Z42">
            <v>1321.2384984476203</v>
          </cell>
          <cell r="AA42">
            <v>1308.0261134631442</v>
          </cell>
          <cell r="AB42">
            <v>1294.9458523285127</v>
          </cell>
          <cell r="AC42">
            <v>1281.9963938052276</v>
          </cell>
          <cell r="AD42">
            <v>1269.1764298671753</v>
          </cell>
          <cell r="AE42">
            <v>1256.4846655685035</v>
          </cell>
          <cell r="AF42">
            <v>1243.9198189128185</v>
          </cell>
          <cell r="AG42">
            <v>1231.4806207236904</v>
          </cell>
          <cell r="AH42">
            <v>1219.1658145164536</v>
          </cell>
          <cell r="AI42">
            <v>1206.9741563712889</v>
          </cell>
          <cell r="AJ42">
            <v>1194.9044148075761</v>
          </cell>
          <cell r="AK42">
            <v>1182.9553706595004</v>
          </cell>
          <cell r="AL42">
            <v>1171.1258169529053</v>
          </cell>
          <cell r="AM42">
            <v>1159.4145587833764</v>
          </cell>
          <cell r="AN42">
            <v>1147.8204131955426</v>
          </cell>
          <cell r="AO42">
            <v>1136.3422090635872</v>
          </cell>
          <cell r="AP42">
            <v>1130.6604980182692</v>
          </cell>
          <cell r="AQ42">
            <v>1125.0071955281778</v>
          </cell>
          <cell r="AR42">
            <v>1119.3821595505369</v>
          </cell>
          <cell r="AS42">
            <v>1113.7852487527844</v>
          </cell>
          <cell r="AT42">
            <v>1108.2163225090205</v>
          </cell>
          <cell r="AU42">
            <v>1102.6752408964753</v>
          </cell>
          <cell r="AV42">
            <v>1097.1618646919928</v>
          </cell>
          <cell r="AW42">
            <v>1091.6760553685328</v>
          </cell>
          <cell r="AX42">
            <v>1086.2176750916901</v>
          </cell>
          <cell r="AY42">
            <v>1080.7865867162316</v>
          </cell>
          <cell r="AZ42">
            <v>1075.3826537826503</v>
          </cell>
        </row>
        <row r="43">
          <cell r="B43">
            <v>4903.833332798511</v>
          </cell>
          <cell r="C43">
            <v>5590.369999390301</v>
          </cell>
          <cell r="D43">
            <v>6373.0217993049437</v>
          </cell>
          <cell r="E43">
            <v>7265.2448512076353</v>
          </cell>
          <cell r="F43">
            <v>7701.1595422800947</v>
          </cell>
          <cell r="G43">
            <v>9549.4378324273166</v>
          </cell>
          <cell r="H43">
            <v>10886.35912896714</v>
          </cell>
          <cell r="I43">
            <v>8600.2237118840421</v>
          </cell>
          <cell r="J43">
            <v>9976.2595057854887</v>
          </cell>
          <cell r="K43">
            <v>8579.583174975518</v>
          </cell>
          <cell r="L43">
            <v>10810.274800469151</v>
          </cell>
          <cell r="X43">
            <v>9302.5355930645546</v>
          </cell>
          <cell r="Y43">
            <v>9209.510237133909</v>
          </cell>
          <cell r="Z43">
            <v>9117.4151347625684</v>
          </cell>
          <cell r="AA43">
            <v>9026.2409834149439</v>
          </cell>
          <cell r="AB43">
            <v>8935.9785735807945</v>
          </cell>
          <cell r="AC43">
            <v>8846.6187878449855</v>
          </cell>
          <cell r="AD43">
            <v>8758.1525999665391</v>
          </cell>
          <cell r="AE43">
            <v>8670.5710739668739</v>
          </cell>
          <cell r="AF43">
            <v>8583.8653632272035</v>
          </cell>
          <cell r="AG43">
            <v>8498.0267095949312</v>
          </cell>
          <cell r="AH43">
            <v>8413.0464424989841</v>
          </cell>
          <cell r="AI43">
            <v>8328.9159780739938</v>
          </cell>
          <cell r="AJ43">
            <v>8245.6268182932545</v>
          </cell>
          <cell r="AK43">
            <v>8163.1705501103197</v>
          </cell>
          <cell r="AL43">
            <v>8081.5388446092184</v>
          </cell>
          <cell r="AM43">
            <v>8000.7234561631258</v>
          </cell>
          <cell r="AN43">
            <v>7920.7162216014958</v>
          </cell>
          <cell r="AO43">
            <v>7841.5090593854802</v>
          </cell>
          <cell r="AP43">
            <v>7802.3015140885527</v>
          </cell>
          <cell r="AQ43">
            <v>7763.2900065181075</v>
          </cell>
          <cell r="AR43">
            <v>7724.4735564855191</v>
          </cell>
          <cell r="AS43">
            <v>7685.85118870309</v>
          </cell>
          <cell r="AT43">
            <v>7647.4219327595765</v>
          </cell>
          <cell r="AU43">
            <v>7609.1848230957785</v>
          </cell>
          <cell r="AV43">
            <v>7571.1388989802999</v>
          </cell>
          <cell r="AW43">
            <v>7533.2832044853967</v>
          </cell>
          <cell r="AX43">
            <v>7495.6167884629685</v>
          </cell>
          <cell r="AY43">
            <v>7458.1387045206548</v>
          </cell>
          <cell r="AZ43">
            <v>7420.8480109980519</v>
          </cell>
        </row>
      </sheetData>
      <sheetData sheetId="6">
        <row r="12">
          <cell r="B12">
            <v>3.3721264235466246</v>
          </cell>
          <cell r="C12">
            <v>4.518649407552477</v>
          </cell>
          <cell r="D12">
            <v>6.0549902061203191</v>
          </cell>
          <cell r="E12">
            <v>9.0824853091804787</v>
          </cell>
          <cell r="F12">
            <v>13.623727963770717</v>
          </cell>
          <cell r="G12">
            <v>16.620948115800275</v>
          </cell>
          <cell r="H12">
            <v>19.612718776644321</v>
          </cell>
          <cell r="I12">
            <v>23.339135344206742</v>
          </cell>
          <cell r="J12">
            <v>31.507832714679104</v>
          </cell>
          <cell r="K12">
            <v>23.315796208862537</v>
          </cell>
          <cell r="L12">
            <v>39.170537630889058</v>
          </cell>
          <cell r="X12">
            <v>149.33611780446546</v>
          </cell>
          <cell r="Y12">
            <v>159.78964605077803</v>
          </cell>
          <cell r="Z12">
            <v>170.9749212743325</v>
          </cell>
          <cell r="AA12">
            <v>182.94316576353577</v>
          </cell>
          <cell r="AB12">
            <v>195.74918736698328</v>
          </cell>
          <cell r="AC12">
            <v>209.4516304826721</v>
          </cell>
          <cell r="AD12">
            <v>224.11324461645916</v>
          </cell>
          <cell r="AE12">
            <v>239.80117173961131</v>
          </cell>
          <cell r="AF12">
            <v>254.18924204398797</v>
          </cell>
          <cell r="AG12">
            <v>269.44059656662728</v>
          </cell>
          <cell r="AH12">
            <v>285.60703236062488</v>
          </cell>
          <cell r="AI12">
            <v>302.74345430226236</v>
          </cell>
          <cell r="AJ12">
            <v>320.9080615603981</v>
          </cell>
          <cell r="AK12">
            <v>340.16254525402201</v>
          </cell>
          <cell r="AL12">
            <v>360.57229796926333</v>
          </cell>
          <cell r="AM12">
            <v>382.20663584741914</v>
          </cell>
          <cell r="AN12">
            <v>405.13903399826427</v>
          </cell>
          <cell r="AO12">
            <v>429.44737603816014</v>
          </cell>
          <cell r="AP12">
            <v>450.91974484006818</v>
          </cell>
          <cell r="AQ12">
            <v>473.46573208207161</v>
          </cell>
          <cell r="AR12">
            <v>497.13901868617518</v>
          </cell>
          <cell r="AS12">
            <v>521.99596962048395</v>
          </cell>
          <cell r="AT12">
            <v>548.09576810150816</v>
          </cell>
          <cell r="AU12">
            <v>575.50055650658351</v>
          </cell>
          <cell r="AV12">
            <v>604.27558433191268</v>
          </cell>
          <cell r="AW12">
            <v>634.48936354850832</v>
          </cell>
          <cell r="AX12">
            <v>666.21383172593369</v>
          </cell>
          <cell r="AY12">
            <v>699.52452331223037</v>
          </cell>
          <cell r="AZ12">
            <v>734.50074947784185</v>
          </cell>
        </row>
        <row r="13">
          <cell r="B13">
            <v>4.1065896344129982</v>
          </cell>
          <cell r="C13">
            <v>5.5028301101134174</v>
          </cell>
          <cell r="D13">
            <v>7.37379234755198</v>
          </cell>
          <cell r="E13">
            <v>11.06068852132797</v>
          </cell>
          <cell r="F13">
            <v>16.591032781991956</v>
          </cell>
          <cell r="G13">
            <v>20.241059994030188</v>
          </cell>
          <cell r="H13">
            <v>23.884450792955619</v>
          </cell>
          <cell r="I13">
            <v>28.422496443617185</v>
          </cell>
          <cell r="J13">
            <v>38.370370198883201</v>
          </cell>
          <cell r="K13">
            <v>28.39407394717357</v>
          </cell>
          <cell r="L13">
            <v>47.702044231251598</v>
          </cell>
          <cell r="X13">
            <v>151.76869831928002</v>
          </cell>
          <cell r="Y13">
            <v>162.39250720162963</v>
          </cell>
          <cell r="Z13">
            <v>173.75998270574371</v>
          </cell>
          <cell r="AA13">
            <v>185.92318149514577</v>
          </cell>
          <cell r="AB13">
            <v>198.93780419980598</v>
          </cell>
          <cell r="AC13">
            <v>212.86345049379241</v>
          </cell>
          <cell r="AD13">
            <v>227.76389202835787</v>
          </cell>
          <cell r="AE13">
            <v>243.70736447034292</v>
          </cell>
          <cell r="AF13">
            <v>258.32980633856351</v>
          </cell>
          <cell r="AG13">
            <v>273.82959471887733</v>
          </cell>
          <cell r="AH13">
            <v>290.25937040200995</v>
          </cell>
          <cell r="AI13">
            <v>307.67493262613056</v>
          </cell>
          <cell r="AJ13">
            <v>326.1354285836984</v>
          </cell>
          <cell r="AK13">
            <v>345.70355429872029</v>
          </cell>
          <cell r="AL13">
            <v>366.44576755664349</v>
          </cell>
          <cell r="AM13">
            <v>388.43251361004212</v>
          </cell>
          <cell r="AN13">
            <v>411.73846442664467</v>
          </cell>
          <cell r="AO13">
            <v>436.44277229224338</v>
          </cell>
          <cell r="AP13">
            <v>458.26491090685556</v>
          </cell>
          <cell r="AQ13">
            <v>481.17815645219832</v>
          </cell>
          <cell r="AR13">
            <v>505.23706427480823</v>
          </cell>
          <cell r="AS13">
            <v>530.49891748854861</v>
          </cell>
          <cell r="AT13">
            <v>557.02386336297604</v>
          </cell>
          <cell r="AU13">
            <v>584.87505653112487</v>
          </cell>
          <cell r="AV13">
            <v>614.11880935768113</v>
          </cell>
          <cell r="AW13">
            <v>644.82474982556516</v>
          </cell>
          <cell r="AX13">
            <v>677.06598731684346</v>
          </cell>
          <cell r="AY13">
            <v>710.91928668268565</v>
          </cell>
          <cell r="AZ13">
            <v>746.46525101681993</v>
          </cell>
        </row>
        <row r="14">
          <cell r="B14">
            <v>0.58225674434758234</v>
          </cell>
          <cell r="C14">
            <v>0.78022403742576041</v>
          </cell>
          <cell r="D14">
            <v>1.0455002101505191</v>
          </cell>
          <cell r="E14">
            <v>1.5682503152257787</v>
          </cell>
          <cell r="F14">
            <v>2.3523754728386681</v>
          </cell>
          <cell r="G14">
            <v>2.869898076863175</v>
          </cell>
          <cell r="H14">
            <v>3.3864797306985466</v>
          </cell>
          <cell r="I14">
            <v>4.0299108795312701</v>
          </cell>
          <cell r="J14">
            <v>5.4403796873672148</v>
          </cell>
          <cell r="K14">
            <v>4.0258809686517392</v>
          </cell>
          <cell r="L14">
            <v>6.7634800273349223</v>
          </cell>
          <cell r="X14">
            <v>24.374456758441831</v>
          </cell>
          <cell r="Y14">
            <v>26.080668731532757</v>
          </cell>
          <cell r="Z14">
            <v>27.90631554274005</v>
          </cell>
          <cell r="AA14">
            <v>29.859757630731853</v>
          </cell>
          <cell r="AB14">
            <v>31.949940664883083</v>
          </cell>
          <cell r="AC14">
            <v>34.186436511424901</v>
          </cell>
          <cell r="AD14">
            <v>36.579487067224647</v>
          </cell>
          <cell r="AE14">
            <v>39.140051161930373</v>
          </cell>
          <cell r="AF14">
            <v>41.488454231646195</v>
          </cell>
          <cell r="AG14">
            <v>43.977761485544967</v>
          </cell>
          <cell r="AH14">
            <v>46.616427174677668</v>
          </cell>
          <cell r="AI14">
            <v>49.41341280515833</v>
          </cell>
          <cell r="AJ14">
            <v>52.378217573467829</v>
          </cell>
          <cell r="AK14">
            <v>55.520910627875899</v>
          </cell>
          <cell r="AL14">
            <v>58.85216526554845</v>
          </cell>
          <cell r="AM14">
            <v>62.383295181481358</v>
          </cell>
          <cell r="AN14">
            <v>66.126292892370245</v>
          </cell>
          <cell r="AO14">
            <v>70.09387046591246</v>
          </cell>
          <cell r="AP14">
            <v>73.598563989208088</v>
          </cell>
          <cell r="AQ14">
            <v>77.278492188668494</v>
          </cell>
          <cell r="AR14">
            <v>81.14241679810192</v>
          </cell>
          <cell r="AS14">
            <v>85.199537638007016</v>
          </cell>
          <cell r="AT14">
            <v>89.459514519907373</v>
          </cell>
          <cell r="AU14">
            <v>93.932490245902741</v>
          </cell>
          <cell r="AV14">
            <v>98.629114758197872</v>
          </cell>
          <cell r="AW14">
            <v>103.56057049610777</v>
          </cell>
          <cell r="AX14">
            <v>108.73859902091316</v>
          </cell>
          <cell r="AY14">
            <v>114.17552897195881</v>
          </cell>
          <cell r="AZ14">
            <v>119.88430542055676</v>
          </cell>
        </row>
        <row r="15">
          <cell r="B15">
            <v>0.30954784033632549</v>
          </cell>
          <cell r="C15">
            <v>0.41479410605067618</v>
          </cell>
          <cell r="D15">
            <v>0.55582410210790612</v>
          </cell>
          <cell r="E15">
            <v>0.83373615316185912</v>
          </cell>
          <cell r="F15">
            <v>1.2506042297427886</v>
          </cell>
          <cell r="G15">
            <v>1.5257371602862022</v>
          </cell>
          <cell r="H15">
            <v>1.8003698491377185</v>
          </cell>
          <cell r="I15">
            <v>2.1424401204738848</v>
          </cell>
          <cell r="J15">
            <v>2.8922941626397445</v>
          </cell>
          <cell r="K15">
            <v>2.1402976803534108</v>
          </cell>
          <cell r="L15">
            <v>3.5957001029937299</v>
          </cell>
          <cell r="X15">
            <v>25.517769600404669</v>
          </cell>
          <cell r="Y15">
            <v>27.304013472432995</v>
          </cell>
          <cell r="Z15">
            <v>29.215294415503305</v>
          </cell>
          <cell r="AA15">
            <v>31.260365024588538</v>
          </cell>
          <cell r="AB15">
            <v>33.448590576309734</v>
          </cell>
          <cell r="AC15">
            <v>35.789991916651417</v>
          </cell>
          <cell r="AD15">
            <v>38.295291350817017</v>
          </cell>
          <cell r="AE15">
            <v>40.975961745374207</v>
          </cell>
          <cell r="AF15">
            <v>43.434519450096658</v>
          </cell>
          <cell r="AG15">
            <v>46.04059061710246</v>
          </cell>
          <cell r="AH15">
            <v>48.803026054128608</v>
          </cell>
          <cell r="AI15">
            <v>51.731207617376327</v>
          </cell>
          <cell r="AJ15">
            <v>54.835080074418904</v>
          </cell>
          <cell r="AK15">
            <v>58.125184878884042</v>
          </cell>
          <cell r="AL15">
            <v>61.612695971617086</v>
          </cell>
          <cell r="AM15">
            <v>65.309457729914115</v>
          </cell>
          <cell r="AN15">
            <v>69.228025193708959</v>
          </cell>
          <cell r="AO15">
            <v>73.381706705331496</v>
          </cell>
          <cell r="AP15">
            <v>77.050792040598068</v>
          </cell>
          <cell r="AQ15">
            <v>80.903331642627975</v>
          </cell>
          <cell r="AR15">
            <v>84.948498224759376</v>
          </cell>
          <cell r="AS15">
            <v>89.195923135997347</v>
          </cell>
          <cell r="AT15">
            <v>93.655719292797215</v>
          </cell>
          <cell r="AU15">
            <v>98.338505257437077</v>
          </cell>
          <cell r="AV15">
            <v>103.25543052030893</v>
          </cell>
          <cell r="AW15">
            <v>108.41820204632438</v>
          </cell>
          <cell r="AX15">
            <v>113.8391121486406</v>
          </cell>
          <cell r="AY15">
            <v>119.53106775607263</v>
          </cell>
          <cell r="AZ15">
            <v>125.50762114387626</v>
          </cell>
        </row>
        <row r="16">
          <cell r="B16">
            <v>0.25716339542018235</v>
          </cell>
          <cell r="C16">
            <v>0.34459894986304435</v>
          </cell>
          <cell r="D16">
            <v>0.46176259281647947</v>
          </cell>
          <cell r="E16">
            <v>0.6926438892247192</v>
          </cell>
          <cell r="F16">
            <v>1.0389658338370789</v>
          </cell>
          <cell r="G16">
            <v>1.2675383172812362</v>
          </cell>
          <cell r="H16">
            <v>1.4956952143918587</v>
          </cell>
          <cell r="I16">
            <v>1.7798773051263117</v>
          </cell>
          <cell r="J16">
            <v>2.402834361920521</v>
          </cell>
          <cell r="K16">
            <v>1.7780974278211854</v>
          </cell>
          <cell r="L16">
            <v>2.9872036787395913</v>
          </cell>
          <cell r="X16">
            <v>4.7921836141846708</v>
          </cell>
          <cell r="Y16">
            <v>5.1276364671775978</v>
          </cell>
          <cell r="Z16">
            <v>5.4865710198800297</v>
          </cell>
          <cell r="AA16">
            <v>5.8706309912716321</v>
          </cell>
          <cell r="AB16">
            <v>6.2815751606606467</v>
          </cell>
          <cell r="AC16">
            <v>6.7212854219068916</v>
          </cell>
          <cell r="AD16">
            <v>7.1917754014403741</v>
          </cell>
          <cell r="AE16">
            <v>7.6951996795412008</v>
          </cell>
          <cell r="AF16">
            <v>8.1569116603136731</v>
          </cell>
          <cell r="AG16">
            <v>8.6463263599324929</v>
          </cell>
          <cell r="AH16">
            <v>9.1651059415284415</v>
          </cell>
          <cell r="AI16">
            <v>9.7150122980201488</v>
          </cell>
          <cell r="AJ16">
            <v>10.297913035901358</v>
          </cell>
          <cell r="AK16">
            <v>10.915787818055438</v>
          </cell>
          <cell r="AL16">
            <v>11.570735087138765</v>
          </cell>
          <cell r="AM16">
            <v>12.26497919236709</v>
          </cell>
          <cell r="AN16">
            <v>13.000877943909115</v>
          </cell>
          <cell r="AO16">
            <v>13.780930620543662</v>
          </cell>
          <cell r="AP16">
            <v>14.469977151570845</v>
          </cell>
          <cell r="AQ16">
            <v>15.193476009149387</v>
          </cell>
          <cell r="AR16">
            <v>15.953149809606856</v>
          </cell>
          <cell r="AS16">
            <v>16.7508073000872</v>
          </cell>
          <cell r="AT16">
            <v>17.588347665091561</v>
          </cell>
          <cell r="AU16">
            <v>18.467765048346138</v>
          </cell>
          <cell r="AV16">
            <v>19.391153300763445</v>
          </cell>
          <cell r="AW16">
            <v>20.360710965801619</v>
          </cell>
          <cell r="AX16">
            <v>21.378746514091699</v>
          </cell>
          <cell r="AY16">
            <v>22.447683839796284</v>
          </cell>
          <cell r="AZ16">
            <v>23.570068031786096</v>
          </cell>
        </row>
        <row r="17">
          <cell r="B17">
            <v>3.1593027003398153</v>
          </cell>
          <cell r="C17">
            <v>4.2334656184553525</v>
          </cell>
          <cell r="D17">
            <v>5.6728439287301731</v>
          </cell>
          <cell r="E17">
            <v>8.5092658930952592</v>
          </cell>
          <cell r="F17">
            <v>12.76389883964289</v>
          </cell>
          <cell r="G17">
            <v>15.571956584364326</v>
          </cell>
          <cell r="H17">
            <v>18.374908769549904</v>
          </cell>
          <cell r="I17">
            <v>21.866141435764387</v>
          </cell>
          <cell r="J17">
            <v>29.519290938281923</v>
          </cell>
          <cell r="K17">
            <v>21.844275294328622</v>
          </cell>
          <cell r="L17">
            <v>36.698382494472085</v>
          </cell>
          <cell r="X17">
            <v>126.64014160124569</v>
          </cell>
          <cell r="Y17">
            <v>135.50495151333288</v>
          </cell>
          <cell r="Z17">
            <v>144.99029811926619</v>
          </cell>
          <cell r="AA17">
            <v>155.13961898761482</v>
          </cell>
          <cell r="AB17">
            <v>165.99939231674787</v>
          </cell>
          <cell r="AC17">
            <v>177.61934977892022</v>
          </cell>
          <cell r="AD17">
            <v>190.05270426344464</v>
          </cell>
          <cell r="AE17">
            <v>203.35639356188577</v>
          </cell>
          <cell r="AF17">
            <v>215.55777717559891</v>
          </cell>
          <cell r="AG17">
            <v>228.49124380613486</v>
          </cell>
          <cell r="AH17">
            <v>242.20071843450296</v>
          </cell>
          <cell r="AI17">
            <v>256.73276154057316</v>
          </cell>
          <cell r="AJ17">
            <v>272.13672723300755</v>
          </cell>
          <cell r="AK17">
            <v>288.46493086698797</v>
          </cell>
          <cell r="AL17">
            <v>305.77282671900724</v>
          </cell>
          <cell r="AM17">
            <v>324.11919632214767</v>
          </cell>
          <cell r="AN17">
            <v>343.56634810147654</v>
          </cell>
          <cell r="AO17">
            <v>364.18032898756513</v>
          </cell>
          <cell r="AP17">
            <v>382.38934543694342</v>
          </cell>
          <cell r="AQ17">
            <v>401.50881270879057</v>
          </cell>
          <cell r="AR17">
            <v>421.58425334423009</v>
          </cell>
          <cell r="AS17">
            <v>442.66346601144159</v>
          </cell>
          <cell r="AT17">
            <v>464.79663931201367</v>
          </cell>
          <cell r="AU17">
            <v>488.03647127761434</v>
          </cell>
          <cell r="AV17">
            <v>512.43829484149501</v>
          </cell>
          <cell r="AW17">
            <v>538.06020958356976</v>
          </cell>
          <cell r="AX17">
            <v>564.96322006274829</v>
          </cell>
          <cell r="AY17">
            <v>593.21138106588569</v>
          </cell>
          <cell r="AZ17">
            <v>622.87195011917993</v>
          </cell>
        </row>
        <row r="18">
          <cell r="B18">
            <v>3.1557569060633401</v>
          </cell>
          <cell r="C18">
            <v>4.2287142541248759</v>
          </cell>
          <cell r="D18">
            <v>5.6664771005273344</v>
          </cell>
          <cell r="E18">
            <v>8.4997156507910017</v>
          </cell>
          <cell r="F18">
            <v>12.749573476186503</v>
          </cell>
          <cell r="G18">
            <v>15.554479640947534</v>
          </cell>
          <cell r="H18">
            <v>18.354285976318089</v>
          </cell>
          <cell r="I18">
            <v>21.841600311818524</v>
          </cell>
          <cell r="J18">
            <v>29.486160420955009</v>
          </cell>
          <cell r="K18">
            <v>21.819758711506708</v>
          </cell>
          <cell r="L18">
            <v>36.657194635331265</v>
          </cell>
          <cell r="X18">
            <v>124.40216752761629</v>
          </cell>
          <cell r="Y18">
            <v>133.11031925454944</v>
          </cell>
          <cell r="Z18">
            <v>142.4280416023679</v>
          </cell>
          <cell r="AA18">
            <v>152.39800451453365</v>
          </cell>
          <cell r="AB18">
            <v>163.06586483055102</v>
          </cell>
          <cell r="AC18">
            <v>174.48047536868958</v>
          </cell>
          <cell r="AD18">
            <v>186.69410864449785</v>
          </cell>
          <cell r="AE18">
            <v>199.7626962496127</v>
          </cell>
          <cell r="AF18">
            <v>211.74845802458947</v>
          </cell>
          <cell r="AG18">
            <v>224.45336550606484</v>
          </cell>
          <cell r="AH18">
            <v>237.92056743642874</v>
          </cell>
          <cell r="AI18">
            <v>252.19580148261446</v>
          </cell>
          <cell r="AJ18">
            <v>267.3275495715713</v>
          </cell>
          <cell r="AK18">
            <v>283.36720254586555</v>
          </cell>
          <cell r="AL18">
            <v>300.3692346986175</v>
          </cell>
          <cell r="AM18">
            <v>318.39138878053456</v>
          </cell>
          <cell r="AN18">
            <v>337.49487210736663</v>
          </cell>
          <cell r="AO18">
            <v>357.74456443380865</v>
          </cell>
          <cell r="AP18">
            <v>375.63179265549905</v>
          </cell>
          <cell r="AQ18">
            <v>394.41338228827402</v>
          </cell>
          <cell r="AR18">
            <v>414.1340514026877</v>
          </cell>
          <cell r="AS18">
            <v>434.84075397282209</v>
          </cell>
          <cell r="AT18">
            <v>456.58279167146321</v>
          </cell>
          <cell r="AU18">
            <v>479.41193125503639</v>
          </cell>
          <cell r="AV18">
            <v>503.38252781778823</v>
          </cell>
          <cell r="AW18">
            <v>528.55165420867763</v>
          </cell>
          <cell r="AX18">
            <v>554.97923691911149</v>
          </cell>
          <cell r="AY18">
            <v>582.72819876506708</v>
          </cell>
          <cell r="AZ18">
            <v>611.86460870332041</v>
          </cell>
        </row>
        <row r="19">
          <cell r="B19">
            <v>0.44520433073174231</v>
          </cell>
          <cell r="C19">
            <v>0.59657380318053477</v>
          </cell>
          <cell r="D19">
            <v>0.79940889626191669</v>
          </cell>
          <cell r="E19">
            <v>1.199113344392875</v>
          </cell>
          <cell r="F19">
            <v>1.7986700165893126</v>
          </cell>
          <cell r="G19">
            <v>2.1943774202389612</v>
          </cell>
          <cell r="H19">
            <v>2.589365355881974</v>
          </cell>
          <cell r="I19">
            <v>3.0813447734995489</v>
          </cell>
          <cell r="J19">
            <v>4.1598154442243915</v>
          </cell>
          <cell r="K19">
            <v>3.07826342872605</v>
          </cell>
          <cell r="L19">
            <v>5.171482560259764</v>
          </cell>
          <cell r="X19">
            <v>12.64941867703568</v>
          </cell>
          <cell r="Y19">
            <v>13.534877984428178</v>
          </cell>
          <cell r="Z19">
            <v>14.482319443338151</v>
          </cell>
          <cell r="AA19">
            <v>15.496081804371821</v>
          </cell>
          <cell r="AB19">
            <v>16.580807530677848</v>
          </cell>
          <cell r="AC19">
            <v>17.741464057825297</v>
          </cell>
          <cell r="AD19">
            <v>18.983366541873067</v>
          </cell>
          <cell r="AE19">
            <v>20.312202199804183</v>
          </cell>
          <cell r="AF19">
            <v>21.530934331792434</v>
          </cell>
          <cell r="AG19">
            <v>22.822790391699979</v>
          </cell>
          <cell r="AH19">
            <v>24.192157815201977</v>
          </cell>
          <cell r="AI19">
            <v>25.643687284114094</v>
          </cell>
          <cell r="AJ19">
            <v>27.182308521160941</v>
          </cell>
          <cell r="AK19">
            <v>28.813247032430596</v>
          </cell>
          <cell r="AL19">
            <v>30.542041854376432</v>
          </cell>
          <cell r="AM19">
            <v>32.374564365639017</v>
          </cell>
          <cell r="AN19">
            <v>34.317038227577356</v>
          </cell>
          <cell r="AO19">
            <v>36.376060521231999</v>
          </cell>
          <cell r="AP19">
            <v>38.1948635472936</v>
          </cell>
          <cell r="AQ19">
            <v>40.104606724658282</v>
          </cell>
          <cell r="AR19">
            <v>42.109837060891195</v>
          </cell>
          <cell r="AS19">
            <v>44.215328913935757</v>
          </cell>
          <cell r="AT19">
            <v>46.426095359632548</v>
          </cell>
          <cell r="AU19">
            <v>48.747400127614178</v>
          </cell>
          <cell r="AV19">
            <v>51.184770133994888</v>
          </cell>
          <cell r="AW19">
            <v>53.744008640694631</v>
          </cell>
          <cell r="AX19">
            <v>56.431209072729359</v>
          </cell>
          <cell r="AY19">
            <v>59.252769526365825</v>
          </cell>
          <cell r="AZ19">
            <v>62.215408002684114</v>
          </cell>
        </row>
        <row r="20">
          <cell r="B20">
            <v>2.5781656805005939</v>
          </cell>
          <cell r="C20">
            <v>3.4547420118707963</v>
          </cell>
          <cell r="D20">
            <v>4.6293542959068672</v>
          </cell>
          <cell r="E20">
            <v>6.9440314438603004</v>
          </cell>
          <cell r="F20">
            <v>10.416047165790451</v>
          </cell>
          <cell r="G20">
            <v>12.70757754226435</v>
          </cell>
          <cell r="H20">
            <v>14.994941499871931</v>
          </cell>
          <cell r="I20">
            <v>17.843980384847598</v>
          </cell>
          <cell r="J20">
            <v>24.08937351954426</v>
          </cell>
          <cell r="K20">
            <v>17.826136404462751</v>
          </cell>
          <cell r="L20">
            <v>29.947909159497421</v>
          </cell>
          <cell r="X20">
            <v>98.908723732359761</v>
          </cell>
          <cell r="Y20">
            <v>105.83233439362495</v>
          </cell>
          <cell r="Z20">
            <v>113.24059780117869</v>
          </cell>
          <cell r="AA20">
            <v>121.1674396472612</v>
          </cell>
          <cell r="AB20">
            <v>129.64916042256948</v>
          </cell>
          <cell r="AC20">
            <v>138.72460165214935</v>
          </cell>
          <cell r="AD20">
            <v>148.43532376779979</v>
          </cell>
          <cell r="AE20">
            <v>158.82579643154577</v>
          </cell>
          <cell r="AF20">
            <v>168.35534421743853</v>
          </cell>
          <cell r="AG20">
            <v>178.45666487048484</v>
          </cell>
          <cell r="AH20">
            <v>189.16406476271393</v>
          </cell>
          <cell r="AI20">
            <v>200.51390864847676</v>
          </cell>
          <cell r="AJ20">
            <v>212.54474316738538</v>
          </cell>
          <cell r="AK20">
            <v>225.29742775742849</v>
          </cell>
          <cell r="AL20">
            <v>238.81527342287421</v>
          </cell>
          <cell r="AM20">
            <v>253.14418982824665</v>
          </cell>
          <cell r="AN20">
            <v>268.33284121794145</v>
          </cell>
          <cell r="AO20">
            <v>284.43281169101795</v>
          </cell>
          <cell r="AP20">
            <v>298.65445227556881</v>
          </cell>
          <cell r="AQ20">
            <v>313.58717488934724</v>
          </cell>
          <cell r="AR20">
            <v>329.26653363381462</v>
          </cell>
          <cell r="AS20">
            <v>345.72986031550533</v>
          </cell>
          <cell r="AT20">
            <v>363.01635333128058</v>
          </cell>
          <cell r="AU20">
            <v>381.16717099784461</v>
          </cell>
          <cell r="AV20">
            <v>400.22552954773681</v>
          </cell>
          <cell r="AW20">
            <v>420.23680602512366</v>
          </cell>
          <cell r="AX20">
            <v>441.24864632637986</v>
          </cell>
          <cell r="AY20">
            <v>463.31107864269887</v>
          </cell>
          <cell r="AZ20">
            <v>486.47663257483384</v>
          </cell>
        </row>
        <row r="21">
          <cell r="B21">
            <v>33.654786194802043</v>
          </cell>
          <cell r="C21">
            <v>45.097413501034737</v>
          </cell>
          <cell r="D21">
            <v>60.430534091386555</v>
          </cell>
          <cell r="E21">
            <v>90.645801137079829</v>
          </cell>
          <cell r="F21">
            <v>135.96870170561974</v>
          </cell>
          <cell r="G21">
            <v>165.88181608085608</v>
          </cell>
          <cell r="H21">
            <v>195.74054297541016</v>
          </cell>
          <cell r="I21">
            <v>232.9312461407381</v>
          </cell>
          <cell r="J21">
            <v>314.45718228999647</v>
          </cell>
          <cell r="K21">
            <v>232.69831489459739</v>
          </cell>
          <cell r="L21">
            <v>390.93316902292361</v>
          </cell>
          <cell r="X21">
            <v>916.9368992541979</v>
          </cell>
          <cell r="Y21">
            <v>981.12248220199172</v>
          </cell>
          <cell r="Z21">
            <v>1049.8010559561312</v>
          </cell>
          <cell r="AA21">
            <v>1123.2871298730604</v>
          </cell>
          <cell r="AB21">
            <v>1201.9172289641747</v>
          </cell>
          <cell r="AC21">
            <v>1286.0514349916668</v>
          </cell>
          <cell r="AD21">
            <v>1376.0750354410836</v>
          </cell>
          <cell r="AE21">
            <v>1472.4002879219595</v>
          </cell>
          <cell r="AF21">
            <v>1560.7443051972771</v>
          </cell>
          <cell r="AG21">
            <v>1654.3889635091136</v>
          </cell>
          <cell r="AH21">
            <v>1753.6523013196604</v>
          </cell>
          <cell r="AI21">
            <v>1858.87143939884</v>
          </cell>
          <cell r="AJ21">
            <v>1970.4037257627704</v>
          </cell>
          <cell r="AK21">
            <v>2088.6279493085367</v>
          </cell>
          <cell r="AL21">
            <v>2213.9456262670487</v>
          </cell>
          <cell r="AM21">
            <v>2346.7823638430718</v>
          </cell>
          <cell r="AN21">
            <v>2487.5893056736563</v>
          </cell>
          <cell r="AO21">
            <v>2636.8446640140755</v>
          </cell>
          <cell r="AP21">
            <v>2768.6868972147795</v>
          </cell>
          <cell r="AQ21">
            <v>2907.1212420755182</v>
          </cell>
          <cell r="AR21">
            <v>3052.4773041792942</v>
          </cell>
          <cell r="AS21">
            <v>3205.1011693882588</v>
          </cell>
          <cell r="AT21">
            <v>3365.3562278576719</v>
          </cell>
          <cell r="AU21">
            <v>3533.6240392505556</v>
          </cell>
          <cell r="AV21">
            <v>3710.3052412130833</v>
          </cell>
          <cell r="AW21">
            <v>3895.8205032737374</v>
          </cell>
          <cell r="AX21">
            <v>4090.6115284374241</v>
          </cell>
          <cell r="AY21">
            <v>4295.1421048592956</v>
          </cell>
          <cell r="AZ21">
            <v>4509.8992101022604</v>
          </cell>
        </row>
        <row r="22">
          <cell r="B22">
            <v>41.406322247096661</v>
          </cell>
          <cell r="C22">
            <v>55.484471811109529</v>
          </cell>
          <cell r="D22">
            <v>74.349192226886771</v>
          </cell>
          <cell r="E22">
            <v>111.52378834033016</v>
          </cell>
          <cell r="F22">
            <v>167.28568251049523</v>
          </cell>
          <cell r="G22">
            <v>204.08853266280417</v>
          </cell>
          <cell r="H22">
            <v>240.82446854210892</v>
          </cell>
          <cell r="I22">
            <v>286.58111756510959</v>
          </cell>
          <cell r="J22">
            <v>386.88450871289797</v>
          </cell>
          <cell r="K22">
            <v>286.29453644754449</v>
          </cell>
          <cell r="L22">
            <v>480.97482123187473</v>
          </cell>
          <cell r="X22">
            <v>1677.9605654727848</v>
          </cell>
          <cell r="Y22">
            <v>1795.4178050558796</v>
          </cell>
          <cell r="Z22">
            <v>1921.0970514097912</v>
          </cell>
          <cell r="AA22">
            <v>2055.5738450084764</v>
          </cell>
          <cell r="AB22">
            <v>2199.4640141590698</v>
          </cell>
          <cell r="AC22">
            <v>2353.4264951502046</v>
          </cell>
          <cell r="AD22">
            <v>2518.1663498107191</v>
          </cell>
          <cell r="AE22">
            <v>2694.4379942974692</v>
          </cell>
          <cell r="AF22">
            <v>2856.1042739553172</v>
          </cell>
          <cell r="AG22">
            <v>3027.4705303926362</v>
          </cell>
          <cell r="AH22">
            <v>3209.1187622161942</v>
          </cell>
          <cell r="AI22">
            <v>3401.6658879491661</v>
          </cell>
          <cell r="AJ22">
            <v>3605.7658412261162</v>
          </cell>
          <cell r="AK22">
            <v>3822.1117916996832</v>
          </cell>
          <cell r="AL22">
            <v>4051.4384992016639</v>
          </cell>
          <cell r="AM22">
            <v>4294.5248091537642</v>
          </cell>
          <cell r="AN22">
            <v>4552.1962977029898</v>
          </cell>
          <cell r="AO22">
            <v>4825.3280755651695</v>
          </cell>
          <cell r="AP22">
            <v>5066.5944793434282</v>
          </cell>
          <cell r="AQ22">
            <v>5319.9242033105993</v>
          </cell>
          <cell r="AR22">
            <v>5585.9204134761294</v>
          </cell>
          <cell r="AS22">
            <v>5865.2164341499356</v>
          </cell>
          <cell r="AT22">
            <v>6158.4772558574323</v>
          </cell>
          <cell r="AU22">
            <v>6466.4011186503039</v>
          </cell>
          <cell r="AV22">
            <v>6789.721174582819</v>
          </cell>
          <cell r="AW22">
            <v>7129.2072333119595</v>
          </cell>
          <cell r="AX22">
            <v>7485.6675949775572</v>
          </cell>
          <cell r="AY22">
            <v>7859.9509747264347</v>
          </cell>
          <cell r="AZ22">
            <v>8252.9485234627573</v>
          </cell>
        </row>
        <row r="23">
          <cell r="B23">
            <v>1.7262419503894677</v>
          </cell>
          <cell r="C23">
            <v>2.3131642135218868</v>
          </cell>
          <cell r="D23">
            <v>3.0996400461193283</v>
          </cell>
          <cell r="E23">
            <v>4.6494600691789927</v>
          </cell>
          <cell r="F23">
            <v>6.974190103768489</v>
          </cell>
          <cell r="G23">
            <v>8.5085119265975564</v>
          </cell>
          <cell r="H23">
            <v>10.040044073385117</v>
          </cell>
          <cell r="I23">
            <v>11.947652447328288</v>
          </cell>
          <cell r="J23">
            <v>16.12933080389319</v>
          </cell>
          <cell r="K23">
            <v>11.93570479488096</v>
          </cell>
          <cell r="L23">
            <v>20.051984055400013</v>
          </cell>
          <cell r="X23">
            <v>69.863712385473988</v>
          </cell>
          <cell r="Y23">
            <v>74.754172252457167</v>
          </cell>
          <cell r="Z23">
            <v>79.986964310129167</v>
          </cell>
          <cell r="AA23">
            <v>85.586051811838203</v>
          </cell>
          <cell r="AB23">
            <v>91.577075438666881</v>
          </cell>
          <cell r="AC23">
            <v>97.987470719373562</v>
          </cell>
          <cell r="AD23">
            <v>104.84659366972971</v>
          </cell>
          <cell r="AE23">
            <v>112.1858552266108</v>
          </cell>
          <cell r="AF23">
            <v>118.91700654020744</v>
          </cell>
          <cell r="AG23">
            <v>126.05202693261988</v>
          </cell>
          <cell r="AH23">
            <v>133.61514854857708</v>
          </cell>
          <cell r="AI23">
            <v>141.63205746149171</v>
          </cell>
          <cell r="AJ23">
            <v>150.1299809091812</v>
          </cell>
          <cell r="AK23">
            <v>159.13777976373208</v>
          </cell>
          <cell r="AL23">
            <v>168.68604654955601</v>
          </cell>
          <cell r="AM23">
            <v>178.80720934252938</v>
          </cell>
          <cell r="AN23">
            <v>189.53564190308114</v>
          </cell>
          <cell r="AO23">
            <v>200.907780417266</v>
          </cell>
          <cell r="AP23">
            <v>210.95316943812929</v>
          </cell>
          <cell r="AQ23">
            <v>221.50082791003575</v>
          </cell>
          <cell r="AR23">
            <v>232.57586930553754</v>
          </cell>
          <cell r="AS23">
            <v>244.20466277081442</v>
          </cell>
          <cell r="AT23">
            <v>256.41489590935515</v>
          </cell>
          <cell r="AU23">
            <v>269.23564070482291</v>
          </cell>
          <cell r="AV23">
            <v>282.69742274006404</v>
          </cell>
          <cell r="AW23">
            <v>296.83229387706723</v>
          </cell>
          <cell r="AX23">
            <v>311.67390857092062</v>
          </cell>
          <cell r="AY23">
            <v>327.25760399946665</v>
          </cell>
          <cell r="AZ23">
            <v>343.62048419944</v>
          </cell>
        </row>
        <row r="24">
          <cell r="B24">
            <v>1.9063309754841526</v>
          </cell>
          <cell r="C24">
            <v>2.5544835071487646</v>
          </cell>
          <cell r="D24">
            <v>3.4230078995793449</v>
          </cell>
          <cell r="E24">
            <v>5.1345118493690176</v>
          </cell>
          <cell r="F24">
            <v>7.7017677740535264</v>
          </cell>
          <cell r="G24">
            <v>9.3961566843453017</v>
          </cell>
          <cell r="H24">
            <v>11.087464887527455</v>
          </cell>
          <cell r="I24">
            <v>13.19408321615767</v>
          </cell>
          <cell r="J24">
            <v>17.812012341812856</v>
          </cell>
          <cell r="K24">
            <v>13.180889132941514</v>
          </cell>
          <cell r="L24">
            <v>22.143893743341742</v>
          </cell>
          <cell r="X24">
            <v>77.185779735065807</v>
          </cell>
          <cell r="Y24">
            <v>82.588784316520417</v>
          </cell>
          <cell r="Z24">
            <v>88.369999218676853</v>
          </cell>
          <cell r="AA24">
            <v>94.555899163984236</v>
          </cell>
          <cell r="AB24">
            <v>101.17481210546313</v>
          </cell>
          <cell r="AC24">
            <v>108.25704895284555</v>
          </cell>
          <cell r="AD24">
            <v>115.83504237954475</v>
          </cell>
          <cell r="AE24">
            <v>123.94349534611288</v>
          </cell>
          <cell r="AF24">
            <v>131.38010506687965</v>
          </cell>
          <cell r="AG24">
            <v>139.26291137089243</v>
          </cell>
          <cell r="AH24">
            <v>147.61868605314598</v>
          </cell>
          <cell r="AI24">
            <v>156.47580721633474</v>
          </cell>
          <cell r="AJ24">
            <v>165.86435564931483</v>
          </cell>
          <cell r="AK24">
            <v>175.81621698827371</v>
          </cell>
          <cell r="AL24">
            <v>186.36519000757013</v>
          </cell>
          <cell r="AM24">
            <v>197.54710140802433</v>
          </cell>
          <cell r="AN24">
            <v>209.39992749250578</v>
          </cell>
          <cell r="AO24">
            <v>221.96392314205613</v>
          </cell>
          <cell r="AP24">
            <v>233.06211929915895</v>
          </cell>
          <cell r="AQ24">
            <v>244.7152252641169</v>
          </cell>
          <cell r="AR24">
            <v>256.95098652732275</v>
          </cell>
          <cell r="AS24">
            <v>269.79853585368892</v>
          </cell>
          <cell r="AT24">
            <v>283.28846264637338</v>
          </cell>
          <cell r="AU24">
            <v>297.45288577869206</v>
          </cell>
          <cell r="AV24">
            <v>312.32553006762669</v>
          </cell>
          <cell r="AW24">
            <v>327.94180657100804</v>
          </cell>
          <cell r="AX24">
            <v>344.33889689955845</v>
          </cell>
          <cell r="AY24">
            <v>361.55584174453639</v>
          </cell>
          <cell r="AZ24">
            <v>379.63363383176323</v>
          </cell>
        </row>
        <row r="25">
          <cell r="B25">
            <v>0.17477033367997155</v>
          </cell>
          <cell r="C25">
            <v>0.23419224713116191</v>
          </cell>
          <cell r="D25">
            <v>0.31381761115575696</v>
          </cell>
          <cell r="E25">
            <v>0.47072641673363541</v>
          </cell>
          <cell r="F25">
            <v>0.70608962510045314</v>
          </cell>
          <cell r="G25">
            <v>0.86142934262255277</v>
          </cell>
          <cell r="H25">
            <v>1.0164866242946122</v>
          </cell>
          <cell r="I25">
            <v>1.2096190829105884</v>
          </cell>
          <cell r="J25">
            <v>1.6329857619292945</v>
          </cell>
          <cell r="K25">
            <v>1.2084094638276779</v>
          </cell>
          <cell r="L25">
            <v>2.0301278992304987</v>
          </cell>
          <cell r="X25">
            <v>8.2683411698546685</v>
          </cell>
          <cell r="Y25">
            <v>8.847125051744495</v>
          </cell>
          <cell r="Z25">
            <v>9.4664238053666097</v>
          </cell>
          <cell r="AA25">
            <v>10.129073471742272</v>
          </cell>
          <cell r="AB25">
            <v>10.838108614764231</v>
          </cell>
          <cell r="AC25">
            <v>11.596776217797727</v>
          </cell>
          <cell r="AD25">
            <v>12.408550553043568</v>
          </cell>
          <cell r="AE25">
            <v>13.277149091756618</v>
          </cell>
          <cell r="AF25">
            <v>14.073778037262015</v>
          </cell>
          <cell r="AG25">
            <v>14.918204719497735</v>
          </cell>
          <cell r="AH25">
            <v>15.8132970026676</v>
          </cell>
          <cell r="AI25">
            <v>16.762094822827656</v>
          </cell>
          <cell r="AJ25">
            <v>17.767820512197314</v>
          </cell>
          <cell r="AK25">
            <v>18.833889742929152</v>
          </cell>
          <cell r="AL25">
            <v>19.963923127504902</v>
          </cell>
          <cell r="AM25">
            <v>21.161758515155196</v>
          </cell>
          <cell r="AN25">
            <v>22.431464026064507</v>
          </cell>
          <cell r="AO25">
            <v>23.777351867628376</v>
          </cell>
          <cell r="AP25">
            <v>24.966219461009793</v>
          </cell>
          <cell r="AQ25">
            <v>26.214530434060283</v>
          </cell>
          <cell r="AR25">
            <v>27.525256955763297</v>
          </cell>
          <cell r="AS25">
            <v>28.901519803551462</v>
          </cell>
          <cell r="AT25">
            <v>30.346595793729037</v>
          </cell>
          <cell r="AU25">
            <v>31.86392558341549</v>
          </cell>
          <cell r="AV25">
            <v>33.457121862586263</v>
          </cell>
          <cell r="AW25">
            <v>35.129977955715574</v>
          </cell>
          <cell r="AX25">
            <v>36.88647685350135</v>
          </cell>
          <cell r="AY25">
            <v>38.730800696176416</v>
          </cell>
          <cell r="AZ25">
            <v>40.667340730985238</v>
          </cell>
        </row>
        <row r="26">
          <cell r="B26">
            <v>1.9557854746034182</v>
          </cell>
          <cell r="C26">
            <v>2.6207525359685806</v>
          </cell>
          <cell r="D26">
            <v>3.511808398197898</v>
          </cell>
          <cell r="E26">
            <v>5.267712597296847</v>
          </cell>
          <cell r="F26">
            <v>7.901568895945271</v>
          </cell>
          <cell r="G26">
            <v>9.6399140530532303</v>
          </cell>
          <cell r="H26">
            <v>11.375098582602812</v>
          </cell>
          <cell r="I26">
            <v>13.536367313297346</v>
          </cell>
          <cell r="J26">
            <v>18.274095872951417</v>
          </cell>
          <cell r="K26">
            <v>13.522830945984049</v>
          </cell>
          <cell r="L26">
            <v>22.718355989253201</v>
          </cell>
          <cell r="X26">
            <v>89.810872606953325</v>
          </cell>
          <cell r="Y26">
            <v>96.097633689440059</v>
          </cell>
          <cell r="Z26">
            <v>102.82446804770086</v>
          </cell>
          <cell r="AA26">
            <v>110.02218081103992</v>
          </cell>
          <cell r="AB26">
            <v>117.72373346781271</v>
          </cell>
          <cell r="AC26">
            <v>125.9643948105596</v>
          </cell>
          <cell r="AD26">
            <v>134.78190244729876</v>
          </cell>
          <cell r="AE26">
            <v>144.21663561860967</v>
          </cell>
          <cell r="AF26">
            <v>152.86963375572626</v>
          </cell>
          <cell r="AG26">
            <v>162.04181178106984</v>
          </cell>
          <cell r="AH26">
            <v>171.76432048793401</v>
          </cell>
          <cell r="AI26">
            <v>182.07017971721007</v>
          </cell>
          <cell r="AJ26">
            <v>192.99439050024267</v>
          </cell>
          <cell r="AK26">
            <v>204.57405393025724</v>
          </cell>
          <cell r="AL26">
            <v>216.84849716607266</v>
          </cell>
          <cell r="AM26">
            <v>229.85940699603702</v>
          </cell>
          <cell r="AN26">
            <v>243.65097141579923</v>
          </cell>
          <cell r="AO26">
            <v>258.27002970074716</v>
          </cell>
          <cell r="AP26">
            <v>271.18353118578455</v>
          </cell>
          <cell r="AQ26">
            <v>284.74270774507374</v>
          </cell>
          <cell r="AR26">
            <v>298.97984313232746</v>
          </cell>
          <cell r="AS26">
            <v>313.92883528894384</v>
          </cell>
          <cell r="AT26">
            <v>329.62527705339102</v>
          </cell>
          <cell r="AU26">
            <v>346.10654090606056</v>
          </cell>
          <cell r="AV26">
            <v>363.4118679513636</v>
          </cell>
          <cell r="AW26">
            <v>381.58246134893176</v>
          </cell>
          <cell r="AX26">
            <v>400.66158441637833</v>
          </cell>
          <cell r="AY26">
            <v>420.69466363719727</v>
          </cell>
          <cell r="AZ26">
            <v>441.72939681905711</v>
          </cell>
        </row>
        <row r="27">
          <cell r="B27">
            <v>27.533136412710096</v>
          </cell>
          <cell r="C27">
            <v>36.894402793031531</v>
          </cell>
          <cell r="D27">
            <v>49.438499742662259</v>
          </cell>
          <cell r="E27">
            <v>74.157749613993388</v>
          </cell>
          <cell r="F27">
            <v>111.23662442099008</v>
          </cell>
          <cell r="G27">
            <v>135.70868179360789</v>
          </cell>
          <cell r="H27">
            <v>160.13624451645731</v>
          </cell>
          <cell r="I27">
            <v>190.56213097458419</v>
          </cell>
          <cell r="J27">
            <v>257.25887681568867</v>
          </cell>
          <cell r="K27">
            <v>190.37156884360959</v>
          </cell>
          <cell r="L27">
            <v>319.82423565726413</v>
          </cell>
          <cell r="X27">
            <v>787.08575137339699</v>
          </cell>
          <cell r="Y27">
            <v>842.18175396953484</v>
          </cell>
          <cell r="Z27">
            <v>901.13447674740223</v>
          </cell>
          <cell r="AA27">
            <v>964.21389011972042</v>
          </cell>
          <cell r="AB27">
            <v>1031.7088624281009</v>
          </cell>
          <cell r="AC27">
            <v>1103.928482798068</v>
          </cell>
          <cell r="AD27">
            <v>1181.2034765939327</v>
          </cell>
          <cell r="AE27">
            <v>1263.8877199555079</v>
          </cell>
          <cell r="AF27">
            <v>1339.7209831528385</v>
          </cell>
          <cell r="AG27">
            <v>1420.1042421420088</v>
          </cell>
          <cell r="AH27">
            <v>1505.3104966705293</v>
          </cell>
          <cell r="AI27">
            <v>1595.6291264707611</v>
          </cell>
          <cell r="AJ27">
            <v>1691.3668740590067</v>
          </cell>
          <cell r="AK27">
            <v>1792.8488865025472</v>
          </cell>
          <cell r="AL27">
            <v>1900.4198196927</v>
          </cell>
          <cell r="AM27">
            <v>2014.4450088742619</v>
          </cell>
          <cell r="AN27">
            <v>2135.3117094067175</v>
          </cell>
          <cell r="AO27">
            <v>2263.4304119711205</v>
          </cell>
          <cell r="AP27">
            <v>2376.6019325696766</v>
          </cell>
          <cell r="AQ27">
            <v>2495.4320291981603</v>
          </cell>
          <cell r="AR27">
            <v>2620.2036306580685</v>
          </cell>
          <cell r="AS27">
            <v>2751.213812190972</v>
          </cell>
          <cell r="AT27">
            <v>2888.7745028005206</v>
          </cell>
          <cell r="AU27">
            <v>3033.2132279405469</v>
          </cell>
          <cell r="AV27">
            <v>3184.8738893375744</v>
          </cell>
          <cell r="AW27">
            <v>3344.1175838044533</v>
          </cell>
          <cell r="AX27">
            <v>3511.323462994676</v>
          </cell>
          <cell r="AY27">
            <v>3686.8896361444099</v>
          </cell>
          <cell r="AZ27">
            <v>3871.2341179516307</v>
          </cell>
        </row>
        <row r="28">
          <cell r="B28">
            <v>1.0740836042961954</v>
          </cell>
          <cell r="C28">
            <v>1.4392720297569019</v>
          </cell>
          <cell r="D28">
            <v>1.9286245198742487</v>
          </cell>
          <cell r="E28">
            <v>2.892936779811373</v>
          </cell>
          <cell r="F28">
            <v>4.3394051697170593</v>
          </cell>
          <cell r="G28">
            <v>5.294074307054812</v>
          </cell>
          <cell r="H28">
            <v>6.2470076823246776</v>
          </cell>
          <cell r="I28">
            <v>7.4339391419663663</v>
          </cell>
          <cell r="J28">
            <v>10.035817841654595</v>
          </cell>
          <cell r="K28">
            <v>7.4265052028243996</v>
          </cell>
          <cell r="L28">
            <v>12.476528740744991</v>
          </cell>
          <cell r="X28">
            <v>16.663176526479695</v>
          </cell>
          <cell r="Y28">
            <v>17.829598883333276</v>
          </cell>
          <cell r="Z28">
            <v>19.077670805166605</v>
          </cell>
          <cell r="AA28">
            <v>20.413107761528266</v>
          </cell>
          <cell r="AB28">
            <v>21.842025304835246</v>
          </cell>
          <cell r="AC28">
            <v>23.370967076173713</v>
          </cell>
          <cell r="AD28">
            <v>25.006934771505872</v>
          </cell>
          <cell r="AE28">
            <v>26.757420205511284</v>
          </cell>
          <cell r="AF28">
            <v>28.362865417841959</v>
          </cell>
          <cell r="AG28">
            <v>30.064637342912476</v>
          </cell>
          <cell r="AH28">
            <v>31.868515583487223</v>
          </cell>
          <cell r="AI28">
            <v>33.780626518496454</v>
          </cell>
          <cell r="AJ28">
            <v>35.807464109606244</v>
          </cell>
          <cell r="AK28">
            <v>37.955911956182618</v>
          </cell>
          <cell r="AL28">
            <v>40.233266673553572</v>
          </cell>
          <cell r="AM28">
            <v>42.647262673966786</v>
          </cell>
          <cell r="AN28">
            <v>45.206098434404794</v>
          </cell>
          <cell r="AO28">
            <v>47.918464340469079</v>
          </cell>
          <cell r="AP28">
            <v>50.31438755749253</v>
          </cell>
          <cell r="AQ28">
            <v>52.830106935367155</v>
          </cell>
          <cell r="AR28">
            <v>55.47161228213551</v>
          </cell>
          <cell r="AS28">
            <v>58.245192896242287</v>
          </cell>
          <cell r="AT28">
            <v>61.157452541054404</v>
          </cell>
          <cell r="AU28">
            <v>64.215325168107128</v>
          </cell>
          <cell r="AV28">
            <v>67.426091426512485</v>
          </cell>
          <cell r="AW28">
            <v>70.797395997838109</v>
          </cell>
          <cell r="AX28">
            <v>74.337265797730012</v>
          </cell>
          <cell r="AY28">
            <v>78.054129087616516</v>
          </cell>
          <cell r="AZ28">
            <v>81.956835541997336</v>
          </cell>
        </row>
        <row r="29">
          <cell r="B29">
            <v>0.66063745993283385</v>
          </cell>
          <cell r="C29">
            <v>0.88525419630999735</v>
          </cell>
          <cell r="D29">
            <v>1.1862406230553966</v>
          </cell>
          <cell r="E29">
            <v>1.779360934583095</v>
          </cell>
          <cell r="F29">
            <v>2.6690414018746424</v>
          </cell>
          <cell r="G29">
            <v>3.2562305102870637</v>
          </cell>
          <cell r="H29">
            <v>3.842352002138735</v>
          </cell>
          <cell r="I29">
            <v>4.5723988825450945</v>
          </cell>
          <cell r="J29">
            <v>6.1727384914358785</v>
          </cell>
          <cell r="K29">
            <v>4.5678264836625502</v>
          </cell>
          <cell r="L29">
            <v>7.6739484925530848</v>
          </cell>
          <cell r="X29">
            <v>22.598672982627207</v>
          </cell>
          <cell r="Y29">
            <v>24.180580091411112</v>
          </cell>
          <cell r="Z29">
            <v>25.873220697809892</v>
          </cell>
          <cell r="AA29">
            <v>27.684346146656583</v>
          </cell>
          <cell r="AB29">
            <v>29.622250376922544</v>
          </cell>
          <cell r="AC29">
            <v>31.695807903307124</v>
          </cell>
          <cell r="AD29">
            <v>33.914514456538626</v>
          </cell>
          <cell r="AE29">
            <v>36.288530468496333</v>
          </cell>
          <cell r="AF29">
            <v>38.465842296606112</v>
          </cell>
          <cell r="AG29">
            <v>40.773792834402478</v>
          </cell>
          <cell r="AH29">
            <v>43.22022040446663</v>
          </cell>
          <cell r="AI29">
            <v>45.813433628734629</v>
          </cell>
          <cell r="AJ29">
            <v>48.562239646458707</v>
          </cell>
          <cell r="AK29">
            <v>51.475974025246231</v>
          </cell>
          <cell r="AL29">
            <v>54.564532466761001</v>
          </cell>
          <cell r="AM29">
            <v>57.838404414766664</v>
          </cell>
          <cell r="AN29">
            <v>61.308708679652668</v>
          </cell>
          <cell r="AO29">
            <v>64.987231200431822</v>
          </cell>
          <cell r="AP29">
            <v>68.236592760453419</v>
          </cell>
          <cell r="AQ29">
            <v>71.648422398476086</v>
          </cell>
          <cell r="AR29">
            <v>75.230843518399894</v>
          </cell>
          <cell r="AS29">
            <v>78.992385694319893</v>
          </cell>
          <cell r="AT29">
            <v>82.942004979035886</v>
          </cell>
          <cell r="AU29">
            <v>87.089105227987687</v>
          </cell>
          <cell r="AV29">
            <v>91.443560489387067</v>
          </cell>
          <cell r="AW29">
            <v>96.015738513856419</v>
          </cell>
          <cell r="AX29">
            <v>100.81652543954924</v>
          </cell>
          <cell r="AY29">
            <v>105.8573517115267</v>
          </cell>
          <cell r="AZ29">
            <v>111.15021929710304</v>
          </cell>
        </row>
        <row r="30">
          <cell r="B30">
            <v>0.17047805639792199</v>
          </cell>
          <cell r="C30">
            <v>0.22844059557321547</v>
          </cell>
          <cell r="D30">
            <v>0.30611039806810875</v>
          </cell>
          <cell r="E30">
            <v>0.45916559710216315</v>
          </cell>
          <cell r="F30">
            <v>0.68874839565324475</v>
          </cell>
          <cell r="G30">
            <v>0.84027304269695857</v>
          </cell>
          <cell r="H30">
            <v>0.99152219038241107</v>
          </cell>
          <cell r="I30">
            <v>1.1799114065550691</v>
          </cell>
          <cell r="J30">
            <v>1.5928803988493434</v>
          </cell>
          <cell r="K30">
            <v>1.1787314951485142</v>
          </cell>
          <cell r="L30">
            <v>1.9802689118495038</v>
          </cell>
          <cell r="X30">
            <v>6.9328544672214791</v>
          </cell>
          <cell r="Y30">
            <v>7.4181542799269824</v>
          </cell>
          <cell r="Z30">
            <v>7.937425079521871</v>
          </cell>
          <cell r="AA30">
            <v>8.4930448350884014</v>
          </cell>
          <cell r="AB30">
            <v>9.0875579735445893</v>
          </cell>
          <cell r="AC30">
            <v>9.7236870316927106</v>
          </cell>
          <cell r="AD30">
            <v>10.404345123911201</v>
          </cell>
          <cell r="AE30">
            <v>11.132649282584985</v>
          </cell>
          <cell r="AF30">
            <v>11.800608239540084</v>
          </cell>
          <cell r="AG30">
            <v>12.508644733912488</v>
          </cell>
          <cell r="AH30">
            <v>13.259163417947239</v>
          </cell>
          <cell r="AI30">
            <v>14.054713223024073</v>
          </cell>
          <cell r="AJ30">
            <v>14.897996016405518</v>
          </cell>
          <cell r="AK30">
            <v>15.791875777389849</v>
          </cell>
          <cell r="AL30">
            <v>16.739388324033239</v>
          </cell>
          <cell r="AM30">
            <v>17.743751623475234</v>
          </cell>
          <cell r="AN30">
            <v>18.808376720883746</v>
          </cell>
          <cell r="AO30">
            <v>19.936879324136772</v>
          </cell>
          <cell r="AP30">
            <v>20.933723290343611</v>
          </cell>
          <cell r="AQ30">
            <v>21.980409454860791</v>
          </cell>
          <cell r="AR30">
            <v>23.079429927603829</v>
          </cell>
          <cell r="AS30">
            <v>24.23340142398402</v>
          </cell>
          <cell r="AT30">
            <v>25.445071495183221</v>
          </cell>
          <cell r="AU30">
            <v>26.717325069942383</v>
          </cell>
          <cell r="AV30">
            <v>28.053191323439503</v>
          </cell>
          <cell r="AW30">
            <v>29.455850889611479</v>
          </cell>
          <cell r="AX30">
            <v>30.928643434092052</v>
          </cell>
          <cell r="AY30">
            <v>32.475075605796654</v>
          </cell>
          <cell r="AZ30">
            <v>34.098829386086486</v>
          </cell>
        </row>
        <row r="31">
          <cell r="B31">
            <v>8.1469289020813213E-2</v>
          </cell>
          <cell r="C31">
            <v>0.10916884728788971</v>
          </cell>
          <cell r="D31">
            <v>0.14628625536577222</v>
          </cell>
          <cell r="E31">
            <v>0.21942938304865833</v>
          </cell>
          <cell r="F31">
            <v>0.3291440745729875</v>
          </cell>
          <cell r="G31">
            <v>0.40155577097904477</v>
          </cell>
          <cell r="H31">
            <v>0.47383580975527279</v>
          </cell>
          <cell r="I31">
            <v>0.5638646136087746</v>
          </cell>
          <cell r="J31">
            <v>0.76121722837184569</v>
          </cell>
          <cell r="K31">
            <v>0.5633007489951658</v>
          </cell>
          <cell r="L31">
            <v>0.94634525831187843</v>
          </cell>
          <cell r="X31">
            <v>3.9894320442958682</v>
          </cell>
          <cell r="Y31">
            <v>4.2686922873965791</v>
          </cell>
          <cell r="Z31">
            <v>4.5675007475143401</v>
          </cell>
          <cell r="AA31">
            <v>4.8872257998403441</v>
          </cell>
          <cell r="AB31">
            <v>5.2293316058291683</v>
          </cell>
          <cell r="AC31">
            <v>5.5953848182372106</v>
          </cell>
          <cell r="AD31">
            <v>5.9870617555138157</v>
          </cell>
          <cell r="AE31">
            <v>6.4061560783997828</v>
          </cell>
          <cell r="AF31">
            <v>6.7905254431037694</v>
          </cell>
          <cell r="AG31">
            <v>7.1979569696899954</v>
          </cell>
          <cell r="AH31">
            <v>7.6298343878713952</v>
          </cell>
          <cell r="AI31">
            <v>8.0876244511436788</v>
          </cell>
          <cell r="AJ31">
            <v>8.5728819182122997</v>
          </cell>
          <cell r="AK31">
            <v>9.0872548333050371</v>
          </cell>
          <cell r="AL31">
            <v>9.6324901233033398</v>
          </cell>
          <cell r="AM31">
            <v>10.210439530701541</v>
          </cell>
          <cell r="AN31">
            <v>10.823065902543632</v>
          </cell>
          <cell r="AO31">
            <v>11.472449856696251</v>
          </cell>
          <cell r="AP31">
            <v>12.046072349531064</v>
          </cell>
          <cell r="AQ31">
            <v>12.648375967007617</v>
          </cell>
          <cell r="AR31">
            <v>13.280794765357998</v>
          </cell>
          <cell r="AS31">
            <v>13.944834503625898</v>
          </cell>
          <cell r="AT31">
            <v>14.642076228807193</v>
          </cell>
          <cell r="AU31">
            <v>15.374180040247552</v>
          </cell>
          <cell r="AV31">
            <v>16.142889042259931</v>
          </cell>
          <cell r="AW31">
            <v>16.950033494372928</v>
          </cell>
          <cell r="AX31">
            <v>17.797535169091574</v>
          </cell>
          <cell r="AY31">
            <v>18.687411927546155</v>
          </cell>
          <cell r="AZ31">
            <v>19.621782523923461</v>
          </cell>
        </row>
        <row r="32">
          <cell r="B32">
            <v>7.2567479179345344</v>
          </cell>
          <cell r="C32">
            <v>9.7240422100322768</v>
          </cell>
          <cell r="D32">
            <v>13.030216561443252</v>
          </cell>
          <cell r="E32">
            <v>19.545324842164877</v>
          </cell>
          <cell r="F32">
            <v>29.317987263247318</v>
          </cell>
          <cell r="G32">
            <v>35.767944461161726</v>
          </cell>
          <cell r="H32">
            <v>42.206174464170836</v>
          </cell>
          <cell r="I32">
            <v>50.225347612363294</v>
          </cell>
          <cell r="J32">
            <v>67.804219276690446</v>
          </cell>
          <cell r="K32">
            <v>50.175122264750932</v>
          </cell>
          <cell r="L32">
            <v>84.294205404781565</v>
          </cell>
          <cell r="X32">
            <v>288.7716329136357</v>
          </cell>
          <cell r="Y32">
            <v>308.98564721759021</v>
          </cell>
          <cell r="Z32">
            <v>330.61464252282155</v>
          </cell>
          <cell r="AA32">
            <v>353.75766749941909</v>
          </cell>
          <cell r="AB32">
            <v>378.52070422437845</v>
          </cell>
          <cell r="AC32">
            <v>405.01715352008495</v>
          </cell>
          <cell r="AD32">
            <v>433.36835426649088</v>
          </cell>
          <cell r="AE32">
            <v>463.70413906514523</v>
          </cell>
          <cell r="AF32">
            <v>491.52638740905394</v>
          </cell>
          <cell r="AG32">
            <v>521.01797065359722</v>
          </cell>
          <cell r="AH32">
            <v>552.27904889281308</v>
          </cell>
          <cell r="AI32">
            <v>585.41579182638191</v>
          </cell>
          <cell r="AJ32">
            <v>620.54073933596487</v>
          </cell>
          <cell r="AK32">
            <v>657.77318369612271</v>
          </cell>
          <cell r="AL32">
            <v>697.23957471789004</v>
          </cell>
          <cell r="AM32">
            <v>739.0739492009634</v>
          </cell>
          <cell r="AN32">
            <v>783.41838615302117</v>
          </cell>
          <cell r="AO32">
            <v>830.42348932220239</v>
          </cell>
          <cell r="AP32">
            <v>871.94466378831248</v>
          </cell>
          <cell r="AQ32">
            <v>915.54189697772813</v>
          </cell>
          <cell r="AR32">
            <v>961.31899182661459</v>
          </cell>
          <cell r="AS32">
            <v>1009.3849414179454</v>
          </cell>
          <cell r="AT32">
            <v>1059.8541884888427</v>
          </cell>
          <cell r="AU32">
            <v>1112.8468979132849</v>
          </cell>
          <cell r="AV32">
            <v>1168.4892428089493</v>
          </cell>
          <cell r="AW32">
            <v>1226.9137049493968</v>
          </cell>
          <cell r="AX32">
            <v>1288.2593901968667</v>
          </cell>
          <cell r="AY32">
            <v>1352.67235970671</v>
          </cell>
          <cell r="AZ32">
            <v>1420.3059776920456</v>
          </cell>
        </row>
        <row r="33">
          <cell r="B33">
            <v>2.5667631525904535</v>
          </cell>
          <cell r="C33">
            <v>3.4394626244712079</v>
          </cell>
          <cell r="D33">
            <v>4.6088799167914187</v>
          </cell>
          <cell r="E33">
            <v>6.9133198751871276</v>
          </cell>
          <cell r="F33">
            <v>10.369979812780691</v>
          </cell>
          <cell r="G33">
            <v>12.651375371592444</v>
          </cell>
          <cell r="H33">
            <v>14.928622938479084</v>
          </cell>
          <cell r="I33">
            <v>17.765061296790108</v>
          </cell>
          <cell r="J33">
            <v>23.982832750666649</v>
          </cell>
          <cell r="K33">
            <v>17.747296235493319</v>
          </cell>
          <cell r="L33">
            <v>29.815457675628778</v>
          </cell>
          <cell r="X33">
            <v>85.870092172953761</v>
          </cell>
          <cell r="Y33">
            <v>91.880998625060528</v>
          </cell>
          <cell r="Z33">
            <v>98.312668528814768</v>
          </cell>
          <cell r="AA33">
            <v>105.1945553258318</v>
          </cell>
          <cell r="AB33">
            <v>112.55817419864003</v>
          </cell>
          <cell r="AC33">
            <v>120.43724639254484</v>
          </cell>
          <cell r="AD33">
            <v>128.86785364002299</v>
          </cell>
          <cell r="AE33">
            <v>137.8886033948246</v>
          </cell>
          <cell r="AF33">
            <v>146.16191959851409</v>
          </cell>
          <cell r="AG33">
            <v>154.93163477442494</v>
          </cell>
          <cell r="AH33">
            <v>164.22753286089042</v>
          </cell>
          <cell r="AI33">
            <v>174.08118483254384</v>
          </cell>
          <cell r="AJ33">
            <v>184.52605592249648</v>
          </cell>
          <cell r="AK33">
            <v>195.59761927784626</v>
          </cell>
          <cell r="AL33">
            <v>207.33347643451702</v>
          </cell>
          <cell r="AM33">
            <v>219.77348502058805</v>
          </cell>
          <cell r="AN33">
            <v>232.95989412182334</v>
          </cell>
          <cell r="AO33">
            <v>246.93748776913273</v>
          </cell>
          <cell r="AP33">
            <v>259.28436215758938</v>
          </cell>
          <cell r="AQ33">
            <v>272.24858026546883</v>
          </cell>
          <cell r="AR33">
            <v>285.86100927874224</v>
          </cell>
          <cell r="AS33">
            <v>300.15405974267935</v>
          </cell>
          <cell r="AT33">
            <v>315.16176272981329</v>
          </cell>
          <cell r="AU33">
            <v>330.91985086630393</v>
          </cell>
          <cell r="AV33">
            <v>347.46584340961914</v>
          </cell>
          <cell r="AW33">
            <v>364.83913558010011</v>
          </cell>
          <cell r="AX33">
            <v>383.08109235910513</v>
          </cell>
          <cell r="AY33">
            <v>402.23514697706037</v>
          </cell>
          <cell r="AZ33">
            <v>422.34690432591339</v>
          </cell>
        </row>
        <row r="34">
          <cell r="B34">
            <v>9.3291713621588652</v>
          </cell>
          <cell r="C34">
            <v>12.501089625292879</v>
          </cell>
          <cell r="D34">
            <v>16.751460097892458</v>
          </cell>
          <cell r="E34">
            <v>25.127190146838686</v>
          </cell>
          <cell r="F34">
            <v>37.690785220258029</v>
          </cell>
          <cell r="G34">
            <v>45.982757968714793</v>
          </cell>
          <cell r="H34">
            <v>54.259654403083452</v>
          </cell>
          <cell r="I34">
            <v>64.568988739669308</v>
          </cell>
          <cell r="J34">
            <v>87.168134798553567</v>
          </cell>
          <cell r="K34">
            <v>64.504419750929642</v>
          </cell>
          <cell r="L34">
            <v>108.36742518156179</v>
          </cell>
          <cell r="X34">
            <v>507.09573411824186</v>
          </cell>
          <cell r="Y34">
            <v>542.59243550651877</v>
          </cell>
          <cell r="Z34">
            <v>580.57390599197504</v>
          </cell>
          <cell r="AA34">
            <v>621.21407941141331</v>
          </cell>
          <cell r="AB34">
            <v>664.69906497021225</v>
          </cell>
          <cell r="AC34">
            <v>711.22799951812715</v>
          </cell>
          <cell r="AD34">
            <v>761.01395948439608</v>
          </cell>
          <cell r="AE34">
            <v>814.28493664830376</v>
          </cell>
          <cell r="AF34">
            <v>863.14203284720202</v>
          </cell>
          <cell r="AG34">
            <v>914.93055481803412</v>
          </cell>
          <cell r="AH34">
            <v>969.82638810711614</v>
          </cell>
          <cell r="AI34">
            <v>1028.0159713935432</v>
          </cell>
          <cell r="AJ34">
            <v>1089.6969296771558</v>
          </cell>
          <cell r="AK34">
            <v>1155.0787454577851</v>
          </cell>
          <cell r="AL34">
            <v>1224.3834701852522</v>
          </cell>
          <cell r="AM34">
            <v>1297.8464783963673</v>
          </cell>
          <cell r="AN34">
            <v>1375.7172671001492</v>
          </cell>
          <cell r="AO34">
            <v>1458.2603031261581</v>
          </cell>
          <cell r="AP34">
            <v>1531.173318282466</v>
          </cell>
          <cell r="AQ34">
            <v>1607.7319841965893</v>
          </cell>
          <cell r="AR34">
            <v>1688.1185834064188</v>
          </cell>
          <cell r="AS34">
            <v>1772.5245125767397</v>
          </cell>
          <cell r="AT34">
            <v>1861.1507382055765</v>
          </cell>
          <cell r="AU34">
            <v>1954.2082751158555</v>
          </cell>
          <cell r="AV34">
            <v>2051.9186888716481</v>
          </cell>
          <cell r="AW34">
            <v>2154.5146233152304</v>
          </cell>
          <cell r="AX34">
            <v>2262.2403544809918</v>
          </cell>
          <cell r="AY34">
            <v>2375.3523722050413</v>
          </cell>
          <cell r="AZ34">
            <v>2494.1199908152935</v>
          </cell>
        </row>
        <row r="35">
          <cell r="B35">
            <v>1.5862763868443754</v>
          </cell>
          <cell r="C35">
            <v>2.1256103583714632</v>
          </cell>
          <cell r="D35">
            <v>2.8483178802177611</v>
          </cell>
          <cell r="E35">
            <v>4.2724768203266414</v>
          </cell>
          <cell r="F35">
            <v>6.4087152304899622</v>
          </cell>
          <cell r="G35">
            <v>7.818632581197754</v>
          </cell>
          <cell r="H35">
            <v>9.2259864458133496</v>
          </cell>
          <cell r="I35">
            <v>10.978923870517885</v>
          </cell>
          <cell r="J35">
            <v>14.821547225199145</v>
          </cell>
          <cell r="K35">
            <v>10.967944946647368</v>
          </cell>
          <cell r="L35">
            <v>18.426147510367578</v>
          </cell>
          <cell r="X35">
            <v>69.815060775177699</v>
          </cell>
          <cell r="Y35">
            <v>74.702115029440137</v>
          </cell>
          <cell r="Z35">
            <v>79.931263081500944</v>
          </cell>
          <cell r="AA35">
            <v>85.526451497206011</v>
          </cell>
          <cell r="AB35">
            <v>91.51330310201044</v>
          </cell>
          <cell r="AC35">
            <v>97.919234319151172</v>
          </cell>
          <cell r="AD35">
            <v>104.77358072149175</v>
          </cell>
          <cell r="AE35">
            <v>112.10773137199618</v>
          </cell>
          <cell r="AF35">
            <v>118.83419525431596</v>
          </cell>
          <cell r="AG35">
            <v>125.96424696957492</v>
          </cell>
          <cell r="AH35">
            <v>133.52210178774942</v>
          </cell>
          <cell r="AI35">
            <v>141.5334278950144</v>
          </cell>
          <cell r="AJ35">
            <v>150.02543356871527</v>
          </cell>
          <cell r="AK35">
            <v>159.02695958283817</v>
          </cell>
          <cell r="AL35">
            <v>168.56857715780848</v>
          </cell>
          <cell r="AM35">
            <v>178.68269178727698</v>
          </cell>
          <cell r="AN35">
            <v>189.40365329451359</v>
          </cell>
          <cell r="AO35">
            <v>200.76787249218441</v>
          </cell>
          <cell r="AP35">
            <v>210.80626611679364</v>
          </cell>
          <cell r="AQ35">
            <v>221.34657942263331</v>
          </cell>
          <cell r="AR35">
            <v>232.41390839376498</v>
          </cell>
          <cell r="AS35">
            <v>244.03460381345323</v>
          </cell>
          <cell r="AT35">
            <v>256.23633400412587</v>
          </cell>
          <cell r="AU35">
            <v>269.04815070433216</v>
          </cell>
          <cell r="AV35">
            <v>282.50055823954875</v>
          </cell>
          <cell r="AW35">
            <v>296.62558615152619</v>
          </cell>
          <cell r="AX35">
            <v>311.45686545910252</v>
          </cell>
          <cell r="AY35">
            <v>327.02970873205766</v>
          </cell>
          <cell r="AZ35">
            <v>343.38119416866056</v>
          </cell>
        </row>
        <row r="36">
          <cell r="B36">
            <v>2.5160303013241432</v>
          </cell>
          <cell r="C36">
            <v>3.3714806037743523</v>
          </cell>
          <cell r="D36">
            <v>4.5177840090576327</v>
          </cell>
          <cell r="E36">
            <v>6.7766760135864486</v>
          </cell>
          <cell r="F36">
            <v>10.165014020379672</v>
          </cell>
          <cell r="G36">
            <v>12.4013171048632</v>
          </cell>
          <cell r="H36">
            <v>14.633554183738575</v>
          </cell>
          <cell r="I36">
            <v>17.413929478648903</v>
          </cell>
          <cell r="J36">
            <v>23.508804796176019</v>
          </cell>
          <cell r="K36">
            <v>17.396515549170253</v>
          </cell>
          <cell r="L36">
            <v>29.226146122606025</v>
          </cell>
          <cell r="X36">
            <v>167.21558458835244</v>
          </cell>
          <cell r="Y36">
            <v>178.92067550953712</v>
          </cell>
          <cell r="Z36">
            <v>191.44512279520472</v>
          </cell>
          <cell r="AA36">
            <v>204.84628139086905</v>
          </cell>
          <cell r="AB36">
            <v>219.18552108822988</v>
          </cell>
          <cell r="AC36">
            <v>234.52850756440597</v>
          </cell>
          <cell r="AD36">
            <v>250.9455030939144</v>
          </cell>
          <cell r="AE36">
            <v>268.51168831048841</v>
          </cell>
          <cell r="AF36">
            <v>284.6223896091177</v>
          </cell>
          <cell r="AG36">
            <v>301.69973298566475</v>
          </cell>
          <cell r="AH36">
            <v>319.80171696480465</v>
          </cell>
          <cell r="AI36">
            <v>338.98981998269295</v>
          </cell>
          <cell r="AJ36">
            <v>359.32920918165451</v>
          </cell>
          <cell r="AK36">
            <v>380.88896173255375</v>
          </cell>
          <cell r="AL36">
            <v>403.74229943650698</v>
          </cell>
          <cell r="AM36">
            <v>427.96683740269742</v>
          </cell>
          <cell r="AN36">
            <v>453.64484764685926</v>
          </cell>
          <cell r="AO36">
            <v>480.86353850567082</v>
          </cell>
          <cell r="AP36">
            <v>504.90671543095436</v>
          </cell>
          <cell r="AQ36">
            <v>530.15205120250209</v>
          </cell>
          <cell r="AR36">
            <v>556.65965376262716</v>
          </cell>
          <cell r="AS36">
            <v>584.49263645075848</v>
          </cell>
          <cell r="AT36">
            <v>613.71726827329644</v>
          </cell>
          <cell r="AU36">
            <v>644.40313168696127</v>
          </cell>
          <cell r="AV36">
            <v>676.62328827130932</v>
          </cell>
          <cell r="AW36">
            <v>710.45445268487481</v>
          </cell>
          <cell r="AX36">
            <v>745.9771753191186</v>
          </cell>
          <cell r="AY36">
            <v>783.27603408507457</v>
          </cell>
          <cell r="AZ36">
            <v>822.4398357893283</v>
          </cell>
        </row>
        <row r="37">
          <cell r="B37">
            <v>0.91444168182793417</v>
          </cell>
          <cell r="C37">
            <v>1.2253518536494319</v>
          </cell>
          <cell r="D37">
            <v>1.6419714838902388</v>
          </cell>
          <cell r="E37">
            <v>2.4629572258353583</v>
          </cell>
          <cell r="F37">
            <v>3.6944358387530372</v>
          </cell>
          <cell r="G37">
            <v>4.5072117232787052</v>
          </cell>
          <cell r="H37">
            <v>5.3185098334688723</v>
          </cell>
          <cell r="I37">
            <v>6.3290267018279573</v>
          </cell>
          <cell r="J37">
            <v>8.5441860474677434</v>
          </cell>
          <cell r="K37">
            <v>6.3226976751261299</v>
          </cell>
          <cell r="L37">
            <v>10.622132094211898</v>
          </cell>
          <cell r="X37">
            <v>55.219577686290371</v>
          </cell>
          <cell r="Y37">
            <v>59.084948124330694</v>
          </cell>
          <cell r="Z37">
            <v>63.220894493033839</v>
          </cell>
          <cell r="AA37">
            <v>67.646357107546208</v>
          </cell>
          <cell r="AB37">
            <v>72.38160210507445</v>
          </cell>
          <cell r="AC37">
            <v>77.448314252429668</v>
          </cell>
          <cell r="AD37">
            <v>82.86969625009975</v>
          </cell>
          <cell r="AE37">
            <v>88.670574987606727</v>
          </cell>
          <cell r="AF37">
            <v>93.990809486863128</v>
          </cell>
          <cell r="AG37">
            <v>99.630258056074922</v>
          </cell>
          <cell r="AH37">
            <v>105.60807353943942</v>
          </cell>
          <cell r="AI37">
            <v>111.94455795180578</v>
          </cell>
          <cell r="AJ37">
            <v>118.66123142891412</v>
          </cell>
          <cell r="AK37">
            <v>125.78090531464896</v>
          </cell>
          <cell r="AL37">
            <v>133.3277596335279</v>
          </cell>
          <cell r="AM37">
            <v>141.32742521153958</v>
          </cell>
          <cell r="AN37">
            <v>149.80707072423195</v>
          </cell>
          <cell r="AO37">
            <v>158.79549496768587</v>
          </cell>
          <cell r="AP37">
            <v>166.73526971607015</v>
          </cell>
          <cell r="AQ37">
            <v>175.07203320187367</v>
          </cell>
          <cell r="AR37">
            <v>183.82563486196736</v>
          </cell>
          <cell r="AS37">
            <v>193.01691660506572</v>
          </cell>
          <cell r="AT37">
            <v>202.66776243531899</v>
          </cell>
          <cell r="AU37">
            <v>212.80115055708495</v>
          </cell>
          <cell r="AV37">
            <v>223.44120808493921</v>
          </cell>
          <cell r="AW37">
            <v>234.61326848918617</v>
          </cell>
          <cell r="AX37">
            <v>246.34393191364546</v>
          </cell>
          <cell r="AY37">
            <v>258.66112850932774</v>
          </cell>
          <cell r="AZ37">
            <v>271.5941849347941</v>
          </cell>
        </row>
        <row r="38">
          <cell r="B38">
            <v>0.62517951716807751</v>
          </cell>
          <cell r="C38">
            <v>0.83774055300522388</v>
          </cell>
          <cell r="D38">
            <v>1.1225723410270001</v>
          </cell>
          <cell r="E38">
            <v>1.6838585115405003</v>
          </cell>
          <cell r="F38">
            <v>2.5257877673107503</v>
          </cell>
          <cell r="G38">
            <v>3.081461076119115</v>
          </cell>
          <cell r="H38">
            <v>3.6361240698205557</v>
          </cell>
          <cell r="I38">
            <v>4.3269876430864613</v>
          </cell>
          <cell r="J38">
            <v>5.8414333181667235</v>
          </cell>
          <cell r="K38">
            <v>4.3226606554433751</v>
          </cell>
          <cell r="L38">
            <v>7.2620699011448693</v>
          </cell>
          <cell r="X38">
            <v>21.504011750960654</v>
          </cell>
          <cell r="Y38">
            <v>23.009292573527901</v>
          </cell>
          <cell r="Z38">
            <v>24.619943053674856</v>
          </cell>
          <cell r="AA38">
            <v>26.343339067432098</v>
          </cell>
          <cell r="AB38">
            <v>28.187372802152346</v>
          </cell>
          <cell r="AC38">
            <v>30.160488898303011</v>
          </cell>
          <cell r="AD38">
            <v>32.271723121184223</v>
          </cell>
          <cell r="AE38">
            <v>34.530743739667116</v>
          </cell>
          <cell r="AF38">
            <v>36.602588364047143</v>
          </cell>
          <cell r="AG38">
            <v>38.798743665889972</v>
          </cell>
          <cell r="AH38">
            <v>41.126668285843373</v>
          </cell>
          <cell r="AI38">
            <v>43.594268382993974</v>
          </cell>
          <cell r="AJ38">
            <v>46.209924485973609</v>
          </cell>
          <cell r="AK38">
            <v>48.982519955132027</v>
          </cell>
          <cell r="AL38">
            <v>51.921471152439949</v>
          </cell>
          <cell r="AM38">
            <v>55.036759421586346</v>
          </cell>
          <cell r="AN38">
            <v>58.338964986881528</v>
          </cell>
          <cell r="AO38">
            <v>61.839302886094423</v>
          </cell>
          <cell r="AP38">
            <v>64.931268030399139</v>
          </cell>
          <cell r="AQ38">
            <v>68.177831431919088</v>
          </cell>
          <cell r="AR38">
            <v>71.586723003515047</v>
          </cell>
          <cell r="AS38">
            <v>75.166059153690796</v>
          </cell>
          <cell r="AT38">
            <v>78.924362111375331</v>
          </cell>
          <cell r="AU38">
            <v>82.870580216944091</v>
          </cell>
          <cell r="AV38">
            <v>87.014109227791295</v>
          </cell>
          <cell r="AW38">
            <v>91.364814689180861</v>
          </cell>
          <cell r="AX38">
            <v>95.9330554236399</v>
          </cell>
          <cell r="AY38">
            <v>100.7297081948219</v>
          </cell>
          <cell r="AZ38">
            <v>105.76619360456299</v>
          </cell>
        </row>
        <row r="39">
          <cell r="B39">
            <v>8.7768103083887468</v>
          </cell>
          <cell r="C39">
            <v>11.760925813240922</v>
          </cell>
          <cell r="D39">
            <v>15.759640589742837</v>
          </cell>
          <cell r="E39">
            <v>23.639460884614255</v>
          </cell>
          <cell r="F39">
            <v>35.459191326921385</v>
          </cell>
          <cell r="G39">
            <v>43.260213418844089</v>
          </cell>
          <cell r="H39">
            <v>51.047051834236022</v>
          </cell>
          <cell r="I39">
            <v>60.745991682740865</v>
          </cell>
          <cell r="J39">
            <v>82.007088771700168</v>
          </cell>
          <cell r="K39">
            <v>60.685245691058121</v>
          </cell>
          <cell r="L39">
            <v>101.95121276097764</v>
          </cell>
          <cell r="X39">
            <v>317.64555456910438</v>
          </cell>
          <cell r="Y39">
            <v>339.88074338894171</v>
          </cell>
          <cell r="Z39">
            <v>363.67239542616761</v>
          </cell>
          <cell r="AA39">
            <v>389.12946310599932</v>
          </cell>
          <cell r="AB39">
            <v>416.36852552341929</v>
          </cell>
          <cell r="AC39">
            <v>445.51432231005867</v>
          </cell>
          <cell r="AD39">
            <v>476.7003248717628</v>
          </cell>
          <cell r="AE39">
            <v>510.0693476127862</v>
          </cell>
          <cell r="AF39">
            <v>540.67350846955333</v>
          </cell>
          <cell r="AG39">
            <v>573.11391897772648</v>
          </cell>
          <cell r="AH39">
            <v>607.50075411639011</v>
          </cell>
          <cell r="AI39">
            <v>643.95079936337356</v>
          </cell>
          <cell r="AJ39">
            <v>682.58784732517597</v>
          </cell>
          <cell r="AK39">
            <v>723.54311816468658</v>
          </cell>
          <cell r="AL39">
            <v>766.95570525456776</v>
          </cell>
          <cell r="AM39">
            <v>812.97304756984181</v>
          </cell>
          <cell r="AN39">
            <v>861.75143042403226</v>
          </cell>
          <cell r="AO39">
            <v>913.45651624947425</v>
          </cell>
          <cell r="AP39">
            <v>959.12934206194791</v>
          </cell>
          <cell r="AQ39">
            <v>1007.0858091650452</v>
          </cell>
          <cell r="AR39">
            <v>1057.4400996232976</v>
          </cell>
          <cell r="AS39">
            <v>1110.3121046044625</v>
          </cell>
          <cell r="AT39">
            <v>1165.8277098346857</v>
          </cell>
          <cell r="AU39">
            <v>1224.1190953264199</v>
          </cell>
          <cell r="AV39">
            <v>1285.3250500927409</v>
          </cell>
          <cell r="AW39">
            <v>1349.591302597378</v>
          </cell>
          <cell r="AX39">
            <v>1417.0708677272469</v>
          </cell>
          <cell r="AY39">
            <v>1487.9244111136093</v>
          </cell>
          <cell r="AZ39">
            <v>1562.3206316692897</v>
          </cell>
        </row>
        <row r="40">
          <cell r="B40">
            <v>5.3261562447692326</v>
          </cell>
          <cell r="C40">
            <v>7.1370493679907723</v>
          </cell>
          <cell r="D40">
            <v>9.5636461531076353</v>
          </cell>
          <cell r="E40">
            <v>14.345469229661454</v>
          </cell>
          <cell r="F40">
            <v>21.518203844492181</v>
          </cell>
          <cell r="G40">
            <v>26.252208690280458</v>
          </cell>
          <cell r="H40">
            <v>30.97760625453094</v>
          </cell>
          <cell r="I40">
            <v>36.863351442891819</v>
          </cell>
          <cell r="J40">
            <v>49.765524447903957</v>
          </cell>
          <cell r="K40">
            <v>36.82648809144893</v>
          </cell>
          <cell r="L40">
            <v>61.868499993634195</v>
          </cell>
          <cell r="X40">
            <v>215.89152068979166</v>
          </cell>
          <cell r="Y40">
            <v>231.00392713807707</v>
          </cell>
          <cell r="Z40">
            <v>247.17420203774248</v>
          </cell>
          <cell r="AA40">
            <v>264.47639618038443</v>
          </cell>
          <cell r="AB40">
            <v>282.98974391301135</v>
          </cell>
          <cell r="AC40">
            <v>302.79902598692217</v>
          </cell>
          <cell r="AD40">
            <v>323.99495780600671</v>
          </cell>
          <cell r="AE40">
            <v>346.67460485242719</v>
          </cell>
          <cell r="AF40">
            <v>367.47508114357282</v>
          </cell>
          <cell r="AG40">
            <v>389.5235860121872</v>
          </cell>
          <cell r="AH40">
            <v>412.89500117291846</v>
          </cell>
          <cell r="AI40">
            <v>437.66870124329358</v>
          </cell>
          <cell r="AJ40">
            <v>463.92882331789122</v>
          </cell>
          <cell r="AK40">
            <v>491.76455271696466</v>
          </cell>
          <cell r="AL40">
            <v>521.27042587998255</v>
          </cell>
          <cell r="AM40">
            <v>552.54665143278146</v>
          </cell>
          <cell r="AN40">
            <v>585.69945051874834</v>
          </cell>
          <cell r="AO40">
            <v>620.8414175498732</v>
          </cell>
          <cell r="AP40">
            <v>651.88348842736684</v>
          </cell>
          <cell r="AQ40">
            <v>684.47766284873524</v>
          </cell>
          <cell r="AR40">
            <v>718.701545991172</v>
          </cell>
          <cell r="AS40">
            <v>754.63662329073054</v>
          </cell>
          <cell r="AT40">
            <v>792.36845445526706</v>
          </cell>
          <cell r="AU40">
            <v>831.98687717803045</v>
          </cell>
          <cell r="AV40">
            <v>873.58622103693199</v>
          </cell>
          <cell r="AW40">
            <v>917.26553208877863</v>
          </cell>
          <cell r="AX40">
            <v>963.12880869321759</v>
          </cell>
          <cell r="AY40">
            <v>1011.2852491278785</v>
          </cell>
          <cell r="AZ40">
            <v>1061.8495115842725</v>
          </cell>
        </row>
        <row r="41">
          <cell r="B41">
            <v>3.2985217808793341</v>
          </cell>
          <cell r="C41">
            <v>4.4200191863783083</v>
          </cell>
          <cell r="D41">
            <v>5.9228257097469337</v>
          </cell>
          <cell r="E41">
            <v>8.8842385646204001</v>
          </cell>
          <cell r="F41">
            <v>13.3263578469306</v>
          </cell>
          <cell r="G41">
            <v>16.258156573255331</v>
          </cell>
          <cell r="H41">
            <v>19.184624756441291</v>
          </cell>
          <cell r="I41">
            <v>22.829703460165135</v>
          </cell>
          <cell r="J41">
            <v>30.820099671222934</v>
          </cell>
          <cell r="K41">
            <v>22.80687375670497</v>
          </cell>
          <cell r="L41">
            <v>38.315547911264346</v>
          </cell>
          <cell r="X41">
            <v>160.91520105498273</v>
          </cell>
          <cell r="Y41">
            <v>172.17926512883153</v>
          </cell>
          <cell r="Z41">
            <v>184.23181368784975</v>
          </cell>
          <cell r="AA41">
            <v>197.12804064599925</v>
          </cell>
          <cell r="AB41">
            <v>210.92700349121921</v>
          </cell>
          <cell r="AC41">
            <v>225.69189373560457</v>
          </cell>
          <cell r="AD41">
            <v>241.49032629709689</v>
          </cell>
          <cell r="AE41">
            <v>258.39464913789368</v>
          </cell>
          <cell r="AF41">
            <v>273.89832808616728</v>
          </cell>
          <cell r="AG41">
            <v>290.33222777133733</v>
          </cell>
          <cell r="AH41">
            <v>307.75216143761759</v>
          </cell>
          <cell r="AI41">
            <v>326.21729112387465</v>
          </cell>
          <cell r="AJ41">
            <v>345.79032859130712</v>
          </cell>
          <cell r="AK41">
            <v>366.53774830678555</v>
          </cell>
          <cell r="AL41">
            <v>388.53001320519269</v>
          </cell>
          <cell r="AM41">
            <v>411.84181399750423</v>
          </cell>
          <cell r="AN41">
            <v>436.5523228373545</v>
          </cell>
          <cell r="AO41">
            <v>462.74546220759578</v>
          </cell>
          <cell r="AP41">
            <v>485.88273531797557</v>
          </cell>
          <cell r="AQ41">
            <v>510.17687208387434</v>
          </cell>
          <cell r="AR41">
            <v>535.68571568806806</v>
          </cell>
          <cell r="AS41">
            <v>562.47000147247149</v>
          </cell>
          <cell r="AT41">
            <v>590.59350154609501</v>
          </cell>
          <cell r="AU41">
            <v>620.12317662339979</v>
          </cell>
          <cell r="AV41">
            <v>651.12933545456974</v>
          </cell>
          <cell r="AW41">
            <v>683.68580222729827</v>
          </cell>
          <cell r="AX41">
            <v>717.8700923386632</v>
          </cell>
          <cell r="AY41">
            <v>753.76359695559631</v>
          </cell>
          <cell r="AZ41">
            <v>791.45177680337611</v>
          </cell>
        </row>
        <row r="42">
          <cell r="B42">
            <v>34.694260790734383</v>
          </cell>
          <cell r="C42">
            <v>46.490309459584076</v>
          </cell>
          <cell r="D42">
            <v>62.297014675842661</v>
          </cell>
          <cell r="E42">
            <v>93.445522013763991</v>
          </cell>
          <cell r="F42">
            <v>140.16828302064599</v>
          </cell>
          <cell r="G42">
            <v>171.00530528518809</v>
          </cell>
          <cell r="H42">
            <v>201.78626023652194</v>
          </cell>
          <cell r="I42">
            <v>240.12564968146111</v>
          </cell>
          <cell r="J42">
            <v>324.16962706997253</v>
          </cell>
          <cell r="K42">
            <v>239.88552403177968</v>
          </cell>
          <cell r="L42">
            <v>403.00768037338986</v>
          </cell>
          <cell r="X42">
            <v>1057.5310524625743</v>
          </cell>
          <cell r="Y42">
            <v>1131.5582261349546</v>
          </cell>
          <cell r="Z42">
            <v>1210.7673019644014</v>
          </cell>
          <cell r="AA42">
            <v>1295.5210131019096</v>
          </cell>
          <cell r="AB42">
            <v>1386.2074840190432</v>
          </cell>
          <cell r="AC42">
            <v>1483.2420079003764</v>
          </cell>
          <cell r="AD42">
            <v>1587.0689484534028</v>
          </cell>
          <cell r="AE42">
            <v>1698.163774845141</v>
          </cell>
          <cell r="AF42">
            <v>1800.0536013358494</v>
          </cell>
          <cell r="AG42">
            <v>1908.0568174160003</v>
          </cell>
          <cell r="AH42">
            <v>2022.5402264609602</v>
          </cell>
          <cell r="AI42">
            <v>2143.892640048618</v>
          </cell>
          <cell r="AJ42">
            <v>2272.526198451535</v>
          </cell>
          <cell r="AK42">
            <v>2408.877770358627</v>
          </cell>
          <cell r="AL42">
            <v>2553.4104365801445</v>
          </cell>
          <cell r="AM42">
            <v>2706.615062774953</v>
          </cell>
          <cell r="AN42">
            <v>2869.01196654145</v>
          </cell>
          <cell r="AO42">
            <v>3041.1526845339367</v>
          </cell>
          <cell r="AP42">
            <v>3193.2103187606335</v>
          </cell>
          <cell r="AQ42">
            <v>3352.870834698665</v>
          </cell>
          <cell r="AR42">
            <v>3520.514376433598</v>
          </cell>
          <cell r="AS42">
            <v>3696.5400952552782</v>
          </cell>
          <cell r="AT42">
            <v>3881.367100018042</v>
          </cell>
          <cell r="AU42">
            <v>4075.4354550189441</v>
          </cell>
          <cell r="AV42">
            <v>4279.2072277698917</v>
          </cell>
          <cell r="AW42">
            <v>4493.1675891583864</v>
          </cell>
          <cell r="AX42">
            <v>4717.8259686163055</v>
          </cell>
          <cell r="AY42">
            <v>4953.7172670471209</v>
          </cell>
          <cell r="AZ42">
            <v>5201.403130399477</v>
          </cell>
        </row>
        <row r="43">
          <cell r="B43">
            <v>205.20051509873284</v>
          </cell>
          <cell r="C43">
            <v>274.96869023230209</v>
          </cell>
          <cell r="D43">
            <v>368.45804491128473</v>
          </cell>
          <cell r="E43">
            <v>552.68706736692707</v>
          </cell>
          <cell r="F43">
            <v>829.03060105039071</v>
          </cell>
          <cell r="G43">
            <v>1011.4173332814767</v>
          </cell>
          <cell r="H43">
            <v>1193.4724532721425</v>
          </cell>
          <cell r="I43">
            <v>1420.2322193938496</v>
          </cell>
          <cell r="J43">
            <v>1917.3134961816968</v>
          </cell>
          <cell r="K43">
            <v>1418.8119871744557</v>
          </cell>
          <cell r="L43">
            <v>2383.6041384530854</v>
          </cell>
          <cell r="X43">
            <v>7343.1607584354515</v>
          </cell>
          <cell r="Y43">
            <v>7857.1820115259343</v>
          </cell>
          <cell r="Z43">
            <v>8407.1847523327469</v>
          </cell>
          <cell r="AA43">
            <v>8995.6876849960408</v>
          </cell>
          <cell r="AB43">
            <v>9625.3858229457637</v>
          </cell>
          <cell r="AC43">
            <v>10299.162830551968</v>
          </cell>
          <cell r="AD43">
            <v>11020.104228690605</v>
          </cell>
          <cell r="AE43">
            <v>11791.51152469895</v>
          </cell>
          <cell r="AF43">
            <v>12499.002216180883</v>
          </cell>
          <cell r="AG43">
            <v>13248.942349151735</v>
          </cell>
          <cell r="AH43">
            <v>14043.878890100841</v>
          </cell>
          <cell r="AI43">
            <v>14886.511623506893</v>
          </cell>
          <cell r="AJ43">
            <v>15779.702320917308</v>
          </cell>
          <cell r="AK43">
            <v>16726.484460172345</v>
          </cell>
          <cell r="AL43">
            <v>17730.073527782683</v>
          </cell>
          <cell r="AM43">
            <v>18793.877939449641</v>
          </cell>
          <cell r="AN43">
            <v>19921.510615816624</v>
          </cell>
          <cell r="AO43">
            <v>21116.801252765621</v>
          </cell>
          <cell r="AP43">
            <v>22172.641315403904</v>
          </cell>
          <cell r="AQ43">
            <v>23281.273381174095</v>
          </cell>
          <cell r="AR43">
            <v>24445.337050232807</v>
          </cell>
          <cell r="AS43">
            <v>25667.603902744442</v>
          </cell>
          <cell r="AT43">
            <v>26950.984097881657</v>
          </cell>
          <cell r="AU43">
            <v>28298.533302775752</v>
          </cell>
          <cell r="AV43">
            <v>29713.459967914539</v>
          </cell>
          <cell r="AW43">
            <v>31199.132966310259</v>
          </cell>
          <cell r="AX43">
            <v>32759.08961462578</v>
          </cell>
          <cell r="AY43">
            <v>34397.044095357072</v>
          </cell>
          <cell r="AZ43">
            <v>36116.896300124914</v>
          </cell>
        </row>
      </sheetData>
      <sheetData sheetId="7">
        <row r="12">
          <cell r="B12">
            <v>68.845557810910876</v>
          </cell>
          <cell r="C12">
            <v>70.222468967129089</v>
          </cell>
          <cell r="D12">
            <v>71.626918346471669</v>
          </cell>
          <cell r="E12">
            <v>73.059456713401104</v>
          </cell>
          <cell r="F12">
            <v>74.52064584766913</v>
          </cell>
          <cell r="G12">
            <v>76.011058764622518</v>
          </cell>
          <cell r="H12">
            <v>77.531279939914967</v>
          </cell>
          <cell r="I12">
            <v>79.081905538713272</v>
          </cell>
          <cell r="J12">
            <v>80.663543649487536</v>
          </cell>
          <cell r="K12">
            <v>82.276814522477295</v>
          </cell>
          <cell r="L12">
            <v>83.922350812926837</v>
          </cell>
          <cell r="X12">
            <v>171.94447315582411</v>
          </cell>
          <cell r="Y12">
            <v>175.38336261894059</v>
          </cell>
          <cell r="Z12">
            <v>178.8910298713194</v>
          </cell>
          <cell r="AA12">
            <v>182.46885046874579</v>
          </cell>
          <cell r="AB12">
            <v>186.1182274781207</v>
          </cell>
          <cell r="AC12">
            <v>189.8405920276831</v>
          </cell>
          <cell r="AD12">
            <v>193.63740386823676</v>
          </cell>
          <cell r="AE12">
            <v>197.51015194560151</v>
          </cell>
          <cell r="AF12">
            <v>201.46035498451354</v>
          </cell>
          <cell r="AG12">
            <v>205.48956208420381</v>
          </cell>
          <cell r="AH12">
            <v>209.59935332588788</v>
          </cell>
          <cell r="AI12">
            <v>213.79134039240563</v>
          </cell>
          <cell r="AJ12">
            <v>218.06716720025375</v>
          </cell>
          <cell r="AK12">
            <v>222.42851054425881</v>
          </cell>
          <cell r="AL12">
            <v>226.87708075514399</v>
          </cell>
          <cell r="AM12">
            <v>231.41462237024686</v>
          </cell>
          <cell r="AN12">
            <v>236.04291481765179</v>
          </cell>
          <cell r="AO12">
            <v>240.76377311400483</v>
          </cell>
          <cell r="AP12">
            <v>243.17141084514489</v>
          </cell>
          <cell r="AQ12">
            <v>245.60312495359634</v>
          </cell>
          <cell r="AR12">
            <v>248.05915620313229</v>
          </cell>
          <cell r="AS12">
            <v>250.53974776516361</v>
          </cell>
          <cell r="AT12">
            <v>253.04514524281524</v>
          </cell>
          <cell r="AU12">
            <v>255.57559669524338</v>
          </cell>
          <cell r="AV12">
            <v>258.13135266219581</v>
          </cell>
          <cell r="AW12">
            <v>260.71266618881776</v>
          </cell>
          <cell r="AX12">
            <v>263.31979285070594</v>
          </cell>
          <cell r="AY12">
            <v>265.952990779213</v>
          </cell>
          <cell r="AZ12">
            <v>268.61252068700514</v>
          </cell>
        </row>
        <row r="13">
          <cell r="B13">
            <v>83.840407674964069</v>
          </cell>
          <cell r="C13">
            <v>85.51721582846335</v>
          </cell>
          <cell r="D13">
            <v>87.227560145032612</v>
          </cell>
          <cell r="E13">
            <v>88.972111347933264</v>
          </cell>
          <cell r="F13">
            <v>90.751553574891929</v>
          </cell>
          <cell r="G13">
            <v>92.566584646389771</v>
          </cell>
          <cell r="H13">
            <v>94.417916339317571</v>
          </cell>
          <cell r="I13">
            <v>96.306274666103931</v>
          </cell>
          <cell r="J13">
            <v>98.232400159426007</v>
          </cell>
          <cell r="K13">
            <v>100.19704816261454</v>
          </cell>
          <cell r="L13">
            <v>102.20098912586683</v>
          </cell>
          <cell r="X13">
            <v>174.74532790669275</v>
          </cell>
          <cell r="Y13">
            <v>178.24023446482661</v>
          </cell>
          <cell r="Z13">
            <v>181.80503915412314</v>
          </cell>
          <cell r="AA13">
            <v>185.44113993720561</v>
          </cell>
          <cell r="AB13">
            <v>189.14996273594971</v>
          </cell>
          <cell r="AC13">
            <v>192.9329619906687</v>
          </cell>
          <cell r="AD13">
            <v>196.79162123048206</v>
          </cell>
          <cell r="AE13">
            <v>200.72745365509169</v>
          </cell>
          <cell r="AF13">
            <v>204.74200272819354</v>
          </cell>
          <cell r="AG13">
            <v>208.8368427827574</v>
          </cell>
          <cell r="AH13">
            <v>213.01357963841255</v>
          </cell>
          <cell r="AI13">
            <v>217.2738512311808</v>
          </cell>
          <cell r="AJ13">
            <v>221.61932825580442</v>
          </cell>
          <cell r="AK13">
            <v>226.05171482092049</v>
          </cell>
          <cell r="AL13">
            <v>230.5727491173389</v>
          </cell>
          <cell r="AM13">
            <v>235.18420409968567</v>
          </cell>
          <cell r="AN13">
            <v>239.88788818167939</v>
          </cell>
          <cell r="AO13">
            <v>244.68564594531298</v>
          </cell>
          <cell r="AP13">
            <v>247.13250240476611</v>
          </cell>
          <cell r="AQ13">
            <v>249.60382742881379</v>
          </cell>
          <cell r="AR13">
            <v>252.09986570310193</v>
          </cell>
          <cell r="AS13">
            <v>254.62086436013294</v>
          </cell>
          <cell r="AT13">
            <v>257.16707300373429</v>
          </cell>
          <cell r="AU13">
            <v>259.73874373377163</v>
          </cell>
          <cell r="AV13">
            <v>262.33613117110934</v>
          </cell>
          <cell r="AW13">
            <v>264.95949248282045</v>
          </cell>
          <cell r="AX13">
            <v>267.60908740764864</v>
          </cell>
          <cell r="AY13">
            <v>270.28517828172511</v>
          </cell>
          <cell r="AZ13">
            <v>272.98803006454239</v>
          </cell>
        </row>
        <row r="14">
          <cell r="B14">
            <v>11.887392499245076</v>
          </cell>
          <cell r="C14">
            <v>12.125140349229978</v>
          </cell>
          <cell r="D14">
            <v>12.367643156214578</v>
          </cell>
          <cell r="E14">
            <v>12.61499601933887</v>
          </cell>
          <cell r="F14">
            <v>12.867295939725647</v>
          </cell>
          <cell r="G14">
            <v>13.12464185852016</v>
          </cell>
          <cell r="H14">
            <v>13.387134695690564</v>
          </cell>
          <cell r="I14">
            <v>13.654877389604376</v>
          </cell>
          <cell r="J14">
            <v>13.927974937396463</v>
          </cell>
          <cell r="K14">
            <v>14.206534436144393</v>
          </cell>
          <cell r="L14">
            <v>14.490665124867281</v>
          </cell>
          <cell r="X14">
            <v>28.064564603703495</v>
          </cell>
          <cell r="Y14">
            <v>28.625855895777566</v>
          </cell>
          <cell r="Z14">
            <v>29.198373013693118</v>
          </cell>
          <cell r="AA14">
            <v>29.782340473966979</v>
          </cell>
          <cell r="AB14">
            <v>30.37798728344632</v>
          </cell>
          <cell r="AC14">
            <v>30.985547029115246</v>
          </cell>
          <cell r="AD14">
            <v>31.605257969697551</v>
          </cell>
          <cell r="AE14">
            <v>32.237363129091499</v>
          </cell>
          <cell r="AF14">
            <v>32.882110391673329</v>
          </cell>
          <cell r="AG14">
            <v>33.539752599506798</v>
          </cell>
          <cell r="AH14">
            <v>34.210547651496931</v>
          </cell>
          <cell r="AI14">
            <v>34.894758604526871</v>
          </cell>
          <cell r="AJ14">
            <v>35.592653776617411</v>
          </cell>
          <cell r="AK14">
            <v>36.304506852149757</v>
          </cell>
          <cell r="AL14">
            <v>37.030596989192752</v>
          </cell>
          <cell r="AM14">
            <v>37.771208928976606</v>
          </cell>
          <cell r="AN14">
            <v>38.526633107556137</v>
          </cell>
          <cell r="AO14">
            <v>39.297165769707263</v>
          </cell>
          <cell r="AP14">
            <v>39.690137427404338</v>
          </cell>
          <cell r="AQ14">
            <v>40.087038801678382</v>
          </cell>
          <cell r="AR14">
            <v>40.487909189695166</v>
          </cell>
          <cell r="AS14">
            <v>40.892788281592118</v>
          </cell>
          <cell r="AT14">
            <v>41.301716164408042</v>
          </cell>
          <cell r="AU14">
            <v>41.714733326052119</v>
          </cell>
          <cell r="AV14">
            <v>42.131880659312642</v>
          </cell>
          <cell r="AW14">
            <v>42.55319946590577</v>
          </cell>
          <cell r="AX14">
            <v>42.978731460564831</v>
          </cell>
          <cell r="AY14">
            <v>43.408518775170478</v>
          </cell>
          <cell r="AZ14">
            <v>43.842603962922183</v>
          </cell>
        </row>
        <row r="15">
          <cell r="B15">
            <v>6.3197493392621178</v>
          </cell>
          <cell r="C15">
            <v>6.4461443260473601</v>
          </cell>
          <cell r="D15">
            <v>6.5750672125683076</v>
          </cell>
          <cell r="E15">
            <v>6.7065685568196738</v>
          </cell>
          <cell r="F15">
            <v>6.8406999279560674</v>
          </cell>
          <cell r="G15">
            <v>6.9775139265151891</v>
          </cell>
          <cell r="H15">
            <v>7.1170642050454926</v>
          </cell>
          <cell r="I15">
            <v>7.2594054891464026</v>
          </cell>
          <cell r="J15">
            <v>7.4045935989293312</v>
          </cell>
          <cell r="K15">
            <v>7.5526854709079183</v>
          </cell>
          <cell r="L15">
            <v>7.7037391803260764</v>
          </cell>
          <cell r="X15">
            <v>29.380966336611746</v>
          </cell>
          <cell r="Y15">
            <v>29.96858566334398</v>
          </cell>
          <cell r="Z15">
            <v>30.56795737661086</v>
          </cell>
          <cell r="AA15">
            <v>31.179316524143076</v>
          </cell>
          <cell r="AB15">
            <v>31.802902854625938</v>
          </cell>
          <cell r="AC15">
            <v>32.438960911718453</v>
          </cell>
          <cell r="AD15">
            <v>33.08774012995282</v>
          </cell>
          <cell r="AE15">
            <v>33.749494932551876</v>
          </cell>
          <cell r="AF15">
            <v>34.424484831202911</v>
          </cell>
          <cell r="AG15">
            <v>35.112974527826971</v>
          </cell>
          <cell r="AH15">
            <v>35.815234018383514</v>
          </cell>
          <cell r="AI15">
            <v>36.531538698751184</v>
          </cell>
          <cell r="AJ15">
            <v>37.262169472726207</v>
          </cell>
          <cell r="AK15">
            <v>38.007412862180729</v>
          </cell>
          <cell r="AL15">
            <v>38.767561119424343</v>
          </cell>
          <cell r="AM15">
            <v>39.54291234181283</v>
          </cell>
          <cell r="AN15">
            <v>40.333770588649088</v>
          </cell>
          <cell r="AO15">
            <v>41.140446000422067</v>
          </cell>
          <cell r="AP15">
            <v>41.551850460426287</v>
          </cell>
          <cell r="AQ15">
            <v>41.967368965030552</v>
          </cell>
          <cell r="AR15">
            <v>42.387042654680855</v>
          </cell>
          <cell r="AS15">
            <v>42.81091308122766</v>
          </cell>
          <cell r="AT15">
            <v>43.239022212039934</v>
          </cell>
          <cell r="AU15">
            <v>43.671412434160331</v>
          </cell>
          <cell r="AV15">
            <v>44.108126558501937</v>
          </cell>
          <cell r="AW15">
            <v>44.549207824086956</v>
          </cell>
          <cell r="AX15">
            <v>44.994699902327824</v>
          </cell>
          <cell r="AY15">
            <v>45.444646901351099</v>
          </cell>
          <cell r="AZ15">
            <v>45.899093370364611</v>
          </cell>
        </row>
        <row r="16">
          <cell r="B16">
            <v>5.2502650204999082</v>
          </cell>
          <cell r="C16">
            <v>5.3552703209099066</v>
          </cell>
          <cell r="D16">
            <v>5.4623757273281051</v>
          </cell>
          <cell r="E16">
            <v>5.5716232418746676</v>
          </cell>
          <cell r="F16">
            <v>5.6830557067121612</v>
          </cell>
          <cell r="G16">
            <v>5.7967168208464042</v>
          </cell>
          <cell r="H16">
            <v>5.9126511572633325</v>
          </cell>
          <cell r="I16">
            <v>6.0309041804085988</v>
          </cell>
          <cell r="J16">
            <v>6.151522264016771</v>
          </cell>
          <cell r="K16">
            <v>6.2745527092971063</v>
          </cell>
          <cell r="L16">
            <v>6.4000437634830485</v>
          </cell>
          <cell r="X16">
            <v>5.517683859211167</v>
          </cell>
          <cell r="Y16">
            <v>5.6280375363953903</v>
          </cell>
          <cell r="Z16">
            <v>5.7405982871232979</v>
          </cell>
          <cell r="AA16">
            <v>5.8554102528657639</v>
          </cell>
          <cell r="AB16">
            <v>5.972518457923079</v>
          </cell>
          <cell r="AC16">
            <v>6.0919688270815406</v>
          </cell>
          <cell r="AD16">
            <v>6.2138082036231719</v>
          </cell>
          <cell r="AE16">
            <v>6.3380843676956351</v>
          </cell>
          <cell r="AF16">
            <v>6.4648460550495477</v>
          </cell>
          <cell r="AG16">
            <v>6.5941429761505388</v>
          </cell>
          <cell r="AH16">
            <v>6.7260258356735498</v>
          </cell>
          <cell r="AI16">
            <v>6.8605463523870212</v>
          </cell>
          <cell r="AJ16">
            <v>6.9977572794347616</v>
          </cell>
          <cell r="AK16">
            <v>7.1377124250234569</v>
          </cell>
          <cell r="AL16">
            <v>7.2804666735239261</v>
          </cell>
          <cell r="AM16">
            <v>7.4260760069944043</v>
          </cell>
          <cell r="AN16">
            <v>7.5745975271342925</v>
          </cell>
          <cell r="AO16">
            <v>7.726089477676978</v>
          </cell>
          <cell r="AP16">
            <v>7.8033503724537479</v>
          </cell>
          <cell r="AQ16">
            <v>7.8813838761782851</v>
          </cell>
          <cell r="AR16">
            <v>7.960197714940068</v>
          </cell>
          <cell r="AS16">
            <v>8.0397996920894688</v>
          </cell>
          <cell r="AT16">
            <v>8.1201976890103627</v>
          </cell>
          <cell r="AU16">
            <v>8.2013996659004658</v>
          </cell>
          <cell r="AV16">
            <v>8.2834136625594699</v>
          </cell>
          <cell r="AW16">
            <v>8.3662477991850643</v>
          </cell>
          <cell r="AX16">
            <v>8.4499102771769152</v>
          </cell>
          <cell r="AY16">
            <v>8.5344093799486842</v>
          </cell>
          <cell r="AZ16">
            <v>8.6197534737481707</v>
          </cell>
        </row>
        <row r="17">
          <cell r="B17">
            <v>64.50053449349997</v>
          </cell>
          <cell r="C17">
            <v>65.790545183369971</v>
          </cell>
          <cell r="D17">
            <v>67.106356087037369</v>
          </cell>
          <cell r="E17">
            <v>68.448483208778114</v>
          </cell>
          <cell r="F17">
            <v>69.81745287295368</v>
          </cell>
          <cell r="G17">
            <v>71.213801930412757</v>
          </cell>
          <cell r="H17">
            <v>72.638077969021012</v>
          </cell>
          <cell r="I17">
            <v>74.090839528401432</v>
          </cell>
          <cell r="J17">
            <v>75.572656318969464</v>
          </cell>
          <cell r="K17">
            <v>77.084109445348858</v>
          </cell>
          <cell r="L17">
            <v>78.625791634255833</v>
          </cell>
          <cell r="X17">
            <v>145.81249833021997</v>
          </cell>
          <cell r="Y17">
            <v>148.72874829682436</v>
          </cell>
          <cell r="Z17">
            <v>151.70332326276085</v>
          </cell>
          <cell r="AA17">
            <v>154.73738972801607</v>
          </cell>
          <cell r="AB17">
            <v>157.8321375225764</v>
          </cell>
          <cell r="AC17">
            <v>160.98878027302794</v>
          </cell>
          <cell r="AD17">
            <v>164.20855587848851</v>
          </cell>
          <cell r="AE17">
            <v>167.49272699605828</v>
          </cell>
          <cell r="AF17">
            <v>170.84258153597943</v>
          </cell>
          <cell r="AG17">
            <v>174.25943316669901</v>
          </cell>
          <cell r="AH17">
            <v>177.744621830033</v>
          </cell>
          <cell r="AI17">
            <v>181.29951426663365</v>
          </cell>
          <cell r="AJ17">
            <v>184.92550455196633</v>
          </cell>
          <cell r="AK17">
            <v>188.62401464300567</v>
          </cell>
          <cell r="AL17">
            <v>192.39649493586577</v>
          </cell>
          <cell r="AM17">
            <v>196.2444248345831</v>
          </cell>
          <cell r="AN17">
            <v>200.16931333127476</v>
          </cell>
          <cell r="AO17">
            <v>204.17269959790025</v>
          </cell>
          <cell r="AP17">
            <v>206.21442659387924</v>
          </cell>
          <cell r="AQ17">
            <v>208.27657085981804</v>
          </cell>
          <cell r="AR17">
            <v>210.35933656841621</v>
          </cell>
          <cell r="AS17">
            <v>212.46292993410037</v>
          </cell>
          <cell r="AT17">
            <v>214.58755923344137</v>
          </cell>
          <cell r="AU17">
            <v>216.73343482577579</v>
          </cell>
          <cell r="AV17">
            <v>218.90076917403354</v>
          </cell>
          <cell r="AW17">
            <v>221.08977686577387</v>
          </cell>
          <cell r="AX17">
            <v>223.3006746344316</v>
          </cell>
          <cell r="AY17">
            <v>225.53368138077593</v>
          </cell>
          <cell r="AZ17">
            <v>227.78901819458369</v>
          </cell>
        </row>
        <row r="18">
          <cell r="B18">
            <v>64.42814332122893</v>
          </cell>
          <cell r="C18">
            <v>65.716706187653514</v>
          </cell>
          <cell r="D18">
            <v>67.031040311406585</v>
          </cell>
          <cell r="E18">
            <v>68.371661117634716</v>
          </cell>
          <cell r="F18">
            <v>69.739094339987417</v>
          </cell>
          <cell r="G18">
            <v>71.133876226787166</v>
          </cell>
          <cell r="H18">
            <v>72.556553751322909</v>
          </cell>
          <cell r="I18">
            <v>74.007684826349362</v>
          </cell>
          <cell r="J18">
            <v>75.487838522876345</v>
          </cell>
          <cell r="K18">
            <v>76.997595293333873</v>
          </cell>
          <cell r="L18">
            <v>78.537547199200546</v>
          </cell>
          <cell r="X18">
            <v>143.23571195942085</v>
          </cell>
          <cell r="Y18">
            <v>146.10042619860928</v>
          </cell>
          <cell r="Z18">
            <v>149.02243472258147</v>
          </cell>
          <cell r="AA18">
            <v>152.0028834170331</v>
          </cell>
          <cell r="AB18">
            <v>155.04294108537377</v>
          </cell>
          <cell r="AC18">
            <v>158.14379990708125</v>
          </cell>
          <cell r="AD18">
            <v>161.30667590522287</v>
          </cell>
          <cell r="AE18">
            <v>164.53280942332734</v>
          </cell>
          <cell r="AF18">
            <v>167.82346561179389</v>
          </cell>
          <cell r="AG18">
            <v>171.17993492402977</v>
          </cell>
          <cell r="AH18">
            <v>174.60353362251035</v>
          </cell>
          <cell r="AI18">
            <v>178.09560429496057</v>
          </cell>
          <cell r="AJ18">
            <v>181.65751638085979</v>
          </cell>
          <cell r="AK18">
            <v>185.29066670847698</v>
          </cell>
          <cell r="AL18">
            <v>188.99648004264651</v>
          </cell>
          <cell r="AM18">
            <v>192.77640964349945</v>
          </cell>
          <cell r="AN18">
            <v>196.63193783636945</v>
          </cell>
          <cell r="AO18">
            <v>200.56457659309683</v>
          </cell>
          <cell r="AP18">
            <v>202.57022235902781</v>
          </cell>
          <cell r="AQ18">
            <v>204.5959245826181</v>
          </cell>
          <cell r="AR18">
            <v>206.64188382844426</v>
          </cell>
          <cell r="AS18">
            <v>208.70830266672871</v>
          </cell>
          <cell r="AT18">
            <v>210.79538569339601</v>
          </cell>
          <cell r="AU18">
            <v>212.90333955032997</v>
          </cell>
          <cell r="AV18">
            <v>215.03237294583329</v>
          </cell>
          <cell r="AW18">
            <v>217.18269667529162</v>
          </cell>
          <cell r="AX18">
            <v>219.35452364204454</v>
          </cell>
          <cell r="AY18">
            <v>221.54806887846499</v>
          </cell>
          <cell r="AZ18">
            <v>223.76354956724964</v>
          </cell>
        </row>
        <row r="19">
          <cell r="B19">
            <v>9.0893212885012975</v>
          </cell>
          <cell r="C19">
            <v>9.2711077142713236</v>
          </cell>
          <cell r="D19">
            <v>9.4565298685567498</v>
          </cell>
          <cell r="E19">
            <v>9.6456604659278842</v>
          </cell>
          <cell r="F19">
            <v>9.8385736752464421</v>
          </cell>
          <cell r="G19">
            <v>10.035345148751372</v>
          </cell>
          <cell r="H19">
            <v>10.2360520517264</v>
          </cell>
          <cell r="I19">
            <v>10.440773092760928</v>
          </cell>
          <cell r="J19">
            <v>10.649588554616146</v>
          </cell>
          <cell r="K19">
            <v>10.862580325708469</v>
          </cell>
          <cell r="L19">
            <v>11.079831932222639</v>
          </cell>
          <cell r="X19">
            <v>14.564444704516784</v>
          </cell>
          <cell r="Y19">
            <v>14.85573359860712</v>
          </cell>
          <cell r="Z19">
            <v>15.152848270579263</v>
          </cell>
          <cell r="AA19">
            <v>15.455905235990848</v>
          </cell>
          <cell r="AB19">
            <v>15.765023340710664</v>
          </cell>
          <cell r="AC19">
            <v>16.080323807524877</v>
          </cell>
          <cell r="AD19">
            <v>16.401930283675373</v>
          </cell>
          <cell r="AE19">
            <v>16.729968889348882</v>
          </cell>
          <cell r="AF19">
            <v>17.064568267135861</v>
          </cell>
          <cell r="AG19">
            <v>17.405859632478577</v>
          </cell>
          <cell r="AH19">
            <v>17.753976825128149</v>
          </cell>
          <cell r="AI19">
            <v>18.10905636163071</v>
          </cell>
          <cell r="AJ19">
            <v>18.471237488863324</v>
          </cell>
          <cell r="AK19">
            <v>18.84066223864059</v>
          </cell>
          <cell r="AL19">
            <v>19.217475483413402</v>
          </cell>
          <cell r="AM19">
            <v>19.601824993081671</v>
          </cell>
          <cell r="AN19">
            <v>19.993861492943303</v>
          </cell>
          <cell r="AO19">
            <v>20.393738722802169</v>
          </cell>
          <cell r="AP19">
            <v>20.597676110030189</v>
          </cell>
          <cell r="AQ19">
            <v>20.803652871130492</v>
          </cell>
          <cell r="AR19">
            <v>21.011689399841796</v>
          </cell>
          <cell r="AS19">
            <v>21.221806293840213</v>
          </cell>
          <cell r="AT19">
            <v>21.434024356778615</v>
          </cell>
          <cell r="AU19">
            <v>21.648364600346401</v>
          </cell>
          <cell r="AV19">
            <v>21.864848246349865</v>
          </cell>
          <cell r="AW19">
            <v>22.083496728813365</v>
          </cell>
          <cell r="AX19">
            <v>22.304331696101499</v>
          </cell>
          <cell r="AY19">
            <v>22.527375013062514</v>
          </cell>
          <cell r="AZ19">
            <v>22.75264876319314</v>
          </cell>
        </row>
        <row r="20">
          <cell r="B20">
            <v>52.636002364445737</v>
          </cell>
          <cell r="C20">
            <v>53.688722411734652</v>
          </cell>
          <cell r="D20">
            <v>54.762496859969346</v>
          </cell>
          <cell r="E20">
            <v>55.857746797168737</v>
          </cell>
          <cell r="F20">
            <v>56.974901733112112</v>
          </cell>
          <cell r="G20">
            <v>58.114399767774358</v>
          </cell>
          <cell r="H20">
            <v>59.27668776312985</v>
          </cell>
          <cell r="I20">
            <v>60.462221518392447</v>
          </cell>
          <cell r="J20">
            <v>61.6714659487603</v>
          </cell>
          <cell r="K20">
            <v>62.904895267735505</v>
          </cell>
          <cell r="L20">
            <v>64.162993173090214</v>
          </cell>
          <cell r="X20">
            <v>113.88275417031778</v>
          </cell>
          <cell r="Y20">
            <v>116.16040925372414</v>
          </cell>
          <cell r="Z20">
            <v>118.48361743879862</v>
          </cell>
          <cell r="AA20">
            <v>120.8532897875746</v>
          </cell>
          <cell r="AB20">
            <v>123.27035558332609</v>
          </cell>
          <cell r="AC20">
            <v>125.73576269499262</v>
          </cell>
          <cell r="AD20">
            <v>128.25047794889247</v>
          </cell>
          <cell r="AE20">
            <v>130.81548750787033</v>
          </cell>
          <cell r="AF20">
            <v>133.43179725802773</v>
          </cell>
          <cell r="AG20">
            <v>136.10043320318829</v>
          </cell>
          <cell r="AH20">
            <v>138.82244186725205</v>
          </cell>
          <cell r="AI20">
            <v>141.5988907045971</v>
          </cell>
          <cell r="AJ20">
            <v>144.43086851868904</v>
          </cell>
          <cell r="AK20">
            <v>147.31948588906283</v>
          </cell>
          <cell r="AL20">
            <v>150.26587560684408</v>
          </cell>
          <cell r="AM20">
            <v>153.27119311898096</v>
          </cell>
          <cell r="AN20">
            <v>156.33661698136058</v>
          </cell>
          <cell r="AO20">
            <v>159.46334932098779</v>
          </cell>
          <cell r="AP20">
            <v>161.05798281419766</v>
          </cell>
          <cell r="AQ20">
            <v>162.66856264233962</v>
          </cell>
          <cell r="AR20">
            <v>164.29524826876303</v>
          </cell>
          <cell r="AS20">
            <v>165.93820075145067</v>
          </cell>
          <cell r="AT20">
            <v>167.59758275896516</v>
          </cell>
          <cell r="AU20">
            <v>169.2735585865548</v>
          </cell>
          <cell r="AV20">
            <v>170.96629417242033</v>
          </cell>
          <cell r="AW20">
            <v>172.67595711414452</v>
          </cell>
          <cell r="AX20">
            <v>174.40271668528598</v>
          </cell>
          <cell r="AY20">
            <v>176.14674385213885</v>
          </cell>
          <cell r="AZ20">
            <v>177.90821129066023</v>
          </cell>
        </row>
        <row r="21">
          <cell r="B21">
            <v>657.24005281137022</v>
          </cell>
          <cell r="C21">
            <v>670.3848538675976</v>
          </cell>
          <cell r="D21">
            <v>683.79255094494954</v>
          </cell>
          <cell r="E21">
            <v>697.46840196384858</v>
          </cell>
          <cell r="F21">
            <v>711.41777000312561</v>
          </cell>
          <cell r="G21">
            <v>725.64612540318808</v>
          </cell>
          <cell r="H21">
            <v>740.15904791125183</v>
          </cell>
          <cell r="I21">
            <v>754.96222886947692</v>
          </cell>
          <cell r="J21">
            <v>770.06147344686644</v>
          </cell>
          <cell r="K21">
            <v>785.46270291580379</v>
          </cell>
          <cell r="L21">
            <v>801.17195697411989</v>
          </cell>
          <cell r="X21">
            <v>1055.7541897924148</v>
          </cell>
          <cell r="Y21">
            <v>1076.869273588263</v>
          </cell>
          <cell r="Z21">
            <v>1098.4066590600282</v>
          </cell>
          <cell r="AA21">
            <v>1120.3747922412288</v>
          </cell>
          <cell r="AB21">
            <v>1142.7822880860533</v>
          </cell>
          <cell r="AC21">
            <v>1165.6379338477743</v>
          </cell>
          <cell r="AD21">
            <v>1188.9506925247299</v>
          </cell>
          <cell r="AE21">
            <v>1212.7297063752244</v>
          </cell>
          <cell r="AF21">
            <v>1236.984300502729</v>
          </cell>
          <cell r="AG21">
            <v>1261.7239865127835</v>
          </cell>
          <cell r="AH21">
            <v>1286.9584662430393</v>
          </cell>
          <cell r="AI21">
            <v>1312.6976355679001</v>
          </cell>
          <cell r="AJ21">
            <v>1338.951588279258</v>
          </cell>
          <cell r="AK21">
            <v>1365.7306200448431</v>
          </cell>
          <cell r="AL21">
            <v>1393.0452324457401</v>
          </cell>
          <cell r="AM21">
            <v>1420.9061370946549</v>
          </cell>
          <cell r="AN21">
            <v>1449.324259836548</v>
          </cell>
          <cell r="AO21">
            <v>1478.3107450332789</v>
          </cell>
          <cell r="AP21">
            <v>1493.0938524836117</v>
          </cell>
          <cell r="AQ21">
            <v>1508.0247910084479</v>
          </cell>
          <cell r="AR21">
            <v>1523.1050389185323</v>
          </cell>
          <cell r="AS21">
            <v>1538.3360893077177</v>
          </cell>
          <cell r="AT21">
            <v>1553.7194502007949</v>
          </cell>
          <cell r="AU21">
            <v>1569.2566447028028</v>
          </cell>
          <cell r="AV21">
            <v>1584.9492111498307</v>
          </cell>
          <cell r="AW21">
            <v>1600.7987032613291</v>
          </cell>
          <cell r="AX21">
            <v>1616.8066902939424</v>
          </cell>
          <cell r="AY21">
            <v>1632.9747571968819</v>
          </cell>
          <cell r="AZ21">
            <v>1649.3045047688506</v>
          </cell>
        </row>
        <row r="22">
          <cell r="B22">
            <v>893.94941332571068</v>
          </cell>
          <cell r="C22">
            <v>911.82840159222496</v>
          </cell>
          <cell r="D22">
            <v>930.06496962406948</v>
          </cell>
          <cell r="E22">
            <v>948.66626901655093</v>
          </cell>
          <cell r="F22">
            <v>967.63959439688199</v>
          </cell>
          <cell r="G22">
            <v>986.99238628481964</v>
          </cell>
          <cell r="H22">
            <v>1006.7322340105161</v>
          </cell>
          <cell r="I22">
            <v>1026.8668786907265</v>
          </cell>
          <cell r="J22">
            <v>1047.404216264541</v>
          </cell>
          <cell r="K22">
            <v>1068.3523005898319</v>
          </cell>
          <cell r="L22">
            <v>1089.7193466016286</v>
          </cell>
          <cell r="X22">
            <v>2470.3692834563431</v>
          </cell>
          <cell r="Y22">
            <v>2519.7766691254701</v>
          </cell>
          <cell r="Z22">
            <v>2570.1722025079794</v>
          </cell>
          <cell r="AA22">
            <v>2621.5756465581389</v>
          </cell>
          <cell r="AB22">
            <v>2674.0071594893016</v>
          </cell>
          <cell r="AC22">
            <v>2727.4873026790874</v>
          </cell>
          <cell r="AD22">
            <v>2782.0370487326691</v>
          </cell>
          <cell r="AE22">
            <v>2837.6777897073225</v>
          </cell>
          <cell r="AF22">
            <v>2894.431345501469</v>
          </cell>
          <cell r="AG22">
            <v>2952.3199724114984</v>
          </cell>
          <cell r="AH22">
            <v>3011.3663718597281</v>
          </cell>
          <cell r="AI22">
            <v>3071.5936992969228</v>
          </cell>
          <cell r="AJ22">
            <v>3133.0255732828614</v>
          </cell>
          <cell r="AK22">
            <v>3195.6860847485186</v>
          </cell>
          <cell r="AL22">
            <v>3259.5998064434889</v>
          </cell>
          <cell r="AM22">
            <v>3324.7918025723588</v>
          </cell>
          <cell r="AN22">
            <v>3391.2876386238058</v>
          </cell>
          <cell r="AO22">
            <v>3459.1133913962822</v>
          </cell>
          <cell r="AP22">
            <v>3493.7045253102451</v>
          </cell>
          <cell r="AQ22">
            <v>3528.6415705633476</v>
          </cell>
          <cell r="AR22">
            <v>3563.9279862689809</v>
          </cell>
          <cell r="AS22">
            <v>3599.5672661316707</v>
          </cell>
          <cell r="AT22">
            <v>3635.5629387929876</v>
          </cell>
          <cell r="AU22">
            <v>3671.9185681809176</v>
          </cell>
          <cell r="AV22">
            <v>3708.6377538627266</v>
          </cell>
          <cell r="AW22">
            <v>3745.724131401354</v>
          </cell>
          <cell r="AX22">
            <v>3783.1813727153676</v>
          </cell>
          <cell r="AY22">
            <v>3821.0131864425211</v>
          </cell>
          <cell r="AZ22">
            <v>3859.2233183069466</v>
          </cell>
        </row>
        <row r="23">
          <cell r="B23">
            <v>35.243070710902863</v>
          </cell>
          <cell r="C23">
            <v>35.947932125120921</v>
          </cell>
          <cell r="D23">
            <v>36.666890767623343</v>
          </cell>
          <cell r="E23">
            <v>37.400228582975814</v>
          </cell>
          <cell r="F23">
            <v>38.148233154635328</v>
          </cell>
          <cell r="G23">
            <v>38.911197817728038</v>
          </cell>
          <cell r="H23">
            <v>39.689421774082597</v>
          </cell>
          <cell r="I23">
            <v>40.483210209564248</v>
          </cell>
          <cell r="J23">
            <v>41.292874413755534</v>
          </cell>
          <cell r="K23">
            <v>42.118731902030646</v>
          </cell>
          <cell r="L23">
            <v>42.961106540071263</v>
          </cell>
          <cell r="X23">
            <v>80.440548444946543</v>
          </cell>
          <cell r="Y23">
            <v>82.04935941384548</v>
          </cell>
          <cell r="Z23">
            <v>83.690346602122389</v>
          </cell>
          <cell r="AA23">
            <v>85.364153534164842</v>
          </cell>
          <cell r="AB23">
            <v>87.071436604848145</v>
          </cell>
          <cell r="AC23">
            <v>88.812865336945109</v>
          </cell>
          <cell r="AD23">
            <v>90.589122643684007</v>
          </cell>
          <cell r="AE23">
            <v>92.400905096557693</v>
          </cell>
          <cell r="AF23">
            <v>94.248923198488853</v>
          </cell>
          <cell r="AG23">
            <v>96.133901662458626</v>
          </cell>
          <cell r="AH23">
            <v>98.056579695707796</v>
          </cell>
          <cell r="AI23">
            <v>100.01771128962196</v>
          </cell>
          <cell r="AJ23">
            <v>102.01806551541439</v>
          </cell>
          <cell r="AK23">
            <v>104.05842682572268</v>
          </cell>
          <cell r="AL23">
            <v>106.13959536223713</v>
          </cell>
          <cell r="AM23">
            <v>108.26238726948188</v>
          </cell>
          <cell r="AN23">
            <v>110.42763501487151</v>
          </cell>
          <cell r="AO23">
            <v>112.63618771516894</v>
          </cell>
          <cell r="AP23">
            <v>113.76254959232064</v>
          </cell>
          <cell r="AQ23">
            <v>114.90017508824384</v>
          </cell>
          <cell r="AR23">
            <v>116.04917683912628</v>
          </cell>
          <cell r="AS23">
            <v>117.20966860751754</v>
          </cell>
          <cell r="AT23">
            <v>118.38176529359272</v>
          </cell>
          <cell r="AU23">
            <v>119.56558294652865</v>
          </cell>
          <cell r="AV23">
            <v>120.76123877599393</v>
          </cell>
          <cell r="AW23">
            <v>121.96885116375387</v>
          </cell>
          <cell r="AX23">
            <v>123.18853967539141</v>
          </cell>
          <cell r="AY23">
            <v>124.42042507214532</v>
          </cell>
          <cell r="AZ23">
            <v>125.66462932286677</v>
          </cell>
        </row>
        <row r="24">
          <cell r="B24">
            <v>38.919780249932195</v>
          </cell>
          <cell r="C24">
            <v>39.698175854930838</v>
          </cell>
          <cell r="D24">
            <v>40.492139372029456</v>
          </cell>
          <cell r="E24">
            <v>41.301982159470043</v>
          </cell>
          <cell r="F24">
            <v>42.128021802659447</v>
          </cell>
          <cell r="G24">
            <v>42.970582238712637</v>
          </cell>
          <cell r="H24">
            <v>43.829993883486893</v>
          </cell>
          <cell r="I24">
            <v>44.706593761156633</v>
          </cell>
          <cell r="J24">
            <v>45.600725636379764</v>
          </cell>
          <cell r="K24">
            <v>46.512740149107358</v>
          </cell>
          <cell r="L24">
            <v>47.442994952089506</v>
          </cell>
          <cell r="X24">
            <v>88.871121245061062</v>
          </cell>
          <cell r="Y24">
            <v>90.64854366996228</v>
          </cell>
          <cell r="Z24">
            <v>92.461514543361531</v>
          </cell>
          <cell r="AA24">
            <v>94.310744834228757</v>
          </cell>
          <cell r="AB24">
            <v>96.196959730913335</v>
          </cell>
          <cell r="AC24">
            <v>98.120898925531606</v>
          </cell>
          <cell r="AD24">
            <v>100.08331690404223</v>
          </cell>
          <cell r="AE24">
            <v>102.08498324212307</v>
          </cell>
          <cell r="AF24">
            <v>104.12668290696553</v>
          </cell>
          <cell r="AG24">
            <v>106.20921656510484</v>
          </cell>
          <cell r="AH24">
            <v>108.33340089640694</v>
          </cell>
          <cell r="AI24">
            <v>110.50006891433509</v>
          </cell>
          <cell r="AJ24">
            <v>112.71007029262179</v>
          </cell>
          <cell r="AK24">
            <v>114.96427169847423</v>
          </cell>
          <cell r="AL24">
            <v>117.26355713244372</v>
          </cell>
          <cell r="AM24">
            <v>119.60882827509259</v>
          </cell>
          <cell r="AN24">
            <v>122.00100484059445</v>
          </cell>
          <cell r="AO24">
            <v>124.44102493740634</v>
          </cell>
          <cell r="AP24">
            <v>125.68543518678041</v>
          </cell>
          <cell r="AQ24">
            <v>126.94228953864821</v>
          </cell>
          <cell r="AR24">
            <v>128.21171243403469</v>
          </cell>
          <cell r="AS24">
            <v>129.49382955837504</v>
          </cell>
          <cell r="AT24">
            <v>130.7887678539588</v>
          </cell>
          <cell r="AU24">
            <v>132.0966555324984</v>
          </cell>
          <cell r="AV24">
            <v>133.41762208782339</v>
          </cell>
          <cell r="AW24">
            <v>134.75179830870161</v>
          </cell>
          <cell r="AX24">
            <v>136.09931629178863</v>
          </cell>
          <cell r="AY24">
            <v>137.4603094547065</v>
          </cell>
          <cell r="AZ24">
            <v>138.83491254925357</v>
          </cell>
        </row>
        <row r="25">
          <cell r="B25">
            <v>3.5681227806227604</v>
          </cell>
          <cell r="C25">
            <v>3.6394852362352159</v>
          </cell>
          <cell r="D25">
            <v>3.7122749409599205</v>
          </cell>
          <cell r="E25">
            <v>3.7865204397791188</v>
          </cell>
          <cell r="F25">
            <v>3.8622508485747011</v>
          </cell>
          <cell r="G25">
            <v>3.9394958655461951</v>
          </cell>
          <cell r="H25">
            <v>4.0182857828571192</v>
          </cell>
          <cell r="I25">
            <v>4.0986514985142612</v>
          </cell>
          <cell r="J25">
            <v>4.1806245284845467</v>
          </cell>
          <cell r="K25">
            <v>4.2642370190542378</v>
          </cell>
          <cell r="L25">
            <v>4.3495217594353228</v>
          </cell>
          <cell r="X25">
            <v>9.520105298202413</v>
          </cell>
          <cell r="Y25">
            <v>9.7105074041664619</v>
          </cell>
          <cell r="Z25">
            <v>9.9047175522497906</v>
          </cell>
          <cell r="AA25">
            <v>10.102811903294786</v>
          </cell>
          <cell r="AB25">
            <v>10.304868141360682</v>
          </cell>
          <cell r="AC25">
            <v>10.510965504187896</v>
          </cell>
          <cell r="AD25">
            <v>10.721184814271654</v>
          </cell>
          <cell r="AE25">
            <v>10.935608510557087</v>
          </cell>
          <cell r="AF25">
            <v>11.154320680768228</v>
          </cell>
          <cell r="AG25">
            <v>11.377407094383592</v>
          </cell>
          <cell r="AH25">
            <v>11.604955236271264</v>
          </cell>
          <cell r="AI25">
            <v>11.837054340996689</v>
          </cell>
          <cell r="AJ25">
            <v>12.073795427816624</v>
          </cell>
          <cell r="AK25">
            <v>12.315271336372955</v>
          </cell>
          <cell r="AL25">
            <v>12.561576763100414</v>
          </cell>
          <cell r="AM25">
            <v>12.812808298362421</v>
          </cell>
          <cell r="AN25">
            <v>13.069064464329671</v>
          </cell>
          <cell r="AO25">
            <v>13.330445753616264</v>
          </cell>
          <cell r="AP25">
            <v>13.463750211152426</v>
          </cell>
          <cell r="AQ25">
            <v>13.59838771326395</v>
          </cell>
          <cell r="AR25">
            <v>13.73437159039659</v>
          </cell>
          <cell r="AS25">
            <v>13.871715306300556</v>
          </cell>
          <cell r="AT25">
            <v>14.010432459363562</v>
          </cell>
          <cell r="AU25">
            <v>14.150536783957198</v>
          </cell>
          <cell r="AV25">
            <v>14.292042151796771</v>
          </cell>
          <cell r="AW25">
            <v>14.434962573314738</v>
          </cell>
          <cell r="AX25">
            <v>14.579312199047886</v>
          </cell>
          <cell r="AY25">
            <v>14.725105321038365</v>
          </cell>
          <cell r="AZ25">
            <v>14.872356374248749</v>
          </cell>
        </row>
        <row r="26">
          <cell r="B26">
            <v>39.929446600028321</v>
          </cell>
          <cell r="C26">
            <v>40.72803553202889</v>
          </cell>
          <cell r="D26">
            <v>41.542596242669468</v>
          </cell>
          <cell r="E26">
            <v>42.373448167522859</v>
          </cell>
          <cell r="F26">
            <v>43.220917130873318</v>
          </cell>
          <cell r="G26">
            <v>44.085335473490787</v>
          </cell>
          <cell r="H26">
            <v>44.967042182960604</v>
          </cell>
          <cell r="I26">
            <v>45.866383026619815</v>
          </cell>
          <cell r="J26">
            <v>46.783710687152215</v>
          </cell>
          <cell r="K26">
            <v>47.719384900895264</v>
          </cell>
          <cell r="L26">
            <v>48.673772598913168</v>
          </cell>
          <cell r="X26">
            <v>103.40755740206916</v>
          </cell>
          <cell r="Y26">
            <v>105.47570855011054</v>
          </cell>
          <cell r="Z26">
            <v>107.58522272111276</v>
          </cell>
          <cell r="AA26">
            <v>109.73692717553502</v>
          </cell>
          <cell r="AB26">
            <v>111.93166571904571</v>
          </cell>
          <cell r="AC26">
            <v>114.17029903342663</v>
          </cell>
          <cell r="AD26">
            <v>116.45370501409516</v>
          </cell>
          <cell r="AE26">
            <v>118.78277911437706</v>
          </cell>
          <cell r="AF26">
            <v>121.1584346966646</v>
          </cell>
          <cell r="AG26">
            <v>123.58160339059789</v>
          </cell>
          <cell r="AH26">
            <v>126.05323545840984</v>
          </cell>
          <cell r="AI26">
            <v>128.57430016757803</v>
          </cell>
          <cell r="AJ26">
            <v>131.1457861709296</v>
          </cell>
          <cell r="AK26">
            <v>133.7687018943482</v>
          </cell>
          <cell r="AL26">
            <v>136.44407593223517</v>
          </cell>
          <cell r="AM26">
            <v>139.17295745087986</v>
          </cell>
          <cell r="AN26">
            <v>141.95641659989747</v>
          </cell>
          <cell r="AO26">
            <v>144.79554493189542</v>
          </cell>
          <cell r="AP26">
            <v>146.24350038121437</v>
          </cell>
          <cell r="AQ26">
            <v>147.70593538502652</v>
          </cell>
          <cell r="AR26">
            <v>149.1829947388768</v>
          </cell>
          <cell r="AS26">
            <v>150.67482468626557</v>
          </cell>
          <cell r="AT26">
            <v>152.18157293312822</v>
          </cell>
          <cell r="AU26">
            <v>153.7033886624595</v>
          </cell>
          <cell r="AV26">
            <v>155.24042254908409</v>
          </cell>
          <cell r="AW26">
            <v>156.79282677457493</v>
          </cell>
          <cell r="AX26">
            <v>158.36075504232068</v>
          </cell>
          <cell r="AY26">
            <v>159.94436259274389</v>
          </cell>
          <cell r="AZ26">
            <v>161.54380621867134</v>
          </cell>
        </row>
        <row r="27">
          <cell r="B27">
            <v>562.11834804915372</v>
          </cell>
          <cell r="C27">
            <v>573.3607150101368</v>
          </cell>
          <cell r="D27">
            <v>584.82792931033953</v>
          </cell>
          <cell r="E27">
            <v>596.52448789654636</v>
          </cell>
          <cell r="F27">
            <v>608.45497765447726</v>
          </cell>
          <cell r="G27">
            <v>620.62407720756687</v>
          </cell>
          <cell r="H27">
            <v>633.03655875171819</v>
          </cell>
          <cell r="I27">
            <v>645.69728992675255</v>
          </cell>
          <cell r="J27">
            <v>658.61123572528766</v>
          </cell>
          <cell r="K27">
            <v>671.78346043979343</v>
          </cell>
          <cell r="L27">
            <v>685.21912964858927</v>
          </cell>
          <cell r="X27">
            <v>906.24456319104831</v>
          </cell>
          <cell r="Y27">
            <v>924.36945445486924</v>
          </cell>
          <cell r="Z27">
            <v>942.85684354396665</v>
          </cell>
          <cell r="AA27">
            <v>961.71398041484599</v>
          </cell>
          <cell r="AB27">
            <v>980.94826002314289</v>
          </cell>
          <cell r="AC27">
            <v>1000.5672252236058</v>
          </cell>
          <cell r="AD27">
            <v>1020.5785697280779</v>
          </cell>
          <cell r="AE27">
            <v>1040.9901411226394</v>
          </cell>
          <cell r="AF27">
            <v>1061.8099439450923</v>
          </cell>
          <cell r="AG27">
            <v>1083.0461428239942</v>
          </cell>
          <cell r="AH27">
            <v>1104.707065680474</v>
          </cell>
          <cell r="AI27">
            <v>1126.8012069940835</v>
          </cell>
          <cell r="AJ27">
            <v>1149.3372311339651</v>
          </cell>
          <cell r="AK27">
            <v>1172.3239757566444</v>
          </cell>
          <cell r="AL27">
            <v>1195.7704552717773</v>
          </cell>
          <cell r="AM27">
            <v>1219.685864377213</v>
          </cell>
          <cell r="AN27">
            <v>1244.0795816647571</v>
          </cell>
          <cell r="AO27">
            <v>1268.9611732980522</v>
          </cell>
          <cell r="AP27">
            <v>1281.6507850310327</v>
          </cell>
          <cell r="AQ27">
            <v>1294.4672928813429</v>
          </cell>
          <cell r="AR27">
            <v>1307.4119658101563</v>
          </cell>
          <cell r="AS27">
            <v>1320.4860854682579</v>
          </cell>
          <cell r="AT27">
            <v>1333.6909463229404</v>
          </cell>
          <cell r="AU27">
            <v>1347.0278557861698</v>
          </cell>
          <cell r="AV27">
            <v>1360.4981343440315</v>
          </cell>
          <cell r="AW27">
            <v>1374.1031156874719</v>
          </cell>
          <cell r="AX27">
            <v>1387.8441468443466</v>
          </cell>
          <cell r="AY27">
            <v>1401.7225883127901</v>
          </cell>
          <cell r="AZ27">
            <v>1415.7398141959179</v>
          </cell>
        </row>
        <row r="28">
          <cell r="B28">
            <v>21.928562451568133</v>
          </cell>
          <cell r="C28">
            <v>22.367133700599496</v>
          </cell>
          <cell r="D28">
            <v>22.814476374611488</v>
          </cell>
          <cell r="E28">
            <v>23.270765902103719</v>
          </cell>
          <cell r="F28">
            <v>23.736181220145795</v>
          </cell>
          <cell r="G28">
            <v>24.210904844548711</v>
          </cell>
          <cell r="H28">
            <v>24.695122941439685</v>
          </cell>
          <cell r="I28">
            <v>25.189025400268481</v>
          </cell>
          <cell r="J28">
            <v>25.692805908273851</v>
          </cell>
          <cell r="K28">
            <v>26.206662026439329</v>
          </cell>
          <cell r="L28">
            <v>26.730795266968116</v>
          </cell>
          <cell r="X28">
            <v>19.185855043449997</v>
          </cell>
          <cell r="Y28">
            <v>19.569572144318997</v>
          </cell>
          <cell r="Z28">
            <v>19.960963587205377</v>
          </cell>
          <cell r="AA28">
            <v>20.360182858949486</v>
          </cell>
          <cell r="AB28">
            <v>20.767386516128475</v>
          </cell>
          <cell r="AC28">
            <v>21.182734246451044</v>
          </cell>
          <cell r="AD28">
            <v>21.606388931380064</v>
          </cell>
          <cell r="AE28">
            <v>22.038516710007666</v>
          </cell>
          <cell r="AF28">
            <v>22.479287044207819</v>
          </cell>
          <cell r="AG28">
            <v>22.928872785091976</v>
          </cell>
          <cell r="AH28">
            <v>23.387450240793815</v>
          </cell>
          <cell r="AI28">
            <v>23.85519924560969</v>
          </cell>
          <cell r="AJ28">
            <v>24.332303230521884</v>
          </cell>
          <cell r="AK28">
            <v>24.81894929513232</v>
          </cell>
          <cell r="AL28">
            <v>25.315328281034965</v>
          </cell>
          <cell r="AM28">
            <v>25.821634846655666</v>
          </cell>
          <cell r="AN28">
            <v>26.338067543588778</v>
          </cell>
          <cell r="AO28">
            <v>26.864828894460555</v>
          </cell>
          <cell r="AP28">
            <v>27.133477183405159</v>
          </cell>
          <cell r="AQ28">
            <v>27.404811955239211</v>
          </cell>
          <cell r="AR28">
            <v>27.678860074791604</v>
          </cell>
          <cell r="AS28">
            <v>27.955648675539521</v>
          </cell>
          <cell r="AT28">
            <v>28.235205162294918</v>
          </cell>
          <cell r="AU28">
            <v>28.517557213917868</v>
          </cell>
          <cell r="AV28">
            <v>28.802732786057046</v>
          </cell>
          <cell r="AW28">
            <v>29.090760113917618</v>
          </cell>
          <cell r="AX28">
            <v>29.381667715056793</v>
          </cell>
          <cell r="AY28">
            <v>29.675484392207359</v>
          </cell>
          <cell r="AZ28">
            <v>29.972239236129433</v>
          </cell>
        </row>
        <row r="29">
          <cell r="B29">
            <v>13.487618412604991</v>
          </cell>
          <cell r="C29">
            <v>13.757370780857091</v>
          </cell>
          <cell r="D29">
            <v>14.032518196474232</v>
          </cell>
          <cell r="E29">
            <v>14.313168560403717</v>
          </cell>
          <cell r="F29">
            <v>14.599431931611791</v>
          </cell>
          <cell r="G29">
            <v>14.891420570244028</v>
          </cell>
          <cell r="H29">
            <v>15.189248981648909</v>
          </cell>
          <cell r="I29">
            <v>15.493033961281887</v>
          </cell>
          <cell r="J29">
            <v>15.802894640507525</v>
          </cell>
          <cell r="K29">
            <v>16.118952533317675</v>
          </cell>
          <cell r="L29">
            <v>16.441331583984027</v>
          </cell>
          <cell r="X29">
            <v>26.019940635569409</v>
          </cell>
          <cell r="Y29">
            <v>26.540339448280797</v>
          </cell>
          <cell r="Z29">
            <v>27.071146237246413</v>
          </cell>
          <cell r="AA29">
            <v>27.612569161991342</v>
          </cell>
          <cell r="AB29">
            <v>28.164820545231169</v>
          </cell>
          <cell r="AC29">
            <v>28.728116956135793</v>
          </cell>
          <cell r="AD29">
            <v>29.302679295258507</v>
          </cell>
          <cell r="AE29">
            <v>29.888732881163676</v>
          </cell>
          <cell r="AF29">
            <v>30.486507538786949</v>
          </cell>
          <cell r="AG29">
            <v>31.096237689562688</v>
          </cell>
          <cell r="AH29">
            <v>31.718162443353943</v>
          </cell>
          <cell r="AI29">
            <v>32.352525692221022</v>
          </cell>
          <cell r="AJ29">
            <v>32.999576206065441</v>
          </cell>
          <cell r="AK29">
            <v>33.659567730186751</v>
          </cell>
          <cell r="AL29">
            <v>34.332759084790489</v>
          </cell>
          <cell r="AM29">
            <v>35.019414266486301</v>
          </cell>
          <cell r="AN29">
            <v>35.719802551816024</v>
          </cell>
          <cell r="AO29">
            <v>36.434198602852341</v>
          </cell>
          <cell r="AP29">
            <v>36.798540588880861</v>
          </cell>
          <cell r="AQ29">
            <v>37.166525994769671</v>
          </cell>
          <cell r="AR29">
            <v>37.538191254717368</v>
          </cell>
          <cell r="AS29">
            <v>37.913573167264545</v>
          </cell>
          <cell r="AT29">
            <v>38.292708898937192</v>
          </cell>
          <cell r="AU29">
            <v>38.675635987926562</v>
          </cell>
          <cell r="AV29">
            <v>39.062392347805826</v>
          </cell>
          <cell r="AW29">
            <v>39.453016271283886</v>
          </cell>
          <cell r="AX29">
            <v>39.847546433996726</v>
          </cell>
          <cell r="AY29">
            <v>40.246021898336693</v>
          </cell>
          <cell r="AZ29">
            <v>40.648482117320057</v>
          </cell>
        </row>
        <row r="30">
          <cell r="B30">
            <v>3.4804913615578137</v>
          </cell>
          <cell r="C30">
            <v>3.55010118878897</v>
          </cell>
          <cell r="D30">
            <v>3.6211032125647495</v>
          </cell>
          <cell r="E30">
            <v>3.6935252768160445</v>
          </cell>
          <cell r="F30">
            <v>3.7673957823523656</v>
          </cell>
          <cell r="G30">
            <v>3.842743697999413</v>
          </cell>
          <cell r="H30">
            <v>3.9195985719594013</v>
          </cell>
          <cell r="I30">
            <v>3.9979905433985894</v>
          </cell>
          <cell r="J30">
            <v>4.0779503542665614</v>
          </cell>
          <cell r="K30">
            <v>4.1595093613518923</v>
          </cell>
          <cell r="L30">
            <v>4.2426995485789298</v>
          </cell>
          <cell r="X30">
            <v>7.9824360399755454</v>
          </cell>
          <cell r="Y30">
            <v>8.1420847607750559</v>
          </cell>
          <cell r="Z30">
            <v>8.3049264559905573</v>
          </cell>
          <cell r="AA30">
            <v>8.4710249851103683</v>
          </cell>
          <cell r="AB30">
            <v>8.6404454848125756</v>
          </cell>
          <cell r="AC30">
            <v>8.813254394508828</v>
          </cell>
          <cell r="AD30">
            <v>8.9895194823990039</v>
          </cell>
          <cell r="AE30">
            <v>9.1693098720469841</v>
          </cell>
          <cell r="AF30">
            <v>9.3526960694879246</v>
          </cell>
          <cell r="AG30">
            <v>9.5397499908776826</v>
          </cell>
          <cell r="AH30">
            <v>9.7305449906952362</v>
          </cell>
          <cell r="AI30">
            <v>9.9251558905091404</v>
          </cell>
          <cell r="AJ30">
            <v>10.123659008319324</v>
          </cell>
          <cell r="AK30">
            <v>10.32613218848571</v>
          </cell>
          <cell r="AL30">
            <v>10.532654832255425</v>
          </cell>
          <cell r="AM30">
            <v>10.743307928900533</v>
          </cell>
          <cell r="AN30">
            <v>10.958174087478543</v>
          </cell>
          <cell r="AO30">
            <v>11.177337569228113</v>
          </cell>
          <cell r="AP30">
            <v>11.289110944920393</v>
          </cell>
          <cell r="AQ30">
            <v>11.402002054369598</v>
          </cell>
          <cell r="AR30">
            <v>11.516022074913295</v>
          </cell>
          <cell r="AS30">
            <v>11.631182295662427</v>
          </cell>
          <cell r="AT30">
            <v>11.747494118619052</v>
          </cell>
          <cell r="AU30">
            <v>11.864969059805242</v>
          </cell>
          <cell r="AV30">
            <v>11.983618750403295</v>
          </cell>
          <cell r="AW30">
            <v>12.103454937907328</v>
          </cell>
          <cell r="AX30">
            <v>12.224489487286402</v>
          </cell>
          <cell r="AY30">
            <v>12.346734382159266</v>
          </cell>
          <cell r="AZ30">
            <v>12.470201725980859</v>
          </cell>
        </row>
        <row r="31">
          <cell r="B31">
            <v>1.663282434469691</v>
          </cell>
          <cell r="C31">
            <v>1.6965480831590849</v>
          </cell>
          <cell r="D31">
            <v>1.7304790448222667</v>
          </cell>
          <cell r="E31">
            <v>1.7650886257187119</v>
          </cell>
          <cell r="F31">
            <v>1.8003903982330862</v>
          </cell>
          <cell r="G31">
            <v>1.836398206197748</v>
          </cell>
          <cell r="H31">
            <v>1.873126170321703</v>
          </cell>
          <cell r="I31">
            <v>1.9105886937281371</v>
          </cell>
          <cell r="J31">
            <v>1.9488004676027</v>
          </cell>
          <cell r="K31">
            <v>1.9877764769547541</v>
          </cell>
          <cell r="L31">
            <v>2.0275320064938493</v>
          </cell>
          <cell r="X31">
            <v>4.5934017914245242</v>
          </cell>
          <cell r="Y31">
            <v>4.6852698272530144</v>
          </cell>
          <cell r="Z31">
            <v>4.7789752237980752</v>
          </cell>
          <cell r="AA31">
            <v>4.8745547282740365</v>
          </cell>
          <cell r="AB31">
            <v>4.972045822839517</v>
          </cell>
          <cell r="AC31">
            <v>5.071486739296307</v>
          </cell>
          <cell r="AD31">
            <v>5.1729164740822329</v>
          </cell>
          <cell r="AE31">
            <v>5.2763748035638773</v>
          </cell>
          <cell r="AF31">
            <v>5.3819022996351551</v>
          </cell>
          <cell r="AG31">
            <v>5.4895403456278586</v>
          </cell>
          <cell r="AH31">
            <v>5.5993311525404161</v>
          </cell>
          <cell r="AI31">
            <v>5.7113177755912243</v>
          </cell>
          <cell r="AJ31">
            <v>5.8255441311030491</v>
          </cell>
          <cell r="AK31">
            <v>5.9420550137251098</v>
          </cell>
          <cell r="AL31">
            <v>6.060896113999612</v>
          </cell>
          <cell r="AM31">
            <v>6.1821140362796045</v>
          </cell>
          <cell r="AN31">
            <v>6.3057563170051969</v>
          </cell>
          <cell r="AO31">
            <v>6.431871443345301</v>
          </cell>
          <cell r="AP31">
            <v>6.496190157778754</v>
          </cell>
          <cell r="AQ31">
            <v>6.5611520593565418</v>
          </cell>
          <cell r="AR31">
            <v>6.626763579950107</v>
          </cell>
          <cell r="AS31">
            <v>6.6930312157496079</v>
          </cell>
          <cell r="AT31">
            <v>6.7599615279071044</v>
          </cell>
          <cell r="AU31">
            <v>6.8275611431861751</v>
          </cell>
          <cell r="AV31">
            <v>6.8958367546180366</v>
          </cell>
          <cell r="AW31">
            <v>6.964795122164217</v>
          </cell>
          <cell r="AX31">
            <v>7.0344430733858596</v>
          </cell>
          <cell r="AY31">
            <v>7.1047875041197184</v>
          </cell>
          <cell r="AZ31">
            <v>7.1758353791609153</v>
          </cell>
        </row>
        <row r="32">
          <cell r="B32">
            <v>148.15424914523871</v>
          </cell>
          <cell r="C32">
            <v>151.11733412814348</v>
          </cell>
          <cell r="D32">
            <v>154.13968081070635</v>
          </cell>
          <cell r="E32">
            <v>157.22247442692048</v>
          </cell>
          <cell r="F32">
            <v>160.3669239154589</v>
          </cell>
          <cell r="G32">
            <v>163.57426239376807</v>
          </cell>
          <cell r="H32">
            <v>166.84574764164344</v>
          </cell>
          <cell r="I32">
            <v>170.18266259447631</v>
          </cell>
          <cell r="J32">
            <v>173.58631584636584</v>
          </cell>
          <cell r="K32">
            <v>177.05804216329315</v>
          </cell>
          <cell r="L32">
            <v>180.59920300655901</v>
          </cell>
          <cell r="X32">
            <v>332.48946747561297</v>
          </cell>
          <cell r="Y32">
            <v>339.13925682512524</v>
          </cell>
          <cell r="Z32">
            <v>345.92204196162777</v>
          </cell>
          <cell r="AA32">
            <v>352.84048280086034</v>
          </cell>
          <cell r="AB32">
            <v>359.89729245687755</v>
          </cell>
          <cell r="AC32">
            <v>367.09523830601512</v>
          </cell>
          <cell r="AD32">
            <v>374.43714307213543</v>
          </cell>
          <cell r="AE32">
            <v>381.92588593357812</v>
          </cell>
          <cell r="AF32">
            <v>389.56440365224967</v>
          </cell>
          <cell r="AG32">
            <v>397.35569172529466</v>
          </cell>
          <cell r="AH32">
            <v>405.30280555980056</v>
          </cell>
          <cell r="AI32">
            <v>413.40886167099654</v>
          </cell>
          <cell r="AJ32">
            <v>421.67703890441646</v>
          </cell>
          <cell r="AK32">
            <v>430.11057968250481</v>
          </cell>
          <cell r="AL32">
            <v>438.71279127615492</v>
          </cell>
          <cell r="AM32">
            <v>447.487047101678</v>
          </cell>
          <cell r="AN32">
            <v>456.43678804371154</v>
          </cell>
          <cell r="AO32">
            <v>465.56552380458578</v>
          </cell>
          <cell r="AP32">
            <v>470.22117904263166</v>
          </cell>
          <cell r="AQ32">
            <v>474.92339083305797</v>
          </cell>
          <cell r="AR32">
            <v>479.67262474138852</v>
          </cell>
          <cell r="AS32">
            <v>484.46935098880238</v>
          </cell>
          <cell r="AT32">
            <v>489.31404449869041</v>
          </cell>
          <cell r="AU32">
            <v>494.20718494367731</v>
          </cell>
          <cell r="AV32">
            <v>499.14925679311409</v>
          </cell>
          <cell r="AW32">
            <v>504.14074936104521</v>
          </cell>
          <cell r="AX32">
            <v>509.18215685465566</v>
          </cell>
          <cell r="AY32">
            <v>514.27397842320227</v>
          </cell>
          <cell r="AZ32">
            <v>519.41671820743431</v>
          </cell>
        </row>
        <row r="33">
          <cell r="B33">
            <v>52.403207594668856</v>
          </cell>
          <cell r="C33">
            <v>53.451271746562234</v>
          </cell>
          <cell r="D33">
            <v>54.520297181493483</v>
          </cell>
          <cell r="E33">
            <v>55.610703125123351</v>
          </cell>
          <cell r="F33">
            <v>56.722917187625818</v>
          </cell>
          <cell r="G33">
            <v>57.857375531378338</v>
          </cell>
          <cell r="H33">
            <v>59.014523042005905</v>
          </cell>
          <cell r="I33">
            <v>60.194813502846024</v>
          </cell>
          <cell r="J33">
            <v>61.398709772902947</v>
          </cell>
          <cell r="K33">
            <v>62.626683968361007</v>
          </cell>
          <cell r="L33">
            <v>63.879217647728225</v>
          </cell>
          <cell r="X33">
            <v>98.870172705662014</v>
          </cell>
          <cell r="Y33">
            <v>100.84757615977526</v>
          </cell>
          <cell r="Z33">
            <v>102.86452768297076</v>
          </cell>
          <cell r="AA33">
            <v>104.92181823663017</v>
          </cell>
          <cell r="AB33">
            <v>107.02025460136278</v>
          </cell>
          <cell r="AC33">
            <v>109.16065969339003</v>
          </cell>
          <cell r="AD33">
            <v>111.34387288725783</v>
          </cell>
          <cell r="AE33">
            <v>113.57075034500299</v>
          </cell>
          <cell r="AF33">
            <v>115.84216535190305</v>
          </cell>
          <cell r="AG33">
            <v>118.1590086589411</v>
          </cell>
          <cell r="AH33">
            <v>120.52218883211992</v>
          </cell>
          <cell r="AI33">
            <v>122.93263260876232</v>
          </cell>
          <cell r="AJ33">
            <v>125.39128526093756</v>
          </cell>
          <cell r="AK33">
            <v>127.89911096615631</v>
          </cell>
          <cell r="AL33">
            <v>130.45709318547944</v>
          </cell>
          <cell r="AM33">
            <v>133.06623504918903</v>
          </cell>
          <cell r="AN33">
            <v>135.72755975017282</v>
          </cell>
          <cell r="AO33">
            <v>138.44211094517627</v>
          </cell>
          <cell r="AP33">
            <v>139.82653205462802</v>
          </cell>
          <cell r="AQ33">
            <v>141.22479737517429</v>
          </cell>
          <cell r="AR33">
            <v>142.63704534892602</v>
          </cell>
          <cell r="AS33">
            <v>144.06341580241528</v>
          </cell>
          <cell r="AT33">
            <v>145.50404996043943</v>
          </cell>
          <cell r="AU33">
            <v>146.95909046004383</v>
          </cell>
          <cell r="AV33">
            <v>148.42868136464426</v>
          </cell>
          <cell r="AW33">
            <v>149.9129681782907</v>
          </cell>
          <cell r="AX33">
            <v>151.4120978600736</v>
          </cell>
          <cell r="AY33">
            <v>152.92621883867434</v>
          </cell>
          <cell r="AZ33">
            <v>154.4554810270611</v>
          </cell>
        </row>
        <row r="34">
          <cell r="B34">
            <v>190.46498430681456</v>
          </cell>
          <cell r="C34">
            <v>194.27428399295084</v>
          </cell>
          <cell r="D34">
            <v>198.15976967280986</v>
          </cell>
          <cell r="E34">
            <v>202.12296506626606</v>
          </cell>
          <cell r="F34">
            <v>206.16542436759138</v>
          </cell>
          <cell r="G34">
            <v>210.28873285494322</v>
          </cell>
          <cell r="H34">
            <v>214.49450751204208</v>
          </cell>
          <cell r="I34">
            <v>218.78439766228291</v>
          </cell>
          <cell r="J34">
            <v>223.16008561552857</v>
          </cell>
          <cell r="K34">
            <v>227.62328732783914</v>
          </cell>
          <cell r="L34">
            <v>232.17575307439591</v>
          </cell>
          <cell r="X34">
            <v>583.86618136607103</v>
          </cell>
          <cell r="Y34">
            <v>595.5435049933925</v>
          </cell>
          <cell r="Z34">
            <v>607.4543750932603</v>
          </cell>
          <cell r="AA34">
            <v>619.60346259512551</v>
          </cell>
          <cell r="AB34">
            <v>631.99553184702802</v>
          </cell>
          <cell r="AC34">
            <v>644.63544248396863</v>
          </cell>
          <cell r="AD34">
            <v>657.528151333648</v>
          </cell>
          <cell r="AE34">
            <v>670.67871436032101</v>
          </cell>
          <cell r="AF34">
            <v>684.09228864752743</v>
          </cell>
          <cell r="AG34">
            <v>697.77413442047794</v>
          </cell>
          <cell r="AH34">
            <v>711.72961710888751</v>
          </cell>
          <cell r="AI34">
            <v>725.96420945106524</v>
          </cell>
          <cell r="AJ34">
            <v>740.48349364008652</v>
          </cell>
          <cell r="AK34">
            <v>755.29316351288821</v>
          </cell>
          <cell r="AL34">
            <v>770.39902678314593</v>
          </cell>
          <cell r="AM34">
            <v>785.80700731880881</v>
          </cell>
          <cell r="AN34">
            <v>801.52314746518505</v>
          </cell>
          <cell r="AO34">
            <v>817.55361041448873</v>
          </cell>
          <cell r="AP34">
            <v>825.72914651863357</v>
          </cell>
          <cell r="AQ34">
            <v>833.98643798381988</v>
          </cell>
          <cell r="AR34">
            <v>842.3263023636581</v>
          </cell>
          <cell r="AS34">
            <v>850.74956538729464</v>
          </cell>
          <cell r="AT34">
            <v>859.25706104116762</v>
          </cell>
          <cell r="AU34">
            <v>867.84963165157933</v>
          </cell>
          <cell r="AV34">
            <v>876.52812796809508</v>
          </cell>
          <cell r="AW34">
            <v>885.29340924777603</v>
          </cell>
          <cell r="AX34">
            <v>894.14634334025379</v>
          </cell>
          <cell r="AY34">
            <v>903.08780677365633</v>
          </cell>
          <cell r="AZ34">
            <v>912.11868484139291</v>
          </cell>
        </row>
        <row r="35">
          <cell r="B35">
            <v>32.385524437045881</v>
          </cell>
          <cell r="C35">
            <v>33.0332349257868</v>
          </cell>
          <cell r="D35">
            <v>33.693899624302539</v>
          </cell>
          <cell r="E35">
            <v>34.367777616788587</v>
          </cell>
          <cell r="F35">
            <v>35.05513316912436</v>
          </cell>
          <cell r="G35">
            <v>35.756235832506846</v>
          </cell>
          <cell r="H35">
            <v>36.471360549156984</v>
          </cell>
          <cell r="I35">
            <v>37.200787760140123</v>
          </cell>
          <cell r="J35">
            <v>37.944803515342926</v>
          </cell>
          <cell r="K35">
            <v>38.703699585649787</v>
          </cell>
          <cell r="L35">
            <v>39.477773577362782</v>
          </cell>
          <cell r="X35">
            <v>80.384531349929176</v>
          </cell>
          <cell r="Y35">
            <v>81.992221976927766</v>
          </cell>
          <cell r="Z35">
            <v>83.632066416466316</v>
          </cell>
          <cell r="AA35">
            <v>85.304707744795635</v>
          </cell>
          <cell r="AB35">
            <v>87.010801899691543</v>
          </cell>
          <cell r="AC35">
            <v>88.751017937685376</v>
          </cell>
          <cell r="AD35">
            <v>90.526038296439083</v>
          </cell>
          <cell r="AE35">
            <v>92.336559062367868</v>
          </cell>
          <cell r="AF35">
            <v>94.183290243615232</v>
          </cell>
          <cell r="AG35">
            <v>96.06695604848754</v>
          </cell>
          <cell r="AH35">
            <v>97.988295169457288</v>
          </cell>
          <cell r="AI35">
            <v>99.948061072846428</v>
          </cell>
          <cell r="AJ35">
            <v>101.94702229430335</v>
          </cell>
          <cell r="AK35">
            <v>103.98596274018942</v>
          </cell>
          <cell r="AL35">
            <v>106.06568199499321</v>
          </cell>
          <cell r="AM35">
            <v>108.18699563489308</v>
          </cell>
          <cell r="AN35">
            <v>110.35073554759094</v>
          </cell>
          <cell r="AO35">
            <v>112.55775025854277</v>
          </cell>
          <cell r="AP35">
            <v>113.6833277611282</v>
          </cell>
          <cell r="AQ35">
            <v>114.82016103873949</v>
          </cell>
          <cell r="AR35">
            <v>115.96836264912687</v>
          </cell>
          <cell r="AS35">
            <v>117.12804627561815</v>
          </cell>
          <cell r="AT35">
            <v>118.29932673837433</v>
          </cell>
          <cell r="AU35">
            <v>119.48232000575808</v>
          </cell>
          <cell r="AV35">
            <v>120.67714320581567</v>
          </cell>
          <cell r="AW35">
            <v>121.88391463787383</v>
          </cell>
          <cell r="AX35">
            <v>123.10275378425257</v>
          </cell>
          <cell r="AY35">
            <v>124.33378132209509</v>
          </cell>
          <cell r="AZ35">
            <v>125.57711913531604</v>
          </cell>
        </row>
        <row r="36">
          <cell r="B36">
            <v>51.367442321938157</v>
          </cell>
          <cell r="C36">
            <v>52.394791168376919</v>
          </cell>
          <cell r="D36">
            <v>53.442686991744459</v>
          </cell>
          <cell r="E36">
            <v>54.511540731579352</v>
          </cell>
          <cell r="F36">
            <v>55.601771546210941</v>
          </cell>
          <cell r="G36">
            <v>56.713806977135164</v>
          </cell>
          <cell r="H36">
            <v>57.84808311667787</v>
          </cell>
          <cell r="I36">
            <v>59.005044779011428</v>
          </cell>
          <cell r="J36">
            <v>60.185145674591659</v>
          </cell>
          <cell r="K36">
            <v>61.388848588083491</v>
          </cell>
          <cell r="L36">
            <v>62.616625559845161</v>
          </cell>
          <cell r="X36">
            <v>192.53075557470842</v>
          </cell>
          <cell r="Y36">
            <v>196.38137068620259</v>
          </cell>
          <cell r="Z36">
            <v>200.30899809992664</v>
          </cell>
          <cell r="AA36">
            <v>204.31517806192517</v>
          </cell>
          <cell r="AB36">
            <v>208.40148162316368</v>
          </cell>
          <cell r="AC36">
            <v>212.56951125562694</v>
          </cell>
          <cell r="AD36">
            <v>216.82090148073948</v>
          </cell>
          <cell r="AE36">
            <v>221.15731951035426</v>
          </cell>
          <cell r="AF36">
            <v>225.58046590056134</v>
          </cell>
          <cell r="AG36">
            <v>230.09207521857257</v>
          </cell>
          <cell r="AH36">
            <v>234.69391672294404</v>
          </cell>
          <cell r="AI36">
            <v>239.38779505740291</v>
          </cell>
          <cell r="AJ36">
            <v>244.17555095855096</v>
          </cell>
          <cell r="AK36">
            <v>249.05906197772197</v>
          </cell>
          <cell r="AL36">
            <v>254.04024321727641</v>
          </cell>
          <cell r="AM36">
            <v>259.12104808162195</v>
          </cell>
          <cell r="AN36">
            <v>264.30346904325438</v>
          </cell>
          <cell r="AO36">
            <v>269.5895384241195</v>
          </cell>
          <cell r="AP36">
            <v>272.28543380836066</v>
          </cell>
          <cell r="AQ36">
            <v>275.00828814644427</v>
          </cell>
          <cell r="AR36">
            <v>277.75837102790871</v>
          </cell>
          <cell r="AS36">
            <v>280.5359547381878</v>
          </cell>
          <cell r="AT36">
            <v>283.34131428556969</v>
          </cell>
          <cell r="AU36">
            <v>286.1747274284254</v>
          </cell>
          <cell r="AV36">
            <v>289.03647470270965</v>
          </cell>
          <cell r="AW36">
            <v>291.92683944973675</v>
          </cell>
          <cell r="AX36">
            <v>294.8461078442341</v>
          </cell>
          <cell r="AY36">
            <v>297.79456892267643</v>
          </cell>
          <cell r="AZ36">
            <v>300.7725146119032</v>
          </cell>
        </row>
        <row r="37">
          <cell r="B37">
            <v>18.669302322532335</v>
          </cell>
          <cell r="C37">
            <v>19.042688368982983</v>
          </cell>
          <cell r="D37">
            <v>19.423542136362641</v>
          </cell>
          <cell r="E37">
            <v>19.812012979089893</v>
          </cell>
          <cell r="F37">
            <v>20.208253238671691</v>
          </cell>
          <cell r="G37">
            <v>20.612418303445125</v>
          </cell>
          <cell r="H37">
            <v>21.024666669514026</v>
          </cell>
          <cell r="I37">
            <v>21.445160002904306</v>
          </cell>
          <cell r="J37">
            <v>21.874063202962393</v>
          </cell>
          <cell r="K37">
            <v>22.311544467021641</v>
          </cell>
          <cell r="L37">
            <v>22.757775356362075</v>
          </cell>
          <cell r="X37">
            <v>63.579402844717499</v>
          </cell>
          <cell r="Y37">
            <v>64.850990901611851</v>
          </cell>
          <cell r="Z37">
            <v>66.148010719644091</v>
          </cell>
          <cell r="AA37">
            <v>67.47097093403697</v>
          </cell>
          <cell r="AB37">
            <v>68.820390352717709</v>
          </cell>
          <cell r="AC37">
            <v>70.196798159772058</v>
          </cell>
          <cell r="AD37">
            <v>71.600734122967495</v>
          </cell>
          <cell r="AE37">
            <v>73.032748805426849</v>
          </cell>
          <cell r="AF37">
            <v>74.493403781535392</v>
          </cell>
          <cell r="AG37">
            <v>75.983271857166102</v>
          </cell>
          <cell r="AH37">
            <v>77.502937294309419</v>
          </cell>
          <cell r="AI37">
            <v>79.052996040195609</v>
          </cell>
          <cell r="AJ37">
            <v>80.634055960999518</v>
          </cell>
          <cell r="AK37">
            <v>82.246737080219503</v>
          </cell>
          <cell r="AL37">
            <v>83.891671821823891</v>
          </cell>
          <cell r="AM37">
            <v>85.569505258260364</v>
          </cell>
          <cell r="AN37">
            <v>87.280895363425572</v>
          </cell>
          <cell r="AO37">
            <v>89.026513270694082</v>
          </cell>
          <cell r="AP37">
            <v>89.916778403401025</v>
          </cell>
          <cell r="AQ37">
            <v>90.815946187435031</v>
          </cell>
          <cell r="AR37">
            <v>91.724105649309379</v>
          </cell>
          <cell r="AS37">
            <v>92.641346705802476</v>
          </cell>
          <cell r="AT37">
            <v>93.567760172860503</v>
          </cell>
          <cell r="AU37">
            <v>94.503437774589102</v>
          </cell>
          <cell r="AV37">
            <v>95.448472152334986</v>
          </cell>
          <cell r="AW37">
            <v>96.402956873858329</v>
          </cell>
          <cell r="AX37">
            <v>97.366986442596911</v>
          </cell>
          <cell r="AY37">
            <v>98.340656307022883</v>
          </cell>
          <cell r="AZ37">
            <v>99.324062870093115</v>
          </cell>
        </row>
        <row r="38">
          <cell r="B38">
            <v>12.763706689894553</v>
          </cell>
          <cell r="C38">
            <v>13.018980823692445</v>
          </cell>
          <cell r="D38">
            <v>13.279360440166293</v>
          </cell>
          <cell r="E38">
            <v>13.54494764896962</v>
          </cell>
          <cell r="F38">
            <v>13.815846601949012</v>
          </cell>
          <cell r="G38">
            <v>14.092163533987993</v>
          </cell>
          <cell r="H38">
            <v>14.374006804667752</v>
          </cell>
          <cell r="I38">
            <v>14.661486940761108</v>
          </cell>
          <cell r="J38">
            <v>14.954716679576331</v>
          </cell>
          <cell r="K38">
            <v>15.253811013167857</v>
          </cell>
          <cell r="L38">
            <v>15.558887233431214</v>
          </cell>
          <cell r="X38">
            <v>24.759555997678532</v>
          </cell>
          <cell r="Y38">
            <v>25.254747117632103</v>
          </cell>
          <cell r="Z38">
            <v>25.759842059984745</v>
          </cell>
          <cell r="AA38">
            <v>26.275038901184441</v>
          </cell>
          <cell r="AB38">
            <v>26.800539679208129</v>
          </cell>
          <cell r="AC38">
            <v>27.33655047279229</v>
          </cell>
          <cell r="AD38">
            <v>27.883281482248137</v>
          </cell>
          <cell r="AE38">
            <v>28.440947111893099</v>
          </cell>
          <cell r="AF38">
            <v>29.00976605413096</v>
          </cell>
          <cell r="AG38">
            <v>29.58996137521358</v>
          </cell>
          <cell r="AH38">
            <v>30.181760602717851</v>
          </cell>
          <cell r="AI38">
            <v>30.785395814772208</v>
          </cell>
          <cell r="AJ38">
            <v>31.401103731067654</v>
          </cell>
          <cell r="AK38">
            <v>32.029125805689006</v>
          </cell>
          <cell r="AL38">
            <v>32.669708321802787</v>
          </cell>
          <cell r="AM38">
            <v>33.323102488238845</v>
          </cell>
          <cell r="AN38">
            <v>33.98956453800362</v>
          </cell>
          <cell r="AO38">
            <v>34.669355828763692</v>
          </cell>
          <cell r="AP38">
            <v>35.016049387051332</v>
          </cell>
          <cell r="AQ38">
            <v>35.366209880921843</v>
          </cell>
          <cell r="AR38">
            <v>35.71987197973106</v>
          </cell>
          <cell r="AS38">
            <v>36.07707069952837</v>
          </cell>
          <cell r="AT38">
            <v>36.437841406523653</v>
          </cell>
          <cell r="AU38">
            <v>36.802219820588888</v>
          </cell>
          <cell r="AV38">
            <v>37.170242018794781</v>
          </cell>
          <cell r="AW38">
            <v>37.541944438982732</v>
          </cell>
          <cell r="AX38">
            <v>37.917363883372559</v>
          </cell>
          <cell r="AY38">
            <v>38.296537522206286</v>
          </cell>
          <cell r="AZ38">
            <v>38.67950289742835</v>
          </cell>
        </row>
        <row r="39">
          <cell r="B39">
            <v>74.961051920766309</v>
          </cell>
          <cell r="C39">
            <v>76.460272959181637</v>
          </cell>
          <cell r="D39">
            <v>77.989478418365266</v>
          </cell>
          <cell r="E39">
            <v>79.549267986732573</v>
          </cell>
          <cell r="F39">
            <v>81.140253346467233</v>
          </cell>
          <cell r="G39">
            <v>82.763058413396578</v>
          </cell>
          <cell r="H39">
            <v>84.418319581664505</v>
          </cell>
          <cell r="I39">
            <v>86.1066859732978</v>
          </cell>
          <cell r="J39">
            <v>87.828819692763759</v>
          </cell>
          <cell r="K39">
            <v>89.585396086619042</v>
          </cell>
          <cell r="L39">
            <v>91.377104008351424</v>
          </cell>
          <cell r="X39">
            <v>104.16335623117922</v>
          </cell>
          <cell r="Y39">
            <v>106.24662335580281</v>
          </cell>
          <cell r="Z39">
            <v>108.37155582291886</v>
          </cell>
          <cell r="AA39">
            <v>110.53898693937724</v>
          </cell>
          <cell r="AB39">
            <v>112.74976667816479</v>
          </cell>
          <cell r="AC39">
            <v>115.00476201172809</v>
          </cell>
          <cell r="AD39">
            <v>117.30485725196266</v>
          </cell>
          <cell r="AE39">
            <v>119.65095439700191</v>
          </cell>
          <cell r="AF39">
            <v>122.04397348494194</v>
          </cell>
          <cell r="AG39">
            <v>124.48485295464079</v>
          </cell>
          <cell r="AH39">
            <v>126.97455001373361</v>
          </cell>
          <cell r="AI39">
            <v>129.51404101400828</v>
          </cell>
          <cell r="AJ39">
            <v>132.10432183428844</v>
          </cell>
          <cell r="AK39">
            <v>134.7464082709742</v>
          </cell>
          <cell r="AL39">
            <v>137.4413364363937</v>
          </cell>
          <cell r="AM39">
            <v>140.19016316512156</v>
          </cell>
          <cell r="AN39">
            <v>142.99396642842399</v>
          </cell>
          <cell r="AO39">
            <v>145.85384575699246</v>
          </cell>
          <cell r="AP39">
            <v>147.31238421456237</v>
          </cell>
          <cell r="AQ39">
            <v>148.78550805670798</v>
          </cell>
          <cell r="AR39">
            <v>150.27336313727506</v>
          </cell>
          <cell r="AS39">
            <v>151.77609676864782</v>
          </cell>
          <cell r="AT39">
            <v>153.2938577363343</v>
          </cell>
          <cell r="AU39">
            <v>154.82679631369766</v>
          </cell>
          <cell r="AV39">
            <v>156.37506427683462</v>
          </cell>
          <cell r="AW39">
            <v>157.93881491960298</v>
          </cell>
          <cell r="AX39">
            <v>159.51820306879901</v>
          </cell>
          <cell r="AY39">
            <v>161.113385099487</v>
          </cell>
          <cell r="AZ39">
            <v>162.72451895048187</v>
          </cell>
        </row>
        <row r="40">
          <cell r="B40">
            <v>355.48426327923397</v>
          </cell>
          <cell r="C40">
            <v>362.59394854481866</v>
          </cell>
          <cell r="D40">
            <v>369.84582751571503</v>
          </cell>
          <cell r="E40">
            <v>377.24274406602933</v>
          </cell>
          <cell r="F40">
            <v>384.78759894734992</v>
          </cell>
          <cell r="G40">
            <v>392.48335092629691</v>
          </cell>
          <cell r="H40">
            <v>400.33301794482287</v>
          </cell>
          <cell r="I40">
            <v>408.33967830371932</v>
          </cell>
          <cell r="J40">
            <v>416.5064718697937</v>
          </cell>
          <cell r="K40">
            <v>424.8366013071896</v>
          </cell>
          <cell r="L40">
            <v>433.33333333333337</v>
          </cell>
          <cell r="X40">
            <v>324.5423379416971</v>
          </cell>
          <cell r="Y40">
            <v>331.03318470053102</v>
          </cell>
          <cell r="Z40">
            <v>337.65384839454163</v>
          </cell>
          <cell r="AA40">
            <v>344.40692536243245</v>
          </cell>
          <cell r="AB40">
            <v>351.29506386968109</v>
          </cell>
          <cell r="AC40">
            <v>358.32096514707473</v>
          </cell>
          <cell r="AD40">
            <v>365.48738445001624</v>
          </cell>
          <cell r="AE40">
            <v>372.79713213901658</v>
          </cell>
          <cell r="AF40">
            <v>380.2530747817969</v>
          </cell>
          <cell r="AG40">
            <v>387.85813627743283</v>
          </cell>
          <cell r="AH40">
            <v>395.61529900298149</v>
          </cell>
          <cell r="AI40">
            <v>403.5276049830411</v>
          </cell>
          <cell r="AJ40">
            <v>411.5981570827019</v>
          </cell>
          <cell r="AK40">
            <v>419.83012022435594</v>
          </cell>
          <cell r="AL40">
            <v>428.22672262884305</v>
          </cell>
          <cell r="AM40">
            <v>436.79125708141993</v>
          </cell>
          <cell r="AN40">
            <v>445.52708222304835</v>
          </cell>
          <cell r="AO40">
            <v>454.43762386750933</v>
          </cell>
          <cell r="AP40">
            <v>458.98200010618444</v>
          </cell>
          <cell r="AQ40">
            <v>463.57182010724631</v>
          </cell>
          <cell r="AR40">
            <v>468.20753830831876</v>
          </cell>
          <cell r="AS40">
            <v>472.88961369140196</v>
          </cell>
          <cell r="AT40">
            <v>477.61850982831601</v>
          </cell>
          <cell r="AU40">
            <v>482.39469492659919</v>
          </cell>
          <cell r="AV40">
            <v>487.21864187586516</v>
          </cell>
          <cell r="AW40">
            <v>492.0908282946238</v>
          </cell>
          <cell r="AX40">
            <v>497.01173657757005</v>
          </cell>
          <cell r="AY40">
            <v>501.98185394334575</v>
          </cell>
          <cell r="AZ40">
            <v>507.00167248277921</v>
          </cell>
        </row>
        <row r="41">
          <cell r="B41">
            <v>67.34284052056303</v>
          </cell>
          <cell r="C41">
            <v>68.689697330974298</v>
          </cell>
          <cell r="D41">
            <v>70.063491277593783</v>
          </cell>
          <cell r="E41">
            <v>71.464761103145662</v>
          </cell>
          <cell r="F41">
            <v>72.894056325208581</v>
          </cell>
          <cell r="G41">
            <v>74.351937451712757</v>
          </cell>
          <cell r="H41">
            <v>75.838976200747013</v>
          </cell>
          <cell r="I41">
            <v>77.355755724761948</v>
          </cell>
          <cell r="J41">
            <v>78.90287083925719</v>
          </cell>
          <cell r="K41">
            <v>80.480928256042333</v>
          </cell>
          <cell r="L41">
            <v>82.090546821163187</v>
          </cell>
          <cell r="X41">
            <v>185.27654176995873</v>
          </cell>
          <cell r="Y41">
            <v>188.9820726053579</v>
          </cell>
          <cell r="Z41">
            <v>192.76171405746507</v>
          </cell>
          <cell r="AA41">
            <v>196.61694833861438</v>
          </cell>
          <cell r="AB41">
            <v>200.54928730538666</v>
          </cell>
          <cell r="AC41">
            <v>204.56027305149439</v>
          </cell>
          <cell r="AD41">
            <v>208.65147851252428</v>
          </cell>
          <cell r="AE41">
            <v>212.82450808277477</v>
          </cell>
          <cell r="AF41">
            <v>217.08099824443028</v>
          </cell>
          <cell r="AG41">
            <v>221.42261820931887</v>
          </cell>
          <cell r="AH41">
            <v>225.85107057350524</v>
          </cell>
          <cell r="AI41">
            <v>230.36809198497534</v>
          </cell>
          <cell r="AJ41">
            <v>234.97545382467484</v>
          </cell>
          <cell r="AK41">
            <v>239.67496290116833</v>
          </cell>
          <cell r="AL41">
            <v>244.46846215919169</v>
          </cell>
          <cell r="AM41">
            <v>249.35783140237552</v>
          </cell>
          <cell r="AN41">
            <v>254.34498803042302</v>
          </cell>
          <cell r="AO41">
            <v>259.4318877910315</v>
          </cell>
          <cell r="AP41">
            <v>262.02620666894182</v>
          </cell>
          <cell r="AQ41">
            <v>264.64646873563123</v>
          </cell>
          <cell r="AR41">
            <v>267.29293342298752</v>
          </cell>
          <cell r="AS41">
            <v>269.96586275721739</v>
          </cell>
          <cell r="AT41">
            <v>272.66552138478954</v>
          </cell>
          <cell r="AU41">
            <v>275.39217659863743</v>
          </cell>
          <cell r="AV41">
            <v>278.14609836462381</v>
          </cell>
          <cell r="AW41">
            <v>280.92755934827005</v>
          </cell>
          <cell r="AX41">
            <v>283.73683494175276</v>
          </cell>
          <cell r="AY41">
            <v>286.57420329117031</v>
          </cell>
          <cell r="AZ41">
            <v>289.43994532408203</v>
          </cell>
        </row>
        <row r="42">
          <cell r="B42">
            <v>708.32034063040169</v>
          </cell>
          <cell r="C42">
            <v>722.48674744300979</v>
          </cell>
          <cell r="D42">
            <v>736.93648239186996</v>
          </cell>
          <cell r="E42">
            <v>751.67521203970739</v>
          </cell>
          <cell r="F42">
            <v>766.70871628050156</v>
          </cell>
          <cell r="G42">
            <v>782.04289060611165</v>
          </cell>
          <cell r="H42">
            <v>797.6837484182339</v>
          </cell>
          <cell r="I42">
            <v>813.63742338659858</v>
          </cell>
          <cell r="J42">
            <v>829.91017185433054</v>
          </cell>
          <cell r="K42">
            <v>846.50837529141722</v>
          </cell>
          <cell r="L42">
            <v>863.43854279724553</v>
          </cell>
          <cell r="X42">
            <v>1217.6332312300422</v>
          </cell>
          <cell r="Y42">
            <v>1241.9858958546431</v>
          </cell>
          <cell r="Z42">
            <v>1266.825613771736</v>
          </cell>
          <cell r="AA42">
            <v>1292.1621260471707</v>
          </cell>
          <cell r="AB42">
            <v>1318.0053685681141</v>
          </cell>
          <cell r="AC42">
            <v>1344.3654759394765</v>
          </cell>
          <cell r="AD42">
            <v>1371.2527854582661</v>
          </cell>
          <cell r="AE42">
            <v>1398.6778411674313</v>
          </cell>
          <cell r="AF42">
            <v>1426.65139799078</v>
          </cell>
          <cell r="AG42">
            <v>1455.1844259505956</v>
          </cell>
          <cell r="AH42">
            <v>1484.2881144696075</v>
          </cell>
          <cell r="AI42">
            <v>1513.9738767589997</v>
          </cell>
          <cell r="AJ42">
            <v>1544.2533542941796</v>
          </cell>
          <cell r="AK42">
            <v>1575.1384213800632</v>
          </cell>
          <cell r="AL42">
            <v>1606.6411898076644</v>
          </cell>
          <cell r="AM42">
            <v>1638.7740136038178</v>
          </cell>
          <cell r="AN42">
            <v>1671.5494938758941</v>
          </cell>
          <cell r="AO42">
            <v>1704.980483753412</v>
          </cell>
          <cell r="AP42">
            <v>1722.0302885909462</v>
          </cell>
          <cell r="AQ42">
            <v>1739.2505914768556</v>
          </cell>
          <cell r="AR42">
            <v>1756.6430973916242</v>
          </cell>
          <cell r="AS42">
            <v>1774.2095283655406</v>
          </cell>
          <cell r="AT42">
            <v>1791.9516236491959</v>
          </cell>
          <cell r="AU42">
            <v>1809.8711398856879</v>
          </cell>
          <cell r="AV42">
            <v>1827.9698512845448</v>
          </cell>
          <cell r="AW42">
            <v>1846.2495497973903</v>
          </cell>
          <cell r="AX42">
            <v>1864.7120452953641</v>
          </cell>
          <cell r="AY42">
            <v>1883.3591657483178</v>
          </cell>
          <cell r="AZ42">
            <v>1902.1927574058009</v>
          </cell>
        </row>
        <row r="43">
          <cell r="B43">
            <v>4350.642476169578</v>
          </cell>
          <cell r="C43">
            <v>4437.6553256929692</v>
          </cell>
          <cell r="D43">
            <v>4526.4084322068284</v>
          </cell>
          <cell r="E43">
            <v>4616.9366008509651</v>
          </cell>
          <cell r="F43">
            <v>4709.2753328679846</v>
          </cell>
          <cell r="G43">
            <v>4803.4608395253445</v>
          </cell>
          <cell r="H43">
            <v>4899.5300563158517</v>
          </cell>
          <cell r="I43">
            <v>4997.5206574421691</v>
          </cell>
          <cell r="J43">
            <v>5097.4710705910129</v>
          </cell>
          <cell r="K43">
            <v>5199.4204920028333</v>
          </cell>
          <cell r="L43">
            <v>5303.4089018428904</v>
          </cell>
          <cell r="X43">
            <v>8807.6329618542786</v>
          </cell>
          <cell r="Y43">
            <v>8983.7856210913651</v>
          </cell>
          <cell r="Z43">
            <v>9163.4613335131926</v>
          </cell>
          <cell r="AA43">
            <v>9346.7305601834578</v>
          </cell>
          <cell r="AB43">
            <v>9533.665171387127</v>
          </cell>
          <cell r="AC43">
            <v>9724.3384748148674</v>
          </cell>
          <cell r="AD43">
            <v>9918.8252443111669</v>
          </cell>
          <cell r="AE43">
            <v>10117.201749197389</v>
          </cell>
          <cell r="AF43">
            <v>10319.545784181337</v>
          </cell>
          <cell r="AG43">
            <v>10525.936699864966</v>
          </cell>
          <cell r="AH43">
            <v>10736.455433862266</v>
          </cell>
          <cell r="AI43">
            <v>10951.184542539508</v>
          </cell>
          <cell r="AJ43">
            <v>11170.2082333903</v>
          </cell>
          <cell r="AK43">
            <v>11393.612398058103</v>
          </cell>
          <cell r="AL43">
            <v>11621.484646019264</v>
          </cell>
          <cell r="AM43">
            <v>11853.914338939652</v>
          </cell>
          <cell r="AN43">
            <v>12090.992625718445</v>
          </cell>
          <cell r="AO43">
            <v>12332.812478232812</v>
          </cell>
          <cell r="AP43">
            <v>12456.140603015141</v>
          </cell>
          <cell r="AQ43">
            <v>12580.702009045292</v>
          </cell>
          <cell r="AR43">
            <v>12706.509029135745</v>
          </cell>
          <cell r="AS43">
            <v>12833.574119427105</v>
          </cell>
          <cell r="AT43">
            <v>12961.909860621377</v>
          </cell>
          <cell r="AU43">
            <v>13091.528959227591</v>
          </cell>
          <cell r="AV43">
            <v>13222.44424881986</v>
          </cell>
          <cell r="AW43">
            <v>13354.668691308067</v>
          </cell>
          <cell r="AX43">
            <v>13488.215378221143</v>
          </cell>
          <cell r="AY43">
            <v>13623.097532003352</v>
          </cell>
          <cell r="AZ43">
            <v>13759.328507323389</v>
          </cell>
        </row>
      </sheetData>
      <sheetData sheetId="8">
        <row r="12">
          <cell r="B12">
            <v>185.5688376744418</v>
          </cell>
          <cell r="C12">
            <v>204.12572144188599</v>
          </cell>
          <cell r="D12">
            <v>224.53829358607459</v>
          </cell>
          <cell r="E12">
            <v>249.23750588054281</v>
          </cell>
          <cell r="F12">
            <v>306.56213223306764</v>
          </cell>
          <cell r="G12">
            <v>242.18408446412346</v>
          </cell>
          <cell r="H12">
            <v>331.79219571584918</v>
          </cell>
          <cell r="I12">
            <v>202.393239386668</v>
          </cell>
          <cell r="J12">
            <v>186.20178023573456</v>
          </cell>
          <cell r="K12">
            <v>145.23738858387296</v>
          </cell>
          <cell r="L12">
            <v>88.594807036162493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</row>
        <row r="13">
          <cell r="B13">
            <v>225.98650511520319</v>
          </cell>
          <cell r="C13">
            <v>248.58515562672352</v>
          </cell>
          <cell r="D13">
            <v>273.4436711893959</v>
          </cell>
          <cell r="E13">
            <v>303.52247502022948</v>
          </cell>
          <cell r="F13">
            <v>373.33264427488223</v>
          </cell>
          <cell r="G13">
            <v>294.93278897715697</v>
          </cell>
          <cell r="H13">
            <v>404.05792089870511</v>
          </cell>
          <cell r="I13">
            <v>246.4753317482101</v>
          </cell>
          <cell r="J13">
            <v>226.7573052083533</v>
          </cell>
          <cell r="K13">
            <v>176.87069806251557</v>
          </cell>
          <cell r="L13">
            <v>107.8911258181345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</row>
        <row r="14">
          <cell r="B14">
            <v>32.041713063368952</v>
          </cell>
          <cell r="C14">
            <v>35.245884369705848</v>
          </cell>
          <cell r="D14">
            <v>38.770472806676437</v>
          </cell>
          <cell r="E14">
            <v>43.035224815410849</v>
          </cell>
          <cell r="F14">
            <v>52.933326522955348</v>
          </cell>
          <cell r="G14">
            <v>41.817327953134729</v>
          </cell>
          <cell r="H14">
            <v>57.289739295794583</v>
          </cell>
          <cell r="I14">
            <v>34.946740970434696</v>
          </cell>
          <cell r="J14">
            <v>32.151001692799923</v>
          </cell>
          <cell r="K14">
            <v>25.077781320383941</v>
          </cell>
          <cell r="L14">
            <v>15.297446605434203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15">
          <cell r="B15">
            <v>17.034483800708362</v>
          </cell>
          <cell r="C15">
            <v>18.7379321807792</v>
          </cell>
          <cell r="D15">
            <v>20.611725398857121</v>
          </cell>
          <cell r="E15">
            <v>22.879015192731408</v>
          </cell>
          <cell r="F15">
            <v>28.141188687059632</v>
          </cell>
          <cell r="G15">
            <v>22.231539062777109</v>
          </cell>
          <cell r="H15">
            <v>30.457208516004641</v>
          </cell>
          <cell r="I15">
            <v>18.578897194762831</v>
          </cell>
          <cell r="J15">
            <v>17.092585419181805</v>
          </cell>
          <cell r="K15">
            <v>13.332216626961809</v>
          </cell>
          <cell r="L15">
            <v>8.1326521424467035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</row>
        <row r="16">
          <cell r="B16">
            <v>14.151756602987955</v>
          </cell>
          <cell r="C16">
            <v>15.566932263286752</v>
          </cell>
          <cell r="D16">
            <v>17.123625489615428</v>
          </cell>
          <cell r="E16">
            <v>19.007224293473126</v>
          </cell>
          <cell r="F16">
            <v>23.378885880971946</v>
          </cell>
          <cell r="G16">
            <v>18.469319845967838</v>
          </cell>
          <cell r="H16">
            <v>25.302968188975942</v>
          </cell>
          <cell r="I16">
            <v>15.434810595275325</v>
          </cell>
          <cell r="J16">
            <v>14.200025747653299</v>
          </cell>
          <cell r="K16">
            <v>11.076020083169574</v>
          </cell>
          <cell r="L16">
            <v>6.7563722507334401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B17">
            <v>173.85710270826061</v>
          </cell>
          <cell r="C17">
            <v>191.24281297908669</v>
          </cell>
          <cell r="D17">
            <v>210.36709427699537</v>
          </cell>
          <cell r="E17">
            <v>233.50747464746487</v>
          </cell>
          <cell r="F17">
            <v>287.21419381638179</v>
          </cell>
          <cell r="G17">
            <v>226.89921311494163</v>
          </cell>
          <cell r="H17">
            <v>310.85192196747005</v>
          </cell>
          <cell r="I17">
            <v>189.61967240015673</v>
          </cell>
          <cell r="J17">
            <v>174.4500986081442</v>
          </cell>
          <cell r="K17">
            <v>136.07107691435249</v>
          </cell>
          <cell r="L17">
            <v>83.003356917755013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</row>
        <row r="18">
          <cell r="B18">
            <v>173.66197689152855</v>
          </cell>
          <cell r="C18">
            <v>191.02817458068142</v>
          </cell>
          <cell r="D18">
            <v>210.13099203874958</v>
          </cell>
          <cell r="E18">
            <v>233.24540116301205</v>
          </cell>
          <cell r="F18">
            <v>286.89184343050482</v>
          </cell>
          <cell r="G18">
            <v>226.64455631009884</v>
          </cell>
          <cell r="H18">
            <v>310.50304214483543</v>
          </cell>
          <cell r="I18">
            <v>189.40685570834961</v>
          </cell>
          <cell r="J18">
            <v>174.25430725168164</v>
          </cell>
          <cell r="K18">
            <v>135.91835965631168</v>
          </cell>
          <cell r="L18">
            <v>82.91019939035013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</row>
        <row r="19">
          <cell r="B19">
            <v>24.499689455481931</v>
          </cell>
          <cell r="C19">
            <v>26.949658401030128</v>
          </cell>
          <cell r="D19">
            <v>29.644624241133144</v>
          </cell>
          <cell r="E19">
            <v>32.905532907657793</v>
          </cell>
          <cell r="F19">
            <v>40.473805476419088</v>
          </cell>
          <cell r="G19">
            <v>31.974306326371078</v>
          </cell>
          <cell r="H19">
            <v>43.804799667128378</v>
          </cell>
          <cell r="I19">
            <v>26.72092779694831</v>
          </cell>
          <cell r="J19">
            <v>24.583253573192447</v>
          </cell>
          <cell r="K19">
            <v>19.174937787090109</v>
          </cell>
          <cell r="L19">
            <v>11.696712050124965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</row>
        <row r="20">
          <cell r="B20">
            <v>141.87700832385963</v>
          </cell>
          <cell r="C20">
            <v>156.06470915624561</v>
          </cell>
          <cell r="D20">
            <v>171.6711800718702</v>
          </cell>
          <cell r="E20">
            <v>190.55500987977592</v>
          </cell>
          <cell r="F20">
            <v>234.3826621521244</v>
          </cell>
          <cell r="G20">
            <v>185.16230310017829</v>
          </cell>
          <cell r="H20">
            <v>253.67235524724427</v>
          </cell>
          <cell r="I20">
            <v>154.74013670081899</v>
          </cell>
          <cell r="J20">
            <v>142.36092576475349</v>
          </cell>
          <cell r="K20">
            <v>111.04152209650773</v>
          </cell>
          <cell r="L20">
            <v>67.735328478869718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</row>
        <row r="21">
          <cell r="B21">
            <v>1591.3998985521803</v>
          </cell>
          <cell r="C21">
            <v>1750.5398884073984</v>
          </cell>
          <cell r="D21">
            <v>1925.5938772481384</v>
          </cell>
          <cell r="E21">
            <v>2137.4092037454338</v>
          </cell>
          <cell r="F21">
            <v>2629.0133206068836</v>
          </cell>
          <cell r="G21">
            <v>2076.9205232794379</v>
          </cell>
          <cell r="H21">
            <v>2845.3811168928301</v>
          </cell>
          <cell r="I21">
            <v>1735.6824813046262</v>
          </cell>
          <cell r="J21">
            <v>1596.8278828002562</v>
          </cell>
          <cell r="K21">
            <v>1245.5257485841998</v>
          </cell>
          <cell r="L21">
            <v>759.77070663636187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</row>
        <row r="22">
          <cell r="B22">
            <v>1922.9864909169112</v>
          </cell>
          <cell r="C22">
            <v>2115.2851400086024</v>
          </cell>
          <cell r="D22">
            <v>2326.8136540094629</v>
          </cell>
          <cell r="E22">
            <v>2582.7631559505039</v>
          </cell>
          <cell r="F22">
            <v>3176.7986818191198</v>
          </cell>
          <cell r="G22">
            <v>2509.6709586371048</v>
          </cell>
          <cell r="H22">
            <v>3438.2492133328342</v>
          </cell>
          <cell r="I22">
            <v>2097.3320201330289</v>
          </cell>
          <cell r="J22">
            <v>1929.5454585223865</v>
          </cell>
          <cell r="K22">
            <v>1505.0454576474615</v>
          </cell>
          <cell r="L22">
            <v>918.07772916495151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</row>
        <row r="23">
          <cell r="B23">
            <v>94.995463409026584</v>
          </cell>
          <cell r="C23">
            <v>104.49500974992925</v>
          </cell>
          <cell r="D23">
            <v>114.94451072492218</v>
          </cell>
          <cell r="E23">
            <v>127.58840690466363</v>
          </cell>
          <cell r="F23">
            <v>156.93374049273626</v>
          </cell>
          <cell r="G23">
            <v>123.97765498926165</v>
          </cell>
          <cell r="H23">
            <v>169.84938733528847</v>
          </cell>
          <cell r="I23">
            <v>103.60812627452596</v>
          </cell>
          <cell r="J23">
            <v>95.319476172563881</v>
          </cell>
          <cell r="K23">
            <v>74.349191414599829</v>
          </cell>
          <cell r="L23">
            <v>45.353006762905892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</row>
        <row r="24">
          <cell r="B24">
            <v>104.90580094304933</v>
          </cell>
          <cell r="C24">
            <v>115.39638103735427</v>
          </cell>
          <cell r="D24">
            <v>126.93601914108972</v>
          </cell>
          <cell r="E24">
            <v>140.89898124660959</v>
          </cell>
          <cell r="F24">
            <v>173.3057469333298</v>
          </cell>
          <cell r="G24">
            <v>136.91154007733056</v>
          </cell>
          <cell r="H24">
            <v>187.56880990594289</v>
          </cell>
          <cell r="I24">
            <v>114.41697404262516</v>
          </cell>
          <cell r="J24">
            <v>105.26361611921514</v>
          </cell>
          <cell r="K24">
            <v>82.105620572987817</v>
          </cell>
          <cell r="L24">
            <v>50.084428549522563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</row>
        <row r="25">
          <cell r="B25">
            <v>9.6176488089246881</v>
          </cell>
          <cell r="C25">
            <v>10.579413689817159</v>
          </cell>
          <cell r="D25">
            <v>11.637355058798876</v>
          </cell>
          <cell r="E25">
            <v>12.917464115266753</v>
          </cell>
          <cell r="F25">
            <v>15.888480861778106</v>
          </cell>
          <cell r="G25">
            <v>12.551899880804704</v>
          </cell>
          <cell r="H25">
            <v>17.196102836702448</v>
          </cell>
          <cell r="I25">
            <v>10.489622730388493</v>
          </cell>
          <cell r="J25">
            <v>9.6504529119574141</v>
          </cell>
          <cell r="K25">
            <v>7.527353271326783</v>
          </cell>
          <cell r="L25">
            <v>4.5916854955093376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</row>
        <row r="26">
          <cell r="B26">
            <v>107.62729259747007</v>
          </cell>
          <cell r="C26">
            <v>118.39002185721709</v>
          </cell>
          <cell r="D26">
            <v>130.22902404293882</v>
          </cell>
          <cell r="E26">
            <v>144.55421668766209</v>
          </cell>
          <cell r="F26">
            <v>177.80168652582438</v>
          </cell>
          <cell r="G26">
            <v>140.46333235540126</v>
          </cell>
          <cell r="H26">
            <v>192.43476532689976</v>
          </cell>
          <cell r="I26">
            <v>117.38520684940886</v>
          </cell>
          <cell r="J26">
            <v>107.99439030145615</v>
          </cell>
          <cell r="K26">
            <v>84.235624435135804</v>
          </cell>
          <cell r="L26">
            <v>51.383730905432841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</row>
        <row r="27">
          <cell r="B27">
            <v>1515.154380322663</v>
          </cell>
          <cell r="C27">
            <v>1666.6698183549295</v>
          </cell>
          <cell r="D27">
            <v>1833.3368001904225</v>
          </cell>
          <cell r="E27">
            <v>2035.0038482113691</v>
          </cell>
          <cell r="F27">
            <v>2503.054733299984</v>
          </cell>
          <cell r="G27">
            <v>1977.4132393069876</v>
          </cell>
          <cell r="H27">
            <v>2709.0561378505731</v>
          </cell>
          <cell r="I27">
            <v>1652.5242440888496</v>
          </cell>
          <cell r="J27">
            <v>1520.3223045617417</v>
          </cell>
          <cell r="K27">
            <v>1185.8513975581586</v>
          </cell>
          <cell r="L27">
            <v>723.36935251047669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</row>
        <row r="28">
          <cell r="B28">
            <v>59.107050264381705</v>
          </cell>
          <cell r="C28">
            <v>65.017755290819878</v>
          </cell>
          <cell r="D28">
            <v>71.519530819901874</v>
          </cell>
          <cell r="E28">
            <v>79.386679210091089</v>
          </cell>
          <cell r="F28">
            <v>97.645615428412029</v>
          </cell>
          <cell r="G28">
            <v>77.140036188445507</v>
          </cell>
          <cell r="H28">
            <v>105.68184957817036</v>
          </cell>
          <cell r="I28">
            <v>64.465928242683916</v>
          </cell>
          <cell r="J28">
            <v>59.308653983269203</v>
          </cell>
          <cell r="K28">
            <v>46.260750106949978</v>
          </cell>
          <cell r="L28">
            <v>28.219057565239485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</row>
        <row r="29">
          <cell r="B29">
            <v>36.355020591130156</v>
          </cell>
          <cell r="C29">
            <v>39.990522650243179</v>
          </cell>
          <cell r="D29">
            <v>43.989574915267504</v>
          </cell>
          <cell r="E29">
            <v>48.828428155946931</v>
          </cell>
          <cell r="F29">
            <v>60.05896663181472</v>
          </cell>
          <cell r="G29">
            <v>47.446583639133628</v>
          </cell>
          <cell r="H29">
            <v>65.001819585613077</v>
          </cell>
          <cell r="I29">
            <v>39.651109947223979</v>
          </cell>
          <cell r="J29">
            <v>36.479021151446062</v>
          </cell>
          <cell r="K29">
            <v>28.453636498127931</v>
          </cell>
          <cell r="L29">
            <v>17.356718263858038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</row>
        <row r="30">
          <cell r="B30">
            <v>9.381443872880622</v>
          </cell>
          <cell r="C30">
            <v>10.319588260168684</v>
          </cell>
          <cell r="D30">
            <v>11.351547086185553</v>
          </cell>
          <cell r="E30">
            <v>12.600217265665965</v>
          </cell>
          <cell r="F30">
            <v>15.498267236769136</v>
          </cell>
          <cell r="G30">
            <v>12.243631117047618</v>
          </cell>
          <cell r="H30">
            <v>16.773774630355238</v>
          </cell>
          <cell r="I30">
            <v>10.232002524516695</v>
          </cell>
          <cell r="J30">
            <v>9.4134423225553601</v>
          </cell>
          <cell r="K30">
            <v>7.3424850115931815</v>
          </cell>
          <cell r="L30">
            <v>4.4789158570718408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</row>
        <row r="31">
          <cell r="B31">
            <v>4.4832723839146533</v>
          </cell>
          <cell r="C31">
            <v>4.9315996223061189</v>
          </cell>
          <cell r="D31">
            <v>5.4247595845367309</v>
          </cell>
          <cell r="E31">
            <v>6.0214831388357721</v>
          </cell>
          <cell r="F31">
            <v>7.4064242607679995</v>
          </cell>
          <cell r="G31">
            <v>5.8510751660067202</v>
          </cell>
          <cell r="H31">
            <v>8.0159729774292074</v>
          </cell>
          <cell r="I31">
            <v>4.8897435162318166</v>
          </cell>
          <cell r="J31">
            <v>4.4985640349332714</v>
          </cell>
          <cell r="K31">
            <v>3.5088799472479519</v>
          </cell>
          <cell r="L31">
            <v>2.1404167678212507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</row>
        <row r="32">
          <cell r="B32">
            <v>399.34038861189168</v>
          </cell>
          <cell r="C32">
            <v>439.27442747308089</v>
          </cell>
          <cell r="D32">
            <v>483.20187022038903</v>
          </cell>
          <cell r="E32">
            <v>536.35407594463186</v>
          </cell>
          <cell r="F32">
            <v>659.71551341189718</v>
          </cell>
          <cell r="G32">
            <v>521.17525559539877</v>
          </cell>
          <cell r="H32">
            <v>714.01010016569637</v>
          </cell>
          <cell r="I32">
            <v>435.54616110107474</v>
          </cell>
          <cell r="J32">
            <v>400.70246821298878</v>
          </cell>
          <cell r="K32">
            <v>312.54792520613125</v>
          </cell>
          <cell r="L32">
            <v>190.65423437574006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</row>
        <row r="33">
          <cell r="B33">
            <v>141.24952477636865</v>
          </cell>
          <cell r="C33">
            <v>155.37447725400551</v>
          </cell>
          <cell r="D33">
            <v>170.91192497940608</v>
          </cell>
          <cell r="E33">
            <v>189.71223672714078</v>
          </cell>
          <cell r="F33">
            <v>233.34605117438315</v>
          </cell>
          <cell r="G33">
            <v>184.3433804277627</v>
          </cell>
          <cell r="H33">
            <v>252.5504311860349</v>
          </cell>
          <cell r="I33">
            <v>154.05576302348129</v>
          </cell>
          <cell r="J33">
            <v>141.7313019816028</v>
          </cell>
          <cell r="K33">
            <v>110.5504155456502</v>
          </cell>
          <cell r="L33">
            <v>67.435753482846621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</row>
        <row r="34">
          <cell r="B34">
            <v>513.3862936018636</v>
          </cell>
          <cell r="C34">
            <v>564.72492296204996</v>
          </cell>
          <cell r="D34">
            <v>621.19741525825498</v>
          </cell>
          <cell r="E34">
            <v>689.52913093666314</v>
          </cell>
          <cell r="F34">
            <v>848.12083105209558</v>
          </cell>
          <cell r="G34">
            <v>670.01545653115556</v>
          </cell>
          <cell r="H34">
            <v>917.92117544768314</v>
          </cell>
          <cell r="I34">
            <v>559.93191702308673</v>
          </cell>
          <cell r="J34">
            <v>515.13736366123976</v>
          </cell>
          <cell r="K34">
            <v>401.80714365576705</v>
          </cell>
          <cell r="L34">
            <v>245.10235763001791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</row>
        <row r="35">
          <cell r="B35">
            <v>87.293128538024405</v>
          </cell>
          <cell r="C35">
            <v>96.02244139182686</v>
          </cell>
          <cell r="D35">
            <v>105.62468553100956</v>
          </cell>
          <cell r="E35">
            <v>117.24340093942062</v>
          </cell>
          <cell r="F35">
            <v>144.20938315548736</v>
          </cell>
          <cell r="G35">
            <v>113.92541269283501</v>
          </cell>
          <cell r="H35">
            <v>156.07781538918397</v>
          </cell>
          <cell r="I35">
            <v>95.207467387402218</v>
          </cell>
          <cell r="J35">
            <v>87.590869996410049</v>
          </cell>
          <cell r="K35">
            <v>68.320878597199837</v>
          </cell>
          <cell r="L35">
            <v>41.675735944291901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B36">
            <v>138.45768513012615</v>
          </cell>
          <cell r="C36">
            <v>152.30345364313877</v>
          </cell>
          <cell r="D36">
            <v>167.53379900745264</v>
          </cell>
          <cell r="E36">
            <v>185.96251689827244</v>
          </cell>
          <cell r="F36">
            <v>228.7338957848751</v>
          </cell>
          <cell r="G36">
            <v>180.69977767005133</v>
          </cell>
          <cell r="H36">
            <v>247.55869540797033</v>
          </cell>
          <cell r="I36">
            <v>151.0108041988619</v>
          </cell>
          <cell r="J36">
            <v>138.92993986295295</v>
          </cell>
          <cell r="K36">
            <v>108.36535309310331</v>
          </cell>
          <cell r="L36">
            <v>66.102865386793013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</row>
        <row r="37">
          <cell r="B37">
            <v>50.321921157214071</v>
          </cell>
          <cell r="C37">
            <v>55.354113272935486</v>
          </cell>
          <cell r="D37">
            <v>60.889524600229038</v>
          </cell>
          <cell r="E37">
            <v>67.587372306254238</v>
          </cell>
          <cell r="F37">
            <v>83.13246793669272</v>
          </cell>
          <cell r="G37">
            <v>65.674649669987247</v>
          </cell>
          <cell r="H37">
            <v>89.974270047882541</v>
          </cell>
          <cell r="I37">
            <v>54.884304729208345</v>
          </cell>
          <cell r="J37">
            <v>50.493560350871682</v>
          </cell>
          <cell r="K37">
            <v>39.384977073679913</v>
          </cell>
          <cell r="L37">
            <v>24.024836014944746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</row>
        <row r="38">
          <cell r="B38">
            <v>34.403762423809617</v>
          </cell>
          <cell r="C38">
            <v>37.844138666190581</v>
          </cell>
          <cell r="D38">
            <v>41.628552532809643</v>
          </cell>
          <cell r="E38">
            <v>46.207693311418709</v>
          </cell>
          <cell r="F38">
            <v>56.835462773045009</v>
          </cell>
          <cell r="G38">
            <v>44.900015590705557</v>
          </cell>
          <cell r="H38">
            <v>61.513021359266617</v>
          </cell>
          <cell r="I38">
            <v>37.522943029152636</v>
          </cell>
          <cell r="J38">
            <v>34.521107586820428</v>
          </cell>
          <cell r="K38">
            <v>26.926463917719936</v>
          </cell>
          <cell r="L38">
            <v>16.42514298980916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</row>
        <row r="39">
          <cell r="B39">
            <v>862.96498289118495</v>
          </cell>
          <cell r="C39">
            <v>949.26148118030346</v>
          </cell>
          <cell r="D39">
            <v>1044.1876292983338</v>
          </cell>
          <cell r="E39">
            <v>1159.0482685211507</v>
          </cell>
          <cell r="F39">
            <v>1425.6293702810153</v>
          </cell>
          <cell r="G39">
            <v>1126.2472025220022</v>
          </cell>
          <cell r="H39">
            <v>1542.9586674551433</v>
          </cell>
          <cell r="I39">
            <v>941.20478714763738</v>
          </cell>
          <cell r="J39">
            <v>865.90840417582638</v>
          </cell>
          <cell r="K39">
            <v>675.4085552571446</v>
          </cell>
          <cell r="L39">
            <v>411.99921870685819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</row>
        <row r="40">
          <cell r="B40">
            <v>27.688615098202042</v>
          </cell>
          <cell r="C40">
            <v>30.457476608022247</v>
          </cell>
          <cell r="D40">
            <v>33.503224268824475</v>
          </cell>
          <cell r="E40">
            <v>37.188578938395167</v>
          </cell>
          <cell r="F40">
            <v>45.741952094226058</v>
          </cell>
          <cell r="G40">
            <v>36.136142154438588</v>
          </cell>
          <cell r="H40">
            <v>49.506514751580866</v>
          </cell>
          <cell r="I40">
            <v>30.198973998464329</v>
          </cell>
          <cell r="J40">
            <v>27.783056078587183</v>
          </cell>
          <cell r="K40">
            <v>21.670783741298003</v>
          </cell>
          <cell r="L40">
            <v>13.219178082191782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</row>
        <row r="41">
          <cell r="B41">
            <v>181.51835845995072</v>
          </cell>
          <cell r="C41">
            <v>199.67019430594581</v>
          </cell>
          <cell r="D41">
            <v>219.63721373654042</v>
          </cell>
          <cell r="E41">
            <v>243.7973072475599</v>
          </cell>
          <cell r="F41">
            <v>299.87068791449866</v>
          </cell>
          <cell r="G41">
            <v>236.89784345245397</v>
          </cell>
          <cell r="H41">
            <v>324.55004552986196</v>
          </cell>
          <cell r="I41">
            <v>197.97552777321579</v>
          </cell>
          <cell r="J41">
            <v>182.13748555135854</v>
          </cell>
          <cell r="K41">
            <v>142.06723873005967</v>
          </cell>
          <cell r="L41">
            <v>86.66101562533639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</row>
        <row r="42">
          <cell r="B42">
            <v>1909.2325850995851</v>
          </cell>
          <cell r="C42">
            <v>2100.1558436095438</v>
          </cell>
          <cell r="D42">
            <v>2310.1714279704984</v>
          </cell>
          <cell r="E42">
            <v>2564.2902850472533</v>
          </cell>
          <cell r="F42">
            <v>3154.0770506081217</v>
          </cell>
          <cell r="G42">
            <v>2491.7208699804164</v>
          </cell>
          <cell r="H42">
            <v>3413.6575918731705</v>
          </cell>
          <cell r="I42">
            <v>2082.3311310426338</v>
          </cell>
          <cell r="J42">
            <v>1915.7446405592232</v>
          </cell>
          <cell r="K42">
            <v>1494.2808196361941</v>
          </cell>
          <cell r="L42">
            <v>911.51129997807845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</row>
        <row r="43">
          <cell r="B43">
            <v>10790.550082086596</v>
          </cell>
          <cell r="C43">
            <v>11869.605090295256</v>
          </cell>
          <cell r="D43">
            <v>13056.565599324782</v>
          </cell>
          <cell r="E43">
            <v>14492.787815250507</v>
          </cell>
          <cell r="F43">
            <v>17826.129012758127</v>
          </cell>
          <cell r="G43">
            <v>14082.641920078922</v>
          </cell>
          <cell r="H43">
            <v>19293.219430508121</v>
          </cell>
          <cell r="I43">
            <v>11768.863852609955</v>
          </cell>
          <cell r="J43">
            <v>10827.354744401158</v>
          </cell>
          <cell r="K43">
            <v>8445.3367006329026</v>
          </cell>
          <cell r="L43">
            <v>5151.6553873860721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</row>
      </sheetData>
      <sheetData sheetId="9">
        <row r="12">
          <cell r="B12">
            <v>40.986401057268715</v>
          </cell>
          <cell r="C12">
            <v>54.921777416740085</v>
          </cell>
          <cell r="D12">
            <v>73.59518173843172</v>
          </cell>
          <cell r="E12">
            <v>110.39277260764759</v>
          </cell>
          <cell r="F12">
            <v>165.58915891147137</v>
          </cell>
          <cell r="G12">
            <v>202.01877387199508</v>
          </cell>
          <cell r="H12">
            <v>238.38215316895418</v>
          </cell>
          <cell r="I12">
            <v>283.67476227105544</v>
          </cell>
          <cell r="J12">
            <v>382.96092906592486</v>
          </cell>
          <cell r="K12">
            <v>283.39108750878438</v>
          </cell>
          <cell r="L12">
            <v>476.09702701475771</v>
          </cell>
          <cell r="X12">
            <v>1846.6388499017471</v>
          </cell>
          <cell r="Y12">
            <v>2031.3027348919218</v>
          </cell>
          <cell r="Z12">
            <v>2234.4330083811137</v>
          </cell>
          <cell r="AA12">
            <v>2457.8763092192253</v>
          </cell>
          <cell r="AB12">
            <v>2703.6639401411476</v>
          </cell>
          <cell r="AC12">
            <v>2974.0303341552622</v>
          </cell>
          <cell r="AD12">
            <v>3271.4333675707885</v>
          </cell>
          <cell r="AE12">
            <v>3598.5767043278674</v>
          </cell>
          <cell r="AF12">
            <v>3958.4343747606545</v>
          </cell>
          <cell r="AG12">
            <v>4275.109124741507</v>
          </cell>
          <cell r="AH12">
            <v>4617.1178547208274</v>
          </cell>
          <cell r="AI12">
            <v>4986.4872830984932</v>
          </cell>
          <cell r="AJ12">
            <v>5385.4062657463728</v>
          </cell>
          <cell r="AK12">
            <v>5816.2387670060825</v>
          </cell>
          <cell r="AL12">
            <v>6281.5378683665695</v>
          </cell>
          <cell r="AM12">
            <v>6784.060897835895</v>
          </cell>
          <cell r="AN12">
            <v>7326.7857696627671</v>
          </cell>
          <cell r="AO12">
            <v>7912.9286312357881</v>
          </cell>
          <cell r="AP12">
            <v>8545.9629217346519</v>
          </cell>
          <cell r="AQ12">
            <v>9058.7206970387306</v>
          </cell>
          <cell r="AR12">
            <v>9602.2439388610546</v>
          </cell>
          <cell r="AS12">
            <v>10178.378575192717</v>
          </cell>
          <cell r="AT12">
            <v>10789.08128970428</v>
          </cell>
          <cell r="AU12">
            <v>11436.426167086536</v>
          </cell>
          <cell r="AV12">
            <v>12122.611737111729</v>
          </cell>
          <cell r="AW12">
            <v>12849.968441338433</v>
          </cell>
          <cell r="AX12">
            <v>13620.966547818738</v>
          </cell>
          <cell r="AY12">
            <v>14438.224540687863</v>
          </cell>
          <cell r="AZ12">
            <v>15304.518013129134</v>
          </cell>
        </row>
        <row r="13">
          <cell r="B13">
            <v>49.913410291613438</v>
          </cell>
          <cell r="C13">
            <v>66.883969790762009</v>
          </cell>
          <cell r="D13">
            <v>89.624519519621103</v>
          </cell>
          <cell r="E13">
            <v>134.43677927943165</v>
          </cell>
          <cell r="F13">
            <v>201.65516891914748</v>
          </cell>
          <cell r="G13">
            <v>246.01930608135993</v>
          </cell>
          <cell r="H13">
            <v>290.30278117600471</v>
          </cell>
          <cell r="I13">
            <v>345.46030959944557</v>
          </cell>
          <cell r="J13">
            <v>466.37141795925152</v>
          </cell>
          <cell r="K13">
            <v>345.11484928984612</v>
          </cell>
          <cell r="L13">
            <v>579.79294680694147</v>
          </cell>
          <cell r="X13">
            <v>1876.7193002992344</v>
          </cell>
          <cell r="Y13">
            <v>2064.3912303291577</v>
          </cell>
          <cell r="Z13">
            <v>2270.8303533620733</v>
          </cell>
          <cell r="AA13">
            <v>2497.9133886982809</v>
          </cell>
          <cell r="AB13">
            <v>2747.7047275681089</v>
          </cell>
          <cell r="AC13">
            <v>3022.4752003249196</v>
          </cell>
          <cell r="AD13">
            <v>3324.7227203574116</v>
          </cell>
          <cell r="AE13">
            <v>3657.1949923931529</v>
          </cell>
          <cell r="AF13">
            <v>4022.9144916324681</v>
          </cell>
          <cell r="AG13">
            <v>4344.7476509630651</v>
          </cell>
          <cell r="AH13">
            <v>4692.3274630401102</v>
          </cell>
          <cell r="AI13">
            <v>5067.7136600833192</v>
          </cell>
          <cell r="AJ13">
            <v>5473.1307528899852</v>
          </cell>
          <cell r="AK13">
            <v>5910.9812131211838</v>
          </cell>
          <cell r="AL13">
            <v>6383.8597101708783</v>
          </cell>
          <cell r="AM13">
            <v>6894.5684869845481</v>
          </cell>
          <cell r="AN13">
            <v>7446.1339659433124</v>
          </cell>
          <cell r="AO13">
            <v>8041.8246832187779</v>
          </cell>
          <cell r="AP13">
            <v>8685.1706578762805</v>
          </cell>
          <cell r="AQ13">
            <v>9206.2808973488573</v>
          </cell>
          <cell r="AR13">
            <v>9758.6577511897885</v>
          </cell>
          <cell r="AS13">
            <v>10344.177216261176</v>
          </cell>
          <cell r="AT13">
            <v>10964.827849236846</v>
          </cell>
          <cell r="AU13">
            <v>11622.717520191058</v>
          </cell>
          <cell r="AV13">
            <v>12320.080571402521</v>
          </cell>
          <cell r="AW13">
            <v>13059.285405686673</v>
          </cell>
          <cell r="AX13">
            <v>13842.842530027872</v>
          </cell>
          <cell r="AY13">
            <v>14673.413081829545</v>
          </cell>
          <cell r="AZ13">
            <v>15553.817866739319</v>
          </cell>
        </row>
        <row r="14">
          <cell r="B14">
            <v>7.0770206821101542</v>
          </cell>
          <cell r="C14">
            <v>9.483207714027607</v>
          </cell>
          <cell r="D14">
            <v>12.707498336796995</v>
          </cell>
          <cell r="E14">
            <v>19.061247505195492</v>
          </cell>
          <cell r="F14">
            <v>28.591871257793237</v>
          </cell>
          <cell r="G14">
            <v>34.88208293450775</v>
          </cell>
          <cell r="H14">
            <v>41.160857862719141</v>
          </cell>
          <cell r="I14">
            <v>48.981420856635772</v>
          </cell>
          <cell r="J14">
            <v>66.124918156458293</v>
          </cell>
          <cell r="K14">
            <v>48.932439435779138</v>
          </cell>
          <cell r="L14">
            <v>82.206498252108943</v>
          </cell>
          <cell r="X14">
            <v>301.406112982823</v>
          </cell>
          <cell r="Y14">
            <v>331.5467242811053</v>
          </cell>
          <cell r="Z14">
            <v>364.70139670921583</v>
          </cell>
          <cell r="AA14">
            <v>401.17153638013741</v>
          </cell>
          <cell r="AB14">
            <v>441.28869001815116</v>
          </cell>
          <cell r="AC14">
            <v>485.41755901996629</v>
          </cell>
          <cell r="AD14">
            <v>533.95931492196291</v>
          </cell>
          <cell r="AE14">
            <v>587.35524641415918</v>
          </cell>
          <cell r="AF14">
            <v>646.09077105557515</v>
          </cell>
          <cell r="AG14">
            <v>697.77803274002122</v>
          </cell>
          <cell r="AH14">
            <v>753.60027535922291</v>
          </cell>
          <cell r="AI14">
            <v>813.88829738796073</v>
          </cell>
          <cell r="AJ14">
            <v>878.99936117899756</v>
          </cell>
          <cell r="AK14">
            <v>949.31931007331741</v>
          </cell>
          <cell r="AL14">
            <v>1025.2648548791828</v>
          </cell>
          <cell r="AM14">
            <v>1107.2860432695174</v>
          </cell>
          <cell r="AN14">
            <v>1195.8689267310788</v>
          </cell>
          <cell r="AO14">
            <v>1291.538440869565</v>
          </cell>
          <cell r="AP14">
            <v>1394.8615161391301</v>
          </cell>
          <cell r="AQ14">
            <v>1478.5532071074779</v>
          </cell>
          <cell r="AR14">
            <v>1567.2663995339265</v>
          </cell>
          <cell r="AS14">
            <v>1661.3023835059621</v>
          </cell>
          <cell r="AT14">
            <v>1760.9805265163197</v>
          </cell>
          <cell r="AU14">
            <v>1866.6393581072989</v>
          </cell>
          <cell r="AV14">
            <v>1978.6377195937368</v>
          </cell>
          <cell r="AW14">
            <v>2097.3559827693612</v>
          </cell>
          <cell r="AX14">
            <v>2223.197341735523</v>
          </cell>
          <cell r="AY14">
            <v>2356.5891822396543</v>
          </cell>
          <cell r="AZ14">
            <v>2497.9845331740335</v>
          </cell>
        </row>
        <row r="15">
          <cell r="B15">
            <v>3.7623891684026001</v>
          </cell>
          <cell r="C15">
            <v>5.0416014856594842</v>
          </cell>
          <cell r="D15">
            <v>6.7557459907837094</v>
          </cell>
          <cell r="E15">
            <v>10.133618986175565</v>
          </cell>
          <cell r="F15">
            <v>15.200428479263346</v>
          </cell>
          <cell r="G15">
            <v>18.544522744701283</v>
          </cell>
          <cell r="H15">
            <v>21.882536838747512</v>
          </cell>
          <cell r="I15">
            <v>26.040218838109539</v>
          </cell>
          <cell r="J15">
            <v>35.154295431447878</v>
          </cell>
          <cell r="K15">
            <v>26.01417861927143</v>
          </cell>
          <cell r="L15">
            <v>43.703820080375998</v>
          </cell>
          <cell r="X15">
            <v>315.54392466964202</v>
          </cell>
          <cell r="Y15">
            <v>347.09831713660623</v>
          </cell>
          <cell r="Z15">
            <v>381.80814885026683</v>
          </cell>
          <cell r="AA15">
            <v>419.98896373529351</v>
          </cell>
          <cell r="AB15">
            <v>461.98786010882287</v>
          </cell>
          <cell r="AC15">
            <v>508.18664611970519</v>
          </cell>
          <cell r="AD15">
            <v>559.00531073167576</v>
          </cell>
          <cell r="AE15">
            <v>614.90584180484336</v>
          </cell>
          <cell r="AF15">
            <v>676.39642598532771</v>
          </cell>
          <cell r="AG15">
            <v>730.50814006415396</v>
          </cell>
          <cell r="AH15">
            <v>788.94879126928629</v>
          </cell>
          <cell r="AI15">
            <v>852.06469457082915</v>
          </cell>
          <cell r="AJ15">
            <v>920.22987013649549</v>
          </cell>
          <cell r="AK15">
            <v>993.84825974741511</v>
          </cell>
          <cell r="AL15">
            <v>1073.3561205272083</v>
          </cell>
          <cell r="AM15">
            <v>1159.224610169385</v>
          </cell>
          <cell r="AN15">
            <v>1251.9625789829358</v>
          </cell>
          <cell r="AO15">
            <v>1352.1195853015706</v>
          </cell>
          <cell r="AP15">
            <v>1460.2891521256963</v>
          </cell>
          <cell r="AQ15">
            <v>1547.906501253238</v>
          </cell>
          <cell r="AR15">
            <v>1640.7808913284323</v>
          </cell>
          <cell r="AS15">
            <v>1739.2277448081381</v>
          </cell>
          <cell r="AT15">
            <v>1843.5814094966265</v>
          </cell>
          <cell r="AU15">
            <v>1954.1962940664241</v>
          </cell>
          <cell r="AV15">
            <v>2071.4480717104097</v>
          </cell>
          <cell r="AW15">
            <v>2195.7349560130342</v>
          </cell>
          <cell r="AX15">
            <v>2327.4790533738164</v>
          </cell>
          <cell r="AY15">
            <v>2467.1277965762456</v>
          </cell>
          <cell r="AZ15">
            <v>2615.1554643708205</v>
          </cell>
        </row>
        <row r="16">
          <cell r="B16">
            <v>3.1256841345986515</v>
          </cell>
          <cell r="C16">
            <v>4.188416740362193</v>
          </cell>
          <cell r="D16">
            <v>5.6124784320853385</v>
          </cell>
          <cell r="E16">
            <v>8.4187176481280073</v>
          </cell>
          <cell r="F16">
            <v>12.62807647219201</v>
          </cell>
          <cell r="G16">
            <v>15.406253296074251</v>
          </cell>
          <cell r="H16">
            <v>18.179378889367616</v>
          </cell>
          <cell r="I16">
            <v>21.633460878347464</v>
          </cell>
          <cell r="J16">
            <v>29.205172185769079</v>
          </cell>
          <cell r="K16">
            <v>21.611827417469119</v>
          </cell>
          <cell r="L16">
            <v>36.307870061348119</v>
          </cell>
          <cell r="X16">
            <v>59.258487283050037</v>
          </cell>
          <cell r="Y16">
            <v>65.184336011355043</v>
          </cell>
          <cell r="Z16">
            <v>71.702769612490542</v>
          </cell>
          <cell r="AA16">
            <v>78.8730465737396</v>
          </cell>
          <cell r="AB16">
            <v>86.76035123111356</v>
          </cell>
          <cell r="AC16">
            <v>95.436386354224922</v>
          </cell>
          <cell r="AD16">
            <v>104.98002498964742</v>
          </cell>
          <cell r="AE16">
            <v>115.47802748861216</v>
          </cell>
          <cell r="AF16">
            <v>127.02583023747337</v>
          </cell>
          <cell r="AG16">
            <v>137.18789665647125</v>
          </cell>
          <cell r="AH16">
            <v>148.16292838898895</v>
          </cell>
          <cell r="AI16">
            <v>160.01596266010807</v>
          </cell>
          <cell r="AJ16">
            <v>172.81723967291671</v>
          </cell>
          <cell r="AK16">
            <v>186.64261884675005</v>
          </cell>
          <cell r="AL16">
            <v>201.57402835449005</v>
          </cell>
          <cell r="AM16">
            <v>217.69995062284926</v>
          </cell>
          <cell r="AN16">
            <v>235.11594667267721</v>
          </cell>
          <cell r="AO16">
            <v>253.9252224064914</v>
          </cell>
          <cell r="AP16">
            <v>274.23924019901074</v>
          </cell>
          <cell r="AQ16">
            <v>290.69359461095138</v>
          </cell>
          <cell r="AR16">
            <v>308.13521028760846</v>
          </cell>
          <cell r="AS16">
            <v>326.62332290486495</v>
          </cell>
          <cell r="AT16">
            <v>346.22072227915686</v>
          </cell>
          <cell r="AU16">
            <v>366.99396561590629</v>
          </cell>
          <cell r="AV16">
            <v>389.01360355286067</v>
          </cell>
          <cell r="AW16">
            <v>412.35441976603232</v>
          </cell>
          <cell r="AX16">
            <v>437.09568495199426</v>
          </cell>
          <cell r="AY16">
            <v>463.32142604911394</v>
          </cell>
          <cell r="AZ16">
            <v>491.12071161206075</v>
          </cell>
        </row>
        <row r="17">
          <cell r="B17">
            <v>38.399642028026541</v>
          </cell>
          <cell r="C17">
            <v>51.455520317555568</v>
          </cell>
          <cell r="D17">
            <v>68.950397225524469</v>
          </cell>
          <cell r="E17">
            <v>103.4255958382867</v>
          </cell>
          <cell r="F17">
            <v>155.13839375743004</v>
          </cell>
          <cell r="G17">
            <v>189.26884038406465</v>
          </cell>
          <cell r="H17">
            <v>223.33723165319626</v>
          </cell>
          <cell r="I17">
            <v>265.77130566730352</v>
          </cell>
          <cell r="J17">
            <v>358.79126265085978</v>
          </cell>
          <cell r="K17">
            <v>265.50553436163625</v>
          </cell>
          <cell r="L17">
            <v>446.04929772754889</v>
          </cell>
          <cell r="X17">
            <v>1565.9882476931905</v>
          </cell>
          <cell r="Y17">
            <v>1722.5870724625095</v>
          </cell>
          <cell r="Z17">
            <v>1894.8457797087603</v>
          </cell>
          <cell r="AA17">
            <v>2084.3303576796366</v>
          </cell>
          <cell r="AB17">
            <v>2292.7633934476003</v>
          </cell>
          <cell r="AC17">
            <v>2522.0397327923602</v>
          </cell>
          <cell r="AD17">
            <v>2774.2437060715961</v>
          </cell>
          <cell r="AE17">
            <v>3051.6680766787558</v>
          </cell>
          <cell r="AF17">
            <v>3356.8348843466315</v>
          </cell>
          <cell r="AG17">
            <v>3625.381675094362</v>
          </cell>
          <cell r="AH17">
            <v>3915.4122091019108</v>
          </cell>
          <cell r="AI17">
            <v>4228.6451858300634</v>
          </cell>
          <cell r="AJ17">
            <v>4566.9368006964687</v>
          </cell>
          <cell r="AK17">
            <v>4932.2917447521859</v>
          </cell>
          <cell r="AL17">
            <v>5326.8750843323605</v>
          </cell>
          <cell r="AM17">
            <v>5753.0250910789491</v>
          </cell>
          <cell r="AN17">
            <v>6213.2670983652652</v>
          </cell>
          <cell r="AO17">
            <v>6710.3284662344868</v>
          </cell>
          <cell r="AP17">
            <v>7247.1547435332459</v>
          </cell>
          <cell r="AQ17">
            <v>7681.9840281452407</v>
          </cell>
          <cell r="AR17">
            <v>8142.9030698339548</v>
          </cell>
          <cell r="AS17">
            <v>8631.4772540239919</v>
          </cell>
          <cell r="AT17">
            <v>9149.3658892654312</v>
          </cell>
          <cell r="AU17">
            <v>9698.3278426213565</v>
          </cell>
          <cell r="AV17">
            <v>10280.227513178637</v>
          </cell>
          <cell r="AW17">
            <v>10897.041163969356</v>
          </cell>
          <cell r="AX17">
            <v>11550.863633807518</v>
          </cell>
          <cell r="AY17">
            <v>12243.915451835968</v>
          </cell>
          <cell r="AZ17">
            <v>12978.550378946125</v>
          </cell>
        </row>
        <row r="18">
          <cell r="B18">
            <v>38.356544786693163</v>
          </cell>
          <cell r="C18">
            <v>51.397770014168842</v>
          </cell>
          <cell r="D18">
            <v>68.873011818986257</v>
          </cell>
          <cell r="E18">
            <v>103.30951772847938</v>
          </cell>
          <cell r="F18">
            <v>154.96427659271907</v>
          </cell>
          <cell r="G18">
            <v>189.05641744311725</v>
          </cell>
          <cell r="H18">
            <v>223.08657258287835</v>
          </cell>
          <cell r="I18">
            <v>265.47302137362522</v>
          </cell>
          <cell r="J18">
            <v>358.3885788543941</v>
          </cell>
          <cell r="K18">
            <v>265.20754835225165</v>
          </cell>
          <cell r="L18">
            <v>445.54868123178278</v>
          </cell>
          <cell r="X18">
            <v>1538.3142333275021</v>
          </cell>
          <cell r="Y18">
            <v>1692.1456566602524</v>
          </cell>
          <cell r="Z18">
            <v>1861.3602223262776</v>
          </cell>
          <cell r="AA18">
            <v>2047.4962445589053</v>
          </cell>
          <cell r="AB18">
            <v>2252.245869014796</v>
          </cell>
          <cell r="AC18">
            <v>2477.4704559162756</v>
          </cell>
          <cell r="AD18">
            <v>2725.2175015079033</v>
          </cell>
          <cell r="AE18">
            <v>2997.7392516586938</v>
          </cell>
          <cell r="AF18">
            <v>3297.5131768245633</v>
          </cell>
          <cell r="AG18">
            <v>3561.3142309705281</v>
          </cell>
          <cell r="AH18">
            <v>3846.2193694481703</v>
          </cell>
          <cell r="AI18">
            <v>4153.9169190040238</v>
          </cell>
          <cell r="AJ18">
            <v>4486.2302725243462</v>
          </cell>
          <cell r="AK18">
            <v>4845.128694326294</v>
          </cell>
          <cell r="AL18">
            <v>5232.7389898723977</v>
          </cell>
          <cell r="AM18">
            <v>5651.3581090621892</v>
          </cell>
          <cell r="AN18">
            <v>6103.4667577871642</v>
          </cell>
          <cell r="AO18">
            <v>6591.7440984101377</v>
          </cell>
          <cell r="AP18">
            <v>7119.0836262829489</v>
          </cell>
          <cell r="AQ18">
            <v>7546.2286438599258</v>
          </cell>
          <cell r="AR18">
            <v>7999.0023624915211</v>
          </cell>
          <cell r="AS18">
            <v>8478.942504241013</v>
          </cell>
          <cell r="AT18">
            <v>8987.6790544954747</v>
          </cell>
          <cell r="AU18">
            <v>9526.9397977652025</v>
          </cell>
          <cell r="AV18">
            <v>10098.556185631114</v>
          </cell>
          <cell r="AW18">
            <v>10704.469556768981</v>
          </cell>
          <cell r="AX18">
            <v>11346.73773017512</v>
          </cell>
          <cell r="AY18">
            <v>12027.541993985627</v>
          </cell>
          <cell r="AZ18">
            <v>12749.194513624765</v>
          </cell>
        </row>
        <row r="19">
          <cell r="B19">
            <v>5.4112215735412832</v>
          </cell>
          <cell r="C19">
            <v>7.2510369085453199</v>
          </cell>
          <cell r="D19">
            <v>9.7163894574507292</v>
          </cell>
          <cell r="E19">
            <v>14.574584186176095</v>
          </cell>
          <cell r="F19">
            <v>21.861876279264141</v>
          </cell>
          <cell r="G19">
            <v>26.67148906070225</v>
          </cell>
          <cell r="H19">
            <v>31.472357091628652</v>
          </cell>
          <cell r="I19">
            <v>37.452104939038094</v>
          </cell>
          <cell r="J19">
            <v>50.560341667701429</v>
          </cell>
          <cell r="K19">
            <v>37.414652834099059</v>
          </cell>
          <cell r="L19">
            <v>62.856616761286418</v>
          </cell>
          <cell r="X19">
            <v>156.41834206693409</v>
          </cell>
          <cell r="Y19">
            <v>172.06017627362749</v>
          </cell>
          <cell r="Z19">
            <v>189.26619390099023</v>
          </cell>
          <cell r="AA19">
            <v>208.19281329108927</v>
          </cell>
          <cell r="AB19">
            <v>229.01209462019818</v>
          </cell>
          <cell r="AC19">
            <v>251.91330408221802</v>
          </cell>
          <cell r="AD19">
            <v>277.10463449043982</v>
          </cell>
          <cell r="AE19">
            <v>304.81509793948379</v>
          </cell>
          <cell r="AF19">
            <v>335.29660773343215</v>
          </cell>
          <cell r="AG19">
            <v>362.12033635210673</v>
          </cell>
          <cell r="AH19">
            <v>391.08996326027528</v>
          </cell>
          <cell r="AI19">
            <v>422.37716032109734</v>
          </cell>
          <cell r="AJ19">
            <v>456.16733314678515</v>
          </cell>
          <cell r="AK19">
            <v>492.66071979852796</v>
          </cell>
          <cell r="AL19">
            <v>532.07357738241024</v>
          </cell>
          <cell r="AM19">
            <v>574.63946357300301</v>
          </cell>
          <cell r="AN19">
            <v>620.61062065884323</v>
          </cell>
          <cell r="AO19">
            <v>670.25947031155067</v>
          </cell>
          <cell r="AP19">
            <v>723.88022793647474</v>
          </cell>
          <cell r="AQ19">
            <v>767.31304161266326</v>
          </cell>
          <cell r="AR19">
            <v>813.35182410942309</v>
          </cell>
          <cell r="AS19">
            <v>862.15293355598851</v>
          </cell>
          <cell r="AT19">
            <v>913.88210956934779</v>
          </cell>
          <cell r="AU19">
            <v>968.71503614350866</v>
          </cell>
          <cell r="AV19">
            <v>1026.8379383121191</v>
          </cell>
          <cell r="AW19">
            <v>1088.4482146108462</v>
          </cell>
          <cell r="AX19">
            <v>1153.7551074874971</v>
          </cell>
          <cell r="AY19">
            <v>1222.9804139367468</v>
          </cell>
          <cell r="AZ19">
            <v>1296.3592387729516</v>
          </cell>
        </row>
        <row r="20">
          <cell r="B20">
            <v>31.336231001074289</v>
          </cell>
          <cell r="C20">
            <v>41.990549541439549</v>
          </cell>
          <cell r="D20">
            <v>56.267336385528999</v>
          </cell>
          <cell r="E20">
            <v>84.401004578293495</v>
          </cell>
          <cell r="F20">
            <v>126.60150686744024</v>
          </cell>
          <cell r="G20">
            <v>154.45383837827708</v>
          </cell>
          <cell r="H20">
            <v>182.25552928636694</v>
          </cell>
          <cell r="I20">
            <v>216.88407985077666</v>
          </cell>
          <cell r="J20">
            <v>292.79350779854849</v>
          </cell>
          <cell r="K20">
            <v>216.66719577092587</v>
          </cell>
          <cell r="L20">
            <v>364.00088889515547</v>
          </cell>
          <cell r="X20">
            <v>1223.0711131618348</v>
          </cell>
          <cell r="Y20">
            <v>1345.3782244780182</v>
          </cell>
          <cell r="Z20">
            <v>1479.91604692582</v>
          </cell>
          <cell r="AA20">
            <v>1627.907651618402</v>
          </cell>
          <cell r="AB20">
            <v>1790.6984167802423</v>
          </cell>
          <cell r="AC20">
            <v>1969.7682584582665</v>
          </cell>
          <cell r="AD20">
            <v>2166.7450843040933</v>
          </cell>
          <cell r="AE20">
            <v>2383.4195927345027</v>
          </cell>
          <cell r="AF20">
            <v>2621.761552007953</v>
          </cell>
          <cell r="AG20">
            <v>2831.5024761685891</v>
          </cell>
          <cell r="AH20">
            <v>3058.0226742620762</v>
          </cell>
          <cell r="AI20">
            <v>3302.6644882030423</v>
          </cell>
          <cell r="AJ20">
            <v>3566.8776472592858</v>
          </cell>
          <cell r="AK20">
            <v>3852.2278590400288</v>
          </cell>
          <cell r="AL20">
            <v>4160.406087763231</v>
          </cell>
          <cell r="AM20">
            <v>4493.2385747842891</v>
          </cell>
          <cell r="AN20">
            <v>4852.6976607670322</v>
          </cell>
          <cell r="AO20">
            <v>5240.913473628395</v>
          </cell>
          <cell r="AP20">
            <v>5660.1865515186664</v>
          </cell>
          <cell r="AQ20">
            <v>5999.7977446097866</v>
          </cell>
          <cell r="AR20">
            <v>6359.785609286374</v>
          </cell>
          <cell r="AS20">
            <v>6741.372745843556</v>
          </cell>
          <cell r="AT20">
            <v>7145.8551105941697</v>
          </cell>
          <cell r="AU20">
            <v>7574.6064172298202</v>
          </cell>
          <cell r="AV20">
            <v>8029.0828022636097</v>
          </cell>
          <cell r="AW20">
            <v>8510.8277703994263</v>
          </cell>
          <cell r="AX20">
            <v>9021.4774366233924</v>
          </cell>
          <cell r="AY20">
            <v>9562.7660828207954</v>
          </cell>
          <cell r="AZ20">
            <v>10136.532047790042</v>
          </cell>
        </row>
        <row r="21">
          <cell r="B21">
            <v>379.45986856096397</v>
          </cell>
          <cell r="C21">
            <v>508.47622387169179</v>
          </cell>
          <cell r="D21">
            <v>681.35813998806702</v>
          </cell>
          <cell r="E21">
            <v>1022.0372099821005</v>
          </cell>
          <cell r="F21">
            <v>1533.0558149731507</v>
          </cell>
          <cell r="G21">
            <v>1870.3280942672438</v>
          </cell>
          <cell r="H21">
            <v>2206.9871512353475</v>
          </cell>
          <cell r="I21">
            <v>2626.3147099700636</v>
          </cell>
          <cell r="J21">
            <v>3545.5248584595861</v>
          </cell>
          <cell r="K21">
            <v>2623.6883952600938</v>
          </cell>
          <cell r="L21">
            <v>4407.7965040369572</v>
          </cell>
          <cell r="X21">
            <v>11338.524972828873</v>
          </cell>
          <cell r="Y21">
            <v>12472.37747011176</v>
          </cell>
          <cell r="Z21">
            <v>13719.615217122937</v>
          </cell>
          <cell r="AA21">
            <v>15091.576738835231</v>
          </cell>
          <cell r="AB21">
            <v>16600.734412718753</v>
          </cell>
          <cell r="AC21">
            <v>18260.807853990627</v>
          </cell>
          <cell r="AD21">
            <v>20086.88863938969</v>
          </cell>
          <cell r="AE21">
            <v>22095.577503328659</v>
          </cell>
          <cell r="AF21">
            <v>24305.135253661523</v>
          </cell>
          <cell r="AG21">
            <v>26249.546073954443</v>
          </cell>
          <cell r="AH21">
            <v>28349.509759870798</v>
          </cell>
          <cell r="AI21">
            <v>30617.470540660463</v>
          </cell>
          <cell r="AJ21">
            <v>33066.868183913299</v>
          </cell>
          <cell r="AK21">
            <v>35712.21763862636</v>
          </cell>
          <cell r="AL21">
            <v>38569.195049716465</v>
          </cell>
          <cell r="AM21">
            <v>41654.730653693783</v>
          </cell>
          <cell r="AN21">
            <v>44987.109105989286</v>
          </cell>
          <cell r="AO21">
            <v>48586.07783446843</v>
          </cell>
          <cell r="AP21">
            <v>52472.964061225903</v>
          </cell>
          <cell r="AQ21">
            <v>55621.341904899455</v>
          </cell>
          <cell r="AR21">
            <v>58958.622419193423</v>
          </cell>
          <cell r="AS21">
            <v>62496.139764345025</v>
          </cell>
          <cell r="AT21">
            <v>66245.908150205723</v>
          </cell>
          <cell r="AU21">
            <v>70220.662639218062</v>
          </cell>
          <cell r="AV21">
            <v>74433.902397571146</v>
          </cell>
          <cell r="AW21">
            <v>78899.936541425413</v>
          </cell>
          <cell r="AX21">
            <v>83633.932733910944</v>
          </cell>
          <cell r="AY21">
            <v>88651.968697945602</v>
          </cell>
          <cell r="AZ21">
            <v>93971.086819822332</v>
          </cell>
        </row>
        <row r="22">
          <cell r="B22">
            <v>491.5035889001316</v>
          </cell>
          <cell r="C22">
            <v>658.6148091261764</v>
          </cell>
          <cell r="D22">
            <v>882.5438442290764</v>
          </cell>
          <cell r="E22">
            <v>1323.8157663436145</v>
          </cell>
          <cell r="F22">
            <v>1985.7236495154218</v>
          </cell>
          <cell r="G22">
            <v>2422.5828524088147</v>
          </cell>
          <cell r="H22">
            <v>2858.647765842401</v>
          </cell>
          <cell r="I22">
            <v>3401.7908413524569</v>
          </cell>
          <cell r="J22">
            <v>4592.4176358258173</v>
          </cell>
          <cell r="K22">
            <v>3398.3890505111049</v>
          </cell>
          <cell r="L22">
            <v>5709.2936048586562</v>
          </cell>
          <cell r="X22">
            <v>18255.291220330902</v>
          </cell>
          <cell r="Y22">
            <v>20080.820342363993</v>
          </cell>
          <cell r="Z22">
            <v>22088.902376600392</v>
          </cell>
          <cell r="AA22">
            <v>24297.79261426043</v>
          </cell>
          <cell r="AB22">
            <v>26727.571875686474</v>
          </cell>
          <cell r="AC22">
            <v>29400.329063255122</v>
          </cell>
          <cell r="AD22">
            <v>32340.361969580634</v>
          </cell>
          <cell r="AE22">
            <v>35574.398166538696</v>
          </cell>
          <cell r="AF22">
            <v>39131.837983192563</v>
          </cell>
          <cell r="AG22">
            <v>42262.385021847971</v>
          </cell>
          <cell r="AH22">
            <v>45643.375823595808</v>
          </cell>
          <cell r="AI22">
            <v>49294.845889483477</v>
          </cell>
          <cell r="AJ22">
            <v>53238.433560642152</v>
          </cell>
          <cell r="AK22">
            <v>57497.508245493525</v>
          </cell>
          <cell r="AL22">
            <v>62097.30890513301</v>
          </cell>
          <cell r="AM22">
            <v>67065.093617543651</v>
          </cell>
          <cell r="AN22">
            <v>72430.301106947139</v>
          </cell>
          <cell r="AO22">
            <v>78224.725195502906</v>
          </cell>
          <cell r="AP22">
            <v>84482.703211143133</v>
          </cell>
          <cell r="AQ22">
            <v>89551.665403811727</v>
          </cell>
          <cell r="AR22">
            <v>94924.765328040434</v>
          </cell>
          <cell r="AS22">
            <v>100620.25124772286</v>
          </cell>
          <cell r="AT22">
            <v>106657.46632258623</v>
          </cell>
          <cell r="AU22">
            <v>113056.9143019414</v>
          </cell>
          <cell r="AV22">
            <v>119840.32916005788</v>
          </cell>
          <cell r="AW22">
            <v>127030.74890966136</v>
          </cell>
          <cell r="AX22">
            <v>134652.59384424103</v>
          </cell>
          <cell r="AY22">
            <v>142731.74947489548</v>
          </cell>
          <cell r="AZ22">
            <v>151295.65444338921</v>
          </cell>
        </row>
        <row r="23">
          <cell r="B23">
            <v>20.981551701768886</v>
          </cell>
          <cell r="C23">
            <v>28.115279280370309</v>
          </cell>
          <cell r="D23">
            <v>37.674474235696216</v>
          </cell>
          <cell r="E23">
            <v>56.511711353544321</v>
          </cell>
          <cell r="F23">
            <v>84.767567030316485</v>
          </cell>
          <cell r="G23">
            <v>103.41643177698612</v>
          </cell>
          <cell r="H23">
            <v>122.0313894968436</v>
          </cell>
          <cell r="I23">
            <v>145.21735350124388</v>
          </cell>
          <cell r="J23">
            <v>196.04342722667926</v>
          </cell>
          <cell r="K23">
            <v>145.07213614774264</v>
          </cell>
          <cell r="L23">
            <v>243.72118872820764</v>
          </cell>
          <cell r="X23">
            <v>863.91053541583608</v>
          </cell>
          <cell r="Y23">
            <v>950.30158895741965</v>
          </cell>
          <cell r="Z23">
            <v>1045.3317478531617</v>
          </cell>
          <cell r="AA23">
            <v>1149.8649226384778</v>
          </cell>
          <cell r="AB23">
            <v>1264.8514149023256</v>
          </cell>
          <cell r="AC23">
            <v>1391.3365563925581</v>
          </cell>
          <cell r="AD23">
            <v>1530.4702120318138</v>
          </cell>
          <cell r="AE23">
            <v>1683.5172332349953</v>
          </cell>
          <cell r="AF23">
            <v>1851.8689565584948</v>
          </cell>
          <cell r="AG23">
            <v>2000.0184730831743</v>
          </cell>
          <cell r="AH23">
            <v>2160.0199509298282</v>
          </cell>
          <cell r="AI23">
            <v>2332.8215470042146</v>
          </cell>
          <cell r="AJ23">
            <v>2519.4472707645518</v>
          </cell>
          <cell r="AK23">
            <v>2721.0030524257159</v>
          </cell>
          <cell r="AL23">
            <v>2938.683296619773</v>
          </cell>
          <cell r="AM23">
            <v>3173.777960349355</v>
          </cell>
          <cell r="AN23">
            <v>3427.6801971773034</v>
          </cell>
          <cell r="AO23">
            <v>3701.8946129514875</v>
          </cell>
          <cell r="AP23">
            <v>3998.0461819876064</v>
          </cell>
          <cell r="AQ23">
            <v>4237.9289529068628</v>
          </cell>
          <cell r="AR23">
            <v>4492.2046900812747</v>
          </cell>
          <cell r="AS23">
            <v>4761.7369714861516</v>
          </cell>
          <cell r="AT23">
            <v>5047.4411897753207</v>
          </cell>
          <cell r="AU23">
            <v>5350.2876611618403</v>
          </cell>
          <cell r="AV23">
            <v>5671.3049208315506</v>
          </cell>
          <cell r="AW23">
            <v>6011.5832160814434</v>
          </cell>
          <cell r="AX23">
            <v>6372.2782090463297</v>
          </cell>
          <cell r="AY23">
            <v>6754.6149015891096</v>
          </cell>
          <cell r="AZ23">
            <v>7159.8917956844562</v>
          </cell>
        </row>
        <row r="24">
          <cell r="B24">
            <v>23.170437906331799</v>
          </cell>
          <cell r="C24">
            <v>31.04838679448461</v>
          </cell>
          <cell r="D24">
            <v>41.60483830460938</v>
          </cell>
          <cell r="E24">
            <v>62.407257456914074</v>
          </cell>
          <cell r="F24">
            <v>93.610886185371115</v>
          </cell>
          <cell r="G24">
            <v>114.20528114615276</v>
          </cell>
          <cell r="H24">
            <v>134.76223175246025</v>
          </cell>
          <cell r="I24">
            <v>160.36705578542768</v>
          </cell>
          <cell r="J24">
            <v>216.49552531032739</v>
          </cell>
          <cell r="K24">
            <v>160.20668872964228</v>
          </cell>
          <cell r="L24">
            <v>269.147237065799</v>
          </cell>
          <cell r="X24">
            <v>954.45269111227299</v>
          </cell>
          <cell r="Y24">
            <v>1049.8979602235004</v>
          </cell>
          <cell r="Z24">
            <v>1154.8877562458504</v>
          </cell>
          <cell r="AA24">
            <v>1270.3765318704354</v>
          </cell>
          <cell r="AB24">
            <v>1397.414185057479</v>
          </cell>
          <cell r="AC24">
            <v>1537.155603563227</v>
          </cell>
          <cell r="AD24">
            <v>1690.8711639195499</v>
          </cell>
          <cell r="AE24">
            <v>1859.958280311505</v>
          </cell>
          <cell r="AF24">
            <v>2045.9541083426554</v>
          </cell>
          <cell r="AG24">
            <v>2209.6304370100679</v>
          </cell>
          <cell r="AH24">
            <v>2386.4008719708731</v>
          </cell>
          <cell r="AI24">
            <v>2577.3129417285431</v>
          </cell>
          <cell r="AJ24">
            <v>2783.4979770668265</v>
          </cell>
          <cell r="AK24">
            <v>3006.1778152321726</v>
          </cell>
          <cell r="AL24">
            <v>3246.6720404507464</v>
          </cell>
          <cell r="AM24">
            <v>3506.4058036868059</v>
          </cell>
          <cell r="AN24">
            <v>3786.9182679817504</v>
          </cell>
          <cell r="AO24">
            <v>4089.8717294202906</v>
          </cell>
          <cell r="AP24">
            <v>4417.061467773914</v>
          </cell>
          <cell r="AQ24">
            <v>4682.0851558403492</v>
          </cell>
          <cell r="AR24">
            <v>4963.01026519077</v>
          </cell>
          <cell r="AS24">
            <v>5260.7908811022162</v>
          </cell>
          <cell r="AT24">
            <v>5576.4383339683491</v>
          </cell>
          <cell r="AU24">
            <v>5911.0246340064496</v>
          </cell>
          <cell r="AV24">
            <v>6265.6861120468366</v>
          </cell>
          <cell r="AW24">
            <v>6641.6272787696471</v>
          </cell>
          <cell r="AX24">
            <v>7040.1249154958259</v>
          </cell>
          <cell r="AY24">
            <v>7462.5324104255751</v>
          </cell>
          <cell r="AZ24">
            <v>7910.2843550511097</v>
          </cell>
        </row>
        <row r="25">
          <cell r="B25">
            <v>2.1242403425628713</v>
          </cell>
          <cell r="C25">
            <v>2.8464820590342477</v>
          </cell>
          <cell r="D25">
            <v>3.814285959105892</v>
          </cell>
          <cell r="E25">
            <v>5.7214289386588382</v>
          </cell>
          <cell r="F25">
            <v>8.5821434079882568</v>
          </cell>
          <cell r="G25">
            <v>10.470214957745673</v>
          </cell>
          <cell r="H25">
            <v>12.354853650139894</v>
          </cell>
          <cell r="I25">
            <v>14.702275843666474</v>
          </cell>
          <cell r="J25">
            <v>19.848072388949742</v>
          </cell>
          <cell r="K25">
            <v>14.68757356782281</v>
          </cell>
          <cell r="L25">
            <v>24.67512359394232</v>
          </cell>
          <cell r="X25">
            <v>102.24345090105942</v>
          </cell>
          <cell r="Y25">
            <v>112.46779599116536</v>
          </cell>
          <cell r="Z25">
            <v>123.7145755902819</v>
          </cell>
          <cell r="AA25">
            <v>136.08603314931008</v>
          </cell>
          <cell r="AB25">
            <v>149.69463646424109</v>
          </cell>
          <cell r="AC25">
            <v>164.6641001106652</v>
          </cell>
          <cell r="AD25">
            <v>181.13051012173173</v>
          </cell>
          <cell r="AE25">
            <v>199.2435611339049</v>
          </cell>
          <cell r="AF25">
            <v>219.16791724729541</v>
          </cell>
          <cell r="AG25">
            <v>236.70135062707905</v>
          </cell>
          <cell r="AH25">
            <v>255.63745867724538</v>
          </cell>
          <cell r="AI25">
            <v>276.08845537142503</v>
          </cell>
          <cell r="AJ25">
            <v>298.17553180113902</v>
          </cell>
          <cell r="AK25">
            <v>322.02957434523012</v>
          </cell>
          <cell r="AL25">
            <v>347.79194029284855</v>
          </cell>
          <cell r="AM25">
            <v>375.61529551627643</v>
          </cell>
          <cell r="AN25">
            <v>405.66451915757852</v>
          </cell>
          <cell r="AO25">
            <v>438.11768069018478</v>
          </cell>
          <cell r="AP25">
            <v>473.16709514539957</v>
          </cell>
          <cell r="AQ25">
            <v>501.55712085412353</v>
          </cell>
          <cell r="AR25">
            <v>531.65054810537094</v>
          </cell>
          <cell r="AS25">
            <v>563.54958099169323</v>
          </cell>
          <cell r="AT25">
            <v>597.36255585119488</v>
          </cell>
          <cell r="AU25">
            <v>633.20430920226659</v>
          </cell>
          <cell r="AV25">
            <v>671.19656775440262</v>
          </cell>
          <cell r="AW25">
            <v>711.46836181966682</v>
          </cell>
          <cell r="AX25">
            <v>754.15646352884687</v>
          </cell>
          <cell r="AY25">
            <v>799.40585134057767</v>
          </cell>
          <cell r="AZ25">
            <v>847.37020242101232</v>
          </cell>
        </row>
        <row r="26">
          <cell r="B26">
            <v>23.771531009139235</v>
          </cell>
          <cell r="C26">
            <v>31.853851552246578</v>
          </cell>
          <cell r="D26">
            <v>42.684161080010419</v>
          </cell>
          <cell r="E26">
            <v>64.026241620015625</v>
          </cell>
          <cell r="F26">
            <v>96.039362430023431</v>
          </cell>
          <cell r="G26">
            <v>117.16802216462858</v>
          </cell>
          <cell r="H26">
            <v>138.25826615426172</v>
          </cell>
          <cell r="I26">
            <v>164.52733672357144</v>
          </cell>
          <cell r="J26">
            <v>222.11190457682144</v>
          </cell>
          <cell r="K26">
            <v>164.36280938684786</v>
          </cell>
          <cell r="L26">
            <v>276.12951976990439</v>
          </cell>
          <cell r="X26">
            <v>1110.5702286752321</v>
          </cell>
          <cell r="Y26">
            <v>1221.6272515427554</v>
          </cell>
          <cell r="Z26">
            <v>1343.7899766970309</v>
          </cell>
          <cell r="AA26">
            <v>1478.1689743667339</v>
          </cell>
          <cell r="AB26">
            <v>1625.9858718034072</v>
          </cell>
          <cell r="AC26">
            <v>1788.5844589837479</v>
          </cell>
          <cell r="AD26">
            <v>1967.4429048821228</v>
          </cell>
          <cell r="AE26">
            <v>2164.1871953703348</v>
          </cell>
          <cell r="AF26">
            <v>2380.6059149073685</v>
          </cell>
          <cell r="AG26">
            <v>2571.054388099958</v>
          </cell>
          <cell r="AH26">
            <v>2776.7387391479547</v>
          </cell>
          <cell r="AI26">
            <v>2998.8778382797909</v>
          </cell>
          <cell r="AJ26">
            <v>3238.7880653421744</v>
          </cell>
          <cell r="AK26">
            <v>3497.8911105695483</v>
          </cell>
          <cell r="AL26">
            <v>3777.7223994151122</v>
          </cell>
          <cell r="AM26">
            <v>4079.9401913683214</v>
          </cell>
          <cell r="AN26">
            <v>4406.3354066777874</v>
          </cell>
          <cell r="AO26">
            <v>4758.8422392120101</v>
          </cell>
          <cell r="AP26">
            <v>5139.5496183489713</v>
          </cell>
          <cell r="AQ26">
            <v>5447.9225954499097</v>
          </cell>
          <cell r="AR26">
            <v>5774.7979511769045</v>
          </cell>
          <cell r="AS26">
            <v>6121.285828247519</v>
          </cell>
          <cell r="AT26">
            <v>6488.5629779423698</v>
          </cell>
          <cell r="AU26">
            <v>6877.8767566189117</v>
          </cell>
          <cell r="AV26">
            <v>7290.5493620160469</v>
          </cell>
          <cell r="AW26">
            <v>7727.9823237370092</v>
          </cell>
          <cell r="AX26">
            <v>8191.6612631612297</v>
          </cell>
          <cell r="AY26">
            <v>8683.1609389509031</v>
          </cell>
          <cell r="AZ26">
            <v>9204.1505952879579</v>
          </cell>
        </row>
        <row r="27">
          <cell r="B27">
            <v>334.65061199839164</v>
          </cell>
          <cell r="C27">
            <v>448.4318200778448</v>
          </cell>
          <cell r="D27">
            <v>600.89863890431207</v>
          </cell>
          <cell r="E27">
            <v>901.3479583564681</v>
          </cell>
          <cell r="F27">
            <v>1352.0219375347021</v>
          </cell>
          <cell r="G27">
            <v>1649.4667637923365</v>
          </cell>
          <cell r="H27">
            <v>1946.3707812749569</v>
          </cell>
          <cell r="I27">
            <v>2316.1812297171987</v>
          </cell>
          <cell r="J27">
            <v>3126.8446601182181</v>
          </cell>
          <cell r="K27">
            <v>2313.8650484874815</v>
          </cell>
          <cell r="L27">
            <v>3887.293281458969</v>
          </cell>
          <cell r="X27">
            <v>9732.8305306109996</v>
          </cell>
          <cell r="Y27">
            <v>10706.113583672101</v>
          </cell>
          <cell r="Z27">
            <v>11776.724942039311</v>
          </cell>
          <cell r="AA27">
            <v>12954.397436243242</v>
          </cell>
          <cell r="AB27">
            <v>14249.837179867565</v>
          </cell>
          <cell r="AC27">
            <v>15674.820897854323</v>
          </cell>
          <cell r="AD27">
            <v>17242.302987639756</v>
          </cell>
          <cell r="AE27">
            <v>18966.53328640373</v>
          </cell>
          <cell r="AF27">
            <v>20863.186615044102</v>
          </cell>
          <cell r="AG27">
            <v>22532.24154424763</v>
          </cell>
          <cell r="AH27">
            <v>24334.820867787443</v>
          </cell>
          <cell r="AI27">
            <v>26281.606537210439</v>
          </cell>
          <cell r="AJ27">
            <v>28384.135060187273</v>
          </cell>
          <cell r="AK27">
            <v>30654.865865002255</v>
          </cell>
          <cell r="AL27">
            <v>33107.255134202438</v>
          </cell>
          <cell r="AM27">
            <v>35755.835544938636</v>
          </cell>
          <cell r="AN27">
            <v>38616.302388533724</v>
          </cell>
          <cell r="AO27">
            <v>41705.606579616418</v>
          </cell>
          <cell r="AP27">
            <v>45042.055105985732</v>
          </cell>
          <cell r="AQ27">
            <v>47744.578412344876</v>
          </cell>
          <cell r="AR27">
            <v>50609.253117085565</v>
          </cell>
          <cell r="AS27">
            <v>53645.808304110702</v>
          </cell>
          <cell r="AT27">
            <v>56864.556802357343</v>
          </cell>
          <cell r="AU27">
            <v>60276.430210498787</v>
          </cell>
          <cell r="AV27">
            <v>63893.016023128715</v>
          </cell>
          <cell r="AW27">
            <v>67726.596984516436</v>
          </cell>
          <cell r="AX27">
            <v>71790.192803587415</v>
          </cell>
          <cell r="AY27">
            <v>76097.604371802663</v>
          </cell>
          <cell r="AZ27">
            <v>80663.460634110816</v>
          </cell>
        </row>
        <row r="28">
          <cell r="B28">
            <v>13.05491427228867</v>
          </cell>
          <cell r="C28">
            <v>17.493585124866819</v>
          </cell>
          <cell r="D28">
            <v>23.441404067321539</v>
          </cell>
          <cell r="E28">
            <v>35.162106100982307</v>
          </cell>
          <cell r="F28">
            <v>52.743159151473456</v>
          </cell>
          <cell r="G28">
            <v>64.346654164797613</v>
          </cell>
          <cell r="H28">
            <v>75.929051914461184</v>
          </cell>
          <cell r="I28">
            <v>90.355571778208798</v>
          </cell>
          <cell r="J28">
            <v>121.98002190058189</v>
          </cell>
          <cell r="K28">
            <v>90.265216206430594</v>
          </cell>
          <cell r="L28">
            <v>151.6455632268034</v>
          </cell>
          <cell r="X28">
            <v>206.0510852227882</v>
          </cell>
          <cell r="Y28">
            <v>226.65619374506701</v>
          </cell>
          <cell r="Z28">
            <v>249.32181311957373</v>
          </cell>
          <cell r="AA28">
            <v>274.25399443153111</v>
          </cell>
          <cell r="AB28">
            <v>301.67939387468425</v>
          </cell>
          <cell r="AC28">
            <v>331.84733326215269</v>
          </cell>
          <cell r="AD28">
            <v>365.03206658836797</v>
          </cell>
          <cell r="AE28">
            <v>401.53527324720477</v>
          </cell>
          <cell r="AF28">
            <v>441.68880057192524</v>
          </cell>
          <cell r="AG28">
            <v>477.02390461767925</v>
          </cell>
          <cell r="AH28">
            <v>515.18581698709363</v>
          </cell>
          <cell r="AI28">
            <v>556.4006823460611</v>
          </cell>
          <cell r="AJ28">
            <v>600.91273693374603</v>
          </cell>
          <cell r="AK28">
            <v>648.98575588844574</v>
          </cell>
          <cell r="AL28">
            <v>700.90461635952136</v>
          </cell>
          <cell r="AM28">
            <v>756.97698566828308</v>
          </cell>
          <cell r="AN28">
            <v>817.53514452174568</v>
          </cell>
          <cell r="AO28">
            <v>882.93795608348535</v>
          </cell>
          <cell r="AP28">
            <v>953.57299257016416</v>
          </cell>
          <cell r="AQ28">
            <v>1010.787372124374</v>
          </cell>
          <cell r="AR28">
            <v>1071.4346144518363</v>
          </cell>
          <cell r="AS28">
            <v>1135.7206913189466</v>
          </cell>
          <cell r="AT28">
            <v>1203.8639327980834</v>
          </cell>
          <cell r="AU28">
            <v>1276.0957687659684</v>
          </cell>
          <cell r="AV28">
            <v>1352.6615148919266</v>
          </cell>
          <cell r="AW28">
            <v>1433.8212057854421</v>
          </cell>
          <cell r="AX28">
            <v>1519.8504781325687</v>
          </cell>
          <cell r="AY28">
            <v>1611.0415068205227</v>
          </cell>
          <cell r="AZ28">
            <v>1707.7039972297541</v>
          </cell>
        </row>
        <row r="29">
          <cell r="B29">
            <v>8.0296965431634426</v>
          </cell>
          <cell r="C29">
            <v>10.759793367839015</v>
          </cell>
          <cell r="D29">
            <v>14.418123112904281</v>
          </cell>
          <cell r="E29">
            <v>21.627184669356421</v>
          </cell>
          <cell r="F29">
            <v>32.440777004034629</v>
          </cell>
          <cell r="G29">
            <v>39.577747944922251</v>
          </cell>
          <cell r="H29">
            <v>46.701742575008254</v>
          </cell>
          <cell r="I29">
            <v>55.575073664259818</v>
          </cell>
          <cell r="J29">
            <v>75.026349446750757</v>
          </cell>
          <cell r="K29">
            <v>55.51949859059556</v>
          </cell>
          <cell r="L29">
            <v>93.272757632200538</v>
          </cell>
          <cell r="X29">
            <v>279.4473841926573</v>
          </cell>
          <cell r="Y29">
            <v>307.39212261192301</v>
          </cell>
          <cell r="Z29">
            <v>338.13133487311529</v>
          </cell>
          <cell r="AA29">
            <v>371.94446836042681</v>
          </cell>
          <cell r="AB29">
            <v>409.1389151964695</v>
          </cell>
          <cell r="AC29">
            <v>450.05280671611644</v>
          </cell>
          <cell r="AD29">
            <v>495.05808738772805</v>
          </cell>
          <cell r="AE29">
            <v>544.56389612650082</v>
          </cell>
          <cell r="AF29">
            <v>599.02028573915095</v>
          </cell>
          <cell r="AG29">
            <v>646.94190859828302</v>
          </cell>
          <cell r="AH29">
            <v>698.6972612861457</v>
          </cell>
          <cell r="AI29">
            <v>754.59304218903731</v>
          </cell>
          <cell r="AJ29">
            <v>814.96048556416031</v>
          </cell>
          <cell r="AK29">
            <v>880.1573244092931</v>
          </cell>
          <cell r="AL29">
            <v>950.56991036203658</v>
          </cell>
          <cell r="AM29">
            <v>1026.6155031909996</v>
          </cell>
          <cell r="AN29">
            <v>1108.7447434462795</v>
          </cell>
          <cell r="AO29">
            <v>1197.4443229219819</v>
          </cell>
          <cell r="AP29">
            <v>1293.2398687557404</v>
          </cell>
          <cell r="AQ29">
            <v>1370.8342608810849</v>
          </cell>
          <cell r="AR29">
            <v>1453.08431653395</v>
          </cell>
          <cell r="AS29">
            <v>1540.269375525987</v>
          </cell>
          <cell r="AT29">
            <v>1632.6855380575462</v>
          </cell>
          <cell r="AU29">
            <v>1730.646670340999</v>
          </cell>
          <cell r="AV29">
            <v>1834.4854705614589</v>
          </cell>
          <cell r="AW29">
            <v>1944.5545987951464</v>
          </cell>
          <cell r="AX29">
            <v>2061.2278747228552</v>
          </cell>
          <cell r="AY29">
            <v>2184.9015472062265</v>
          </cell>
          <cell r="AZ29">
            <v>2315.9956400386</v>
          </cell>
        </row>
        <row r="30">
          <cell r="B30">
            <v>2.0720699977909054</v>
          </cell>
          <cell r="C30">
            <v>2.7765737970398132</v>
          </cell>
          <cell r="D30">
            <v>3.7206088880333499</v>
          </cell>
          <cell r="E30">
            <v>5.5809133320500246</v>
          </cell>
          <cell r="F30">
            <v>8.3713699980750373</v>
          </cell>
          <cell r="G30">
            <v>10.213071397651545</v>
          </cell>
          <cell r="H30">
            <v>12.051424249228823</v>
          </cell>
          <cell r="I30">
            <v>14.3411948565823</v>
          </cell>
          <cell r="J30">
            <v>19.360613056386107</v>
          </cell>
          <cell r="K30">
            <v>14.326853661725719</v>
          </cell>
          <cell r="L30">
            <v>24.069114151699207</v>
          </cell>
          <cell r="X30">
            <v>85.729283632838886</v>
          </cell>
          <cell r="Y30">
            <v>94.302211996122779</v>
          </cell>
          <cell r="Z30">
            <v>103.73243319573506</v>
          </cell>
          <cell r="AA30">
            <v>114.10567651530856</v>
          </cell>
          <cell r="AB30">
            <v>125.51624416683941</v>
          </cell>
          <cell r="AC30">
            <v>138.06786858352336</v>
          </cell>
          <cell r="AD30">
            <v>151.87465544187569</v>
          </cell>
          <cell r="AE30">
            <v>167.06212098606326</v>
          </cell>
          <cell r="AF30">
            <v>183.76833308466959</v>
          </cell>
          <cell r="AG30">
            <v>198.46979973144317</v>
          </cell>
          <cell r="AH30">
            <v>214.34738370995862</v>
          </cell>
          <cell r="AI30">
            <v>231.49517440675532</v>
          </cell>
          <cell r="AJ30">
            <v>250.01478835929575</v>
          </cell>
          <cell r="AK30">
            <v>270.01597142803939</v>
          </cell>
          <cell r="AL30">
            <v>291.61724914228256</v>
          </cell>
          <cell r="AM30">
            <v>314.94662907366518</v>
          </cell>
          <cell r="AN30">
            <v>340.14235939955842</v>
          </cell>
          <cell r="AO30">
            <v>367.35374815152306</v>
          </cell>
          <cell r="AP30">
            <v>396.74204800364492</v>
          </cell>
          <cell r="AQ30">
            <v>420.54657088386364</v>
          </cell>
          <cell r="AR30">
            <v>445.77936513689548</v>
          </cell>
          <cell r="AS30">
            <v>472.52612704510921</v>
          </cell>
          <cell r="AT30">
            <v>500.87769466781577</v>
          </cell>
          <cell r="AU30">
            <v>530.93035634788475</v>
          </cell>
          <cell r="AV30">
            <v>562.78617772875782</v>
          </cell>
          <cell r="AW30">
            <v>596.55334839248326</v>
          </cell>
          <cell r="AX30">
            <v>632.34654929603221</v>
          </cell>
          <cell r="AY30">
            <v>670.28734225379412</v>
          </cell>
          <cell r="AZ30">
            <v>710.50458278902181</v>
          </cell>
        </row>
        <row r="31">
          <cell r="B31">
            <v>0.99021582653050877</v>
          </cell>
          <cell r="C31">
            <v>1.3268892075508818</v>
          </cell>
          <cell r="D31">
            <v>1.7780315381181817</v>
          </cell>
          <cell r="E31">
            <v>2.6670473071772727</v>
          </cell>
          <cell r="F31">
            <v>4.0005709607659092</v>
          </cell>
          <cell r="G31">
            <v>4.8806965721344087</v>
          </cell>
          <cell r="H31">
            <v>5.7592219551186021</v>
          </cell>
          <cell r="I31">
            <v>6.8534741265911361</v>
          </cell>
          <cell r="J31">
            <v>9.2521900708980347</v>
          </cell>
          <cell r="K31">
            <v>6.8466206524645461</v>
          </cell>
          <cell r="L31">
            <v>11.502322696140437</v>
          </cell>
          <cell r="X31">
            <v>49.331938651879213</v>
          </cell>
          <cell r="Y31">
            <v>54.265132517067137</v>
          </cell>
          <cell r="Z31">
            <v>59.691645768773853</v>
          </cell>
          <cell r="AA31">
            <v>65.660810345651242</v>
          </cell>
          <cell r="AB31">
            <v>72.226891380216372</v>
          </cell>
          <cell r="AC31">
            <v>79.449580518238008</v>
          </cell>
          <cell r="AD31">
            <v>87.394538570061812</v>
          </cell>
          <cell r="AE31">
            <v>96.133992427067994</v>
          </cell>
          <cell r="AF31">
            <v>105.7473916697748</v>
          </cell>
          <cell r="AG31">
            <v>114.20718300335679</v>
          </cell>
          <cell r="AH31">
            <v>123.34375764362534</v>
          </cell>
          <cell r="AI31">
            <v>133.21125825511535</v>
          </cell>
          <cell r="AJ31">
            <v>143.86815891552459</v>
          </cell>
          <cell r="AK31">
            <v>155.37761162876654</v>
          </cell>
          <cell r="AL31">
            <v>167.80782055906786</v>
          </cell>
          <cell r="AM31">
            <v>181.2324462037933</v>
          </cell>
          <cell r="AN31">
            <v>195.73104190009676</v>
          </cell>
          <cell r="AO31">
            <v>211.38952525210451</v>
          </cell>
          <cell r="AP31">
            <v>228.30068727227285</v>
          </cell>
          <cell r="AQ31">
            <v>241.99872850860922</v>
          </cell>
          <cell r="AR31">
            <v>256.51865221912578</v>
          </cell>
          <cell r="AS31">
            <v>271.90977135227331</v>
          </cell>
          <cell r="AT31">
            <v>288.22435763340968</v>
          </cell>
          <cell r="AU31">
            <v>305.51781909141425</v>
          </cell>
          <cell r="AV31">
            <v>323.84888823689909</v>
          </cell>
          <cell r="AW31">
            <v>343.27982153111304</v>
          </cell>
          <cell r="AX31">
            <v>363.87661082297984</v>
          </cell>
          <cell r="AY31">
            <v>385.70920747235863</v>
          </cell>
          <cell r="AZ31">
            <v>408.85175992070015</v>
          </cell>
        </row>
        <row r="32">
          <cell r="B32">
            <v>88.201906802517101</v>
          </cell>
          <cell r="C32">
            <v>118.19055511537292</v>
          </cell>
          <cell r="D32">
            <v>158.37534385459972</v>
          </cell>
          <cell r="E32">
            <v>237.56301578189957</v>
          </cell>
          <cell r="F32">
            <v>356.34452367284933</v>
          </cell>
          <cell r="G32">
            <v>434.7403188808762</v>
          </cell>
          <cell r="H32">
            <v>512.99357627943391</v>
          </cell>
          <cell r="I32">
            <v>610.46235577252628</v>
          </cell>
          <cell r="J32">
            <v>824.12418029291052</v>
          </cell>
          <cell r="K32">
            <v>609.8518934167538</v>
          </cell>
          <cell r="L32">
            <v>1024.5511809401464</v>
          </cell>
          <cell r="X32">
            <v>3570.8502666857203</v>
          </cell>
          <cell r="Y32">
            <v>3927.9352933542923</v>
          </cell>
          <cell r="Z32">
            <v>4320.7288226897217</v>
          </cell>
          <cell r="AA32">
            <v>4752.8017049586942</v>
          </cell>
          <cell r="AB32">
            <v>5228.0818754545635</v>
          </cell>
          <cell r="AC32">
            <v>5750.8900630000198</v>
          </cell>
          <cell r="AD32">
            <v>6325.9790693000214</v>
          </cell>
          <cell r="AE32">
            <v>6958.5769762300233</v>
          </cell>
          <cell r="AF32">
            <v>7654.4346738530257</v>
          </cell>
          <cell r="AG32">
            <v>8266.7894477612681</v>
          </cell>
          <cell r="AH32">
            <v>8928.1326035821694</v>
          </cell>
          <cell r="AI32">
            <v>9642.3832118687424</v>
          </cell>
          <cell r="AJ32">
            <v>10413.773868818242</v>
          </cell>
          <cell r="AK32">
            <v>11246.875778323702</v>
          </cell>
          <cell r="AL32">
            <v>12146.625840589597</v>
          </cell>
          <cell r="AM32">
            <v>13118.355907836765</v>
          </cell>
          <cell r="AN32">
            <v>14167.824380463706</v>
          </cell>
          <cell r="AO32">
            <v>15301.250330900803</v>
          </cell>
          <cell r="AP32">
            <v>16525.350357372867</v>
          </cell>
          <cell r="AQ32">
            <v>17516.871378815238</v>
          </cell>
          <cell r="AR32">
            <v>18567.883661544154</v>
          </cell>
          <cell r="AS32">
            <v>19681.956681236803</v>
          </cell>
          <cell r="AT32">
            <v>20862.874082111011</v>
          </cell>
          <cell r="AU32">
            <v>22114.646527037672</v>
          </cell>
          <cell r="AV32">
            <v>23441.525318659933</v>
          </cell>
          <cell r="AW32">
            <v>24848.016837779527</v>
          </cell>
          <cell r="AX32">
            <v>26338.897848046297</v>
          </cell>
          <cell r="AY32">
            <v>27919.231718929077</v>
          </cell>
          <cell r="AZ32">
            <v>29594.385622064823</v>
          </cell>
        </row>
        <row r="33">
          <cell r="B33">
            <v>31.197639346049627</v>
          </cell>
          <cell r="C33">
            <v>41.804836723706501</v>
          </cell>
          <cell r="D33">
            <v>56.018481209766712</v>
          </cell>
          <cell r="E33">
            <v>84.027721814650064</v>
          </cell>
          <cell r="F33">
            <v>126.0415827219751</v>
          </cell>
          <cell r="G33">
            <v>153.77073092080963</v>
          </cell>
          <cell r="H33">
            <v>181.44946248655535</v>
          </cell>
          <cell r="I33">
            <v>215.92486035900086</v>
          </cell>
          <cell r="J33">
            <v>291.49856148465119</v>
          </cell>
          <cell r="K33">
            <v>215.70893549864189</v>
          </cell>
          <cell r="L33">
            <v>362.39101163771835</v>
          </cell>
          <cell r="X33">
            <v>1061.8398990313026</v>
          </cell>
          <cell r="Y33">
            <v>1168.0238889344328</v>
          </cell>
          <cell r="Z33">
            <v>1284.8262778278761</v>
          </cell>
          <cell r="AA33">
            <v>1413.3089056106637</v>
          </cell>
          <cell r="AB33">
            <v>1554.63979617173</v>
          </cell>
          <cell r="AC33">
            <v>1710.103775788903</v>
          </cell>
          <cell r="AD33">
            <v>1881.1141533677933</v>
          </cell>
          <cell r="AE33">
            <v>2069.2255687045727</v>
          </cell>
          <cell r="AF33">
            <v>2276.14812557503</v>
          </cell>
          <cell r="AG33">
            <v>2458.2399756210325</v>
          </cell>
          <cell r="AH33">
            <v>2654.8991736707153</v>
          </cell>
          <cell r="AI33">
            <v>2867.2911075643724</v>
          </cell>
          <cell r="AJ33">
            <v>3096.674396169522</v>
          </cell>
          <cell r="AK33">
            <v>3344.4083478630837</v>
          </cell>
          <cell r="AL33">
            <v>3611.9610156921303</v>
          </cell>
          <cell r="AM33">
            <v>3900.9178969475006</v>
          </cell>
          <cell r="AN33">
            <v>4212.9913287033005</v>
          </cell>
          <cell r="AO33">
            <v>4550.0306349995644</v>
          </cell>
          <cell r="AP33">
            <v>4914.0330857995295</v>
          </cell>
          <cell r="AQ33">
            <v>5208.8750709475016</v>
          </cell>
          <cell r="AR33">
            <v>5521.4075752043518</v>
          </cell>
          <cell r="AS33">
            <v>5852.6920297166125</v>
          </cell>
          <cell r="AT33">
            <v>6203.8535514996092</v>
          </cell>
          <cell r="AU33">
            <v>6576.0847645895856</v>
          </cell>
          <cell r="AV33">
            <v>6970.6498504649608</v>
          </cell>
          <cell r="AW33">
            <v>7388.8888414928588</v>
          </cell>
          <cell r="AX33">
            <v>7832.2221719824302</v>
          </cell>
          <cell r="AY33">
            <v>8302.1555023013752</v>
          </cell>
          <cell r="AZ33">
            <v>8800.2848324394581</v>
          </cell>
        </row>
        <row r="34">
          <cell r="B34">
            <v>113.39111022393801</v>
          </cell>
          <cell r="C34">
            <v>151.94408770007695</v>
          </cell>
          <cell r="D34">
            <v>203.60507751810312</v>
          </cell>
          <cell r="E34">
            <v>305.40761627715466</v>
          </cell>
          <cell r="F34">
            <v>458.11142441573202</v>
          </cell>
          <cell r="G34">
            <v>558.89593778719302</v>
          </cell>
          <cell r="H34">
            <v>659.49720658888771</v>
          </cell>
          <cell r="I34">
            <v>784.8016758407764</v>
          </cell>
          <cell r="J34">
            <v>1059.4822623850482</v>
          </cell>
          <cell r="K34">
            <v>784.01687416493564</v>
          </cell>
          <cell r="L34">
            <v>1317.1483485970919</v>
          </cell>
          <cell r="X34">
            <v>6270.5706898602084</v>
          </cell>
          <cell r="Y34">
            <v>6897.627758846229</v>
          </cell>
          <cell r="Z34">
            <v>7587.3905347308519</v>
          </cell>
          <cell r="AA34">
            <v>8346.1295882039376</v>
          </cell>
          <cell r="AB34">
            <v>9180.7425470243306</v>
          </cell>
          <cell r="AC34">
            <v>10098.816801726764</v>
          </cell>
          <cell r="AD34">
            <v>11108.698481899441</v>
          </cell>
          <cell r="AE34">
            <v>12219.568330089385</v>
          </cell>
          <cell r="AF34">
            <v>13441.525163098324</v>
          </cell>
          <cell r="AG34">
            <v>14516.84717614619</v>
          </cell>
          <cell r="AH34">
            <v>15678.194950237885</v>
          </cell>
          <cell r="AI34">
            <v>16932.450546256914</v>
          </cell>
          <cell r="AJ34">
            <v>18287.046589957466</v>
          </cell>
          <cell r="AK34">
            <v>19750.010317154065</v>
          </cell>
          <cell r="AL34">
            <v>21330.011142526389</v>
          </cell>
          <cell r="AM34">
            <v>23036.4120339285</v>
          </cell>
          <cell r="AN34">
            <v>24879.324996642779</v>
          </cell>
          <cell r="AO34">
            <v>26869.670996374203</v>
          </cell>
          <cell r="AP34">
            <v>29019.244676084141</v>
          </cell>
          <cell r="AQ34">
            <v>30760.399356649188</v>
          </cell>
          <cell r="AR34">
            <v>32606.023318048141</v>
          </cell>
          <cell r="AS34">
            <v>34562.384717131026</v>
          </cell>
          <cell r="AT34">
            <v>36636.127800158887</v>
          </cell>
          <cell r="AU34">
            <v>38834.29546816842</v>
          </cell>
          <cell r="AV34">
            <v>41164.353196258526</v>
          </cell>
          <cell r="AW34">
            <v>43634.214388034037</v>
          </cell>
          <cell r="AX34">
            <v>46252.26725131608</v>
          </cell>
          <cell r="AY34">
            <v>49027.403286395042</v>
          </cell>
          <cell r="AZ34">
            <v>51969.047483578746</v>
          </cell>
        </row>
        <row r="35">
          <cell r="B35">
            <v>19.280344807030868</v>
          </cell>
          <cell r="C35">
            <v>25.835662041421365</v>
          </cell>
          <cell r="D35">
            <v>34.61978713550463</v>
          </cell>
          <cell r="E35">
            <v>51.929680703256942</v>
          </cell>
          <cell r="F35">
            <v>77.894521054885416</v>
          </cell>
          <cell r="G35">
            <v>95.031315686960198</v>
          </cell>
          <cell r="H35">
            <v>112.13695251061303</v>
          </cell>
          <cell r="I35">
            <v>133.4429734876295</v>
          </cell>
          <cell r="J35">
            <v>180.14801420829983</v>
          </cell>
          <cell r="K35">
            <v>133.30953051414187</v>
          </cell>
          <cell r="L35">
            <v>223.96001126375833</v>
          </cell>
          <cell r="X35">
            <v>863.30892640788625</v>
          </cell>
          <cell r="Y35">
            <v>949.63981904867489</v>
          </cell>
          <cell r="Z35">
            <v>1044.6038009535423</v>
          </cell>
          <cell r="AA35">
            <v>1149.0641810488964</v>
          </cell>
          <cell r="AB35">
            <v>1263.970599153786</v>
          </cell>
          <cell r="AC35">
            <v>1390.3676590691646</v>
          </cell>
          <cell r="AD35">
            <v>1529.4044249760809</v>
          </cell>
          <cell r="AE35">
            <v>1682.344867473689</v>
          </cell>
          <cell r="AF35">
            <v>1850.5793542210579</v>
          </cell>
          <cell r="AG35">
            <v>1998.6257025587424</v>
          </cell>
          <cell r="AH35">
            <v>2158.5157587634417</v>
          </cell>
          <cell r="AI35">
            <v>2331.1970194645169</v>
          </cell>
          <cell r="AJ35">
            <v>2517.6927810216785</v>
          </cell>
          <cell r="AK35">
            <v>2719.1082035034128</v>
          </cell>
          <cell r="AL35">
            <v>2936.6368597836858</v>
          </cell>
          <cell r="AM35">
            <v>3171.5678085663808</v>
          </cell>
          <cell r="AN35">
            <v>3425.2932332516912</v>
          </cell>
          <cell r="AO35">
            <v>3699.3166919118266</v>
          </cell>
          <cell r="AP35">
            <v>3995.2620272647728</v>
          </cell>
          <cell r="AQ35">
            <v>4234.9777489006592</v>
          </cell>
          <cell r="AR35">
            <v>4489.0764138346985</v>
          </cell>
          <cell r="AS35">
            <v>4758.4209986647802</v>
          </cell>
          <cell r="AT35">
            <v>5043.9262585846673</v>
          </cell>
          <cell r="AU35">
            <v>5346.5618340997471</v>
          </cell>
          <cell r="AV35">
            <v>5667.355544145732</v>
          </cell>
          <cell r="AW35">
            <v>6007.3968767944762</v>
          </cell>
          <cell r="AX35">
            <v>6367.8406894021446</v>
          </cell>
          <cell r="AY35">
            <v>6749.9111307662733</v>
          </cell>
          <cell r="AZ35">
            <v>7154.9057986122498</v>
          </cell>
        </row>
        <row r="36">
          <cell r="B36">
            <v>30.581008553603592</v>
          </cell>
          <cell r="C36">
            <v>40.978551461828815</v>
          </cell>
          <cell r="D36">
            <v>54.911258958850617</v>
          </cell>
          <cell r="E36">
            <v>82.366888438275922</v>
          </cell>
          <cell r="F36">
            <v>123.55033265741388</v>
          </cell>
          <cell r="G36">
            <v>150.73140584204492</v>
          </cell>
          <cell r="H36">
            <v>177.86305889361299</v>
          </cell>
          <cell r="I36">
            <v>211.65704008339944</v>
          </cell>
          <cell r="J36">
            <v>285.73700411258926</v>
          </cell>
          <cell r="K36">
            <v>211.44538304331607</v>
          </cell>
          <cell r="L36">
            <v>355.22824351277097</v>
          </cell>
          <cell r="X36">
            <v>2067.7301603232791</v>
          </cell>
          <cell r="Y36">
            <v>2274.5031763556071</v>
          </cell>
          <cell r="Z36">
            <v>2501.9534939911678</v>
          </cell>
          <cell r="AA36">
            <v>2752.1488433902846</v>
          </cell>
          <cell r="AB36">
            <v>3027.3637277293128</v>
          </cell>
          <cell r="AC36">
            <v>3330.100100502244</v>
          </cell>
          <cell r="AD36">
            <v>3663.1101105524685</v>
          </cell>
          <cell r="AE36">
            <v>4029.4211216077156</v>
          </cell>
          <cell r="AF36">
            <v>4432.3632337684867</v>
          </cell>
          <cell r="AG36">
            <v>4786.9522924699659</v>
          </cell>
          <cell r="AH36">
            <v>5169.9084758675635</v>
          </cell>
          <cell r="AI36">
            <v>5583.5011539369689</v>
          </cell>
          <cell r="AJ36">
            <v>6030.1812462519265</v>
          </cell>
          <cell r="AK36">
            <v>6512.5957459520805</v>
          </cell>
          <cell r="AL36">
            <v>7033.6034056282469</v>
          </cell>
          <cell r="AM36">
            <v>7596.2916780785072</v>
          </cell>
          <cell r="AN36">
            <v>8203.9950123247872</v>
          </cell>
          <cell r="AO36">
            <v>8860.3146133107693</v>
          </cell>
          <cell r="AP36">
            <v>9569.1397823756306</v>
          </cell>
          <cell r="AQ36">
            <v>10143.288169318168</v>
          </cell>
          <cell r="AR36">
            <v>10751.885459477258</v>
          </cell>
          <cell r="AS36">
            <v>11396.998587045893</v>
          </cell>
          <cell r="AT36">
            <v>12080.818502268647</v>
          </cell>
          <cell r="AU36">
            <v>12805.667612404766</v>
          </cell>
          <cell r="AV36">
            <v>13574.007669149052</v>
          </cell>
          <cell r="AW36">
            <v>14388.448129297994</v>
          </cell>
          <cell r="AX36">
            <v>15251.755017055873</v>
          </cell>
          <cell r="AY36">
            <v>16166.860318079225</v>
          </cell>
          <cell r="AZ36">
            <v>17136.871937163978</v>
          </cell>
        </row>
        <row r="37">
          <cell r="B37">
            <v>11.114551712288383</v>
          </cell>
          <cell r="C37">
            <v>14.893499294466434</v>
          </cell>
          <cell r="D37">
            <v>19.957289054585022</v>
          </cell>
          <cell r="E37">
            <v>29.935933581877535</v>
          </cell>
          <cell r="F37">
            <v>44.903900372816302</v>
          </cell>
          <cell r="G37">
            <v>54.782758454835886</v>
          </cell>
          <cell r="H37">
            <v>64.643654976706344</v>
          </cell>
          <cell r="I37">
            <v>76.925949422280539</v>
          </cell>
          <cell r="J37">
            <v>103.85003172007873</v>
          </cell>
          <cell r="K37">
            <v>76.849023472858264</v>
          </cell>
          <cell r="L37">
            <v>129.10635943440187</v>
          </cell>
          <cell r="X37">
            <v>682.82622402296226</v>
          </cell>
          <cell r="Y37">
            <v>751.10884642525843</v>
          </cell>
          <cell r="Z37">
            <v>826.21973106778432</v>
          </cell>
          <cell r="AA37">
            <v>908.84170417456278</v>
          </cell>
          <cell r="AB37">
            <v>999.72587459201907</v>
          </cell>
          <cell r="AC37">
            <v>1099.698462051221</v>
          </cell>
          <cell r="AD37">
            <v>1209.6683082563432</v>
          </cell>
          <cell r="AE37">
            <v>1330.6351390819775</v>
          </cell>
          <cell r="AF37">
            <v>1463.6986529901753</v>
          </cell>
          <cell r="AG37">
            <v>1580.7945452293893</v>
          </cell>
          <cell r="AH37">
            <v>1707.2581088477405</v>
          </cell>
          <cell r="AI37">
            <v>1843.8387575555598</v>
          </cell>
          <cell r="AJ37">
            <v>1991.3458581600046</v>
          </cell>
          <cell r="AK37">
            <v>2150.653526812805</v>
          </cell>
          <cell r="AL37">
            <v>2322.7058089578295</v>
          </cell>
          <cell r="AM37">
            <v>2508.5222736744558</v>
          </cell>
          <cell r="AN37">
            <v>2709.2040555684125</v>
          </cell>
          <cell r="AO37">
            <v>2925.9403800138857</v>
          </cell>
          <cell r="AP37">
            <v>3160.0156104149964</v>
          </cell>
          <cell r="AQ37">
            <v>3349.6165470398964</v>
          </cell>
          <cell r="AR37">
            <v>3550.5935398622901</v>
          </cell>
          <cell r="AS37">
            <v>3763.6291522540273</v>
          </cell>
          <cell r="AT37">
            <v>3989.446901389269</v>
          </cell>
          <cell r="AU37">
            <v>4228.8137154726255</v>
          </cell>
          <cell r="AV37">
            <v>4482.5425384009832</v>
          </cell>
          <cell r="AW37">
            <v>4751.4950907050425</v>
          </cell>
          <cell r="AX37">
            <v>5036.5847961473446</v>
          </cell>
          <cell r="AY37">
            <v>5338.7798839161851</v>
          </cell>
          <cell r="AZ37">
            <v>5659.1066769511563</v>
          </cell>
        </row>
        <row r="38">
          <cell r="B38">
            <v>7.5987241298298125</v>
          </cell>
          <cell r="C38">
            <v>10.182290333971949</v>
          </cell>
          <cell r="D38">
            <v>13.644269047522412</v>
          </cell>
          <cell r="E38">
            <v>20.466403571283617</v>
          </cell>
          <cell r="F38">
            <v>30.699605356925428</v>
          </cell>
          <cell r="G38">
            <v>37.453518535449021</v>
          </cell>
          <cell r="H38">
            <v>44.195151871829843</v>
          </cell>
          <cell r="I38">
            <v>52.592230727477514</v>
          </cell>
          <cell r="J38">
            <v>70.999511482094647</v>
          </cell>
          <cell r="K38">
            <v>52.539638496750037</v>
          </cell>
          <cell r="L38">
            <v>88.266592674540064</v>
          </cell>
          <cell r="X38">
            <v>265.91118151378799</v>
          </cell>
          <cell r="Y38">
            <v>292.50229966516679</v>
          </cell>
          <cell r="Z38">
            <v>321.75252963168344</v>
          </cell>
          <cell r="AA38">
            <v>353.92778259485181</v>
          </cell>
          <cell r="AB38">
            <v>389.32056085433697</v>
          </cell>
          <cell r="AC38">
            <v>428.25261693977069</v>
          </cell>
          <cell r="AD38">
            <v>471.07787863374779</v>
          </cell>
          <cell r="AE38">
            <v>518.18566649712261</v>
          </cell>
          <cell r="AF38">
            <v>570.00423314683485</v>
          </cell>
          <cell r="AG38">
            <v>615.60457179858167</v>
          </cell>
          <cell r="AH38">
            <v>664.85293754246823</v>
          </cell>
          <cell r="AI38">
            <v>718.04117254586572</v>
          </cell>
          <cell r="AJ38">
            <v>775.48446634953496</v>
          </cell>
          <cell r="AK38">
            <v>837.52322365749774</v>
          </cell>
          <cell r="AL38">
            <v>904.52508155009752</v>
          </cell>
          <cell r="AM38">
            <v>976.88708807410535</v>
          </cell>
          <cell r="AN38">
            <v>1055.0380551200337</v>
          </cell>
          <cell r="AO38">
            <v>1139.4410995296364</v>
          </cell>
          <cell r="AP38">
            <v>1230.5963874920074</v>
          </cell>
          <cell r="AQ38">
            <v>1304.4321707415279</v>
          </cell>
          <cell r="AR38">
            <v>1382.6981009860197</v>
          </cell>
          <cell r="AS38">
            <v>1465.6599870451807</v>
          </cell>
          <cell r="AT38">
            <v>1553.5995862678915</v>
          </cell>
          <cell r="AU38">
            <v>1646.815561443965</v>
          </cell>
          <cell r="AV38">
            <v>1745.6244951306028</v>
          </cell>
          <cell r="AW38">
            <v>1850.361964838439</v>
          </cell>
          <cell r="AX38">
            <v>1961.3836827287453</v>
          </cell>
          <cell r="AY38">
            <v>2079.0667036924701</v>
          </cell>
          <cell r="AZ38">
            <v>2203.8107059140184</v>
          </cell>
        </row>
        <row r="39">
          <cell r="B39">
            <v>125.47231037657512</v>
          </cell>
          <cell r="C39">
            <v>168.13289590461068</v>
          </cell>
          <cell r="D39">
            <v>225.29808051217833</v>
          </cell>
          <cell r="E39">
            <v>337.9471207682675</v>
          </cell>
          <cell r="F39">
            <v>506.92068115240124</v>
          </cell>
          <cell r="G39">
            <v>618.44323100592953</v>
          </cell>
          <cell r="H39">
            <v>729.76301258699675</v>
          </cell>
          <cell r="I39">
            <v>868.41798497852608</v>
          </cell>
          <cell r="J39">
            <v>1172.3642797210102</v>
          </cell>
          <cell r="K39">
            <v>867.54956699354761</v>
          </cell>
          <cell r="L39">
            <v>1457.4832725491599</v>
          </cell>
          <cell r="X39">
            <v>4715.8489548355419</v>
          </cell>
          <cell r="Y39">
            <v>5187.4338503190957</v>
          </cell>
          <cell r="Z39">
            <v>5706.177235351005</v>
          </cell>
          <cell r="AA39">
            <v>6276.7949588861056</v>
          </cell>
          <cell r="AB39">
            <v>6904.4744547747159</v>
          </cell>
          <cell r="AC39">
            <v>7594.9219002521877</v>
          </cell>
          <cell r="AD39">
            <v>8354.414090277407</v>
          </cell>
          <cell r="AE39">
            <v>9189.8554993051475</v>
          </cell>
          <cell r="AF39">
            <v>10108.841049235662</v>
          </cell>
          <cell r="AG39">
            <v>10917.548333174514</v>
          </cell>
          <cell r="AH39">
            <v>11790.952199828476</v>
          </cell>
          <cell r="AI39">
            <v>12734.228375814755</v>
          </cell>
          <cell r="AJ39">
            <v>13752.966645879935</v>
          </cell>
          <cell r="AK39">
            <v>14853.203977550329</v>
          </cell>
          <cell r="AL39">
            <v>16041.460295754356</v>
          </cell>
          <cell r="AM39">
            <v>17324.777119414703</v>
          </cell>
          <cell r="AN39">
            <v>18710.759288967878</v>
          </cell>
          <cell r="AO39">
            <v>20207.62003208531</v>
          </cell>
          <cell r="AP39">
            <v>21824.229634652133</v>
          </cell>
          <cell r="AQ39">
            <v>23133.683412731261</v>
          </cell>
          <cell r="AR39">
            <v>24521.704417495137</v>
          </cell>
          <cell r="AS39">
            <v>25993.006682544845</v>
          </cell>
          <cell r="AT39">
            <v>27552.587083497536</v>
          </cell>
          <cell r="AU39">
            <v>29205.74230850739</v>
          </cell>
          <cell r="AV39">
            <v>30958.086847017832</v>
          </cell>
          <cell r="AW39">
            <v>32815.572057838901</v>
          </cell>
          <cell r="AX39">
            <v>34784.506381309235</v>
          </cell>
          <cell r="AY39">
            <v>36871.57676418779</v>
          </cell>
          <cell r="AZ39">
            <v>39083.871370039058</v>
          </cell>
        </row>
        <row r="40">
          <cell r="B40">
            <v>64.736593034430712</v>
          </cell>
          <cell r="C40">
            <v>86.747034666137168</v>
          </cell>
          <cell r="D40">
            <v>116.24102645262381</v>
          </cell>
          <cell r="E40">
            <v>174.36153967893571</v>
          </cell>
          <cell r="F40">
            <v>261.54230951840356</v>
          </cell>
          <cell r="G40">
            <v>319.08161761245231</v>
          </cell>
          <cell r="H40">
            <v>376.51630878269373</v>
          </cell>
          <cell r="I40">
            <v>448.0544074514055</v>
          </cell>
          <cell r="J40">
            <v>604.87345005939744</v>
          </cell>
          <cell r="K40">
            <v>447.60635304395407</v>
          </cell>
          <cell r="L40">
            <v>751.97867311384277</v>
          </cell>
          <cell r="X40">
            <v>3418.7015449595556</v>
          </cell>
          <cell r="Y40">
            <v>3760.5716994555114</v>
          </cell>
          <cell r="Z40">
            <v>4136.6288694010627</v>
          </cell>
          <cell r="AA40">
            <v>4550.2917563411693</v>
          </cell>
          <cell r="AB40">
            <v>5005.3209319752859</v>
          </cell>
          <cell r="AC40">
            <v>5505.8530251728143</v>
          </cell>
          <cell r="AD40">
            <v>6056.4383276900953</v>
          </cell>
          <cell r="AE40">
            <v>6662.0821604591047</v>
          </cell>
          <cell r="AF40">
            <v>7328.290376505015</v>
          </cell>
          <cell r="AG40">
            <v>7914.5536066254163</v>
          </cell>
          <cell r="AH40">
            <v>8547.7178951554488</v>
          </cell>
          <cell r="AI40">
            <v>9231.5353267678838</v>
          </cell>
          <cell r="AJ40">
            <v>9970.0581529093142</v>
          </cell>
          <cell r="AK40">
            <v>10767.662805142059</v>
          </cell>
          <cell r="AL40">
            <v>11629.075829553423</v>
          </cell>
          <cell r="AM40">
            <v>12559.401895917697</v>
          </cell>
          <cell r="AN40">
            <v>13564.154047591113</v>
          </cell>
          <cell r="AO40">
            <v>14649.286371398402</v>
          </cell>
          <cell r="AP40">
            <v>15821.229281110274</v>
          </cell>
          <cell r="AQ40">
            <v>16770.50303797689</v>
          </cell>
          <cell r="AR40">
            <v>17776.733220255504</v>
          </cell>
          <cell r="AS40">
            <v>18843.337213470833</v>
          </cell>
          <cell r="AT40">
            <v>19973.937446279084</v>
          </cell>
          <cell r="AU40">
            <v>21172.37369305583</v>
          </cell>
          <cell r="AV40">
            <v>22442.716114639181</v>
          </cell>
          <cell r="AW40">
            <v>23789.279081517532</v>
          </cell>
          <cell r="AX40">
            <v>25216.635826408583</v>
          </cell>
          <cell r="AY40">
            <v>26729.6339759931</v>
          </cell>
          <cell r="AZ40">
            <v>28333.412014552687</v>
          </cell>
        </row>
        <row r="41">
          <cell r="B41">
            <v>40.091775819325953</v>
          </cell>
          <cell r="C41">
            <v>53.722979597896781</v>
          </cell>
          <cell r="D41">
            <v>71.988792661181691</v>
          </cell>
          <cell r="E41">
            <v>107.98318899177254</v>
          </cell>
          <cell r="F41">
            <v>161.97478348765881</v>
          </cell>
          <cell r="G41">
            <v>197.60923585494373</v>
          </cell>
          <cell r="H41">
            <v>233.1788983088336</v>
          </cell>
          <cell r="I41">
            <v>277.48288898751196</v>
          </cell>
          <cell r="J41">
            <v>374.60190013314116</v>
          </cell>
          <cell r="K41">
            <v>277.20540609852446</v>
          </cell>
          <cell r="L41">
            <v>465.70508224552106</v>
          </cell>
          <cell r="X41">
            <v>1989.8217937937868</v>
          </cell>
          <cell r="Y41">
            <v>2188.8039731731656</v>
          </cell>
          <cell r="Z41">
            <v>2407.6843704904823</v>
          </cell>
          <cell r="AA41">
            <v>2648.4528075395306</v>
          </cell>
          <cell r="AB41">
            <v>2913.2980882934835</v>
          </cell>
          <cell r="AC41">
            <v>3204.6278971228317</v>
          </cell>
          <cell r="AD41">
            <v>3525.0906868351149</v>
          </cell>
          <cell r="AE41">
            <v>3877.5997555186264</v>
          </cell>
          <cell r="AF41">
            <v>4265.359731070489</v>
          </cell>
          <cell r="AG41">
            <v>4606.588509556128</v>
          </cell>
          <cell r="AH41">
            <v>4975.1155903206181</v>
          </cell>
          <cell r="AI41">
            <v>5373.1248375462674</v>
          </cell>
          <cell r="AJ41">
            <v>5802.9748245499686</v>
          </cell>
          <cell r="AK41">
            <v>6267.2128105139664</v>
          </cell>
          <cell r="AL41">
            <v>6768.5898353550838</v>
          </cell>
          <cell r="AM41">
            <v>7310.07702218349</v>
          </cell>
          <cell r="AN41">
            <v>7894.883183958169</v>
          </cell>
          <cell r="AO41">
            <v>8526.4738386748231</v>
          </cell>
          <cell r="AP41">
            <v>9208.5917457688083</v>
          </cell>
          <cell r="AQ41">
            <v>9761.1072505149368</v>
          </cell>
          <cell r="AR41">
            <v>10346.773685545833</v>
          </cell>
          <cell r="AS41">
            <v>10967.580106678583</v>
          </cell>
          <cell r="AT41">
            <v>11625.634913079297</v>
          </cell>
          <cell r="AU41">
            <v>12323.173007864054</v>
          </cell>
          <cell r="AV41">
            <v>13062.563388335897</v>
          </cell>
          <cell r="AW41">
            <v>13846.317191636052</v>
          </cell>
          <cell r="AX41">
            <v>14677.096223134215</v>
          </cell>
          <cell r="AY41">
            <v>15557.721996522267</v>
          </cell>
          <cell r="AZ41">
            <v>16491.185316313604</v>
          </cell>
        </row>
        <row r="42">
          <cell r="B42">
            <v>421.69026559180304</v>
          </cell>
          <cell r="C42">
            <v>565.06495589301608</v>
          </cell>
          <cell r="D42">
            <v>757.18704089664152</v>
          </cell>
          <cell r="E42">
            <v>1135.7805613449623</v>
          </cell>
          <cell r="F42">
            <v>1703.6708420174434</v>
          </cell>
          <cell r="G42">
            <v>2078.478427261281</v>
          </cell>
          <cell r="H42">
            <v>2452.6045441683113</v>
          </cell>
          <cell r="I42">
            <v>2918.5994075602903</v>
          </cell>
          <cell r="J42">
            <v>3940.109200206392</v>
          </cell>
          <cell r="K42">
            <v>2915.6808081527302</v>
          </cell>
          <cell r="L42">
            <v>4898.3437576965862</v>
          </cell>
          <cell r="X42">
            <v>13077.06370813717</v>
          </cell>
          <cell r="Y42">
            <v>14384.770078950887</v>
          </cell>
          <cell r="Z42">
            <v>15823.247086845975</v>
          </cell>
          <cell r="AA42">
            <v>17405.571795530574</v>
          </cell>
          <cell r="AB42">
            <v>19146.128975083629</v>
          </cell>
          <cell r="AC42">
            <v>21060.741872591992</v>
          </cell>
          <cell r="AD42">
            <v>23166.816059851193</v>
          </cell>
          <cell r="AE42">
            <v>25483.497665836312</v>
          </cell>
          <cell r="AF42">
            <v>28031.847432419941</v>
          </cell>
          <cell r="AG42">
            <v>30274.395227013538</v>
          </cell>
          <cell r="AH42">
            <v>32696.346845174619</v>
          </cell>
          <cell r="AI42">
            <v>35312.054592788591</v>
          </cell>
          <cell r="AJ42">
            <v>38137.018960211681</v>
          </cell>
          <cell r="AK42">
            <v>41187.980477028614</v>
          </cell>
          <cell r="AL42">
            <v>44483.0189151909</v>
          </cell>
          <cell r="AM42">
            <v>48041.660428406169</v>
          </cell>
          <cell r="AN42">
            <v>51884.993262678661</v>
          </cell>
          <cell r="AO42">
            <v>56035.792723692954</v>
          </cell>
          <cell r="AP42">
            <v>60518.656141588392</v>
          </cell>
          <cell r="AQ42">
            <v>64149.775510083695</v>
          </cell>
          <cell r="AR42">
            <v>67998.762040688714</v>
          </cell>
          <cell r="AS42">
            <v>72078.68776313003</v>
          </cell>
          <cell r="AT42">
            <v>76403.409028917828</v>
          </cell>
          <cell r="AU42">
            <v>80987.613570652902</v>
          </cell>
          <cell r="AV42">
            <v>85846.87038489207</v>
          </cell>
          <cell r="AW42">
            <v>90997.682607985596</v>
          </cell>
          <cell r="AX42">
            <v>96457.543564464737</v>
          </cell>
          <cell r="AY42">
            <v>102244.99617833261</v>
          </cell>
          <cell r="AZ42">
            <v>108379.69594903257</v>
          </cell>
        </row>
        <row r="43">
          <cell r="B43">
            <v>2471.5335021797841</v>
          </cell>
          <cell r="C43">
            <v>3311.8548929209128</v>
          </cell>
          <cell r="D43">
            <v>4437.885556514022</v>
          </cell>
          <cell r="E43">
            <v>6656.8283347710312</v>
          </cell>
          <cell r="F43">
            <v>9985.2425021565468</v>
          </cell>
          <cell r="G43">
            <v>12181.995852630989</v>
          </cell>
          <cell r="H43">
            <v>14374.755106104563</v>
          </cell>
          <cell r="I43">
            <v>17105.958576264431</v>
          </cell>
          <cell r="J43">
            <v>23093.044077956984</v>
          </cell>
          <cell r="K43">
            <v>17088.852617688168</v>
          </cell>
          <cell r="L43">
            <v>28709.272397716122</v>
          </cell>
          <cell r="X43">
            <v>89846.215282532503</v>
          </cell>
          <cell r="Y43">
            <v>98830.836810785739</v>
          </cell>
          <cell r="Z43">
            <v>108713.92049186432</v>
          </cell>
          <cell r="AA43">
            <v>119585.31254105076</v>
          </cell>
          <cell r="AB43">
            <v>131543.84379515584</v>
          </cell>
          <cell r="AC43">
            <v>144698.22817467141</v>
          </cell>
          <cell r="AD43">
            <v>159168.05099213854</v>
          </cell>
          <cell r="AE43">
            <v>175084.85609135241</v>
          </cell>
          <cell r="AF43">
            <v>192593.34170048768</v>
          </cell>
          <cell r="AG43">
            <v>208000.80903652665</v>
          </cell>
          <cell r="AH43">
            <v>224640.87375944879</v>
          </cell>
          <cell r="AI43">
            <v>242612.14366020472</v>
          </cell>
          <cell r="AJ43">
            <v>262021.11515302103</v>
          </cell>
          <cell r="AK43">
            <v>282982.80436526274</v>
          </cell>
          <cell r="AL43">
            <v>305621.42871448374</v>
          </cell>
          <cell r="AM43">
            <v>330071.14301164245</v>
          </cell>
          <cell r="AN43">
            <v>356476.83445257385</v>
          </cell>
          <cell r="AO43">
            <v>384994.98120877979</v>
          </cell>
          <cell r="AP43">
            <v>415794.57970548217</v>
          </cell>
          <cell r="AQ43">
            <v>440742.25448781118</v>
          </cell>
          <cell r="AR43">
            <v>467186.78975707968</v>
          </cell>
          <cell r="AS43">
            <v>495217.99714250455</v>
          </cell>
          <cell r="AT43">
            <v>524931.07697105478</v>
          </cell>
          <cell r="AU43">
            <v>556426.94158931798</v>
          </cell>
          <cell r="AV43">
            <v>589812.55808467709</v>
          </cell>
          <cell r="AW43">
            <v>625201.31156975764</v>
          </cell>
          <cell r="AX43">
            <v>662713.39026394335</v>
          </cell>
          <cell r="AY43">
            <v>702476.19367977977</v>
          </cell>
          <cell r="AZ43">
            <v>744624.7653005668</v>
          </cell>
        </row>
      </sheetData>
      <sheetData sheetId="10">
        <row r="12">
          <cell r="B12">
            <v>1.609421950504998</v>
          </cell>
          <cell r="C12">
            <v>1.641610389515098</v>
          </cell>
          <cell r="D12">
            <v>1.6744425973054</v>
          </cell>
          <cell r="E12">
            <v>1.7079314492515081</v>
          </cell>
          <cell r="F12">
            <v>1.7420900782365383</v>
          </cell>
          <cell r="G12">
            <v>1.776931879801269</v>
          </cell>
          <cell r="H12">
            <v>1.8124705173972944</v>
          </cell>
          <cell r="I12">
            <v>1.8487199277452402</v>
          </cell>
          <cell r="J12">
            <v>1.8856943263001451</v>
          </cell>
          <cell r="K12">
            <v>1.923408212826148</v>
          </cell>
          <cell r="L12">
            <v>1.961876377082671</v>
          </cell>
          <cell r="X12">
            <v>25.255704034914448</v>
          </cell>
          <cell r="Y12">
            <v>25.760818115612736</v>
          </cell>
          <cell r="Z12">
            <v>26.276034477924991</v>
          </cell>
          <cell r="AA12">
            <v>26.801555167483492</v>
          </cell>
          <cell r="AB12">
            <v>27.337586270833164</v>
          </cell>
          <cell r="AC12">
            <v>27.884337996249826</v>
          </cell>
          <cell r="AD12">
            <v>28.442024756174824</v>
          </cell>
          <cell r="AE12">
            <v>29.01086525129832</v>
          </cell>
          <cell r="AF12">
            <v>30.171299861350253</v>
          </cell>
          <cell r="AG12">
            <v>31.378151855804262</v>
          </cell>
          <cell r="AH12">
            <v>32.633277930036435</v>
          </cell>
          <cell r="AI12">
            <v>33.93860904723789</v>
          </cell>
          <cell r="AJ12">
            <v>35.296153409127406</v>
          </cell>
          <cell r="AK12">
            <v>36.707999545492505</v>
          </cell>
          <cell r="AL12">
            <v>38.176319527312202</v>
          </cell>
          <cell r="AM12">
            <v>39.703372308404688</v>
          </cell>
          <cell r="AN12">
            <v>41.291507200740874</v>
          </cell>
          <cell r="AO12">
            <v>42.943167488770506</v>
          </cell>
          <cell r="AP12">
            <v>45.519757538096734</v>
          </cell>
          <cell r="AQ12">
            <v>48.250942990382541</v>
          </cell>
          <cell r="AR12">
            <v>51.14599956980549</v>
          </cell>
          <cell r="AS12">
            <v>54.214759543993821</v>
          </cell>
          <cell r="AT12">
            <v>57.467645116633449</v>
          </cell>
          <cell r="AU12">
            <v>60.915703823631453</v>
          </cell>
          <cell r="AV12">
            <v>64.570646053049344</v>
          </cell>
          <cell r="AW12">
            <v>68.444884816232303</v>
          </cell>
          <cell r="AX12">
            <v>72.551577905206244</v>
          </cell>
          <cell r="AY12">
            <v>76.904672579518618</v>
          </cell>
          <cell r="AZ12">
            <v>81.518952934289729</v>
          </cell>
        </row>
        <row r="13">
          <cell r="B13">
            <v>1.9599607693205445</v>
          </cell>
          <cell r="C13">
            <v>1.9991599847069554</v>
          </cell>
          <cell r="D13">
            <v>2.0391431844010945</v>
          </cell>
          <cell r="E13">
            <v>2.0799260480891166</v>
          </cell>
          <cell r="F13">
            <v>2.1215245690508988</v>
          </cell>
          <cell r="G13">
            <v>2.1639550604319169</v>
          </cell>
          <cell r="H13">
            <v>2.2072341616405553</v>
          </cell>
          <cell r="I13">
            <v>2.2513788448733663</v>
          </cell>
          <cell r="J13">
            <v>2.2964064217708335</v>
          </cell>
          <cell r="K13">
            <v>2.34233455020625</v>
          </cell>
          <cell r="L13">
            <v>2.389181241210375</v>
          </cell>
          <cell r="X13">
            <v>25.667101722402872</v>
          </cell>
          <cell r="Y13">
            <v>26.180443756850931</v>
          </cell>
          <cell r="Z13">
            <v>26.704052631987949</v>
          </cell>
          <cell r="AA13">
            <v>27.238133684627709</v>
          </cell>
          <cell r="AB13">
            <v>27.782896358320261</v>
          </cell>
          <cell r="AC13">
            <v>28.338554285486666</v>
          </cell>
          <cell r="AD13">
            <v>28.905325371196398</v>
          </cell>
          <cell r="AE13">
            <v>29.483431878620326</v>
          </cell>
          <cell r="AF13">
            <v>30.66276915376514</v>
          </cell>
          <cell r="AG13">
            <v>31.889279919915747</v>
          </cell>
          <cell r="AH13">
            <v>33.164851116712377</v>
          </cell>
          <cell r="AI13">
            <v>34.491445161380874</v>
          </cell>
          <cell r="AJ13">
            <v>35.871102967836109</v>
          </cell>
          <cell r="AK13">
            <v>37.305947086549551</v>
          </cell>
          <cell r="AL13">
            <v>38.798184970011533</v>
          </cell>
          <cell r="AM13">
            <v>40.350112368811992</v>
          </cell>
          <cell r="AN13">
            <v>41.96411686356447</v>
          </cell>
          <cell r="AO13">
            <v>43.642681538107048</v>
          </cell>
          <cell r="AP13">
            <v>46.261242430393473</v>
          </cell>
          <cell r="AQ13">
            <v>49.036916976217078</v>
          </cell>
          <cell r="AR13">
            <v>51.979131994790102</v>
          </cell>
          <cell r="AS13">
            <v>55.09787991447751</v>
          </cell>
          <cell r="AT13">
            <v>58.403752709346158</v>
          </cell>
          <cell r="AU13">
            <v>61.90797787190693</v>
          </cell>
          <cell r="AV13">
            <v>65.62245654422135</v>
          </cell>
          <cell r="AW13">
            <v>69.55980393687463</v>
          </cell>
          <cell r="AX13">
            <v>73.733392173087111</v>
          </cell>
          <cell r="AY13">
            <v>78.157395703472332</v>
          </cell>
          <cell r="AZ13">
            <v>82.846839445680672</v>
          </cell>
        </row>
        <row r="14">
          <cell r="B14">
            <v>0.27789491480482142</v>
          </cell>
          <cell r="C14">
            <v>0.28345281310091786</v>
          </cell>
          <cell r="D14">
            <v>0.28912186936293621</v>
          </cell>
          <cell r="E14">
            <v>0.29490430675019497</v>
          </cell>
          <cell r="F14">
            <v>0.30080239288519889</v>
          </cell>
          <cell r="G14">
            <v>0.30681844074290288</v>
          </cell>
          <cell r="H14">
            <v>0.31295480955776095</v>
          </cell>
          <cell r="I14">
            <v>0.31921390574891617</v>
          </cell>
          <cell r="J14">
            <v>0.3255981838638945</v>
          </cell>
          <cell r="K14">
            <v>0.33211014754117241</v>
          </cell>
          <cell r="L14">
            <v>0.33875235049199587</v>
          </cell>
          <cell r="X14">
            <v>4.1222048286340236</v>
          </cell>
          <cell r="Y14">
            <v>4.2046489252067039</v>
          </cell>
          <cell r="Z14">
            <v>4.2887419037108376</v>
          </cell>
          <cell r="AA14">
            <v>4.3745167417850546</v>
          </cell>
          <cell r="AB14">
            <v>4.4620070766207558</v>
          </cell>
          <cell r="AC14">
            <v>4.5512472181531711</v>
          </cell>
          <cell r="AD14">
            <v>4.6422721625162344</v>
          </cell>
          <cell r="AE14">
            <v>4.7351176057665594</v>
          </cell>
          <cell r="AF14">
            <v>4.9245223099972222</v>
          </cell>
          <cell r="AG14">
            <v>5.1215032023971112</v>
          </cell>
          <cell r="AH14">
            <v>5.3263633304929954</v>
          </cell>
          <cell r="AI14">
            <v>5.5394178637127149</v>
          </cell>
          <cell r="AJ14">
            <v>5.760994578261224</v>
          </cell>
          <cell r="AK14">
            <v>5.991434361391673</v>
          </cell>
          <cell r="AL14">
            <v>6.2310917358473397</v>
          </cell>
          <cell r="AM14">
            <v>6.4803354052812336</v>
          </cell>
          <cell r="AN14">
            <v>6.739548821492483</v>
          </cell>
          <cell r="AO14">
            <v>7.0091307743521822</v>
          </cell>
          <cell r="AP14">
            <v>7.4296786208133128</v>
          </cell>
          <cell r="AQ14">
            <v>7.8754593380621118</v>
          </cell>
          <cell r="AR14">
            <v>8.3479868983458392</v>
          </cell>
          <cell r="AS14">
            <v>8.8488661122465899</v>
          </cell>
          <cell r="AT14">
            <v>9.379798078981386</v>
          </cell>
          <cell r="AU14">
            <v>9.9425859637202691</v>
          </cell>
          <cell r="AV14">
            <v>10.539141121543485</v>
          </cell>
          <cell r="AW14">
            <v>11.171489588836094</v>
          </cell>
          <cell r="AX14">
            <v>11.841778964166259</v>
          </cell>
          <cell r="AY14">
            <v>12.552285702016235</v>
          </cell>
          <cell r="AZ14">
            <v>13.305422844137208</v>
          </cell>
        </row>
        <row r="15">
          <cell r="B15">
            <v>0.14773855614960174</v>
          </cell>
          <cell r="C15">
            <v>0.15069332727259377</v>
          </cell>
          <cell r="D15">
            <v>0.15370719381804565</v>
          </cell>
          <cell r="E15">
            <v>0.15678133769440658</v>
          </cell>
          <cell r="F15">
            <v>0.1599169644482947</v>
          </cell>
          <cell r="G15">
            <v>0.1631153037372606</v>
          </cell>
          <cell r="H15">
            <v>0.16637760981200581</v>
          </cell>
          <cell r="I15">
            <v>0.16970516200824592</v>
          </cell>
          <cell r="J15">
            <v>0.17309926524841085</v>
          </cell>
          <cell r="K15">
            <v>0.17656125055337907</v>
          </cell>
          <cell r="L15">
            <v>0.18009247556444666</v>
          </cell>
          <cell r="X15">
            <v>4.3155617417535845</v>
          </cell>
          <cell r="Y15">
            <v>4.4018729765886562</v>
          </cell>
          <cell r="Z15">
            <v>4.4899104361204296</v>
          </cell>
          <cell r="AA15">
            <v>4.5797086448428379</v>
          </cell>
          <cell r="AB15">
            <v>4.6713028177396945</v>
          </cell>
          <cell r="AC15">
            <v>4.7647288740944882</v>
          </cell>
          <cell r="AD15">
            <v>4.8600234515763781</v>
          </cell>
          <cell r="AE15">
            <v>4.9572239206079054</v>
          </cell>
          <cell r="AF15">
            <v>5.1555128774322219</v>
          </cell>
          <cell r="AG15">
            <v>5.3617333925295103</v>
          </cell>
          <cell r="AH15">
            <v>5.5762027282306903</v>
          </cell>
          <cell r="AI15">
            <v>5.7992508373599181</v>
          </cell>
          <cell r="AJ15">
            <v>6.0312208708543151</v>
          </cell>
          <cell r="AK15">
            <v>6.2724697056884882</v>
          </cell>
          <cell r="AL15">
            <v>6.5233684939160277</v>
          </cell>
          <cell r="AM15">
            <v>6.7843032336726692</v>
          </cell>
          <cell r="AN15">
            <v>7.0556753630195761</v>
          </cell>
          <cell r="AO15">
            <v>7.3379023775403596</v>
          </cell>
          <cell r="AP15">
            <v>7.7781765201927815</v>
          </cell>
          <cell r="AQ15">
            <v>8.2448671114043481</v>
          </cell>
          <cell r="AR15">
            <v>8.7395591380886088</v>
          </cell>
          <cell r="AS15">
            <v>9.2639326863739253</v>
          </cell>
          <cell r="AT15">
            <v>9.8197686475563604</v>
          </cell>
          <cell r="AU15">
            <v>10.408954766409742</v>
          </cell>
          <cell r="AV15">
            <v>11.033492052394326</v>
          </cell>
          <cell r="AW15">
            <v>11.695501575537985</v>
          </cell>
          <cell r="AX15">
            <v>12.397231670070264</v>
          </cell>
          <cell r="AY15">
            <v>13.141065570274479</v>
          </cell>
          <cell r="AZ15">
            <v>13.929529504490947</v>
          </cell>
        </row>
        <row r="16">
          <cell r="B16">
            <v>0.12273692070546283</v>
          </cell>
          <cell r="C16">
            <v>0.12519165911957209</v>
          </cell>
          <cell r="D16">
            <v>0.12769549230196353</v>
          </cell>
          <cell r="E16">
            <v>0.13024940214800279</v>
          </cell>
          <cell r="F16">
            <v>0.13285439019096285</v>
          </cell>
          <cell r="G16">
            <v>0.13551147799478211</v>
          </cell>
          <cell r="H16">
            <v>0.13822170755467775</v>
          </cell>
          <cell r="I16">
            <v>0.14098614170577131</v>
          </cell>
          <cell r="J16">
            <v>0.14380586453988675</v>
          </cell>
          <cell r="K16">
            <v>0.14668198183068448</v>
          </cell>
          <cell r="L16">
            <v>0.14961562146729818</v>
          </cell>
          <cell r="X16">
            <v>0.81045344435219846</v>
          </cell>
          <cell r="Y16">
            <v>0.82666251323924245</v>
          </cell>
          <cell r="Z16">
            <v>0.84319576350402725</v>
          </cell>
          <cell r="AA16">
            <v>0.86005967877410783</v>
          </cell>
          <cell r="AB16">
            <v>0.87726087234958994</v>
          </cell>
          <cell r="AC16">
            <v>0.89480608979658172</v>
          </cell>
          <cell r="AD16">
            <v>0.9127022115925133</v>
          </cell>
          <cell r="AE16">
            <v>0.93095625582436359</v>
          </cell>
          <cell r="AF16">
            <v>0.96819450605733814</v>
          </cell>
          <cell r="AG16">
            <v>1.0069222862996317</v>
          </cell>
          <cell r="AH16">
            <v>1.047199177751617</v>
          </cell>
          <cell r="AI16">
            <v>1.0890871448616817</v>
          </cell>
          <cell r="AJ16">
            <v>1.132650630656149</v>
          </cell>
          <cell r="AK16">
            <v>1.1779566558823951</v>
          </cell>
          <cell r="AL16">
            <v>1.2250749221176909</v>
          </cell>
          <cell r="AM16">
            <v>1.2740779190023985</v>
          </cell>
          <cell r="AN16">
            <v>1.3250410357624944</v>
          </cell>
          <cell r="AO16">
            <v>1.3780426771929941</v>
          </cell>
          <cell r="AP16">
            <v>1.4607252378245739</v>
          </cell>
          <cell r="AQ16">
            <v>1.5483687520940483</v>
          </cell>
          <cell r="AR16">
            <v>1.6412708772196913</v>
          </cell>
          <cell r="AS16">
            <v>1.7397471298528728</v>
          </cell>
          <cell r="AT16">
            <v>1.8441319576440451</v>
          </cell>
          <cell r="AU16">
            <v>1.9547798751026879</v>
          </cell>
          <cell r="AV16">
            <v>2.0720666676088491</v>
          </cell>
          <cell r="AW16">
            <v>2.1963906676653799</v>
          </cell>
          <cell r="AX16">
            <v>2.3281741077253026</v>
          </cell>
          <cell r="AY16">
            <v>2.4678645541888207</v>
          </cell>
          <cell r="AZ16">
            <v>2.61593642744015</v>
          </cell>
        </row>
        <row r="17">
          <cell r="B17">
            <v>1.5078471194650074</v>
          </cell>
          <cell r="C17">
            <v>1.5380040618543076</v>
          </cell>
          <cell r="D17">
            <v>1.5687641430913939</v>
          </cell>
          <cell r="E17">
            <v>1.6001394259532218</v>
          </cell>
          <cell r="F17">
            <v>1.6321422144722861</v>
          </cell>
          <cell r="G17">
            <v>1.6647850587617319</v>
          </cell>
          <cell r="H17">
            <v>1.6980807599369665</v>
          </cell>
          <cell r="I17">
            <v>1.7320423751357059</v>
          </cell>
          <cell r="J17">
            <v>1.7666832226384201</v>
          </cell>
          <cell r="K17">
            <v>1.8020168870911886</v>
          </cell>
          <cell r="L17">
            <v>1.8380572248330125</v>
          </cell>
          <cell r="X17">
            <v>21.417363610647435</v>
          </cell>
          <cell r="Y17">
            <v>21.845710882860384</v>
          </cell>
          <cell r="Z17">
            <v>22.282625100517592</v>
          </cell>
          <cell r="AA17">
            <v>22.728277602527942</v>
          </cell>
          <cell r="AB17">
            <v>23.182843154578503</v>
          </cell>
          <cell r="AC17">
            <v>23.646500017670071</v>
          </cell>
          <cell r="AD17">
            <v>24.119430018023472</v>
          </cell>
          <cell r="AE17">
            <v>24.601818618383941</v>
          </cell>
          <cell r="AF17">
            <v>25.585891363119298</v>
          </cell>
          <cell r="AG17">
            <v>26.60932701764407</v>
          </cell>
          <cell r="AH17">
            <v>27.673700098349833</v>
          </cell>
          <cell r="AI17">
            <v>28.780648102283827</v>
          </cell>
          <cell r="AJ17">
            <v>29.93187402637518</v>
          </cell>
          <cell r="AK17">
            <v>31.129148987430188</v>
          </cell>
          <cell r="AL17">
            <v>32.374314946927399</v>
          </cell>
          <cell r="AM17">
            <v>33.669287544804497</v>
          </cell>
          <cell r="AN17">
            <v>35.016059046596681</v>
          </cell>
          <cell r="AO17">
            <v>36.416701408460547</v>
          </cell>
          <cell r="AP17">
            <v>38.601703492968177</v>
          </cell>
          <cell r="AQ17">
            <v>40.917805702546268</v>
          </cell>
          <cell r="AR17">
            <v>43.372874044699046</v>
          </cell>
          <cell r="AS17">
            <v>45.975246487380986</v>
          </cell>
          <cell r="AT17">
            <v>48.733761276623845</v>
          </cell>
          <cell r="AU17">
            <v>51.657786953221276</v>
          </cell>
          <cell r="AV17">
            <v>54.757254170414555</v>
          </cell>
          <cell r="AW17">
            <v>58.042689420639427</v>
          </cell>
          <cell r="AX17">
            <v>61.525250785877795</v>
          </cell>
          <cell r="AY17">
            <v>65.216765833030465</v>
          </cell>
          <cell r="AZ17">
            <v>69.129771783012288</v>
          </cell>
        </row>
        <row r="18">
          <cell r="B18">
            <v>1.5061548106889524</v>
          </cell>
          <cell r="C18">
            <v>1.5362779069027315</v>
          </cell>
          <cell r="D18">
            <v>1.567003465040786</v>
          </cell>
          <cell r="E18">
            <v>1.5983435343416017</v>
          </cell>
          <cell r="F18">
            <v>1.6303104050284338</v>
          </cell>
          <cell r="G18">
            <v>1.6629166131290025</v>
          </cell>
          <cell r="H18">
            <v>1.6961749453915826</v>
          </cell>
          <cell r="I18">
            <v>1.7300984442994143</v>
          </cell>
          <cell r="J18">
            <v>1.7647004131854025</v>
          </cell>
          <cell r="K18">
            <v>1.7999944214491106</v>
          </cell>
          <cell r="L18">
            <v>1.8359943098780929</v>
          </cell>
          <cell r="X18">
            <v>21.038877738158085</v>
          </cell>
          <cell r="Y18">
            <v>21.459655292921248</v>
          </cell>
          <cell r="Z18">
            <v>21.888848398779672</v>
          </cell>
          <cell r="AA18">
            <v>22.326625366755266</v>
          </cell>
          <cell r="AB18">
            <v>22.773157874090373</v>
          </cell>
          <cell r="AC18">
            <v>23.228621031572182</v>
          </cell>
          <cell r="AD18">
            <v>23.693193452203626</v>
          </cell>
          <cell r="AE18">
            <v>24.1670573212477</v>
          </cell>
          <cell r="AF18">
            <v>25.133739614097607</v>
          </cell>
          <cell r="AG18">
            <v>26.139089198661512</v>
          </cell>
          <cell r="AH18">
            <v>27.184652766607972</v>
          </cell>
          <cell r="AI18">
            <v>28.272038877272291</v>
          </cell>
          <cell r="AJ18">
            <v>29.402920432363182</v>
          </cell>
          <cell r="AK18">
            <v>30.579037249657709</v>
          </cell>
          <cell r="AL18">
            <v>31.802198739644016</v>
          </cell>
          <cell r="AM18">
            <v>33.07428668922978</v>
          </cell>
          <cell r="AN18">
            <v>34.397258156798969</v>
          </cell>
          <cell r="AO18">
            <v>35.773148483070926</v>
          </cell>
          <cell r="AP18">
            <v>37.919537392055183</v>
          </cell>
          <cell r="AQ18">
            <v>40.194709635578491</v>
          </cell>
          <cell r="AR18">
            <v>42.6063922137132</v>
          </cell>
          <cell r="AS18">
            <v>45.162775746535992</v>
          </cell>
          <cell r="AT18">
            <v>47.872542291328152</v>
          </cell>
          <cell r="AU18">
            <v>50.744894828807844</v>
          </cell>
          <cell r="AV18">
            <v>53.789588518536313</v>
          </cell>
          <cell r="AW18">
            <v>57.016963829648489</v>
          </cell>
          <cell r="AX18">
            <v>60.4379816594274</v>
          </cell>
          <cell r="AY18">
            <v>64.064260558993041</v>
          </cell>
          <cell r="AZ18">
            <v>67.908116192532617</v>
          </cell>
        </row>
        <row r="19">
          <cell r="B19">
            <v>0.21248361785497766</v>
          </cell>
          <cell r="C19">
            <v>0.21673329021207721</v>
          </cell>
          <cell r="D19">
            <v>0.22106795601631876</v>
          </cell>
          <cell r="E19">
            <v>0.22548931513664514</v>
          </cell>
          <cell r="F19">
            <v>0.22999910143937805</v>
          </cell>
          <cell r="G19">
            <v>0.2345990834681656</v>
          </cell>
          <cell r="H19">
            <v>0.23929106513752893</v>
          </cell>
          <cell r="I19">
            <v>0.2440768864402795</v>
          </cell>
          <cell r="J19">
            <v>0.24895842416908509</v>
          </cell>
          <cell r="K19">
            <v>0.25393759265246679</v>
          </cell>
          <cell r="L19">
            <v>0.25901634450551614</v>
          </cell>
          <cell r="X19">
            <v>2.1392679749398131</v>
          </cell>
          <cell r="Y19">
            <v>2.1820533344386095</v>
          </cell>
          <cell r="Z19">
            <v>2.2256944011273818</v>
          </cell>
          <cell r="AA19">
            <v>2.2702082891499296</v>
          </cell>
          <cell r="AB19">
            <v>2.315612454932928</v>
          </cell>
          <cell r="AC19">
            <v>2.3619247040315865</v>
          </cell>
          <cell r="AD19">
            <v>2.4091631981122181</v>
          </cell>
          <cell r="AE19">
            <v>2.4573464620744625</v>
          </cell>
          <cell r="AF19">
            <v>2.5556403205574409</v>
          </cell>
          <cell r="AG19">
            <v>2.6578659333797385</v>
          </cell>
          <cell r="AH19">
            <v>2.7641805707149283</v>
          </cell>
          <cell r="AI19">
            <v>2.8747477935435253</v>
          </cell>
          <cell r="AJ19">
            <v>2.9897377052852665</v>
          </cell>
          <cell r="AK19">
            <v>3.1093272134966772</v>
          </cell>
          <cell r="AL19">
            <v>3.2337003020365445</v>
          </cell>
          <cell r="AM19">
            <v>3.3630483141180063</v>
          </cell>
          <cell r="AN19">
            <v>3.4975702466827268</v>
          </cell>
          <cell r="AO19">
            <v>3.6374730565500357</v>
          </cell>
          <cell r="AP19">
            <v>3.855721439943038</v>
          </cell>
          <cell r="AQ19">
            <v>4.0870647263396203</v>
          </cell>
          <cell r="AR19">
            <v>4.3322886099199973</v>
          </cell>
          <cell r="AS19">
            <v>4.592225926515197</v>
          </cell>
          <cell r="AT19">
            <v>4.8677594821061092</v>
          </cell>
          <cell r="AU19">
            <v>5.1598250510324757</v>
          </cell>
          <cell r="AV19">
            <v>5.4694145540944241</v>
          </cell>
          <cell r="AW19">
            <v>5.7975794273400894</v>
          </cell>
          <cell r="AX19">
            <v>6.1454341929804945</v>
          </cell>
          <cell r="AY19">
            <v>6.5141602445593243</v>
          </cell>
          <cell r="AZ19">
            <v>6.9050098592328837</v>
          </cell>
        </row>
        <row r="20">
          <cell r="B20">
            <v>1.2304866179578873</v>
          </cell>
          <cell r="C20">
            <v>1.2550963503170451</v>
          </cell>
          <cell r="D20">
            <v>1.280198277323386</v>
          </cell>
          <cell r="E20">
            <v>1.3058022428698537</v>
          </cell>
          <cell r="F20">
            <v>1.3319182877272508</v>
          </cell>
          <cell r="G20">
            <v>1.3585566534817959</v>
          </cell>
          <cell r="H20">
            <v>1.3857277865514319</v>
          </cell>
          <cell r="I20">
            <v>1.4134423422824607</v>
          </cell>
          <cell r="J20">
            <v>1.44171118912811</v>
          </cell>
          <cell r="K20">
            <v>1.4705454129106723</v>
          </cell>
          <cell r="L20">
            <v>1.4999563211688858</v>
          </cell>
          <cell r="X20">
            <v>16.727429973279381</v>
          </cell>
          <cell r="Y20">
            <v>17.06197857274497</v>
          </cell>
          <cell r="Z20">
            <v>17.403218144199869</v>
          </cell>
          <cell r="AA20">
            <v>17.751282507083864</v>
          </cell>
          <cell r="AB20">
            <v>18.106308157225541</v>
          </cell>
          <cell r="AC20">
            <v>18.468434320370051</v>
          </cell>
          <cell r="AD20">
            <v>18.837803006777452</v>
          </cell>
          <cell r="AE20">
            <v>19.214559066913001</v>
          </cell>
          <cell r="AF20">
            <v>19.983141429589519</v>
          </cell>
          <cell r="AG20">
            <v>20.782467086773099</v>
          </cell>
          <cell r="AH20">
            <v>21.613765770244022</v>
          </cell>
          <cell r="AI20">
            <v>22.478316401053782</v>
          </cell>
          <cell r="AJ20">
            <v>23.377449057095934</v>
          </cell>
          <cell r="AK20">
            <v>24.312547019379771</v>
          </cell>
          <cell r="AL20">
            <v>25.285048900154962</v>
          </cell>
          <cell r="AM20">
            <v>26.296450856161162</v>
          </cell>
          <cell r="AN20">
            <v>27.348308890407608</v>
          </cell>
          <cell r="AO20">
            <v>28.442241246023912</v>
          </cell>
          <cell r="AP20">
            <v>30.148775720785345</v>
          </cell>
          <cell r="AQ20">
            <v>31.957702264032466</v>
          </cell>
          <cell r="AR20">
            <v>33.875164399874414</v>
          </cell>
          <cell r="AS20">
            <v>35.90767426386688</v>
          </cell>
          <cell r="AT20">
            <v>38.062134719698896</v>
          </cell>
          <cell r="AU20">
            <v>40.345862802880831</v>
          </cell>
          <cell r="AV20">
            <v>42.76661457105368</v>
          </cell>
          <cell r="AW20">
            <v>45.3326114453169</v>
          </cell>
          <cell r="AX20">
            <v>48.052568132035915</v>
          </cell>
          <cell r="AY20">
            <v>50.935722219958073</v>
          </cell>
          <cell r="AZ20">
            <v>53.991865553155556</v>
          </cell>
        </row>
        <row r="21">
          <cell r="B21">
            <v>0.80445538900067648</v>
          </cell>
          <cell r="C21">
            <v>0.82054449678068997</v>
          </cell>
          <cell r="D21">
            <v>0.83695538671630376</v>
          </cell>
          <cell r="E21">
            <v>0.85369449445062984</v>
          </cell>
          <cell r="F21">
            <v>0.87076838433964243</v>
          </cell>
          <cell r="G21">
            <v>0.88818375202643529</v>
          </cell>
          <cell r="H21">
            <v>0.90594742706696396</v>
          </cell>
          <cell r="I21">
            <v>0.92406637560830329</v>
          </cell>
          <cell r="J21">
            <v>0.94254770312046943</v>
          </cell>
          <cell r="K21">
            <v>0.96139865718287887</v>
          </cell>
          <cell r="L21">
            <v>0.98062663032653641</v>
          </cell>
          <cell r="X21">
            <v>155.07224432188715</v>
          </cell>
          <cell r="Y21">
            <v>158.1736892083249</v>
          </cell>
          <cell r="Z21">
            <v>161.33716299249139</v>
          </cell>
          <cell r="AA21">
            <v>164.56390625234121</v>
          </cell>
          <cell r="AB21">
            <v>167.85518437738804</v>
          </cell>
          <cell r="AC21">
            <v>171.21228806493579</v>
          </cell>
          <cell r="AD21">
            <v>174.63653382623451</v>
          </cell>
          <cell r="AE21">
            <v>178.12926450275921</v>
          </cell>
          <cell r="AF21">
            <v>185.25443508286958</v>
          </cell>
          <cell r="AG21">
            <v>192.66461248618435</v>
          </cell>
          <cell r="AH21">
            <v>200.37119698563174</v>
          </cell>
          <cell r="AI21">
            <v>208.38604486505702</v>
          </cell>
          <cell r="AJ21">
            <v>216.72148665965929</v>
          </cell>
          <cell r="AK21">
            <v>225.39034612604567</v>
          </cell>
          <cell r="AL21">
            <v>234.4059599710875</v>
          </cell>
          <cell r="AM21">
            <v>243.782198369931</v>
          </cell>
          <cell r="AN21">
            <v>253.53348630472823</v>
          </cell>
          <cell r="AO21">
            <v>263.67482575691736</v>
          </cell>
          <cell r="AP21">
            <v>279.49531530233241</v>
          </cell>
          <cell r="AQ21">
            <v>296.26503422047233</v>
          </cell>
          <cell r="AR21">
            <v>314.04093627370065</v>
          </cell>
          <cell r="AS21">
            <v>332.8833924501227</v>
          </cell>
          <cell r="AT21">
            <v>352.85639599713005</v>
          </cell>
          <cell r="AU21">
            <v>374.02777975695784</v>
          </cell>
          <cell r="AV21">
            <v>396.46944654237529</v>
          </cell>
          <cell r="AW21">
            <v>420.25761333491783</v>
          </cell>
          <cell r="AX21">
            <v>445.4730701350129</v>
          </cell>
          <cell r="AY21">
            <v>472.20145434311365</v>
          </cell>
          <cell r="AZ21">
            <v>500.53354160370048</v>
          </cell>
        </row>
        <row r="22">
          <cell r="B22">
            <v>31.737848993812221</v>
          </cell>
          <cell r="C22">
            <v>32.372605973688465</v>
          </cell>
          <cell r="D22">
            <v>33.020058093162234</v>
          </cell>
          <cell r="E22">
            <v>33.680459255025482</v>
          </cell>
          <cell r="F22">
            <v>34.354068440125992</v>
          </cell>
          <cell r="G22">
            <v>35.041149808928516</v>
          </cell>
          <cell r="H22">
            <v>35.741972805107089</v>
          </cell>
          <cell r="I22">
            <v>36.45681226120923</v>
          </cell>
          <cell r="J22">
            <v>37.185948506433412</v>
          </cell>
          <cell r="K22">
            <v>37.929667476562081</v>
          </cell>
          <cell r="L22">
            <v>38.68826082609332</v>
          </cell>
          <cell r="X22">
            <v>94.602829665917255</v>
          </cell>
          <cell r="Y22">
            <v>96.494886259235599</v>
          </cell>
          <cell r="Z22">
            <v>98.424783984420316</v>
          </cell>
          <cell r="AA22">
            <v>100.39327966410872</v>
          </cell>
          <cell r="AB22">
            <v>102.40114525739089</v>
          </cell>
          <cell r="AC22">
            <v>104.44916816253871</v>
          </cell>
          <cell r="AD22">
            <v>106.53815152578949</v>
          </cell>
          <cell r="AE22">
            <v>108.66891455630528</v>
          </cell>
          <cell r="AF22">
            <v>113.01567113855749</v>
          </cell>
          <cell r="AG22">
            <v>117.53629798409979</v>
          </cell>
          <cell r="AH22">
            <v>122.23774990346378</v>
          </cell>
          <cell r="AI22">
            <v>127.12725989960234</v>
          </cell>
          <cell r="AJ22">
            <v>132.21235029558642</v>
          </cell>
          <cell r="AK22">
            <v>137.50084430740986</v>
          </cell>
          <cell r="AL22">
            <v>143.00087807970627</v>
          </cell>
          <cell r="AM22">
            <v>148.72091320289451</v>
          </cell>
          <cell r="AN22">
            <v>154.66974973101028</v>
          </cell>
          <cell r="AO22">
            <v>160.85653972025071</v>
          </cell>
          <cell r="AP22">
            <v>170.50793210346575</v>
          </cell>
          <cell r="AQ22">
            <v>180.73840802967368</v>
          </cell>
          <cell r="AR22">
            <v>191.5827125114541</v>
          </cell>
          <cell r="AS22">
            <v>203.07767526214136</v>
          </cell>
          <cell r="AT22">
            <v>215.26233577786985</v>
          </cell>
          <cell r="AU22">
            <v>228.17807592454204</v>
          </cell>
          <cell r="AV22">
            <v>241.86876048001457</v>
          </cell>
          <cell r="AW22">
            <v>256.38088610881545</v>
          </cell>
          <cell r="AX22">
            <v>271.76373927534439</v>
          </cell>
          <cell r="AY22">
            <v>288.06956363186504</v>
          </cell>
          <cell r="AZ22">
            <v>305.35373744977693</v>
          </cell>
        </row>
        <row r="23">
          <cell r="B23">
            <v>0.8238871672899355</v>
          </cell>
          <cell r="C23">
            <v>0.84036491063573426</v>
          </cell>
          <cell r="D23">
            <v>0.85717220884844891</v>
          </cell>
          <cell r="E23">
            <v>0.87431565302541792</v>
          </cell>
          <cell r="F23">
            <v>0.89180196608592632</v>
          </cell>
          <cell r="G23">
            <v>0.90963800540764483</v>
          </cell>
          <cell r="H23">
            <v>0.9278307655157978</v>
          </cell>
          <cell r="I23">
            <v>0.94638738082611373</v>
          </cell>
          <cell r="J23">
            <v>0.96531512844263601</v>
          </cell>
          <cell r="K23">
            <v>0.98462143101148869</v>
          </cell>
          <cell r="L23">
            <v>1.0043138596317185</v>
          </cell>
          <cell r="X23">
            <v>11.815341584667582</v>
          </cell>
          <cell r="Y23">
            <v>12.051648416360933</v>
          </cell>
          <cell r="Z23">
            <v>12.292681384688152</v>
          </cell>
          <cell r="AA23">
            <v>12.538535012381914</v>
          </cell>
          <cell r="AB23">
            <v>12.789305712629552</v>
          </cell>
          <cell r="AC23">
            <v>13.045091826882144</v>
          </cell>
          <cell r="AD23">
            <v>13.305993663419788</v>
          </cell>
          <cell r="AE23">
            <v>13.572113536688184</v>
          </cell>
          <cell r="AF23">
            <v>14.114998078155711</v>
          </cell>
          <cell r="AG23">
            <v>14.67959800128194</v>
          </cell>
          <cell r="AH23">
            <v>15.266781921333218</v>
          </cell>
          <cell r="AI23">
            <v>15.877453198186547</v>
          </cell>
          <cell r="AJ23">
            <v>16.512551326114011</v>
          </cell>
          <cell r="AK23">
            <v>17.173053379158571</v>
          </cell>
          <cell r="AL23">
            <v>17.859975514324912</v>
          </cell>
          <cell r="AM23">
            <v>18.57437453489791</v>
          </cell>
          <cell r="AN23">
            <v>19.317349516293827</v>
          </cell>
          <cell r="AO23">
            <v>20.090043496945579</v>
          </cell>
          <cell r="AP23">
            <v>21.295446106762313</v>
          </cell>
          <cell r="AQ23">
            <v>22.573172873168051</v>
          </cell>
          <cell r="AR23">
            <v>23.927563245558133</v>
          </cell>
          <cell r="AS23">
            <v>25.363217040291619</v>
          </cell>
          <cell r="AT23">
            <v>26.885010062709117</v>
          </cell>
          <cell r="AU23">
            <v>28.498110666471664</v>
          </cell>
          <cell r="AV23">
            <v>30.207997306459966</v>
          </cell>
          <cell r="AW23">
            <v>32.020477144847561</v>
          </cell>
          <cell r="AX23">
            <v>33.941705773538416</v>
          </cell>
          <cell r="AY23">
            <v>35.978208119950722</v>
          </cell>
          <cell r="AZ23">
            <v>38.136900607147766</v>
          </cell>
        </row>
        <row r="24">
          <cell r="B24">
            <v>0.90983863933693943</v>
          </cell>
          <cell r="C24">
            <v>0.92803541212367824</v>
          </cell>
          <cell r="D24">
            <v>0.94659612036615182</v>
          </cell>
          <cell r="E24">
            <v>0.96552804277347493</v>
          </cell>
          <cell r="F24">
            <v>0.98483860362894449</v>
          </cell>
          <cell r="G24">
            <v>1.0045353757015234</v>
          </cell>
          <cell r="H24">
            <v>1.0246260832155538</v>
          </cell>
          <cell r="I24">
            <v>1.0451186048798649</v>
          </cell>
          <cell r="J24">
            <v>1.0660209769774622</v>
          </cell>
          <cell r="K24">
            <v>1.0873413965170116</v>
          </cell>
          <cell r="L24">
            <v>1.1090882244473519</v>
          </cell>
          <cell r="X24">
            <v>13.053648624007744</v>
          </cell>
          <cell r="Y24">
            <v>13.3147215964879</v>
          </cell>
          <cell r="Z24">
            <v>13.581016028417658</v>
          </cell>
          <cell r="AA24">
            <v>13.85263634898601</v>
          </cell>
          <cell r="AB24">
            <v>14.129689075965731</v>
          </cell>
          <cell r="AC24">
            <v>14.412282857485046</v>
          </cell>
          <cell r="AD24">
            <v>14.700528514634748</v>
          </cell>
          <cell r="AE24">
            <v>14.994539084927442</v>
          </cell>
          <cell r="AF24">
            <v>15.59432064832454</v>
          </cell>
          <cell r="AG24">
            <v>16.218093474257522</v>
          </cell>
          <cell r="AH24">
            <v>16.866817213227822</v>
          </cell>
          <cell r="AI24">
            <v>17.541489901756936</v>
          </cell>
          <cell r="AJ24">
            <v>18.243149497827215</v>
          </cell>
          <cell r="AK24">
            <v>18.972875477740303</v>
          </cell>
          <cell r="AL24">
            <v>19.731790496849914</v>
          </cell>
          <cell r="AM24">
            <v>20.521062116723911</v>
          </cell>
          <cell r="AN24">
            <v>21.341904601392869</v>
          </cell>
          <cell r="AO24">
            <v>22.195580785448584</v>
          </cell>
          <cell r="AP24">
            <v>23.527315632575498</v>
          </cell>
          <cell r="AQ24">
            <v>24.938954570530026</v>
          </cell>
          <cell r="AR24">
            <v>26.435291844761828</v>
          </cell>
          <cell r="AS24">
            <v>28.021409355447538</v>
          </cell>
          <cell r="AT24">
            <v>29.70269391677439</v>
          </cell>
          <cell r="AU24">
            <v>31.484855551780853</v>
          </cell>
          <cell r="AV24">
            <v>33.373946884887701</v>
          </cell>
          <cell r="AW24">
            <v>35.376383697980962</v>
          </cell>
          <cell r="AX24">
            <v>37.498966719859823</v>
          </cell>
          <cell r="AY24">
            <v>39.74890472305141</v>
          </cell>
          <cell r="AZ24">
            <v>42.133839006434492</v>
          </cell>
        </row>
        <row r="25">
          <cell r="B25">
            <v>8.341300888292158E-2</v>
          </cell>
          <cell r="C25">
            <v>8.5081269060580014E-2</v>
          </cell>
          <cell r="D25">
            <v>8.6782894441791616E-2</v>
          </cell>
          <cell r="E25">
            <v>8.8518552330627456E-2</v>
          </cell>
          <cell r="F25">
            <v>9.028892337724001E-2</v>
          </cell>
          <cell r="G25">
            <v>9.2094701844784813E-2</v>
          </cell>
          <cell r="H25">
            <v>9.3936595881680504E-2</v>
          </cell>
          <cell r="I25">
            <v>9.5815327799314121E-2</v>
          </cell>
          <cell r="J25">
            <v>9.7731634355300398E-2</v>
          </cell>
          <cell r="K25">
            <v>9.9686267042406407E-2</v>
          </cell>
          <cell r="L25">
            <v>0.10167999238325454</v>
          </cell>
          <cell r="X25">
            <v>1.3983407397731584</v>
          </cell>
          <cell r="Y25">
            <v>1.4263075545686217</v>
          </cell>
          <cell r="Z25">
            <v>1.454833705659994</v>
          </cell>
          <cell r="AA25">
            <v>1.483930379773194</v>
          </cell>
          <cell r="AB25">
            <v>1.5136089873686578</v>
          </cell>
          <cell r="AC25">
            <v>1.5438811671160309</v>
          </cell>
          <cell r="AD25">
            <v>1.5747587904583515</v>
          </cell>
          <cell r="AE25">
            <v>1.6062539662675186</v>
          </cell>
          <cell r="AF25">
            <v>1.6705041249182193</v>
          </cell>
          <cell r="AG25">
            <v>1.7373242899149481</v>
          </cell>
          <cell r="AH25">
            <v>1.8068172615115461</v>
          </cell>
          <cell r="AI25">
            <v>1.8790899519720079</v>
          </cell>
          <cell r="AJ25">
            <v>1.9542535500508882</v>
          </cell>
          <cell r="AK25">
            <v>2.0324236920529235</v>
          </cell>
          <cell r="AL25">
            <v>2.1137206397350403</v>
          </cell>
          <cell r="AM25">
            <v>2.1982694653244419</v>
          </cell>
          <cell r="AN25">
            <v>2.2862002439374196</v>
          </cell>
          <cell r="AO25">
            <v>2.3776482536949164</v>
          </cell>
          <cell r="AP25">
            <v>2.5203071489166113</v>
          </cell>
          <cell r="AQ25">
            <v>2.6715255778516078</v>
          </cell>
          <cell r="AR25">
            <v>2.8318171125227041</v>
          </cell>
          <cell r="AS25">
            <v>3.0017261392740662</v>
          </cell>
          <cell r="AT25">
            <v>3.1818297076305102</v>
          </cell>
          <cell r="AU25">
            <v>3.3727394900883407</v>
          </cell>
          <cell r="AV25">
            <v>3.5751038594936411</v>
          </cell>
          <cell r="AW25">
            <v>3.7896100910632597</v>
          </cell>
          <cell r="AX25">
            <v>4.0169866965270558</v>
          </cell>
          <cell r="AY25">
            <v>4.2580058983186788</v>
          </cell>
          <cell r="AZ25">
            <v>4.5134862522177999</v>
          </cell>
        </row>
        <row r="26">
          <cell r="B26">
            <v>0.93344189331875971</v>
          </cell>
          <cell r="C26">
            <v>0.9521107311851349</v>
          </cell>
          <cell r="D26">
            <v>0.9711529458088376</v>
          </cell>
          <cell r="E26">
            <v>0.99057600472501439</v>
          </cell>
          <cell r="F26">
            <v>1.0103875248195147</v>
          </cell>
          <cell r="G26">
            <v>1.0305952753159049</v>
          </cell>
          <cell r="H26">
            <v>1.051207180822223</v>
          </cell>
          <cell r="I26">
            <v>1.0722313244386674</v>
          </cell>
          <cell r="J26">
            <v>1.0936759509274407</v>
          </cell>
          <cell r="K26">
            <v>1.1155494699459896</v>
          </cell>
          <cell r="L26">
            <v>1.1378604593449093</v>
          </cell>
          <cell r="X26">
            <v>15.188802622072672</v>
          </cell>
          <cell r="Y26">
            <v>15.492578674514125</v>
          </cell>
          <cell r="Z26">
            <v>15.802430248004407</v>
          </cell>
          <cell r="AA26">
            <v>16.118478852964497</v>
          </cell>
          <cell r="AB26">
            <v>16.440848430023788</v>
          </cell>
          <cell r="AC26">
            <v>16.769665398624262</v>
          </cell>
          <cell r="AD26">
            <v>17.105058706596747</v>
          </cell>
          <cell r="AE26">
            <v>17.44715988072868</v>
          </cell>
          <cell r="AF26">
            <v>18.145046275957828</v>
          </cell>
          <cell r="AG26">
            <v>18.87084812699614</v>
          </cell>
          <cell r="AH26">
            <v>19.625682052075987</v>
          </cell>
          <cell r="AI26">
            <v>20.410709334159026</v>
          </cell>
          <cell r="AJ26">
            <v>21.227137707525387</v>
          </cell>
          <cell r="AK26">
            <v>22.076223215826403</v>
          </cell>
          <cell r="AL26">
            <v>22.959272144459458</v>
          </cell>
          <cell r="AM26">
            <v>23.877643030237838</v>
          </cell>
          <cell r="AN26">
            <v>24.832748751447351</v>
          </cell>
          <cell r="AO26">
            <v>25.826058701505247</v>
          </cell>
          <cell r="AP26">
            <v>27.37562222359556</v>
          </cell>
          <cell r="AQ26">
            <v>29.018159557011295</v>
          </cell>
          <cell r="AR26">
            <v>30.759249130431972</v>
          </cell>
          <cell r="AS26">
            <v>32.604804078257892</v>
          </cell>
          <cell r="AT26">
            <v>34.561092322953364</v>
          </cell>
          <cell r="AU26">
            <v>36.634757862330567</v>
          </cell>
          <cell r="AV26">
            <v>38.832843334070404</v>
          </cell>
          <cell r="AW26">
            <v>41.162813934114631</v>
          </cell>
          <cell r="AX26">
            <v>43.632582770161505</v>
          </cell>
          <cell r="AY26">
            <v>46.250537736371193</v>
          </cell>
          <cell r="AZ26">
            <v>49.025570000553465</v>
          </cell>
        </row>
        <row r="27">
          <cell r="B27">
            <v>13.140798577254589</v>
          </cell>
          <cell r="C27">
            <v>13.403614548799681</v>
          </cell>
          <cell r="D27">
            <v>13.671686839775674</v>
          </cell>
          <cell r="E27">
            <v>13.945120576571188</v>
          </cell>
          <cell r="F27">
            <v>14.224022988102613</v>
          </cell>
          <cell r="G27">
            <v>14.508503447864666</v>
          </cell>
          <cell r="H27">
            <v>14.798673516821959</v>
          </cell>
          <cell r="I27">
            <v>15.094646987158399</v>
          </cell>
          <cell r="J27">
            <v>15.396539926901568</v>
          </cell>
          <cell r="K27">
            <v>15.704470725439599</v>
          </cell>
          <cell r="L27">
            <v>16.018560139948391</v>
          </cell>
          <cell r="X27">
            <v>133.11183576375498</v>
          </cell>
          <cell r="Y27">
            <v>135.77407247903008</v>
          </cell>
          <cell r="Z27">
            <v>138.48955392861069</v>
          </cell>
          <cell r="AA27">
            <v>141.2593450071829</v>
          </cell>
          <cell r="AB27">
            <v>144.08453190732655</v>
          </cell>
          <cell r="AC27">
            <v>146.96622254547307</v>
          </cell>
          <cell r="AD27">
            <v>149.90554699638253</v>
          </cell>
          <cell r="AE27">
            <v>152.90365793631017</v>
          </cell>
          <cell r="AF27">
            <v>159.01980425376257</v>
          </cell>
          <cell r="AG27">
            <v>165.38059642391306</v>
          </cell>
          <cell r="AH27">
            <v>171.99582028086959</v>
          </cell>
          <cell r="AI27">
            <v>178.87565309210439</v>
          </cell>
          <cell r="AJ27">
            <v>186.03067921578855</v>
          </cell>
          <cell r="AK27">
            <v>193.47190638442009</v>
          </cell>
          <cell r="AL27">
            <v>201.21078263979689</v>
          </cell>
          <cell r="AM27">
            <v>209.25921394538875</v>
          </cell>
          <cell r="AN27">
            <v>217.62958250320429</v>
          </cell>
          <cell r="AO27">
            <v>226.33476580333246</v>
          </cell>
          <cell r="AP27">
            <v>239.91485175153241</v>
          </cell>
          <cell r="AQ27">
            <v>254.30974285662435</v>
          </cell>
          <cell r="AR27">
            <v>269.5683274280218</v>
          </cell>
          <cell r="AS27">
            <v>285.74242707370308</v>
          </cell>
          <cell r="AT27">
            <v>302.88697269812525</v>
          </cell>
          <cell r="AU27">
            <v>321.06019106001276</v>
          </cell>
          <cell r="AV27">
            <v>340.32380252361349</v>
          </cell>
          <cell r="AW27">
            <v>360.7432306750303</v>
          </cell>
          <cell r="AX27">
            <v>382.38782451553215</v>
          </cell>
          <cell r="AY27">
            <v>405.33109398646405</v>
          </cell>
          <cell r="AZ27">
            <v>429.65095962565192</v>
          </cell>
        </row>
        <row r="28">
          <cell r="B28">
            <v>0.51263016634284864</v>
          </cell>
          <cell r="C28">
            <v>0.52288276966970559</v>
          </cell>
          <cell r="D28">
            <v>0.53334042506309975</v>
          </cell>
          <cell r="E28">
            <v>0.54400723356436176</v>
          </cell>
          <cell r="F28">
            <v>0.55488737823564904</v>
          </cell>
          <cell r="G28">
            <v>0.56598512580036209</v>
          </cell>
          <cell r="H28">
            <v>0.57730482831636931</v>
          </cell>
          <cell r="I28">
            <v>0.58885092488269675</v>
          </cell>
          <cell r="J28">
            <v>0.60062794338035064</v>
          </cell>
          <cell r="K28">
            <v>0.61264050224795763</v>
          </cell>
          <cell r="L28">
            <v>0.62489331229291678</v>
          </cell>
          <cell r="X28">
            <v>2.818074159295715</v>
          </cell>
          <cell r="Y28">
            <v>2.8744356424816293</v>
          </cell>
          <cell r="Z28">
            <v>2.9319243553312617</v>
          </cell>
          <cell r="AA28">
            <v>2.9905628424378872</v>
          </cell>
          <cell r="AB28">
            <v>3.0503740992866448</v>
          </cell>
          <cell r="AC28">
            <v>3.1113815812723775</v>
          </cell>
          <cell r="AD28">
            <v>3.173609212897825</v>
          </cell>
          <cell r="AE28">
            <v>3.2370813971557815</v>
          </cell>
          <cell r="AF28">
            <v>3.3665646530420128</v>
          </cell>
          <cell r="AG28">
            <v>3.5012272391636934</v>
          </cell>
          <cell r="AH28">
            <v>3.6412763287302412</v>
          </cell>
          <cell r="AI28">
            <v>3.7869273818794507</v>
          </cell>
          <cell r="AJ28">
            <v>3.9384044771546285</v>
          </cell>
          <cell r="AK28">
            <v>4.0959406562408134</v>
          </cell>
          <cell r="AL28">
            <v>4.259778282490446</v>
          </cell>
          <cell r="AM28">
            <v>4.4301694137900638</v>
          </cell>
          <cell r="AN28">
            <v>4.6073761903416663</v>
          </cell>
          <cell r="AO28">
            <v>4.7916712379553328</v>
          </cell>
          <cell r="AP28">
            <v>5.0791715122326524</v>
          </cell>
          <cell r="AQ28">
            <v>5.3839218029666114</v>
          </cell>
          <cell r="AR28">
            <v>5.7069571111446082</v>
          </cell>
          <cell r="AS28">
            <v>6.0493745378132848</v>
          </cell>
          <cell r="AT28">
            <v>6.4123370100820818</v>
          </cell>
          <cell r="AU28">
            <v>6.7970772306870071</v>
          </cell>
          <cell r="AV28">
            <v>7.2049018645282272</v>
          </cell>
          <cell r="AW28">
            <v>7.6371959763999211</v>
          </cell>
          <cell r="AX28">
            <v>8.0954277349839163</v>
          </cell>
          <cell r="AY28">
            <v>8.581153399082952</v>
          </cell>
          <cell r="AZ28">
            <v>9.0960226030279294</v>
          </cell>
        </row>
        <row r="29">
          <cell r="B29">
            <v>0.31530384564393205</v>
          </cell>
          <cell r="C29">
            <v>0.3216099225568107</v>
          </cell>
          <cell r="D29">
            <v>0.32804212100794694</v>
          </cell>
          <cell r="E29">
            <v>0.33460296342810586</v>
          </cell>
          <cell r="F29">
            <v>0.341295022696668</v>
          </cell>
          <cell r="G29">
            <v>0.34812092315060139</v>
          </cell>
          <cell r="H29">
            <v>0.35508334161361343</v>
          </cell>
          <cell r="I29">
            <v>0.36218500844588569</v>
          </cell>
          <cell r="J29">
            <v>0.36942870861480342</v>
          </cell>
          <cell r="K29">
            <v>0.37681728278709947</v>
          </cell>
          <cell r="L29">
            <v>0.38435362844284149</v>
          </cell>
          <cell r="X29">
            <v>3.8218845167674735</v>
          </cell>
          <cell r="Y29">
            <v>3.8983222071028232</v>
          </cell>
          <cell r="Z29">
            <v>3.9762886512448796</v>
          </cell>
          <cell r="AA29">
            <v>4.0558144242697773</v>
          </cell>
          <cell r="AB29">
            <v>4.1369307127551727</v>
          </cell>
          <cell r="AC29">
            <v>4.2196693270102763</v>
          </cell>
          <cell r="AD29">
            <v>4.3040627135504819</v>
          </cell>
          <cell r="AE29">
            <v>4.3901439678214915</v>
          </cell>
          <cell r="AF29">
            <v>4.5657497265343512</v>
          </cell>
          <cell r="AG29">
            <v>4.7483797155957248</v>
          </cell>
          <cell r="AH29">
            <v>4.9383149042195535</v>
          </cell>
          <cell r="AI29">
            <v>5.1358475003883353</v>
          </cell>
          <cell r="AJ29">
            <v>5.3412814004038687</v>
          </cell>
          <cell r="AK29">
            <v>5.5549326564200232</v>
          </cell>
          <cell r="AL29">
            <v>5.777129962676824</v>
          </cell>
          <cell r="AM29">
            <v>6.0082151611838972</v>
          </cell>
          <cell r="AN29">
            <v>6.2485437676312534</v>
          </cell>
          <cell r="AO29">
            <v>6.4984855183365031</v>
          </cell>
          <cell r="AP29">
            <v>6.8883946494366937</v>
          </cell>
          <cell r="AQ29">
            <v>7.3016983284028951</v>
          </cell>
          <cell r="AR29">
            <v>7.739800228107069</v>
          </cell>
          <cell r="AS29">
            <v>8.2041882417934939</v>
          </cell>
          <cell r="AT29">
            <v>8.6964395363011029</v>
          </cell>
          <cell r="AU29">
            <v>9.2182259084791696</v>
          </cell>
          <cell r="AV29">
            <v>9.7713194629879201</v>
          </cell>
          <cell r="AW29">
            <v>10.357598630767196</v>
          </cell>
          <cell r="AX29">
            <v>10.979054548613227</v>
          </cell>
          <cell r="AY29">
            <v>11.637797821530022</v>
          </cell>
          <cell r="AZ29">
            <v>12.336065690821822</v>
          </cell>
        </row>
        <row r="30">
          <cell r="B30">
            <v>8.13644245750655E-2</v>
          </cell>
          <cell r="C30">
            <v>8.2991713066566816E-2</v>
          </cell>
          <cell r="D30">
            <v>8.4651547327898161E-2</v>
          </cell>
          <cell r="E30">
            <v>8.634457827445613E-2</v>
          </cell>
          <cell r="F30">
            <v>8.8071469839945252E-2</v>
          </cell>
          <cell r="G30">
            <v>8.983289923674416E-2</v>
          </cell>
          <cell r="H30">
            <v>9.1629557221479044E-2</v>
          </cell>
          <cell r="I30">
            <v>9.3462148365908632E-2</v>
          </cell>
          <cell r="J30">
            <v>9.5331391333226809E-2</v>
          </cell>
          <cell r="K30">
            <v>9.7238019159891345E-2</v>
          </cell>
          <cell r="L30">
            <v>9.918277954308917E-2</v>
          </cell>
          <cell r="X30">
            <v>1.1724834093420129</v>
          </cell>
          <cell r="Y30">
            <v>1.1959330775288533</v>
          </cell>
          <cell r="Z30">
            <v>1.2198517390794303</v>
          </cell>
          <cell r="AA30">
            <v>1.2442487738610188</v>
          </cell>
          <cell r="AB30">
            <v>1.2691337493382393</v>
          </cell>
          <cell r="AC30">
            <v>1.294516424325004</v>
          </cell>
          <cell r="AD30">
            <v>1.320406752811504</v>
          </cell>
          <cell r="AE30">
            <v>1.3468148878677342</v>
          </cell>
          <cell r="AF30">
            <v>1.4006874833824436</v>
          </cell>
          <cell r="AG30">
            <v>1.4567149827177415</v>
          </cell>
          <cell r="AH30">
            <v>1.5149835820264512</v>
          </cell>
          <cell r="AI30">
            <v>1.5755829253075093</v>
          </cell>
          <cell r="AJ30">
            <v>1.6386062423198098</v>
          </cell>
          <cell r="AK30">
            <v>1.7041504920126023</v>
          </cell>
          <cell r="AL30">
            <v>1.7723165116931063</v>
          </cell>
          <cell r="AM30">
            <v>1.8432091721608306</v>
          </cell>
          <cell r="AN30">
            <v>1.9169375390472638</v>
          </cell>
          <cell r="AO30">
            <v>1.9936150406091544</v>
          </cell>
          <cell r="AP30">
            <v>2.1132319430457036</v>
          </cell>
          <cell r="AQ30">
            <v>2.2400258596284459</v>
          </cell>
          <cell r="AR30">
            <v>2.3744274112061525</v>
          </cell>
          <cell r="AS30">
            <v>2.5168930558785219</v>
          </cell>
          <cell r="AT30">
            <v>2.6679066392312332</v>
          </cell>
          <cell r="AU30">
            <v>2.8279810375851073</v>
          </cell>
          <cell r="AV30">
            <v>2.9976598998402135</v>
          </cell>
          <cell r="AW30">
            <v>3.1775194938306264</v>
          </cell>
          <cell r="AX30">
            <v>3.368170663460464</v>
          </cell>
          <cell r="AY30">
            <v>3.5702609032680916</v>
          </cell>
          <cell r="AZ30">
            <v>3.7844765574641772</v>
          </cell>
        </row>
        <row r="31">
          <cell r="B31">
            <v>3.8883020851937435E-2</v>
          </cell>
          <cell r="C31">
            <v>3.9660681268976185E-2</v>
          </cell>
          <cell r="D31">
            <v>4.0453894894355712E-2</v>
          </cell>
          <cell r="E31">
            <v>4.1262972792242829E-2</v>
          </cell>
          <cell r="F31">
            <v>4.2088232248087686E-2</v>
          </cell>
          <cell r="G31">
            <v>4.2929996893049438E-2</v>
          </cell>
          <cell r="H31">
            <v>4.378859683091043E-2</v>
          </cell>
          <cell r="I31">
            <v>4.4664368767528641E-2</v>
          </cell>
          <cell r="J31">
            <v>4.5557656142879217E-2</v>
          </cell>
          <cell r="K31">
            <v>4.64688092657368E-2</v>
          </cell>
          <cell r="L31">
            <v>4.7398185451051539E-2</v>
          </cell>
          <cell r="X31">
            <v>0.67469220748101788</v>
          </cell>
          <cell r="Y31">
            <v>0.68818605163063828</v>
          </cell>
          <cell r="Z31">
            <v>0.70194977266325109</v>
          </cell>
          <cell r="AA31">
            <v>0.71598876811651613</v>
          </cell>
          <cell r="AB31">
            <v>0.73030854347884644</v>
          </cell>
          <cell r="AC31">
            <v>0.74491471434842338</v>
          </cell>
          <cell r="AD31">
            <v>0.75981300863539181</v>
          </cell>
          <cell r="AE31">
            <v>0.77500926880809962</v>
          </cell>
          <cell r="AF31">
            <v>0.8060096395604236</v>
          </cell>
          <cell r="AG31">
            <v>0.83825002514284053</v>
          </cell>
          <cell r="AH31">
            <v>0.8717800261485541</v>
          </cell>
          <cell r="AI31">
            <v>0.90665122719449631</v>
          </cell>
          <cell r="AJ31">
            <v>0.94291727628227617</v>
          </cell>
          <cell r="AK31">
            <v>0.98063396733356722</v>
          </cell>
          <cell r="AL31">
            <v>1.01985932602691</v>
          </cell>
          <cell r="AM31">
            <v>1.0606536990679865</v>
          </cell>
          <cell r="AN31">
            <v>1.1030798470307059</v>
          </cell>
          <cell r="AO31">
            <v>1.1472030409119343</v>
          </cell>
          <cell r="AP31">
            <v>1.2160352233666503</v>
          </cell>
          <cell r="AQ31">
            <v>1.2889973367686494</v>
          </cell>
          <cell r="AR31">
            <v>1.3663371769747683</v>
          </cell>
          <cell r="AS31">
            <v>1.4483174075932543</v>
          </cell>
          <cell r="AT31">
            <v>1.5352164520488496</v>
          </cell>
          <cell r="AU31">
            <v>1.6273294391717805</v>
          </cell>
          <cell r="AV31">
            <v>1.7249692055220873</v>
          </cell>
          <cell r="AW31">
            <v>1.8284673578534125</v>
          </cell>
          <cell r="AX31">
            <v>1.9381753993246174</v>
          </cell>
          <cell r="AY31">
            <v>2.0544659232840945</v>
          </cell>
          <cell r="AZ31">
            <v>2.1777338786811402</v>
          </cell>
        </row>
        <row r="32">
          <cell r="B32">
            <v>3.4634435135209891</v>
          </cell>
          <cell r="C32">
            <v>3.5327123837914089</v>
          </cell>
          <cell r="D32">
            <v>3.603366631467237</v>
          </cell>
          <cell r="E32">
            <v>3.6754339640965816</v>
          </cell>
          <cell r="F32">
            <v>3.7489426433785131</v>
          </cell>
          <cell r="G32">
            <v>3.8239214962460832</v>
          </cell>
          <cell r="H32">
            <v>3.9003999261710049</v>
          </cell>
          <cell r="I32">
            <v>3.9784079246944253</v>
          </cell>
          <cell r="J32">
            <v>4.057976083188314</v>
          </cell>
          <cell r="K32">
            <v>4.13913560485208</v>
          </cell>
          <cell r="L32">
            <v>4.2219183169491217</v>
          </cell>
          <cell r="X32">
            <v>48.837019481751</v>
          </cell>
          <cell r="Y32">
            <v>49.813759871386019</v>
          </cell>
          <cell r="Z32">
            <v>50.81003506881374</v>
          </cell>
          <cell r="AA32">
            <v>51.826235770190017</v>
          </cell>
          <cell r="AB32">
            <v>52.862760485593817</v>
          </cell>
          <cell r="AC32">
            <v>53.920015695305693</v>
          </cell>
          <cell r="AD32">
            <v>54.998416009211809</v>
          </cell>
          <cell r="AE32">
            <v>56.098384329396048</v>
          </cell>
          <cell r="AF32">
            <v>58.342319702571892</v>
          </cell>
          <cell r="AG32">
            <v>60.676012490674765</v>
          </cell>
          <cell r="AH32">
            <v>63.103052990301755</v>
          </cell>
          <cell r="AI32">
            <v>65.627175109913821</v>
          </cell>
          <cell r="AJ32">
            <v>68.252262114310369</v>
          </cell>
          <cell r="AK32">
            <v>70.982352598882784</v>
          </cell>
          <cell r="AL32">
            <v>73.821646702838095</v>
          </cell>
          <cell r="AM32">
            <v>76.774512570951615</v>
          </cell>
          <cell r="AN32">
            <v>79.845493073789683</v>
          </cell>
          <cell r="AO32">
            <v>83.039312796741271</v>
          </cell>
          <cell r="AP32">
            <v>88.021671564545741</v>
          </cell>
          <cell r="AQ32">
            <v>93.302971858418488</v>
          </cell>
          <cell r="AR32">
            <v>98.901150169923596</v>
          </cell>
          <cell r="AS32">
            <v>104.83521918011901</v>
          </cell>
          <cell r="AT32">
            <v>111.12533233092616</v>
          </cell>
          <cell r="AU32">
            <v>117.79285227078172</v>
          </cell>
          <cell r="AV32">
            <v>124.86042340702862</v>
          </cell>
          <cell r="AW32">
            <v>132.35204881145035</v>
          </cell>
          <cell r="AX32">
            <v>140.29317174013735</v>
          </cell>
          <cell r="AY32">
            <v>148.71076204454559</v>
          </cell>
          <cell r="AZ32">
            <v>157.63340776721833</v>
          </cell>
        </row>
        <row r="33">
          <cell r="B33">
            <v>1.2250445092096263</v>
          </cell>
          <cell r="C33">
            <v>1.2495453993938188</v>
          </cell>
          <cell r="D33">
            <v>1.2745363073816951</v>
          </cell>
          <cell r="E33">
            <v>1.3000270335293291</v>
          </cell>
          <cell r="F33">
            <v>1.3260275741999157</v>
          </cell>
          <cell r="G33">
            <v>1.352548125683914</v>
          </cell>
          <cell r="H33">
            <v>1.3795990881975924</v>
          </cell>
          <cell r="I33">
            <v>1.4071910699615442</v>
          </cell>
          <cell r="J33">
            <v>1.4353348913607751</v>
          </cell>
          <cell r="K33">
            <v>1.4640415891879905</v>
          </cell>
          <cell r="L33">
            <v>1.4933224209717504</v>
          </cell>
          <cell r="X33">
            <v>14.522338368341423</v>
          </cell>
          <cell r="Y33">
            <v>14.812785135708252</v>
          </cell>
          <cell r="Z33">
            <v>15.109040838422416</v>
          </cell>
          <cell r="AA33">
            <v>15.411221655190865</v>
          </cell>
          <cell r="AB33">
            <v>15.719446088294681</v>
          </cell>
          <cell r="AC33">
            <v>16.033835010060574</v>
          </cell>
          <cell r="AD33">
            <v>16.354511710261786</v>
          </cell>
          <cell r="AE33">
            <v>16.681601944467022</v>
          </cell>
          <cell r="AF33">
            <v>17.348866022245705</v>
          </cell>
          <cell r="AG33">
            <v>18.042820663135533</v>
          </cell>
          <cell r="AH33">
            <v>18.764533489660955</v>
          </cell>
          <cell r="AI33">
            <v>19.515114829247395</v>
          </cell>
          <cell r="AJ33">
            <v>20.295719422417292</v>
          </cell>
          <cell r="AK33">
            <v>21.107548199313985</v>
          </cell>
          <cell r="AL33">
            <v>21.951850127286544</v>
          </cell>
          <cell r="AM33">
            <v>22.829924132378007</v>
          </cell>
          <cell r="AN33">
            <v>23.743121097673129</v>
          </cell>
          <cell r="AO33">
            <v>24.692845941580053</v>
          </cell>
          <cell r="AP33">
            <v>26.174416698074857</v>
          </cell>
          <cell r="AQ33">
            <v>27.74488169995935</v>
          </cell>
          <cell r="AR33">
            <v>29.409574601956912</v>
          </cell>
          <cell r="AS33">
            <v>31.174149078074326</v>
          </cell>
          <cell r="AT33">
            <v>33.044598022758784</v>
          </cell>
          <cell r="AU33">
            <v>35.027273904124314</v>
          </cell>
          <cell r="AV33">
            <v>37.128910338371774</v>
          </cell>
          <cell r="AW33">
            <v>39.356644958674082</v>
          </cell>
          <cell r="AX33">
            <v>41.718043656194524</v>
          </cell>
          <cell r="AY33">
            <v>44.221126275566192</v>
          </cell>
          <cell r="AZ33">
            <v>46.874393852100162</v>
          </cell>
        </row>
        <row r="34">
          <cell r="B34">
            <v>4.4525534586836626</v>
          </cell>
          <cell r="C34">
            <v>4.541604527857336</v>
          </cell>
          <cell r="D34">
            <v>4.6324366184144825</v>
          </cell>
          <cell r="E34">
            <v>4.7250853507827726</v>
          </cell>
          <cell r="F34">
            <v>4.8195870577984286</v>
          </cell>
          <cell r="G34">
            <v>4.9159787989543968</v>
          </cell>
          <cell r="H34">
            <v>5.0142983749334844</v>
          </cell>
          <cell r="I34">
            <v>5.1145843424321544</v>
          </cell>
          <cell r="J34">
            <v>5.2168760292807974</v>
          </cell>
          <cell r="K34">
            <v>5.321213549866413</v>
          </cell>
          <cell r="L34">
            <v>5.4276378208637412</v>
          </cell>
          <cell r="X34">
            <v>85.759961933837189</v>
          </cell>
          <cell r="Y34">
            <v>87.475161172513936</v>
          </cell>
          <cell r="Z34">
            <v>89.224664395964211</v>
          </cell>
          <cell r="AA34">
            <v>91.009157683883501</v>
          </cell>
          <cell r="AB34">
            <v>92.829340837561176</v>
          </cell>
          <cell r="AC34">
            <v>94.685927654312394</v>
          </cell>
          <cell r="AD34">
            <v>96.579646207398639</v>
          </cell>
          <cell r="AE34">
            <v>98.511239131546617</v>
          </cell>
          <cell r="AF34">
            <v>102.45168869680847</v>
          </cell>
          <cell r="AG34">
            <v>106.54975624468081</v>
          </cell>
          <cell r="AH34">
            <v>110.81174649446804</v>
          </cell>
          <cell r="AI34">
            <v>115.24421635424676</v>
          </cell>
          <cell r="AJ34">
            <v>119.85398500841663</v>
          </cell>
          <cell r="AK34">
            <v>124.6481444087533</v>
          </cell>
          <cell r="AL34">
            <v>129.63407018510344</v>
          </cell>
          <cell r="AM34">
            <v>134.81943299250759</v>
          </cell>
          <cell r="AN34">
            <v>140.2122103122079</v>
          </cell>
          <cell r="AO34">
            <v>145.82069872469623</v>
          </cell>
          <cell r="AP34">
            <v>154.569940648178</v>
          </cell>
          <cell r="AQ34">
            <v>163.84413708706867</v>
          </cell>
          <cell r="AR34">
            <v>173.67478531229278</v>
          </cell>
          <cell r="AS34">
            <v>184.09527243103034</v>
          </cell>
          <cell r="AT34">
            <v>195.14098877689216</v>
          </cell>
          <cell r="AU34">
            <v>206.84944810350569</v>
          </cell>
          <cell r="AV34">
            <v>219.26041498971603</v>
          </cell>
          <cell r="AW34">
            <v>232.41603988909898</v>
          </cell>
          <cell r="AX34">
            <v>246.36100228244493</v>
          </cell>
          <cell r="AY34">
            <v>261.14266241939163</v>
          </cell>
          <cell r="AZ34">
            <v>276.81122216455515</v>
          </cell>
        </row>
        <row r="35">
          <cell r="B35">
            <v>0.75708550507723793</v>
          </cell>
          <cell r="C35">
            <v>0.77222721517878268</v>
          </cell>
          <cell r="D35">
            <v>0.78767175948235835</v>
          </cell>
          <cell r="E35">
            <v>0.80342519467200557</v>
          </cell>
          <cell r="F35">
            <v>0.81949369856544574</v>
          </cell>
          <cell r="G35">
            <v>0.83588357253675472</v>
          </cell>
          <cell r="H35">
            <v>0.85260124398748982</v>
          </cell>
          <cell r="I35">
            <v>0.86965326886723959</v>
          </cell>
          <cell r="J35">
            <v>0.88704633424458434</v>
          </cell>
          <cell r="K35">
            <v>0.90478726092947603</v>
          </cell>
          <cell r="L35">
            <v>0.92288300614806562</v>
          </cell>
          <cell r="X35">
            <v>11.807113630917815</v>
          </cell>
          <cell r="Y35">
            <v>12.043255903536171</v>
          </cell>
          <cell r="Z35">
            <v>12.284121021606895</v>
          </cell>
          <cell r="AA35">
            <v>12.529803442039032</v>
          </cell>
          <cell r="AB35">
            <v>12.780399510879812</v>
          </cell>
          <cell r="AC35">
            <v>13.036007501097409</v>
          </cell>
          <cell r="AD35">
            <v>13.296727651119356</v>
          </cell>
          <cell r="AE35">
            <v>13.562662204141743</v>
          </cell>
          <cell r="AF35">
            <v>14.105168692307412</v>
          </cell>
          <cell r="AG35">
            <v>14.669375439999708</v>
          </cell>
          <cell r="AH35">
            <v>15.256150457599697</v>
          </cell>
          <cell r="AI35">
            <v>15.866396475903684</v>
          </cell>
          <cell r="AJ35">
            <v>16.501052334939832</v>
          </cell>
          <cell r="AK35">
            <v>17.161094428337424</v>
          </cell>
          <cell r="AL35">
            <v>17.847538205470922</v>
          </cell>
          <cell r="AM35">
            <v>18.56143973368976</v>
          </cell>
          <cell r="AN35">
            <v>19.303897323037351</v>
          </cell>
          <cell r="AO35">
            <v>20.076053215958844</v>
          </cell>
          <cell r="AP35">
            <v>21.280616408916373</v>
          </cell>
          <cell r="AQ35">
            <v>22.557453393451354</v>
          </cell>
          <cell r="AR35">
            <v>23.910900597058436</v>
          </cell>
          <cell r="AS35">
            <v>25.345554632881942</v>
          </cell>
          <cell r="AT35">
            <v>26.866287910854858</v>
          </cell>
          <cell r="AU35">
            <v>28.478265185506149</v>
          </cell>
          <cell r="AV35">
            <v>30.186961096636519</v>
          </cell>
          <cell r="AW35">
            <v>31.998178762434712</v>
          </cell>
          <cell r="AX35">
            <v>33.918069488180798</v>
          </cell>
          <cell r="AY35">
            <v>35.953153657471645</v>
          </cell>
          <cell r="AZ35">
            <v>38.110342876919944</v>
          </cell>
        </row>
        <row r="36">
          <cell r="B36">
            <v>1.2008311333795971</v>
          </cell>
          <cell r="C36">
            <v>1.2248477560471891</v>
          </cell>
          <cell r="D36">
            <v>1.2493447111681328</v>
          </cell>
          <cell r="E36">
            <v>1.2743316053914955</v>
          </cell>
          <cell r="F36">
            <v>1.2998182374993255</v>
          </cell>
          <cell r="G36">
            <v>1.325814602249312</v>
          </cell>
          <cell r="H36">
            <v>1.3523308942942982</v>
          </cell>
          <cell r="I36">
            <v>1.3793775121801841</v>
          </cell>
          <cell r="J36">
            <v>1.4069650624237879</v>
          </cell>
          <cell r="K36">
            <v>1.4351043636722638</v>
          </cell>
          <cell r="L36">
            <v>1.4638064509457092</v>
          </cell>
          <cell r="X36">
            <v>28.279477037954376</v>
          </cell>
          <cell r="Y36">
            <v>28.845066578713464</v>
          </cell>
          <cell r="Z36">
            <v>29.421967910287734</v>
          </cell>
          <cell r="AA36">
            <v>30.010407268493488</v>
          </cell>
          <cell r="AB36">
            <v>30.610615413863357</v>
          </cell>
          <cell r="AC36">
            <v>31.222827722140625</v>
          </cell>
          <cell r="AD36">
            <v>31.847284276583437</v>
          </cell>
          <cell r="AE36">
            <v>32.484229962115108</v>
          </cell>
          <cell r="AF36">
            <v>33.783599160599714</v>
          </cell>
          <cell r="AG36">
            <v>35.134943127023703</v>
          </cell>
          <cell r="AH36">
            <v>36.540340852104649</v>
          </cell>
          <cell r="AI36">
            <v>38.001954486188836</v>
          </cell>
          <cell r="AJ36">
            <v>39.522032665636388</v>
          </cell>
          <cell r="AK36">
            <v>41.102913972261845</v>
          </cell>
          <cell r="AL36">
            <v>42.747030531152319</v>
          </cell>
          <cell r="AM36">
            <v>44.456911752398412</v>
          </cell>
          <cell r="AN36">
            <v>46.235188222494351</v>
          </cell>
          <cell r="AO36">
            <v>48.084595751394126</v>
          </cell>
          <cell r="AP36">
            <v>50.969671496477773</v>
          </cell>
          <cell r="AQ36">
            <v>54.027851786266439</v>
          </cell>
          <cell r="AR36">
            <v>57.269522893442428</v>
          </cell>
          <cell r="AS36">
            <v>60.705694267048976</v>
          </cell>
          <cell r="AT36">
            <v>64.348035923071919</v>
          </cell>
          <cell r="AU36">
            <v>68.208918078456236</v>
          </cell>
          <cell r="AV36">
            <v>72.301453163163615</v>
          </cell>
          <cell r="AW36">
            <v>76.639540352953432</v>
          </cell>
          <cell r="AX36">
            <v>81.237912774130635</v>
          </cell>
          <cell r="AY36">
            <v>86.112187540578475</v>
          </cell>
          <cell r="AZ36">
            <v>91.27891879301319</v>
          </cell>
        </row>
        <row r="37">
          <cell r="B37">
            <v>0.43643752645629003</v>
          </cell>
          <cell r="C37">
            <v>0.44516627698541583</v>
          </cell>
          <cell r="D37">
            <v>0.45406960252512418</v>
          </cell>
          <cell r="E37">
            <v>0.4631509945756267</v>
          </cell>
          <cell r="F37">
            <v>0.47241401446713926</v>
          </cell>
          <cell r="G37">
            <v>0.48186229475648207</v>
          </cell>
          <cell r="H37">
            <v>0.49149954065161172</v>
          </cell>
          <cell r="I37">
            <v>0.50132953146464398</v>
          </cell>
          <cell r="J37">
            <v>0.51135612209393688</v>
          </cell>
          <cell r="K37">
            <v>0.52158324453581562</v>
          </cell>
          <cell r="L37">
            <v>0.53201490942653196</v>
          </cell>
          <cell r="X37">
            <v>9.3387275059872614</v>
          </cell>
          <cell r="Y37">
            <v>9.5255020561070065</v>
          </cell>
          <cell r="Z37">
            <v>9.7160120972291466</v>
          </cell>
          <cell r="AA37">
            <v>9.9103323391737295</v>
          </cell>
          <cell r="AB37">
            <v>10.108538985957203</v>
          </cell>
          <cell r="AC37">
            <v>10.310709765676346</v>
          </cell>
          <cell r="AD37">
            <v>10.516923960989873</v>
          </cell>
          <cell r="AE37">
            <v>10.727262440209671</v>
          </cell>
          <cell r="AF37">
            <v>11.156352937818058</v>
          </cell>
          <cell r="AG37">
            <v>11.602607055330781</v>
          </cell>
          <cell r="AH37">
            <v>12.066711337544012</v>
          </cell>
          <cell r="AI37">
            <v>12.549379791045773</v>
          </cell>
          <cell r="AJ37">
            <v>13.051354982687604</v>
          </cell>
          <cell r="AK37">
            <v>13.573409181995109</v>
          </cell>
          <cell r="AL37">
            <v>14.116345549274913</v>
          </cell>
          <cell r="AM37">
            <v>14.680999371245909</v>
          </cell>
          <cell r="AN37">
            <v>15.268239346095745</v>
          </cell>
          <cell r="AO37">
            <v>15.878968919939576</v>
          </cell>
          <cell r="AP37">
            <v>16.831707055135951</v>
          </cell>
          <cell r="AQ37">
            <v>17.841609478444109</v>
          </cell>
          <cell r="AR37">
            <v>18.912106047150758</v>
          </cell>
          <cell r="AS37">
            <v>20.046832409979803</v>
          </cell>
          <cell r="AT37">
            <v>21.24964235457859</v>
          </cell>
          <cell r="AU37">
            <v>22.524620895853307</v>
          </cell>
          <cell r="AV37">
            <v>23.876098149604505</v>
          </cell>
          <cell r="AW37">
            <v>25.308664038580776</v>
          </cell>
          <cell r="AX37">
            <v>26.827183880895621</v>
          </cell>
          <cell r="AY37">
            <v>28.436814913749359</v>
          </cell>
          <cell r="AZ37">
            <v>30.14302380857432</v>
          </cell>
        </row>
        <row r="38">
          <cell r="B38">
            <v>0.29838075788338203</v>
          </cell>
          <cell r="C38">
            <v>0.30434837304104967</v>
          </cell>
          <cell r="D38">
            <v>0.31043534050187066</v>
          </cell>
          <cell r="E38">
            <v>0.31664404731190809</v>
          </cell>
          <cell r="F38">
            <v>0.32297692825814628</v>
          </cell>
          <cell r="G38">
            <v>0.32943646682330918</v>
          </cell>
          <cell r="H38">
            <v>0.33602519615977539</v>
          </cell>
          <cell r="I38">
            <v>0.34274570008297089</v>
          </cell>
          <cell r="J38">
            <v>0.34960061408463033</v>
          </cell>
          <cell r="K38">
            <v>0.35659262636632294</v>
          </cell>
          <cell r="L38">
            <v>0.36372447889364939</v>
          </cell>
          <cell r="X38">
            <v>3.6367555573976822</v>
          </cell>
          <cell r="Y38">
            <v>3.7094906685456359</v>
          </cell>
          <cell r="Z38">
            <v>3.7836804819165488</v>
          </cell>
          <cell r="AA38">
            <v>3.8593540915548799</v>
          </cell>
          <cell r="AB38">
            <v>3.9365411733859776</v>
          </cell>
          <cell r="AC38">
            <v>4.0152719968536976</v>
          </cell>
          <cell r="AD38">
            <v>4.0955774367907711</v>
          </cell>
          <cell r="AE38">
            <v>4.1774889855265869</v>
          </cell>
          <cell r="AF38">
            <v>4.3445885449476505</v>
          </cell>
          <cell r="AG38">
            <v>4.5183720867455568</v>
          </cell>
          <cell r="AH38">
            <v>4.6991069702153787</v>
          </cell>
          <cell r="AI38">
            <v>4.887071249023994</v>
          </cell>
          <cell r="AJ38">
            <v>5.0825540989849536</v>
          </cell>
          <cell r="AK38">
            <v>5.2858562629443515</v>
          </cell>
          <cell r="AL38">
            <v>5.4972905134621257</v>
          </cell>
          <cell r="AM38">
            <v>5.7171821340006108</v>
          </cell>
          <cell r="AN38">
            <v>5.9458694193606352</v>
          </cell>
          <cell r="AO38">
            <v>6.1837041961350607</v>
          </cell>
          <cell r="AP38">
            <v>6.5547264479031639</v>
          </cell>
          <cell r="AQ38">
            <v>6.9480100347773535</v>
          </cell>
          <cell r="AR38">
            <v>7.3648906368639944</v>
          </cell>
          <cell r="AS38">
            <v>7.8067840750758339</v>
          </cell>
          <cell r="AT38">
            <v>8.2751911195803842</v>
          </cell>
          <cell r="AU38">
            <v>8.7717025867552074</v>
          </cell>
          <cell r="AV38">
            <v>9.2980047419605203</v>
          </cell>
          <cell r="AW38">
            <v>9.8558850264781519</v>
          </cell>
          <cell r="AX38">
            <v>10.447238128066841</v>
          </cell>
          <cell r="AY38">
            <v>11.074072415750852</v>
          </cell>
          <cell r="AZ38">
            <v>11.738516760695903</v>
          </cell>
        </row>
        <row r="39">
          <cell r="B39">
            <v>6.5073283094342553</v>
          </cell>
          <cell r="C39">
            <v>6.6374748756229405</v>
          </cell>
          <cell r="D39">
            <v>6.7702243731353997</v>
          </cell>
          <cell r="E39">
            <v>6.9056288605981075</v>
          </cell>
          <cell r="F39">
            <v>7.0437414378100698</v>
          </cell>
          <cell r="G39">
            <v>7.1846162665662714</v>
          </cell>
          <cell r="H39">
            <v>7.3283085918975965</v>
          </cell>
          <cell r="I39">
            <v>7.4748747637355484</v>
          </cell>
          <cell r="J39">
            <v>7.6243722590102596</v>
          </cell>
          <cell r="K39">
            <v>7.776859704190465</v>
          </cell>
          <cell r="L39">
            <v>7.9323968982742743</v>
          </cell>
          <cell r="X39">
            <v>149.4086224205673</v>
          </cell>
          <cell r="Y39">
            <v>152.39679486897865</v>
          </cell>
          <cell r="Z39">
            <v>155.44473076635822</v>
          </cell>
          <cell r="AA39">
            <v>158.55362538168538</v>
          </cell>
          <cell r="AB39">
            <v>161.72469788931909</v>
          </cell>
          <cell r="AC39">
            <v>164.95919184710547</v>
          </cell>
          <cell r="AD39">
            <v>168.25837568404759</v>
          </cell>
          <cell r="AE39">
            <v>171.62354319772854</v>
          </cell>
          <cell r="AF39">
            <v>178.48848492563769</v>
          </cell>
          <cell r="AG39">
            <v>185.62802432266321</v>
          </cell>
          <cell r="AH39">
            <v>193.05314529556975</v>
          </cell>
          <cell r="AI39">
            <v>200.77527110739254</v>
          </cell>
          <cell r="AJ39">
            <v>208.80628195168825</v>
          </cell>
          <cell r="AK39">
            <v>217.15853322975579</v>
          </cell>
          <cell r="AL39">
            <v>225.84487455894603</v>
          </cell>
          <cell r="AM39">
            <v>234.87866954130388</v>
          </cell>
          <cell r="AN39">
            <v>244.27381632295604</v>
          </cell>
          <cell r="AO39">
            <v>254.04476897587429</v>
          </cell>
          <cell r="AP39">
            <v>269.28745511442673</v>
          </cell>
          <cell r="AQ39">
            <v>285.44470242129233</v>
          </cell>
          <cell r="AR39">
            <v>302.57138456656986</v>
          </cell>
          <cell r="AS39">
            <v>320.72566764056404</v>
          </cell>
          <cell r="AT39">
            <v>339.96920769899788</v>
          </cell>
          <cell r="AU39">
            <v>360.36736016093778</v>
          </cell>
          <cell r="AV39">
            <v>381.98940177059404</v>
          </cell>
          <cell r="AW39">
            <v>404.9087658768297</v>
          </cell>
          <cell r="AX39">
            <v>429.20329182943948</v>
          </cell>
          <cell r="AY39">
            <v>454.95548933920583</v>
          </cell>
          <cell r="AZ39">
            <v>482.25281869955819</v>
          </cell>
        </row>
        <row r="40">
          <cell r="B40">
            <v>2.493215421189197</v>
          </cell>
          <cell r="C40">
            <v>2.5430797296129812</v>
          </cell>
          <cell r="D40">
            <v>2.5939413242052409</v>
          </cell>
          <cell r="E40">
            <v>2.645820150689346</v>
          </cell>
          <cell r="F40">
            <v>2.6987365537031329</v>
          </cell>
          <cell r="G40">
            <v>2.7527112847771957</v>
          </cell>
          <cell r="H40">
            <v>2.8077655104727395</v>
          </cell>
          <cell r="I40">
            <v>2.8639208206821944</v>
          </cell>
          <cell r="J40">
            <v>2.9211992370958382</v>
          </cell>
          <cell r="K40">
            <v>2.979623221837755</v>
          </cell>
          <cell r="L40">
            <v>3.0392156862745101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</row>
        <row r="41">
          <cell r="B41">
            <v>1.5742925061459037</v>
          </cell>
          <cell r="C41">
            <v>1.6057783562688217</v>
          </cell>
          <cell r="D41">
            <v>1.6378939233941983</v>
          </cell>
          <cell r="E41">
            <v>1.6706518018620822</v>
          </cell>
          <cell r="F41">
            <v>1.7040648378993239</v>
          </cell>
          <cell r="G41">
            <v>1.7381461346573104</v>
          </cell>
          <cell r="H41">
            <v>1.7729090573504567</v>
          </cell>
          <cell r="I41">
            <v>1.8083672384974658</v>
          </cell>
          <cell r="J41">
            <v>1.8445345832674152</v>
          </cell>
          <cell r="K41">
            <v>1.8814252749327636</v>
          </cell>
          <cell r="L41">
            <v>1.9190537804314189</v>
          </cell>
          <cell r="X41">
            <v>27.213957027359349</v>
          </cell>
          <cell r="Y41">
            <v>27.758236167906535</v>
          </cell>
          <cell r="Z41">
            <v>28.313400891264667</v>
          </cell>
          <cell r="AA41">
            <v>28.879668909089961</v>
          </cell>
          <cell r="AB41">
            <v>29.45726228727176</v>
          </cell>
          <cell r="AC41">
            <v>30.046407533017195</v>
          </cell>
          <cell r="AD41">
            <v>30.647335683677539</v>
          </cell>
          <cell r="AE41">
            <v>31.260282397351091</v>
          </cell>
          <cell r="AF41">
            <v>32.510693693245138</v>
          </cell>
          <cell r="AG41">
            <v>33.811121440974944</v>
          </cell>
          <cell r="AH41">
            <v>35.163566298613944</v>
          </cell>
          <cell r="AI41">
            <v>36.570108950558499</v>
          </cell>
          <cell r="AJ41">
            <v>38.032913308580838</v>
          </cell>
          <cell r="AK41">
            <v>39.554229840924073</v>
          </cell>
          <cell r="AL41">
            <v>41.136399034561038</v>
          </cell>
          <cell r="AM41">
            <v>42.781854995943476</v>
          </cell>
          <cell r="AN41">
            <v>44.493129195781215</v>
          </cell>
          <cell r="AO41">
            <v>46.272854363612467</v>
          </cell>
          <cell r="AP41">
            <v>49.049225625429216</v>
          </cell>
          <cell r="AQ41">
            <v>51.992179162954969</v>
          </cell>
          <cell r="AR41">
            <v>55.111709912732266</v>
          </cell>
          <cell r="AS41">
            <v>58.4184125074962</v>
          </cell>
          <cell r="AT41">
            <v>61.923517257945974</v>
          </cell>
          <cell r="AU41">
            <v>65.638928293422737</v>
          </cell>
          <cell r="AV41">
            <v>69.577263991028104</v>
          </cell>
          <cell r="AW41">
            <v>73.751899830489791</v>
          </cell>
          <cell r="AX41">
            <v>78.177013820319175</v>
          </cell>
          <cell r="AY41">
            <v>82.867634649538331</v>
          </cell>
          <cell r="AZ41">
            <v>87.839692728510627</v>
          </cell>
        </row>
        <row r="42">
          <cell r="B42">
            <v>16.558603640496276</v>
          </cell>
          <cell r="C42">
            <v>16.889775713306204</v>
          </cell>
          <cell r="D42">
            <v>17.227571227572327</v>
          </cell>
          <cell r="E42">
            <v>17.572122652123774</v>
          </cell>
          <cell r="F42">
            <v>17.923565105166251</v>
          </cell>
          <cell r="G42">
            <v>18.282036407269576</v>
          </cell>
          <cell r="H42">
            <v>18.647677135414966</v>
          </cell>
          <cell r="I42">
            <v>19.020630678123265</v>
          </cell>
          <cell r="J42">
            <v>19.401043291685731</v>
          </cell>
          <cell r="K42">
            <v>19.789064157519448</v>
          </cell>
          <cell r="L42">
            <v>20.184845440669836</v>
          </cell>
          <cell r="X42">
            <v>178.84950848727442</v>
          </cell>
          <cell r="Y42">
            <v>182.42649865701992</v>
          </cell>
          <cell r="Z42">
            <v>186.07502863016032</v>
          </cell>
          <cell r="AA42">
            <v>189.79652920276354</v>
          </cell>
          <cell r="AB42">
            <v>193.59245978681881</v>
          </cell>
          <cell r="AC42">
            <v>197.4643089825552</v>
          </cell>
          <cell r="AD42">
            <v>201.41359516220629</v>
          </cell>
          <cell r="AE42">
            <v>205.44186706545042</v>
          </cell>
          <cell r="AF42">
            <v>213.65954174806845</v>
          </cell>
          <cell r="AG42">
            <v>222.20592341799119</v>
          </cell>
          <cell r="AH42">
            <v>231.09416035471082</v>
          </cell>
          <cell r="AI42">
            <v>240.33792676889925</v>
          </cell>
          <cell r="AJ42">
            <v>249.95144383965521</v>
          </cell>
          <cell r="AK42">
            <v>259.94950159324139</v>
          </cell>
          <cell r="AL42">
            <v>270.34748165697107</v>
          </cell>
          <cell r="AM42">
            <v>281.16138092324991</v>
          </cell>
          <cell r="AN42">
            <v>292.4078361601799</v>
          </cell>
          <cell r="AO42">
            <v>304.1041496065871</v>
          </cell>
          <cell r="AP42">
            <v>322.35039858298234</v>
          </cell>
          <cell r="AQ42">
            <v>341.6914224979613</v>
          </cell>
          <cell r="AR42">
            <v>362.19290784783897</v>
          </cell>
          <cell r="AS42">
            <v>383.92448231870929</v>
          </cell>
          <cell r="AT42">
            <v>406.95995125783185</v>
          </cell>
          <cell r="AU42">
            <v>431.37754833330177</v>
          </cell>
          <cell r="AV42">
            <v>457.26020123329988</v>
          </cell>
          <cell r="AW42">
            <v>484.6958133072979</v>
          </cell>
          <cell r="AX42">
            <v>513.7775621057358</v>
          </cell>
          <cell r="AY42">
            <v>544.60421583207994</v>
          </cell>
          <cell r="AZ42">
            <v>577.28046878200473</v>
          </cell>
        </row>
        <row r="43">
          <cell r="B43">
            <v>96.923806685238503</v>
          </cell>
          <cell r="C43">
            <v>98.862282818943285</v>
          </cell>
          <cell r="D43">
            <v>100.83952847532217</v>
          </cell>
          <cell r="E43">
            <v>102.85631904482858</v>
          </cell>
          <cell r="F43">
            <v>104.91344542572514</v>
          </cell>
          <cell r="G43">
            <v>107.01171433423966</v>
          </cell>
          <cell r="H43">
            <v>109.15194862092447</v>
          </cell>
          <cell r="I43">
            <v>111.33498759334296</v>
          </cell>
          <cell r="J43">
            <v>113.56168734520983</v>
          </cell>
          <cell r="K43">
            <v>115.83292109211402</v>
          </cell>
          <cell r="L43">
            <v>118.14957951395628</v>
          </cell>
          <cell r="X43">
            <v>1111.8776241354362</v>
          </cell>
          <cell r="Y43">
            <v>1134.1151766181451</v>
          </cell>
          <cell r="Z43">
            <v>1156.7974801505081</v>
          </cell>
          <cell r="AA43">
            <v>1179.9334297535181</v>
          </cell>
          <cell r="AB43">
            <v>1203.5320983485888</v>
          </cell>
          <cell r="AC43">
            <v>1227.6027403155604</v>
          </cell>
          <cell r="AD43">
            <v>1252.154795121872</v>
          </cell>
          <cell r="AE43">
            <v>1277.197891024309</v>
          </cell>
          <cell r="AF43">
            <v>1328.2858066652816</v>
          </cell>
          <cell r="AG43">
            <v>1381.4172389318926</v>
          </cell>
          <cell r="AH43">
            <v>1436.6739284891682</v>
          </cell>
          <cell r="AI43">
            <v>1494.1408856287351</v>
          </cell>
          <cell r="AJ43">
            <v>1553.9065210538845</v>
          </cell>
          <cell r="AK43">
            <v>1616.06278189604</v>
          </cell>
          <cell r="AL43">
            <v>1680.7052931718813</v>
          </cell>
          <cell r="AM43">
            <v>1747.9335048987566</v>
          </cell>
          <cell r="AN43">
            <v>1817.8508450947068</v>
          </cell>
          <cell r="AO43">
            <v>1890.5648788984952</v>
          </cell>
          <cell r="AP43">
            <v>2003.9987716324047</v>
          </cell>
          <cell r="AQ43">
            <v>2124.2386979303492</v>
          </cell>
          <cell r="AR43">
            <v>2251.69301980617</v>
          </cell>
          <cell r="AS43">
            <v>2386.7946009945404</v>
          </cell>
          <cell r="AT43">
            <v>2530.0022770542128</v>
          </cell>
          <cell r="AU43">
            <v>2681.8024136774657</v>
          </cell>
          <cell r="AV43">
            <v>2842.7105584981141</v>
          </cell>
          <cell r="AW43">
            <v>3013.2731920080009</v>
          </cell>
          <cell r="AX43">
            <v>3194.0695835284805</v>
          </cell>
          <cell r="AY43">
            <v>3385.7137585401897</v>
          </cell>
          <cell r="AZ43">
            <v>3588.8565840526012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6A-B86F-4636-96FA-D204BC8ECFBD}">
  <sheetPr>
    <tabColor theme="5"/>
  </sheetPr>
  <dimension ref="A1:AZ38"/>
  <sheetViews>
    <sheetView zoomScale="110" zoomScaleNormal="110" workbookViewId="0"/>
  </sheetViews>
  <sheetFormatPr baseColWidth="10" defaultRowHeight="14.5" x14ac:dyDescent="0.35"/>
  <cols>
    <col min="1" max="1" width="27.54296875" customWidth="1"/>
    <col min="2" max="6" width="10.90625" customWidth="1"/>
    <col min="7" max="12" width="12.36328125" customWidth="1"/>
    <col min="13" max="13" width="12.7265625" bestFit="1" customWidth="1"/>
    <col min="14" max="16" width="11.26953125" bestFit="1" customWidth="1"/>
    <col min="17" max="17" width="13.453125" customWidth="1"/>
    <col min="18" max="22" width="11.26953125" bestFit="1" customWidth="1"/>
  </cols>
  <sheetData>
    <row r="1" spans="1:52" x14ac:dyDescent="0.35">
      <c r="A1" s="47" t="s">
        <v>80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52" x14ac:dyDescent="0.35">
      <c r="A2" s="47"/>
      <c r="B2" s="53">
        <v>2000</v>
      </c>
      <c r="C2" s="53">
        <v>2001</v>
      </c>
      <c r="D2" s="53">
        <v>2002</v>
      </c>
      <c r="E2" s="53">
        <v>2003</v>
      </c>
      <c r="F2" s="53">
        <v>2004</v>
      </c>
      <c r="G2" s="53">
        <v>2005</v>
      </c>
      <c r="H2" s="53">
        <v>2006</v>
      </c>
      <c r="I2" s="53">
        <v>2007</v>
      </c>
      <c r="J2" s="53">
        <v>2008</v>
      </c>
      <c r="K2" s="53">
        <v>2009</v>
      </c>
      <c r="L2" s="53">
        <v>2010</v>
      </c>
      <c r="M2" s="47">
        <v>2011</v>
      </c>
      <c r="N2" s="47">
        <v>2012</v>
      </c>
      <c r="O2" s="47">
        <v>2013</v>
      </c>
      <c r="P2" s="47">
        <v>2014</v>
      </c>
      <c r="Q2" s="47">
        <v>2015</v>
      </c>
      <c r="R2" s="47">
        <v>2016</v>
      </c>
      <c r="S2" s="47">
        <v>2017</v>
      </c>
      <c r="T2" s="47">
        <v>2018</v>
      </c>
      <c r="U2" s="47">
        <v>2019</v>
      </c>
      <c r="V2" s="47">
        <v>2020</v>
      </c>
      <c r="W2" s="47">
        <v>2021</v>
      </c>
      <c r="X2" s="54">
        <v>2022</v>
      </c>
      <c r="Y2" s="54">
        <v>2023</v>
      </c>
      <c r="Z2" s="54">
        <v>2024</v>
      </c>
      <c r="AA2" s="54">
        <v>2025</v>
      </c>
      <c r="AB2" s="54">
        <v>2026</v>
      </c>
      <c r="AC2" s="54">
        <v>2027</v>
      </c>
      <c r="AD2" s="54">
        <v>2028</v>
      </c>
      <c r="AE2" s="54">
        <v>2029</v>
      </c>
      <c r="AF2" s="54">
        <v>2030</v>
      </c>
      <c r="AG2" s="54">
        <v>2031</v>
      </c>
      <c r="AH2" s="54">
        <v>2032</v>
      </c>
      <c r="AI2" s="54">
        <v>2033</v>
      </c>
      <c r="AJ2" s="54">
        <v>2034</v>
      </c>
      <c r="AK2" s="54">
        <v>2035</v>
      </c>
      <c r="AL2" s="54">
        <v>2036</v>
      </c>
      <c r="AM2" s="54">
        <v>2037</v>
      </c>
      <c r="AN2" s="54">
        <v>2038</v>
      </c>
      <c r="AO2" s="54">
        <v>2039</v>
      </c>
      <c r="AP2" s="54">
        <v>2040</v>
      </c>
      <c r="AQ2" s="54">
        <v>2041</v>
      </c>
      <c r="AR2" s="54">
        <v>2042</v>
      </c>
      <c r="AS2" s="54">
        <v>2043</v>
      </c>
      <c r="AT2" s="54">
        <v>2044</v>
      </c>
      <c r="AU2" s="54">
        <v>2045</v>
      </c>
      <c r="AV2" s="54">
        <v>2046</v>
      </c>
      <c r="AW2" s="54">
        <v>2047</v>
      </c>
      <c r="AX2" s="54">
        <v>2048</v>
      </c>
      <c r="AY2" s="54">
        <v>2049</v>
      </c>
      <c r="AZ2" s="54">
        <v>2050</v>
      </c>
    </row>
    <row r="3" spans="1:52" x14ac:dyDescent="0.35">
      <c r="A3" s="47" t="s">
        <v>0</v>
      </c>
      <c r="B3" s="23">
        <f>'[3]POM Portables Zn-based'!B12+'[3]POM Portables NiMH'!B12+'[3]POM Portables Li-Primary'!B12+'[3]POM Portables Lead-acid'!B12+'[3]POM Portables NiCd'!B12+'[3]POM Portables Li-Rechargeable'!B12+'[3]POM Portables Other'!B12</f>
        <v>2388.4356176936612</v>
      </c>
      <c r="C3" s="23">
        <f>'[3]POM Portables Zn-based'!C12+'[3]POM Portables NiMH'!C12+'[3]POM Portables Li-Primary'!C12+'[3]POM Portables Lead-acid'!C12+'[3]POM Portables NiCd'!C12+'[3]POM Portables Li-Rechargeable'!C12+'[3]POM Portables Other'!C12</f>
        <v>2475.0032268414379</v>
      </c>
      <c r="D3" s="23">
        <f>'[3]POM Portables Zn-based'!D12+'[3]POM Portables NiMH'!D12+'[3]POM Portables Li-Primary'!D12+'[3]POM Portables Lead-acid'!D12+'[3]POM Portables NiCd'!D12+'[3]POM Portables Li-Rechargeable'!D12+'[3]POM Portables Other'!D12</f>
        <v>2570.9791592015308</v>
      </c>
      <c r="E3" s="23">
        <f>'[3]POM Portables Zn-based'!E12+'[3]POM Portables NiMH'!E12+'[3]POM Portables Li-Primary'!E12+'[3]POM Portables Lead-acid'!E12+'[3]POM Portables NiCd'!E12+'[3]POM Portables Li-Rechargeable'!E12+'[3]POM Portables Other'!E12</f>
        <v>2693.5216271592135</v>
      </c>
      <c r="F3" s="23">
        <f>'[3]POM Portables Zn-based'!F12+'[3]POM Portables NiMH'!F12+'[3]POM Portables Li-Primary'!F12+'[3]POM Portables Lead-acid'!F12+'[3]POM Portables NiCd'!F12+'[3]POM Portables Li-Rechargeable'!F12+'[3]POM Portables Other'!F12</f>
        <v>2861.899354948046</v>
      </c>
      <c r="G3" s="23">
        <f>'[3]POM Portables Zn-based'!G12+'[3]POM Portables NiMH'!G12+'[3]POM Portables Li-Primary'!G12+'[3]POM Portables Lead-acid'!G12+'[3]POM Portables NiCd'!G12+'[3]POM Portables Li-Rechargeable'!G12+'[3]POM Portables Other'!G12</f>
        <v>2912.5671200865822</v>
      </c>
      <c r="H3" s="23">
        <f>'[3]POM Portables Zn-based'!H12+'[3]POM Portables NiMH'!H12+'[3]POM Portables Li-Primary'!H12+'[3]POM Portables Lead-acid'!H12+'[3]POM Portables NiCd'!H12+'[3]POM Portables Li-Rechargeable'!H12+'[3]POM Portables Other'!H12</f>
        <v>3109.5686924434676</v>
      </c>
      <c r="I3" s="23">
        <f>'[3]POM Portables Zn-based'!I12+'[3]POM Portables NiMH'!I12+'[3]POM Portables Li-Primary'!I12+'[3]POM Portables Lead-acid'!I12+'[3]POM Portables NiCd'!I12+'[3]POM Portables Li-Rechargeable'!I12+'[3]POM Portables Other'!I12</f>
        <v>3038.0618672284504</v>
      </c>
      <c r="J3" s="23">
        <f>'[3]POM Portables Zn-based'!J12+'[3]POM Portables NiMH'!J12+'[3]POM Portables Li-Primary'!J12+'[3]POM Portables Lead-acid'!J12+'[3]POM Portables NiCd'!J12+'[3]POM Portables Li-Rechargeable'!J12+'[3]POM Portables Other'!J12</f>
        <v>3199.8652863771981</v>
      </c>
      <c r="K3" s="23">
        <f>'[3]POM Portables Zn-based'!K12+'[3]POM Portables NiMH'!K12+'[3]POM Portables Li-Primary'!K12+'[3]POM Portables Lead-acid'!K12+'[3]POM Portables NiCd'!K12+'[3]POM Portables Li-Rechargeable'!K12+'[3]POM Portables Other'!K12</f>
        <v>3076.6524810872211</v>
      </c>
      <c r="L3" s="23">
        <f>'[3]POM Portables Zn-based'!L12+'[3]POM Portables NiMH'!L12+'[3]POM Portables Li-Primary'!L12+'[3]POM Portables Lead-acid'!L12+'[3]POM Portables NiCd'!L12+'[3]POM Portables Li-Rechargeable'!L12+'[3]POM Portables Other'!L12</f>
        <v>3315.2115999396892</v>
      </c>
      <c r="M3" s="4">
        <v>3613.8815199999999</v>
      </c>
      <c r="N3" s="4">
        <v>3717.17967</v>
      </c>
      <c r="O3" s="4">
        <v>3891.5479999999998</v>
      </c>
      <c r="P3" s="4">
        <v>4086.6320000000001</v>
      </c>
      <c r="Q3" s="4">
        <v>4547.2908499999994</v>
      </c>
      <c r="R3" s="4">
        <v>4708.0496800000001</v>
      </c>
      <c r="S3" s="4">
        <v>4745.6249200000002</v>
      </c>
      <c r="T3" s="4">
        <v>5449.4412599999996</v>
      </c>
      <c r="U3" s="4">
        <v>5760.4455499999995</v>
      </c>
      <c r="V3" s="4">
        <v>6346.9841100000003</v>
      </c>
      <c r="W3" s="4">
        <v>6139</v>
      </c>
      <c r="X3" s="51">
        <f>'[3]POM Portables Zn-based'!X12+'[3]POM Portables NiMH'!X12+'[3]POM Portables Li-Primary'!X12+'[3]POM Portables Lead-acid'!X12+'[3]POM Portables NiCd'!X12+'[3]POM Portables Li-Rechargeable'!X12+'[3]POM Portables Other'!X12</f>
        <v>6359.2659765998451</v>
      </c>
      <c r="Y3" s="51">
        <f>'[3]POM Portables Zn-based'!Y12+'[3]POM Portables NiMH'!Y12+'[3]POM Portables Li-Primary'!Y12+'[3]POM Portables Lead-acid'!Y12+'[3]POM Portables NiCd'!Y12+'[3]POM Portables Li-Rechargeable'!Y12+'[3]POM Portables Other'!Y12</f>
        <v>6635.9383197679372</v>
      </c>
      <c r="Z3" s="51">
        <f>'[3]POM Portables Zn-based'!Z12+'[3]POM Portables NiMH'!Z12+'[3]POM Portables Li-Primary'!Z12+'[3]POM Portables Lead-acid'!Z12+'[3]POM Portables NiCd'!Z12+'[3]POM Portables Li-Rechargeable'!Z12+'[3]POM Portables Other'!Z12</f>
        <v>6933.4970059133821</v>
      </c>
      <c r="AA3" s="51">
        <f>'[3]POM Portables Zn-based'!AA12+'[3]POM Portables NiMH'!AA12+'[3]POM Portables Li-Primary'!AA12+'[3]POM Portables Lead-acid'!AA12+'[3]POM Portables NiCd'!AA12+'[3]POM Portables Li-Rechargeable'!AA12+'[3]POM Portables Other'!AA12</f>
        <v>7253.873089235487</v>
      </c>
      <c r="AB3" s="51">
        <f>'[3]POM Portables Zn-based'!AB12+'[3]POM Portables NiMH'!AB12+'[3]POM Portables Li-Primary'!AB12+'[3]POM Portables Lead-acid'!AB12+'[3]POM Portables NiCd'!AB12+'[3]POM Portables Li-Rechargeable'!AB12+'[3]POM Portables Other'!AB12</f>
        <v>7599.186542950848</v>
      </c>
      <c r="AC3" s="51">
        <f>'[3]POM Portables Zn-based'!AC12+'[3]POM Portables NiMH'!AC12+'[3]POM Portables Li-Primary'!AC12+'[3]POM Portables Lead-acid'!AC12+'[3]POM Portables NiCd'!AC12+'[3]POM Portables Li-Rechargeable'!AC12+'[3]POM Portables Other'!AC12</f>
        <v>7971.7649900053921</v>
      </c>
      <c r="AD3" s="51">
        <f>'[3]POM Portables Zn-based'!AD12+'[3]POM Portables NiMH'!AD12+'[3]POM Portables Li-Primary'!AD12+'[3]POM Portables Lead-acid'!AD12+'[3]POM Portables NiCd'!AD12+'[3]POM Portables Li-Rechargeable'!AD12+'[3]POM Portables Other'!AD12</f>
        <v>8374.164298261785</v>
      </c>
      <c r="AE3" s="51">
        <f>'[3]POM Portables Zn-based'!AE12+'[3]POM Portables NiMH'!AE12+'[3]POM Portables Li-Primary'!AE12+'[3]POM Portables Lead-acid'!AE12+'[3]POM Portables NiCd'!AE12+'[3]POM Portables Li-Rechargeable'!AE12+'[3]POM Portables Other'!AE12</f>
        <v>8809.1912260612353</v>
      </c>
      <c r="AF3" s="51">
        <f>'[3]POM Portables Zn-based'!AF12+'[3]POM Portables NiMH'!AF12+'[3]POM Portables Li-Primary'!AF12+'[3]POM Portables Lead-acid'!AF12+'[3]POM Portables NiCd'!AF12+'[3]POM Portables Li-Rechargeable'!AF12+'[3]POM Portables Other'!AF12</f>
        <v>9278.1105281990549</v>
      </c>
      <c r="AG3" s="51">
        <f>'[3]POM Portables Zn-based'!AG12+'[3]POM Portables NiMH'!AG12+'[3]POM Portables Li-Primary'!AG12+'[3]POM Portables Lead-acid'!AG12+'[3]POM Portables NiCd'!AG12+'[3]POM Portables Li-Rechargeable'!AG12+'[3]POM Portables Other'!AG12</f>
        <v>9706.6801032524563</v>
      </c>
      <c r="AH3" s="51">
        <f>'[3]POM Portables Zn-based'!AH12+'[3]POM Portables NiMH'!AH12+'[3]POM Portables Li-Primary'!AH12+'[3]POM Portables Lead-acid'!AH12+'[3]POM Portables NiCd'!AH12+'[3]POM Portables Li-Rechargeable'!AH12+'[3]POM Portables Other'!AH12</f>
        <v>10163.508442963324</v>
      </c>
      <c r="AI3" s="51">
        <f>'[3]POM Portables Zn-based'!AI12+'[3]POM Portables NiMH'!AI12+'[3]POM Portables Li-Primary'!AI12+'[3]POM Portables Lead-acid'!AI12+'[3]POM Portables NiCd'!AI12+'[3]POM Portables Li-Rechargeable'!AI12+'[3]POM Portables Other'!AI12</f>
        <v>10650.717803187799</v>
      </c>
      <c r="AJ3" s="51">
        <f>'[3]POM Portables Zn-based'!AJ12+'[3]POM Portables NiMH'!AJ12+'[3]POM Portables Li-Primary'!AJ12+'[3]POM Portables Lead-acid'!AJ12+'[3]POM Portables NiCd'!AJ12+'[3]POM Portables Li-Rechargeable'!AJ12+'[3]POM Portables Other'!AJ12</f>
        <v>11170.596728087143</v>
      </c>
      <c r="AK3" s="51">
        <f>'[3]POM Portables Zn-based'!AK12+'[3]POM Portables NiMH'!AK12+'[3]POM Portables Li-Primary'!AK12+'[3]POM Portables Lead-acid'!AK12+'[3]POM Portables NiCd'!AK12+'[3]POM Portables Li-Rechargeable'!AK12+'[3]POM Portables Other'!AK12</f>
        <v>11725.613237405943</v>
      </c>
      <c r="AL3" s="51">
        <f>'[3]POM Portables Zn-based'!AL12+'[3]POM Portables NiMH'!AL12+'[3]POM Portables Li-Primary'!AL12+'[3]POM Portables Lead-acid'!AL12+'[3]POM Portables NiCd'!AL12+'[3]POM Portables Li-Rechargeable'!AL12+'[3]POM Portables Other'!AL12</f>
        <v>12318.429063724358</v>
      </c>
      <c r="AM3" s="51">
        <f>'[3]POM Portables Zn-based'!AM12+'[3]POM Portables NiMH'!AM12+'[3]POM Portables Li-Primary'!AM12+'[3]POM Portables Lead-acid'!AM12+'[3]POM Portables NiCd'!AM12+'[3]POM Portables Li-Rechargeable'!AM12+'[3]POM Portables Other'!AM12</f>
        <v>12951.915023421525</v>
      </c>
      <c r="AN3" s="51">
        <f>'[3]POM Portables Zn-based'!AN12+'[3]POM Portables NiMH'!AN12+'[3]POM Portables Li-Primary'!AN12+'[3]POM Portables Lead-acid'!AN12+'[3]POM Portables NiCd'!AN12+'[3]POM Portables Li-Rechargeable'!AN12+'[3]POM Portables Other'!AN12</f>
        <v>13629.167611771434</v>
      </c>
      <c r="AO3" s="51">
        <f>'[3]POM Portables Zn-based'!AO12+'[3]POM Portables NiMH'!AO12+'[3]POM Portables Li-Primary'!AO12+'[3]POM Portables Lead-acid'!AO12+'[3]POM Portables NiCd'!AO12+'[3]POM Portables Li-Rechargeable'!AO12+'[3]POM Portables Other'!AO12</f>
        <v>14353.526919810518</v>
      </c>
      <c r="AP3" s="51">
        <f>'[3]POM Portables Zn-based'!AP12+'[3]POM Portables NiMH'!AP12+'[3]POM Portables Li-Primary'!AP12+'[3]POM Portables Lead-acid'!AP12+'[3]POM Portables NiCd'!AP12+'[3]POM Portables Li-Rechargeable'!AP12+'[3]POM Portables Other'!AP12</f>
        <v>15067.885268580469</v>
      </c>
      <c r="AQ3" s="51">
        <f>'[3]POM Portables Zn-based'!AQ12+'[3]POM Portables NiMH'!AQ12+'[3]POM Portables Li-Primary'!AQ12+'[3]POM Portables Lead-acid'!AQ12+'[3]POM Portables NiCd'!AQ12+'[3]POM Portables Li-Rechargeable'!AQ12+'[3]POM Portables Other'!AQ12</f>
        <v>15663.780101883036</v>
      </c>
      <c r="AR3" s="51">
        <f>'[3]POM Portables Zn-based'!AR12+'[3]POM Portables NiMH'!AR12+'[3]POM Portables Li-Primary'!AR12+'[3]POM Portables Lead-acid'!AR12+'[3]POM Portables NiCd'!AR12+'[3]POM Portables Li-Rechargeable'!AR12+'[3]POM Portables Other'!AR12</f>
        <v>16292.322145761835</v>
      </c>
      <c r="AS3" s="51">
        <f>'[3]POM Portables Zn-based'!AS12+'[3]POM Portables NiMH'!AS12+'[3]POM Portables Li-Primary'!AS12+'[3]POM Portables Lead-acid'!AS12+'[3]POM Portables NiCd'!AS12+'[3]POM Portables Li-Rechargeable'!AS12+'[3]POM Portables Other'!AS12</f>
        <v>16955.429371305792</v>
      </c>
      <c r="AT3" s="51">
        <f>'[3]POM Portables Zn-based'!AT12+'[3]POM Portables NiMH'!AT12+'[3]POM Portables Li-Primary'!AT12+'[3]POM Portables Lead-acid'!AT12+'[3]POM Portables NiCd'!AT12+'[3]POM Portables Li-Rechargeable'!AT12+'[3]POM Portables Other'!AT12</f>
        <v>17655.133972225773</v>
      </c>
      <c r="AU3" s="51">
        <f>'[3]POM Portables Zn-based'!AU12+'[3]POM Portables NiMH'!AU12+'[3]POM Portables Li-Primary'!AU12+'[3]POM Portables Lead-acid'!AU12+'[3]POM Portables NiCd'!AU12+'[3]POM Portables Li-Rechargeable'!AU12+'[3]POM Portables Other'!AU12</f>
        <v>18393.589187089972</v>
      </c>
      <c r="AV3" s="51">
        <f>'[3]POM Portables Zn-based'!AV12+'[3]POM Portables NiMH'!AV12+'[3]POM Portables Li-Primary'!AV12+'[3]POM Portables Lead-acid'!AV12+'[3]POM Portables NiCd'!AV12+'[3]POM Portables Li-Rechargeable'!AV12+'[3]POM Portables Other'!AV12</f>
        <v>19173.076529455102</v>
      </c>
      <c r="AW3" s="51">
        <f>'[3]POM Portables Zn-based'!AW12+'[3]POM Portables NiMH'!AW12+'[3]POM Portables Li-Primary'!AW12+'[3]POM Portables Lead-acid'!AW12+'[3]POM Portables NiCd'!AW12+'[3]POM Portables Li-Rechargeable'!AW12+'[3]POM Portables Other'!AW12</f>
        <v>19996.013450296177</v>
      </c>
      <c r="AX3" s="51">
        <f>'[3]POM Portables Zn-based'!AX12+'[3]POM Portables NiMH'!AX12+'[3]POM Portables Li-Primary'!AX12+'[3]POM Portables Lead-acid'!AX12+'[3]POM Portables NiCd'!AX12+'[3]POM Portables Li-Rechargeable'!AX12+'[3]POM Portables Other'!AX12</f>
        <v>20864.961458598751</v>
      </c>
      <c r="AY3" s="51">
        <f>'[3]POM Portables Zn-based'!AY12+'[3]POM Portables NiMH'!AY12+'[3]POM Portables Li-Primary'!AY12+'[3]POM Portables Lead-acid'!AY12+'[3]POM Portables NiCd'!AY12+'[3]POM Portables Li-Rechargeable'!AY12+'[3]POM Portables Other'!AY12</f>
        <v>21782.634727525161</v>
      </c>
      <c r="AZ3" s="51">
        <f>'[3]POM Portables Zn-based'!AZ12+'[3]POM Portables NiMH'!AZ12+'[3]POM Portables Li-Primary'!AZ12+'[3]POM Portables Lead-acid'!AZ12+'[3]POM Portables NiCd'!AZ12+'[3]POM Portables Li-Rechargeable'!AZ12+'[3]POM Portables Other'!AZ12</f>
        <v>22751.909215207532</v>
      </c>
    </row>
    <row r="4" spans="1:52" x14ac:dyDescent="0.35">
      <c r="A4" s="47" t="s">
        <v>1</v>
      </c>
      <c r="B4" s="23">
        <f>'[3]POM Portables Zn-based'!B13+'[3]POM Portables NiMH'!B13+'[3]POM Portables Li-Primary'!B13+'[3]POM Portables Lead-acid'!B13+'[3]POM Portables NiCd'!B13+'[3]POM Portables Li-Rechargeable'!B13+'[3]POM Portables Other'!B13</f>
        <v>2908.6468649558274</v>
      </c>
      <c r="C4" s="23">
        <f>'[3]POM Portables Zn-based'!C13+'[3]POM Portables NiMH'!C13+'[3]POM Portables Li-Primary'!C13+'[3]POM Portables Lead-acid'!C13+'[3]POM Portables NiCd'!C13+'[3]POM Portables Li-Rechargeable'!C13+'[3]POM Portables Other'!C13</f>
        <v>3014.0692607236247</v>
      </c>
      <c r="D4" s="23">
        <f>'[3]POM Portables Zn-based'!D13+'[3]POM Portables NiMH'!D13+'[3]POM Portables Li-Primary'!D13+'[3]POM Portables Lead-acid'!D13+'[3]POM Portables NiCd'!D13+'[3]POM Portables Li-Rechargeable'!D13+'[3]POM Portables Other'!D13</f>
        <v>3130.9491517712891</v>
      </c>
      <c r="E4" s="23">
        <f>'[3]POM Portables Zn-based'!E13+'[3]POM Portables NiMH'!E13+'[3]POM Portables Li-Primary'!E13+'[3]POM Portables Lead-acid'!E13+'[3]POM Portables NiCd'!E13+'[3]POM Portables Li-Rechargeable'!E13+'[3]POM Portables Other'!E13</f>
        <v>3280.1818807628465</v>
      </c>
      <c r="F4" s="23">
        <f>'[3]POM Portables Zn-based'!F13+'[3]POM Portables NiMH'!F13+'[3]POM Portables Li-Primary'!F13+'[3]POM Portables Lead-acid'!F13+'[3]POM Portables NiCd'!F13+'[3]POM Portables Li-Rechargeable'!F13+'[3]POM Portables Other'!F13</f>
        <v>3485.2329805007967</v>
      </c>
      <c r="G4" s="23">
        <f>'[3]POM Portables Zn-based'!G13+'[3]POM Portables NiMH'!G13+'[3]POM Portables Li-Primary'!G13+'[3]POM Portables Lead-acid'!G13+'[3]POM Portables NiCd'!G13+'[3]POM Portables Li-Rechargeable'!G13+'[3]POM Portables Other'!G13</f>
        <v>3546.9363963822057</v>
      </c>
      <c r="H4" s="23">
        <f>'[3]POM Portables Zn-based'!H13+'[3]POM Portables NiMH'!H13+'[3]POM Portables Li-Primary'!H13+'[3]POM Portables Lead-acid'!H13+'[3]POM Portables NiCd'!H13+'[3]POM Portables Li-Rechargeable'!H13+'[3]POM Portables Other'!H13</f>
        <v>3786.8457335158296</v>
      </c>
      <c r="I4" s="23">
        <f>'[3]POM Portables Zn-based'!I13+'[3]POM Portables NiMH'!I13+'[3]POM Portables Li-Primary'!I13+'[3]POM Portables Lead-acid'!I13+'[3]POM Portables NiCd'!I13+'[3]POM Portables Li-Rechargeable'!I13+'[3]POM Portables Other'!I13</f>
        <v>3699.7644232875705</v>
      </c>
      <c r="J4" s="23">
        <f>'[3]POM Portables Zn-based'!J13+'[3]POM Portables NiMH'!J13+'[3]POM Portables Li-Primary'!J13+'[3]POM Portables Lead-acid'!J13+'[3]POM Portables NiCd'!J13+'[3]POM Portables Li-Rechargeable'!J13+'[3]POM Portables Other'!J13</f>
        <v>3896.8093025213657</v>
      </c>
      <c r="K4" s="23">
        <f>'[3]POM Portables Zn-based'!K13+'[3]POM Portables NiMH'!K13+'[3]POM Portables Li-Primary'!K13+'[3]POM Portables Lead-acid'!K13+'[3]POM Portables NiCd'!K13+'[3]POM Portables Li-Rechargeable'!K13+'[3]POM Portables Other'!K13</f>
        <v>3746.7602339284381</v>
      </c>
      <c r="L4" s="23">
        <f>'[3]POM Portables Zn-based'!L13+'[3]POM Portables NiMH'!L13+'[3]POM Portables Li-Primary'!L13+'[3]POM Portables Lead-acid'!L13+'[3]POM Portables NiCd'!L13+'[3]POM Portables Li-Rechargeable'!L13+'[3]POM Portables Other'!L13</f>
        <v>4037.2785246525109</v>
      </c>
      <c r="M4" s="4">
        <v>4401</v>
      </c>
      <c r="N4" s="4">
        <v>4259</v>
      </c>
      <c r="O4" s="4">
        <v>4398</v>
      </c>
      <c r="P4" s="4">
        <v>4222</v>
      </c>
      <c r="Q4" s="4">
        <v>4566</v>
      </c>
      <c r="R4" s="4">
        <v>4585</v>
      </c>
      <c r="S4" s="4">
        <v>4786</v>
      </c>
      <c r="T4" s="4">
        <v>4920</v>
      </c>
      <c r="U4" s="4">
        <v>5413</v>
      </c>
      <c r="V4" s="4">
        <v>5611</v>
      </c>
      <c r="W4" s="4">
        <v>6239</v>
      </c>
      <c r="X4" s="51">
        <f>'[3]POM Portables Zn-based'!X13+'[3]POM Portables NiMH'!X13+'[3]POM Portables Li-Primary'!X13+'[3]POM Portables Lead-acid'!X13+'[3]POM Portables NiCd'!X13+'[3]POM Portables Li-Rechargeable'!X13+'[3]POM Portables Other'!X13</f>
        <v>6462.8539547167993</v>
      </c>
      <c r="Y4" s="51">
        <f>'[3]POM Portables Zn-based'!Y13+'[3]POM Portables NiMH'!Y13+'[3]POM Portables Li-Primary'!Y13+'[3]POM Portables Lead-acid'!Y13+'[3]POM Portables NiCd'!Y13+'[3]POM Portables Li-Rechargeable'!Y13+'[3]POM Portables Other'!Y13</f>
        <v>6744.0330961120953</v>
      </c>
      <c r="Z4" s="51">
        <f>'[3]POM Portables Zn-based'!Z13+'[3]POM Portables NiMH'!Z13+'[3]POM Portables Li-Primary'!Z13+'[3]POM Portables Lead-acid'!Z13+'[3]POM Portables NiCd'!Z13+'[3]POM Portables Li-Rechargeable'!Z13+'[3]POM Portables Other'!Z13</f>
        <v>7046.4388043481968</v>
      </c>
      <c r="AA4" s="51">
        <f>'[3]POM Portables Zn-based'!AA13+'[3]POM Portables NiMH'!AA13+'[3]POM Portables Li-Primary'!AA13+'[3]POM Portables Lead-acid'!AA13+'[3]POM Portables NiCd'!AA13+'[3]POM Portables Li-Rechargeable'!AA13+'[3]POM Portables Other'!AA13</f>
        <v>7372.0335891415862</v>
      </c>
      <c r="AB4" s="51">
        <f>'[3]POM Portables Zn-based'!AB13+'[3]POM Portables NiMH'!AB13+'[3]POM Portables Li-Primary'!AB13+'[3]POM Portables Lead-acid'!AB13+'[3]POM Portables NiCd'!AB13+'[3]POM Portables Li-Rechargeable'!AB13+'[3]POM Portables Other'!AB13</f>
        <v>7722.9719565841897</v>
      </c>
      <c r="AC4" s="51">
        <f>'[3]POM Portables Zn-based'!AC13+'[3]POM Portables NiMH'!AC13+'[3]POM Portables Li-Primary'!AC13+'[3]POM Portables Lead-acid'!AC13+'[3]POM Portables NiCd'!AC13+'[3]POM Portables Li-Rechargeable'!AC13+'[3]POM Portables Other'!AC13</f>
        <v>8101.6194449655704</v>
      </c>
      <c r="AD4" s="51">
        <f>'[3]POM Portables Zn-based'!AD13+'[3]POM Portables NiMH'!AD13+'[3]POM Portables Li-Primary'!AD13+'[3]POM Portables Lead-acid'!AD13+'[3]POM Portables NiCd'!AD13+'[3]POM Portables Li-Rechargeable'!AD13+'[3]POM Portables Other'!AD13</f>
        <v>8510.5735554414823</v>
      </c>
      <c r="AE4" s="51">
        <f>'[3]POM Portables Zn-based'!AE13+'[3]POM Portables NiMH'!AE13+'[3]POM Portables Li-Primary'!AE13+'[3]POM Portables Lead-acid'!AE13+'[3]POM Portables NiCd'!AE13+'[3]POM Portables Li-Rechargeable'!AE13+'[3]POM Portables Other'!AE13</f>
        <v>8952.6867664759793</v>
      </c>
      <c r="AF4" s="51">
        <f>'[3]POM Portables Zn-based'!AF13+'[3]POM Portables NiMH'!AF13+'[3]POM Portables Li-Primary'!AF13+'[3]POM Portables Lead-acid'!AF13+'[3]POM Portables NiCd'!AF13+'[3]POM Portables Li-Rechargeable'!AF13+'[3]POM Portables Other'!AF13</f>
        <v>9429.2444348320387</v>
      </c>
      <c r="AG4" s="51">
        <f>'[3]POM Portables Zn-based'!AG13+'[3]POM Portables NiMH'!AG13+'[3]POM Portables Li-Primary'!AG13+'[3]POM Portables Lead-acid'!AG13+'[3]POM Portables NiCd'!AG13+'[3]POM Portables Li-Rechargeable'!AG13+'[3]POM Portables Other'!AG13</f>
        <v>9864.7951073777585</v>
      </c>
      <c r="AH4" s="51">
        <f>'[3]POM Portables Zn-based'!AH13+'[3]POM Portables NiMH'!AH13+'[3]POM Portables Li-Primary'!AH13+'[3]POM Portables Lead-acid'!AH13+'[3]POM Portables NiCd'!AH13+'[3]POM Portables Li-Rechargeable'!AH13+'[3]POM Portables Other'!AH13</f>
        <v>10329.064860017619</v>
      </c>
      <c r="AI4" s="51">
        <f>'[3]POM Portables Zn-based'!AI13+'[3]POM Portables NiMH'!AI13+'[3]POM Portables Li-Primary'!AI13+'[3]POM Portables Lead-acid'!AI13+'[3]POM Portables NiCd'!AI13+'[3]POM Portables Li-Rechargeable'!AI13+'[3]POM Portables Other'!AI13</f>
        <v>10824.210518665688</v>
      </c>
      <c r="AJ4" s="51">
        <f>'[3]POM Portables Zn-based'!AJ13+'[3]POM Portables NiMH'!AJ13+'[3]POM Portables Li-Primary'!AJ13+'[3]POM Portables Lead-acid'!AJ13+'[3]POM Portables NiCd'!AJ13+'[3]POM Portables Li-Rechargeable'!AJ13+'[3]POM Portables Other'!AJ13</f>
        <v>11352.557906260901</v>
      </c>
      <c r="AK4" s="51">
        <f>'[3]POM Portables Zn-based'!AK13+'[3]POM Portables NiMH'!AK13+'[3]POM Portables Li-Primary'!AK13+'[3]POM Portables Lead-acid'!AK13+'[3]POM Portables NiCd'!AK13+'[3]POM Portables Li-Rechargeable'!AK13+'[3]POM Portables Other'!AK13</f>
        <v>11916.615244856761</v>
      </c>
      <c r="AL4" s="51">
        <f>'[3]POM Portables Zn-based'!AL13+'[3]POM Portables NiMH'!AL13+'[3]POM Portables Li-Primary'!AL13+'[3]POM Portables Lead-acid'!AL13+'[3]POM Portables NiCd'!AL13+'[3]POM Portables Li-Rechargeable'!AL13+'[3]POM Portables Other'!AL13</f>
        <v>12519.087624788443</v>
      </c>
      <c r="AM4" s="51">
        <f>'[3]POM Portables Zn-based'!AM13+'[3]POM Portables NiMH'!AM13+'[3]POM Portables Li-Primary'!AM13+'[3]POM Portables Lead-acid'!AM13+'[3]POM Portables NiCd'!AM13+'[3]POM Portables Li-Rechargeable'!AM13+'[3]POM Portables Other'!AM13</f>
        <v>13162.892626018387</v>
      </c>
      <c r="AN4" s="51">
        <f>'[3]POM Portables Zn-based'!AN13+'[3]POM Portables NiMH'!AN13+'[3]POM Portables Li-Primary'!AN13+'[3]POM Portables Lead-acid'!AN13+'[3]POM Portables NiCd'!AN13+'[3]POM Portables Li-Rechargeable'!AN13+'[3]POM Portables Other'!AN13</f>
        <v>13851.177183554642</v>
      </c>
      <c r="AO4" s="51">
        <f>'[3]POM Portables Zn-based'!AO13+'[3]POM Portables NiMH'!AO13+'[3]POM Portables Li-Primary'!AO13+'[3]POM Portables Lead-acid'!AO13+'[3]POM Portables NiCd'!AO13+'[3]POM Portables Li-Rechargeable'!AO13+'[3]POM Portables Other'!AO13</f>
        <v>14587.335796171656</v>
      </c>
      <c r="AP4" s="51">
        <f>'[3]POM Portables Zn-based'!AP13+'[3]POM Portables NiMH'!AP13+'[3]POM Portables Li-Primary'!AP13+'[3]POM Portables Lead-acid'!AP13+'[3]POM Portables NiCd'!AP13+'[3]POM Portables Li-Rechargeable'!AP13+'[3]POM Portables Other'!AP13</f>
        <v>15313.3305409144</v>
      </c>
      <c r="AQ4" s="51">
        <f>'[3]POM Portables Zn-based'!AQ13+'[3]POM Portables NiMH'!AQ13+'[3]POM Portables Li-Primary'!AQ13+'[3]POM Portables Lead-acid'!AQ13+'[3]POM Portables NiCd'!AQ13+'[3]POM Portables Li-Rechargeable'!AQ13+'[3]POM Portables Other'!AQ13</f>
        <v>15918.932082692334</v>
      </c>
      <c r="AR4" s="51">
        <f>'[3]POM Portables Zn-based'!AR13+'[3]POM Portables NiMH'!AR13+'[3]POM Portables Li-Primary'!AR13+'[3]POM Portables Lead-acid'!AR13+'[3]POM Portables NiCd'!AR13+'[3]POM Portables Li-Rechargeable'!AR13+'[3]POM Portables Other'!AR13</f>
        <v>16557.712635186195</v>
      </c>
      <c r="AS4" s="51">
        <f>'[3]POM Portables Zn-based'!AS13+'[3]POM Portables NiMH'!AS13+'[3]POM Portables Li-Primary'!AS13+'[3]POM Portables Lead-acid'!AS13+'[3]POM Portables NiCd'!AS13+'[3]POM Portables Li-Rechargeable'!AS13+'[3]POM Portables Other'!AS13</f>
        <v>17231.621411887409</v>
      </c>
      <c r="AT4" s="51">
        <f>'[3]POM Portables Zn-based'!AT13+'[3]POM Portables NiMH'!AT13+'[3]POM Portables Li-Primary'!AT13+'[3]POM Portables Lead-acid'!AT13+'[3]POM Portables NiCd'!AT13+'[3]POM Portables Li-Rechargeable'!AT13+'[3]POM Portables Other'!AT13</f>
        <v>17942.723709515645</v>
      </c>
      <c r="AU4" s="51">
        <f>'[3]POM Portables Zn-based'!AU13+'[3]POM Portables NiMH'!AU13+'[3]POM Portables Li-Primary'!AU13+'[3]POM Portables Lead-acid'!AU13+'[3]POM Portables NiCd'!AU13+'[3]POM Portables Li-Rechargeable'!AU13+'[3]POM Portables Other'!AU13</f>
        <v>18693.207841383664</v>
      </c>
      <c r="AV4" s="51">
        <f>'[3]POM Portables Zn-based'!AV13+'[3]POM Portables NiMH'!AV13+'[3]POM Portables Li-Primary'!AV13+'[3]POM Portables Lead-acid'!AV13+'[3]POM Portables NiCd'!AV13+'[3]POM Portables Li-Rechargeable'!AV13+'[3]POM Portables Other'!AV13</f>
        <v>19485.392485302222</v>
      </c>
      <c r="AW4" s="51">
        <f>'[3]POM Portables Zn-based'!AW13+'[3]POM Portables NiMH'!AW13+'[3]POM Portables Li-Primary'!AW13+'[3]POM Portables Lead-acid'!AW13+'[3]POM Portables NiCd'!AW13+'[3]POM Portables Li-Rechargeable'!AW13+'[3]POM Portables Other'!AW13</f>
        <v>20321.734470825515</v>
      </c>
      <c r="AX4" s="51">
        <f>'[3]POM Portables Zn-based'!AX13+'[3]POM Portables NiMH'!AX13+'[3]POM Portables Li-Primary'!AX13+'[3]POM Portables Lead-acid'!AX13+'[3]POM Portables NiCd'!AX13+'[3]POM Portables Li-Rechargeable'!AX13+'[3]POM Portables Other'!AX13</f>
        <v>21204.837032122101</v>
      </c>
      <c r="AY4" s="51">
        <f>'[3]POM Portables Zn-based'!AY13+'[3]POM Portables NiMH'!AY13+'[3]POM Portables Li-Primary'!AY13+'[3]POM Portables Lead-acid'!AY13+'[3]POM Portables NiCd'!AY13+'[3]POM Portables Li-Rechargeable'!AY13+'[3]POM Portables Other'!AY13</f>
        <v>22137.458554329605</v>
      </c>
      <c r="AZ4" s="51">
        <f>'[3]POM Portables Zn-based'!AZ13+'[3]POM Portables NiMH'!AZ13+'[3]POM Portables Li-Primary'!AZ13+'[3]POM Portables Lead-acid'!AZ13+'[3]POM Portables NiCd'!AZ13+'[3]POM Portables Li-Rechargeable'!AZ13+'[3]POM Portables Other'!AZ13</f>
        <v>23122.521842919006</v>
      </c>
    </row>
    <row r="5" spans="1:52" x14ac:dyDescent="0.35">
      <c r="A5" s="47" t="s">
        <v>2</v>
      </c>
      <c r="B5" s="23">
        <f>'[3]POM Portables Zn-based'!B14+'[3]POM Portables NiMH'!B14+'[3]POM Portables Li-Primary'!B14+'[3]POM Portables Lead-acid'!B14+'[3]POM Portables NiCd'!B14+'[3]POM Portables Li-Rechargeable'!B14+'[3]POM Portables Other'!B14</f>
        <v>412.40528146612968</v>
      </c>
      <c r="C5" s="23">
        <f>'[3]POM Portables Zn-based'!C14+'[3]POM Portables NiMH'!C14+'[3]POM Portables Li-Primary'!C14+'[3]POM Portables Lead-acid'!C14+'[3]POM Portables NiCd'!C14+'[3]POM Portables Li-Rechargeable'!C14+'[3]POM Portables Other'!C14</f>
        <v>427.35269681698281</v>
      </c>
      <c r="D5" s="23">
        <f>'[3]POM Portables Zn-based'!D14+'[3]POM Portables NiMH'!D14+'[3]POM Portables Li-Primary'!D14+'[3]POM Portables Lead-acid'!D14+'[3]POM Portables NiCd'!D14+'[3]POM Portables Li-Rechargeable'!D14+'[3]POM Portables Other'!D14</f>
        <v>443.92462410935792</v>
      </c>
      <c r="E5" s="23">
        <f>'[3]POM Portables Zn-based'!E14+'[3]POM Portables NiMH'!E14+'[3]POM Portables Li-Primary'!E14+'[3]POM Portables Lead-acid'!E14+'[3]POM Portables NiCd'!E14+'[3]POM Portables Li-Rechargeable'!E14+'[3]POM Portables Other'!E14</f>
        <v>465.08372951511387</v>
      </c>
      <c r="F5" s="23">
        <f>'[3]POM Portables Zn-based'!F14+'[3]POM Portables NiMH'!F14+'[3]POM Portables Li-Primary'!F14+'[3]POM Portables Lead-acid'!F14+'[3]POM Portables NiCd'!F14+'[3]POM Portables Li-Rechargeable'!F14+'[3]POM Portables Other'!F14</f>
        <v>494.15709607645914</v>
      </c>
      <c r="G5" s="23">
        <f>'[3]POM Portables Zn-based'!G14+'[3]POM Portables NiMH'!G14+'[3]POM Portables Li-Primary'!G14+'[3]POM Portables Lead-acid'!G14+'[3]POM Portables NiCd'!G14+'[3]POM Portables Li-Rechargeable'!G14+'[3]POM Portables Other'!G14</f>
        <v>502.9057739928416</v>
      </c>
      <c r="H5" s="23">
        <f>'[3]POM Portables Zn-based'!H14+'[3]POM Portables NiMH'!H14+'[3]POM Portables Li-Primary'!H14+'[3]POM Portables Lead-acid'!H14+'[3]POM Portables NiCd'!H14+'[3]POM Portables Li-Rechargeable'!H14+'[3]POM Portables Other'!H14</f>
        <v>536.92154912835201</v>
      </c>
      <c r="I5" s="23">
        <f>'[3]POM Portables Zn-based'!I14+'[3]POM Portables NiMH'!I14+'[3]POM Portables Li-Primary'!I14+'[3]POM Portables Lead-acid'!I14+'[3]POM Portables NiCd'!I14+'[3]POM Portables Li-Rechargeable'!I14+'[3]POM Portables Other'!I14</f>
        <v>524.57464215665618</v>
      </c>
      <c r="J5" s="23">
        <f>'[3]POM Portables Zn-based'!J14+'[3]POM Portables NiMH'!J14+'[3]POM Portables Li-Primary'!J14+'[3]POM Portables Lead-acid'!J14+'[3]POM Portables NiCd'!J14+'[3]POM Portables Li-Rechargeable'!J14+'[3]POM Portables Other'!J14</f>
        <v>552.51283907596712</v>
      </c>
      <c r="K5" s="23">
        <f>'[3]POM Portables Zn-based'!K14+'[3]POM Portables NiMH'!K14+'[3]POM Portables Li-Primary'!K14+'[3]POM Portables Lead-acid'!K14+'[3]POM Portables NiCd'!K14+'[3]POM Portables Li-Rechargeable'!K14+'[3]POM Portables Other'!K14</f>
        <v>531.23798817799252</v>
      </c>
      <c r="L5" s="23">
        <f>'[3]POM Portables Zn-based'!L14+'[3]POM Portables NiMH'!L14+'[3]POM Portables Li-Primary'!L14+'[3]POM Portables Lead-acid'!L14+'[3]POM Portables NiCd'!L14+'[3]POM Portables Li-Rechargeable'!L14+'[3]POM Portables Other'!L14</f>
        <v>572.42940226838596</v>
      </c>
      <c r="M5" s="4">
        <v>624</v>
      </c>
      <c r="N5" s="4">
        <v>602.38300000000004</v>
      </c>
      <c r="O5" s="4">
        <v>677</v>
      </c>
      <c r="P5" s="4">
        <v>730</v>
      </c>
      <c r="Q5" s="4">
        <v>760</v>
      </c>
      <c r="R5" s="4">
        <v>750</v>
      </c>
      <c r="S5" s="4">
        <v>815</v>
      </c>
      <c r="T5" s="4">
        <v>690</v>
      </c>
      <c r="U5" s="4">
        <v>942</v>
      </c>
      <c r="V5" s="31">
        <v>940</v>
      </c>
      <c r="W5" s="31">
        <v>1002</v>
      </c>
      <c r="X5" s="51">
        <f>'[3]POM Portables Zn-based'!X14+'[3]POM Portables NiMH'!X14+'[3]POM Portables Li-Primary'!X14+'[3]POM Portables Lead-acid'!X14+'[3]POM Portables NiCd'!X14+'[3]POM Portables Li-Rechargeable'!X14+'[3]POM Portables Other'!X14</f>
        <v>1037.9515407318854</v>
      </c>
      <c r="Y5" s="51">
        <f>'[3]POM Portables Zn-based'!Y14+'[3]POM Portables NiMH'!Y14+'[3]POM Portables Li-Primary'!Y14+'[3]POM Portables Lead-acid'!Y14+'[3]POM Portables NiCd'!Y14+'[3]POM Portables Li-Rechargeable'!Y14+'[3]POM Portables Other'!Y14</f>
        <v>1083.109658968476</v>
      </c>
      <c r="Z5" s="51">
        <f>'[3]POM Portables Zn-based'!Z14+'[3]POM Portables NiMH'!Z14+'[3]POM Portables Li-Primary'!Z14+'[3]POM Portables Lead-acid'!Z14+'[3]POM Portables NiCd'!Z14+'[3]POM Portables Li-Rechargeable'!Z14+'[3]POM Portables Other'!Z14</f>
        <v>1131.6768203168606</v>
      </c>
      <c r="AA5" s="51">
        <f>'[3]POM Portables Zn-based'!AA14+'[3]POM Portables NiMH'!AA14+'[3]POM Portables Li-Primary'!AA14+'[3]POM Portables Lead-acid'!AA14+'[3]POM Portables NiCd'!AA14+'[3]POM Portables Li-Rechargeable'!AA14+'[3]POM Portables Other'!AA14</f>
        <v>1183.9682090591234</v>
      </c>
      <c r="AB5" s="51">
        <f>'[3]POM Portables Zn-based'!AB14+'[3]POM Portables NiMH'!AB14+'[3]POM Portables Li-Primary'!AB14+'[3]POM Portables Lead-acid'!AB14+'[3]POM Portables NiCd'!AB14+'[3]POM Portables Li-Rechargeable'!AB14+'[3]POM Portables Other'!AB14</f>
        <v>1240.329844606084</v>
      </c>
      <c r="AC5" s="51">
        <f>'[3]POM Portables Zn-based'!AC14+'[3]POM Portables NiMH'!AC14+'[3]POM Portables Li-Primary'!AC14+'[3]POM Portables Lead-acid'!AC14+'[3]POM Portables NiCd'!AC14+'[3]POM Portables Li-Rechargeable'!AC14+'[3]POM Portables Other'!AC14</f>
        <v>1301.141638700994</v>
      </c>
      <c r="AD5" s="51">
        <f>'[3]POM Portables Zn-based'!AD14+'[3]POM Portables NiMH'!AD14+'[3]POM Portables Li-Primary'!AD14+'[3]POM Portables Lead-acid'!AD14+'[3]POM Portables NiCd'!AD14+'[3]POM Portables Li-Rechargeable'!AD14+'[3]POM Portables Other'!AD14</f>
        <v>1366.820756940594</v>
      </c>
      <c r="AE5" s="51">
        <f>'[3]POM Portables Zn-based'!AE14+'[3]POM Portables NiMH'!AE14+'[3]POM Portables Li-Primary'!AE14+'[3]POM Portables Lead-acid'!AE14+'[3]POM Portables NiCd'!AE14+'[3]POM Portables Li-Rechargeable'!AE14+'[3]POM Portables Other'!AE14</f>
        <v>1437.8253149557513</v>
      </c>
      <c r="AF5" s="51">
        <f>'[3]POM Portables Zn-based'!AF14+'[3]POM Portables NiMH'!AF14+'[3]POM Portables Li-Primary'!AF14+'[3]POM Portables Lead-acid'!AF14+'[3]POM Portables NiCd'!AF14+'[3]POM Portables Li-Rechargeable'!AF14+'[3]POM Portables Other'!AF14</f>
        <v>1514.3617444625265</v>
      </c>
      <c r="AG5" s="51">
        <f>'[3]POM Portables Zn-based'!AG14+'[3]POM Portables NiMH'!AG14+'[3]POM Portables Li-Primary'!AG14+'[3]POM Portables Lead-acid'!AG14+'[3]POM Portables NiCd'!AG14+'[3]POM Portables Li-Rechargeable'!AG14+'[3]POM Portables Other'!AG14</f>
        <v>1584.3123413355531</v>
      </c>
      <c r="AH5" s="51">
        <f>'[3]POM Portables Zn-based'!AH14+'[3]POM Portables NiMH'!AH14+'[3]POM Portables Li-Primary'!AH14+'[3]POM Portables Lead-acid'!AH14+'[3]POM Portables NiCd'!AH14+'[3]POM Portables Li-Rechargeable'!AH14+'[3]POM Portables Other'!AH14</f>
        <v>1658.8752988840608</v>
      </c>
      <c r="AI5" s="51">
        <f>'[3]POM Portables Zn-based'!AI14+'[3]POM Portables NiMH'!AI14+'[3]POM Portables Li-Primary'!AI14+'[3]POM Portables Lead-acid'!AI14+'[3]POM Portables NiCd'!AI14+'[3]POM Portables Li-Rechargeable'!AI14+'[3]POM Portables Other'!AI14</f>
        <v>1738.3970090884791</v>
      </c>
      <c r="AJ5" s="51">
        <f>'[3]POM Portables Zn-based'!AJ14+'[3]POM Portables NiMH'!AJ14+'[3]POM Portables Li-Primary'!AJ14+'[3]POM Portables Lead-acid'!AJ14+'[3]POM Portables NiCd'!AJ14+'[3]POM Portables Li-Rechargeable'!AJ14+'[3]POM Portables Other'!AJ14</f>
        <v>1823.2510053010776</v>
      </c>
      <c r="AK5" s="51">
        <f>'[3]POM Portables Zn-based'!AK14+'[3]POM Portables NiMH'!AK14+'[3]POM Portables Li-Primary'!AK14+'[3]POM Portables Lead-acid'!AK14+'[3]POM Portables NiCd'!AK14+'[3]POM Portables Li-Rechargeable'!AK14+'[3]POM Portables Other'!AK14</f>
        <v>1913.840114657233</v>
      </c>
      <c r="AL5" s="51">
        <f>'[3]POM Portables Zn-based'!AL14+'[3]POM Portables NiMH'!AL14+'[3]POM Portables Li-Primary'!AL14+'[3]POM Portables Lead-acid'!AL14+'[3]POM Portables NiCd'!AL14+'[3]POM Portables Li-Rechargeable'!AL14+'[3]POM Portables Other'!AL14</f>
        <v>2010.5987818621606</v>
      </c>
      <c r="AM5" s="51">
        <f>'[3]POM Portables Zn-based'!AM14+'[3]POM Portables NiMH'!AM14+'[3]POM Portables Li-Primary'!AM14+'[3]POM Portables Lead-acid'!AM14+'[3]POM Portables NiCd'!AM14+'[3]POM Portables Li-Rechargeable'!AM14+'[3]POM Portables Other'!AM14</f>
        <v>2113.9955780205842</v>
      </c>
      <c r="AN5" s="51">
        <f>'[3]POM Portables Zn-based'!AN14+'[3]POM Portables NiMH'!AN14+'[3]POM Portables Li-Primary'!AN14+'[3]POM Portables Lead-acid'!AN14+'[3]POM Portables NiCd'!AN14+'[3]POM Portables Li-Rechargeable'!AN14+'[3]POM Portables Other'!AN14</f>
        <v>2224.5359092677918</v>
      </c>
      <c r="AO5" s="51">
        <f>'[3]POM Portables Zn-based'!AO14+'[3]POM Portables NiMH'!AO14+'[3]POM Portables Li-Primary'!AO14+'[3]POM Portables Lead-acid'!AO14+'[3]POM Portables NiCd'!AO14+'[3]POM Portables Li-Rechargeable'!AO14+'[3]POM Portables Other'!AO14</f>
        <v>2342.7649411386442</v>
      </c>
      <c r="AP5" s="51">
        <f>'[3]POM Portables Zn-based'!AP14+'[3]POM Portables NiMH'!AP14+'[3]POM Portables Li-Primary'!AP14+'[3]POM Portables Lead-acid'!AP14+'[3]POM Portables NiCd'!AP14+'[3]POM Portables Li-Rechargeable'!AP14+'[3]POM Portables Other'!AP14</f>
        <v>2459.3616287860605</v>
      </c>
      <c r="AQ5" s="51">
        <f>'[3]POM Portables Zn-based'!AQ14+'[3]POM Portables NiMH'!AQ14+'[3]POM Portables Li-Primary'!AQ14+'[3]POM Portables Lead-acid'!AQ14+'[3]POM Portables NiCd'!AQ14+'[3]POM Portables Li-Rechargeable'!AQ14+'[3]POM Portables Other'!AQ14</f>
        <v>2556.6228477092031</v>
      </c>
      <c r="AR5" s="51">
        <f>'[3]POM Portables Zn-based'!AR14+'[3]POM Portables NiMH'!AR14+'[3]POM Portables Li-Primary'!AR14+'[3]POM Portables Lead-acid'!AR14+'[3]POM Portables NiCd'!AR14+'[3]POM Portables Li-Rechargeable'!AR14+'[3]POM Portables Other'!AR14</f>
        <v>2659.2127040321475</v>
      </c>
      <c r="AS5" s="51">
        <f>'[3]POM Portables Zn-based'!AS14+'[3]POM Portables NiMH'!AS14+'[3]POM Portables Li-Primary'!AS14+'[3]POM Portables Lead-acid'!AS14+'[3]POM Portables NiCd'!AS14+'[3]POM Portables Li-Rechargeable'!AS14+'[3]POM Portables Other'!AS14</f>
        <v>2767.4442466278551</v>
      </c>
      <c r="AT5" s="51">
        <f>'[3]POM Portables Zn-based'!AT14+'[3]POM Portables NiMH'!AT14+'[3]POM Portables Li-Primary'!AT14+'[3]POM Portables Lead-acid'!AT14+'[3]POM Portables NiCd'!AT14+'[3]POM Portables Li-Rechargeable'!AT14+'[3]POM Portables Other'!AT14</f>
        <v>2881.649167644603</v>
      </c>
      <c r="AU5" s="51">
        <f>'[3]POM Portables Zn-based'!AU14+'[3]POM Portables NiMH'!AU14+'[3]POM Portables Li-Primary'!AU14+'[3]POM Portables Lead-acid'!AU14+'[3]POM Portables NiCd'!AU14+'[3]POM Portables Li-Rechargeable'!AU14+'[3]POM Portables Other'!AU14</f>
        <v>3002.17891602283</v>
      </c>
      <c r="AV5" s="51">
        <f>'[3]POM Portables Zn-based'!AV14+'[3]POM Portables NiMH'!AV14+'[3]POM Portables Li-Primary'!AV14+'[3]POM Portables Lead-acid'!AV14+'[3]POM Portables NiCd'!AV14+'[3]POM Portables Li-Rechargeable'!AV14+'[3]POM Portables Other'!AV14</f>
        <v>3129.4058775882081</v>
      </c>
      <c r="AW5" s="51">
        <f>'[3]POM Portables Zn-based'!AW14+'[3]POM Portables NiMH'!AW14+'[3]POM Portables Li-Primary'!AW14+'[3]POM Portables Lead-acid'!AW14+'[3]POM Portables NiCd'!AW14+'[3]POM Portables Li-Rechargeable'!AW14+'[3]POM Portables Other'!AW14</f>
        <v>3263.724625703986</v>
      </c>
      <c r="AX5" s="51">
        <f>'[3]POM Portables Zn-based'!AX14+'[3]POM Portables NiMH'!AX14+'[3]POM Portables Li-Primary'!AX14+'[3]POM Portables Lead-acid'!AX14+'[3]POM Portables NiCd'!AX14+'[3]POM Portables Li-Rechargeable'!AX14+'[3]POM Portables Other'!AX14</f>
        <v>3405.5532467040148</v>
      </c>
      <c r="AY5" s="51">
        <f>'[3]POM Portables Zn-based'!AY14+'[3]POM Portables NiMH'!AY14+'[3]POM Portables Li-Primary'!AY14+'[3]POM Portables Lead-acid'!AY14+'[3]POM Portables NiCd'!AY14+'[3]POM Portables Li-Rechargeable'!AY14+'[3]POM Portables Other'!AY14</f>
        <v>3555.3347445805848</v>
      </c>
      <c r="AZ5" s="51">
        <f>'[3]POM Portables Zn-based'!AZ14+'[3]POM Portables NiMH'!AZ14+'[3]POM Portables Li-Primary'!AZ14+'[3]POM Portables Lead-acid'!AZ14+'[3]POM Portables NiCd'!AZ14+'[3]POM Portables Li-Rechargeable'!AZ14+'[3]POM Portables Other'!AZ14</f>
        <v>3713.5385296689924</v>
      </c>
    </row>
    <row r="6" spans="1:52" x14ac:dyDescent="0.35">
      <c r="A6" s="47" t="s">
        <v>3</v>
      </c>
      <c r="B6" s="23">
        <f>'[3]POM Portables Zn-based'!B15+'[3]POM Portables NiMH'!B15+'[3]POM Portables Li-Primary'!B15+'[3]POM Portables Lead-acid'!B15+'[3]POM Portables NiCd'!B15+'[3]POM Portables Li-Rechargeable'!B15+'[3]POM Portables Other'!B15</f>
        <v>219.24892319482993</v>
      </c>
      <c r="C6" s="23">
        <f>'[3]POM Portables Zn-based'!C15+'[3]POM Portables NiMH'!C15+'[3]POM Portables Li-Primary'!C15+'[3]POM Portables Lead-acid'!C15+'[3]POM Portables NiCd'!C15+'[3]POM Portables Li-Rechargeable'!C15+'[3]POM Portables Other'!C15</f>
        <v>227.19548660587483</v>
      </c>
      <c r="D6" s="23">
        <f>'[3]POM Portables Zn-based'!D15+'[3]POM Portables NiMH'!D15+'[3]POM Portables Li-Primary'!D15+'[3]POM Portables Lead-acid'!D15+'[3]POM Portables NiCd'!D15+'[3]POM Portables Li-Rechargeable'!D15+'[3]POM Portables Other'!D15</f>
        <v>236.00569679813856</v>
      </c>
      <c r="E6" s="23">
        <f>'[3]POM Portables Zn-based'!E15+'[3]POM Portables NiMH'!E15+'[3]POM Portables Li-Primary'!E15+'[3]POM Portables Lead-acid'!E15+'[3]POM Portables NiCd'!E15+'[3]POM Portables Li-Rechargeable'!E15+'[3]POM Portables Other'!E15</f>
        <v>247.25460966241008</v>
      </c>
      <c r="F6" s="23">
        <f>'[3]POM Portables Zn-based'!F15+'[3]POM Portables NiMH'!F15+'[3]POM Portables Li-Primary'!F15+'[3]POM Portables Lead-acid'!F15+'[3]POM Portables NiCd'!F15+'[3]POM Portables Li-Rechargeable'!F15+'[3]POM Portables Other'!F15</f>
        <v>262.7110177121869</v>
      </c>
      <c r="G6" s="23">
        <f>'[3]POM Portables Zn-based'!G15+'[3]POM Portables NiMH'!G15+'[3]POM Portables Li-Primary'!G15+'[3]POM Portables Lead-acid'!G15+'[3]POM Portables NiCd'!G15+'[3]POM Portables Li-Rechargeable'!G15+'[3]POM Portables Other'!G15</f>
        <v>267.36211773138672</v>
      </c>
      <c r="H6" s="23">
        <f>'[3]POM Portables Zn-based'!H15+'[3]POM Portables NiMH'!H15+'[3]POM Portables Li-Primary'!H15+'[3]POM Portables Lead-acid'!H15+'[3]POM Portables NiCd'!H15+'[3]POM Portables Li-Rechargeable'!H15+'[3]POM Portables Other'!H15</f>
        <v>285.44608126256338</v>
      </c>
      <c r="I6" s="23">
        <f>'[3]POM Portables Zn-based'!I15+'[3]POM Portables NiMH'!I15+'[3]POM Portables Li-Primary'!I15+'[3]POM Portables Lead-acid'!I15+'[3]POM Portables NiCd'!I15+'[3]POM Portables Li-Rechargeable'!I15+'[3]POM Portables Other'!I15</f>
        <v>278.88203812347621</v>
      </c>
      <c r="J6" s="23">
        <f>'[3]POM Portables Zn-based'!J15+'[3]POM Portables NiMH'!J15+'[3]POM Portables Li-Primary'!J15+'[3]POM Portables Lead-acid'!J15+'[3]POM Portables NiCd'!J15+'[3]POM Portables Li-Rechargeable'!J15+'[3]POM Portables Other'!J15</f>
        <v>293.73495069721378</v>
      </c>
      <c r="K6" s="23">
        <f>'[3]POM Portables Zn-based'!K15+'[3]POM Portables NiMH'!K15+'[3]POM Portables Li-Primary'!K15+'[3]POM Portables Lead-acid'!K15+'[3]POM Portables NiCd'!K15+'[3]POM Portables Li-Rechargeable'!K15+'[3]POM Portables Other'!K15</f>
        <v>282.42450352270396</v>
      </c>
      <c r="L6" s="23">
        <f>'[3]POM Portables Zn-based'!L15+'[3]POM Portables NiMH'!L15+'[3]POM Portables Li-Primary'!L15+'[3]POM Portables Lead-acid'!L15+'[3]POM Portables NiCd'!L15+'[3]POM Portables Li-Rechargeable'!L15+'[3]POM Portables Other'!L15</f>
        <v>304.32328510979863</v>
      </c>
      <c r="M6" s="4">
        <v>331.74</v>
      </c>
      <c r="N6" s="4">
        <v>406.8</v>
      </c>
      <c r="O6" s="4">
        <v>393.58</v>
      </c>
      <c r="P6" s="4">
        <v>347</v>
      </c>
      <c r="Q6" s="4">
        <v>266</v>
      </c>
      <c r="R6" s="4">
        <v>395</v>
      </c>
      <c r="S6" s="4">
        <v>568</v>
      </c>
      <c r="T6" s="4">
        <v>674</v>
      </c>
      <c r="U6" s="4">
        <v>906</v>
      </c>
      <c r="V6" s="4">
        <v>1052</v>
      </c>
      <c r="W6" s="4">
        <v>1049</v>
      </c>
      <c r="X6" s="51">
        <f>'[3]POM Portables Zn-based'!X15+'[3]POM Portables NiMH'!X15+'[3]POM Portables Li-Primary'!X15+'[3]POM Portables Lead-acid'!X15+'[3]POM Portables NiCd'!X15+'[3]POM Portables Li-Rechargeable'!X15+'[3]POM Portables Other'!X15</f>
        <v>1086.637890446854</v>
      </c>
      <c r="Y6" s="51">
        <f>'[3]POM Portables Zn-based'!Y15+'[3]POM Portables NiMH'!Y15+'[3]POM Portables Li-Primary'!Y15+'[3]POM Portables Lead-acid'!Y15+'[3]POM Portables NiCd'!Y15+'[3]POM Portables Li-Rechargeable'!Y15+'[3]POM Portables Other'!Y15</f>
        <v>1133.9142038502305</v>
      </c>
      <c r="Z6" s="51">
        <f>'[3]POM Portables Zn-based'!Z15+'[3]POM Portables NiMH'!Z15+'[3]POM Portables Li-Primary'!Z15+'[3]POM Portables Lead-acid'!Z15+'[3]POM Portables NiCd'!Z15+'[3]POM Portables Li-Rechargeable'!Z15+'[3]POM Portables Other'!Z15</f>
        <v>1184.7594655812245</v>
      </c>
      <c r="AA6" s="51">
        <f>'[3]POM Portables Zn-based'!AA15+'[3]POM Portables NiMH'!AA15+'[3]POM Portables Li-Primary'!AA15+'[3]POM Portables Lead-acid'!AA15+'[3]POM Portables NiCd'!AA15+'[3]POM Portables Li-Rechargeable'!AA15+'[3]POM Portables Other'!AA15</f>
        <v>1239.5036440149904</v>
      </c>
      <c r="AB6" s="51">
        <f>'[3]POM Portables Zn-based'!AB15+'[3]POM Portables NiMH'!AB15+'[3]POM Portables Li-Primary'!AB15+'[3]POM Portables Lead-acid'!AB15+'[3]POM Portables NiCd'!AB15+'[3]POM Portables Li-Rechargeable'!AB15+'[3]POM Portables Other'!AB15</f>
        <v>1298.5089890137544</v>
      </c>
      <c r="AC6" s="51">
        <f>'[3]POM Portables Zn-based'!AC15+'[3]POM Portables NiMH'!AC15+'[3]POM Portables Li-Primary'!AC15+'[3]POM Portables Lead-acid'!AC15+'[3]POM Portables NiCd'!AC15+'[3]POM Portables Li-Rechargeable'!AC15+'[3]POM Portables Other'!AC15</f>
        <v>1362.1732325322782</v>
      </c>
      <c r="AD6" s="51">
        <f>'[3]POM Portables Zn-based'!AD15+'[3]POM Portables NiMH'!AD15+'[3]POM Portables Li-Primary'!AD15+'[3]POM Portables Lead-acid'!AD15+'[3]POM Portables NiCd'!AD15+'[3]POM Portables Li-Rechargeable'!AD15+'[3]POM Portables Other'!AD15</f>
        <v>1430.9331078150528</v>
      </c>
      <c r="AE6" s="51">
        <f>'[3]POM Portables Zn-based'!AE15+'[3]POM Portables NiMH'!AE15+'[3]POM Portables Li-Primary'!AE15+'[3]POM Portables Lead-acid'!AE15+'[3]POM Portables NiCd'!AE15+'[3]POM Portables Li-Rechargeable'!AE15+'[3]POM Portables Other'!AE15</f>
        <v>1505.268218950682</v>
      </c>
      <c r="AF6" s="51">
        <f>'[3]POM Portables Zn-based'!AF15+'[3]POM Portables NiMH'!AF15+'[3]POM Portables Li-Primary'!AF15+'[3]POM Portables Lead-acid'!AF15+'[3]POM Portables NiCd'!AF15+'[3]POM Portables Li-Rechargeable'!AF15+'[3]POM Portables Other'!AF15</f>
        <v>1585.3946805800304</v>
      </c>
      <c r="AG6" s="51">
        <f>'[3]POM Portables Zn-based'!AG15+'[3]POM Portables NiMH'!AG15+'[3]POM Portables Li-Primary'!AG15+'[3]POM Portables Lead-acid'!AG15+'[3]POM Portables NiCd'!AG15+'[3]POM Portables Li-Rechargeable'!AG15+'[3]POM Portables Other'!AG15</f>
        <v>1658.6263932744464</v>
      </c>
      <c r="AH6" s="51">
        <f>'[3]POM Portables Zn-based'!AH15+'[3]POM Portables NiMH'!AH15+'[3]POM Portables Li-Primary'!AH15+'[3]POM Portables Lead-acid'!AH15+'[3]POM Portables NiCd'!AH15+'[3]POM Portables Li-Rechargeable'!AH15+'[3]POM Portables Other'!AH15</f>
        <v>1736.6868148995809</v>
      </c>
      <c r="AI6" s="51">
        <f>'[3]POM Portables Zn-based'!AI15+'[3]POM Portables NiMH'!AI15+'[3]POM Portables Li-Primary'!AI15+'[3]POM Portables Lead-acid'!AI15+'[3]POM Portables NiCd'!AI15+'[3]POM Portables Li-Rechargeable'!AI15+'[3]POM Portables Other'!AI15</f>
        <v>1819.9385853630886</v>
      </c>
      <c r="AJ6" s="51">
        <f>'[3]POM Portables Zn-based'!AJ15+'[3]POM Portables NiMH'!AJ15+'[3]POM Portables Li-Primary'!AJ15+'[3]POM Portables Lead-acid'!AJ15+'[3]POM Portables NiCd'!AJ15+'[3]POM Portables Li-Rechargeable'!AJ15+'[3]POM Portables Other'!AJ15</f>
        <v>1908.7727590427448</v>
      </c>
      <c r="AK6" s="51">
        <f>'[3]POM Portables Zn-based'!AK15+'[3]POM Portables NiMH'!AK15+'[3]POM Portables Li-Primary'!AK15+'[3]POM Portables Lead-acid'!AK15+'[3]POM Portables NiCd'!AK15+'[3]POM Portables Li-Rechargeable'!AK15+'[3]POM Portables Other'!AK15</f>
        <v>2003.6110581591192</v>
      </c>
      <c r="AL6" s="51">
        <f>'[3]POM Portables Zn-based'!AL15+'[3]POM Portables NiMH'!AL15+'[3]POM Portables Li-Primary'!AL15+'[3]POM Portables Lead-acid'!AL15+'[3]POM Portables NiCd'!AL15+'[3]POM Portables Li-Rechargeable'!AL15+'[3]POM Portables Other'!AL15</f>
        <v>2104.9083055622823</v>
      </c>
      <c r="AM6" s="51">
        <f>'[3]POM Portables Zn-based'!AM15+'[3]POM Portables NiMH'!AM15+'[3]POM Portables Li-Primary'!AM15+'[3]POM Portables Lead-acid'!AM15+'[3]POM Portables NiCd'!AM15+'[3]POM Portables Li-Rechargeable'!AM15+'[3]POM Portables Other'!AM15</f>
        <v>2213.1550512411109</v>
      </c>
      <c r="AN6" s="51">
        <f>'[3]POM Portables Zn-based'!AN15+'[3]POM Portables NiMH'!AN15+'[3]POM Portables Li-Primary'!AN15+'[3]POM Portables Lead-acid'!AN15+'[3]POM Portables NiCd'!AN15+'[3]POM Portables Li-Rechargeable'!AN15+'[3]POM Portables Other'!AN15</f>
        <v>2328.8804080059017</v>
      </c>
      <c r="AO6" s="51">
        <f>'[3]POM Portables Zn-based'!AO15+'[3]POM Portables NiMH'!AO15+'[3]POM Portables Li-Primary'!AO15+'[3]POM Portables Lead-acid'!AO15+'[3]POM Portables NiCd'!AO15+'[3]POM Portables Li-Rechargeable'!AO15+'[3]POM Portables Other'!AO15</f>
        <v>2452.6551130283815</v>
      </c>
      <c r="AP6" s="51">
        <f>'[3]POM Portables Zn-based'!AP15+'[3]POM Portables NiMH'!AP15+'[3]POM Portables Li-Primary'!AP15+'[3]POM Portables Lead-acid'!AP15+'[3]POM Portables NiCd'!AP15+'[3]POM Portables Li-Rechargeable'!AP15+'[3]POM Portables Other'!AP15</f>
        <v>2574.7209067830113</v>
      </c>
      <c r="AQ6" s="51">
        <f>'[3]POM Portables Zn-based'!AQ15+'[3]POM Portables NiMH'!AQ15+'[3]POM Portables Li-Primary'!AQ15+'[3]POM Portables Lead-acid'!AQ15+'[3]POM Portables NiCd'!AQ15+'[3]POM Portables Li-Rechargeable'!AQ15+'[3]POM Portables Other'!AQ15</f>
        <v>2676.5442786895755</v>
      </c>
      <c r="AR6" s="51">
        <f>'[3]POM Portables Zn-based'!AR15+'[3]POM Portables NiMH'!AR15+'[3]POM Portables Li-Primary'!AR15+'[3]POM Portables Lead-acid'!AR15+'[3]POM Portables NiCd'!AR15+'[3]POM Portables Li-Rechargeable'!AR15+'[3]POM Portables Other'!AR15</f>
        <v>2783.9462340616001</v>
      </c>
      <c r="AS6" s="51">
        <f>'[3]POM Portables Zn-based'!AS15+'[3]POM Portables NiMH'!AS15+'[3]POM Portables Li-Primary'!AS15+'[3]POM Portables Lead-acid'!AS15+'[3]POM Portables NiCd'!AS15+'[3]POM Portables Li-Rechargeable'!AS15+'[3]POM Portables Other'!AS15</f>
        <v>2897.254505701218</v>
      </c>
      <c r="AT6" s="51">
        <f>'[3]POM Portables Zn-based'!AT15+'[3]POM Portables NiMH'!AT15+'[3]POM Portables Li-Primary'!AT15+'[3]POM Portables Lead-acid'!AT15+'[3]POM Portables NiCd'!AT15+'[3]POM Portables Li-Rechargeable'!AT15+'[3]POM Portables Other'!AT15</f>
        <v>3016.816344170848</v>
      </c>
      <c r="AU6" s="51">
        <f>'[3]POM Portables Zn-based'!AU15+'[3]POM Portables NiMH'!AU15+'[3]POM Portables Li-Primary'!AU15+'[3]POM Portables Lead-acid'!AU15+'[3]POM Portables NiCd'!AU15+'[3]POM Portables Li-Rechargeable'!AU15+'[3]POM Portables Other'!AU15</f>
        <v>3142.999683540867</v>
      </c>
      <c r="AV6" s="51">
        <f>'[3]POM Portables Zn-based'!AV15+'[3]POM Portables NiMH'!AV15+'[3]POM Portables Li-Primary'!AV15+'[3]POM Portables Lead-acid'!AV15+'[3]POM Portables NiCd'!AV15+'[3]POM Portables Li-Rechargeable'!AV15+'[3]POM Portables Other'!AV15</f>
        <v>3276.1943768363576</v>
      </c>
      <c r="AW6" s="51">
        <f>'[3]POM Portables Zn-based'!AW15+'[3]POM Portables NiMH'!AW15+'[3]POM Portables Li-Primary'!AW15+'[3]POM Portables Lead-acid'!AW15+'[3]POM Portables NiCd'!AW15+'[3]POM Portables Li-Rechargeable'!AW15+'[3]POM Portables Other'!AW15</f>
        <v>3416.8135053527762</v>
      </c>
      <c r="AX6" s="51">
        <f>'[3]POM Portables Zn-based'!AX15+'[3]POM Portables NiMH'!AX15+'[3]POM Portables Li-Primary'!AX15+'[3]POM Portables Lead-acid'!AX15+'[3]POM Portables NiCd'!AX15+'[3]POM Portables Li-Rechargeable'!AX15+'[3]POM Portables Other'!AX15</f>
        <v>3565.2947662599918</v>
      </c>
      <c r="AY6" s="51">
        <f>'[3]POM Portables Zn-based'!AY15+'[3]POM Portables NiMH'!AY15+'[3]POM Portables Li-Primary'!AY15+'[3]POM Portables Lead-acid'!AY15+'[3]POM Portables NiCd'!AY15+'[3]POM Portables Li-Rechargeable'!AY15+'[3]POM Portables Other'!AY15</f>
        <v>3722.1019431786767</v>
      </c>
      <c r="AZ6" s="51">
        <f>'[3]POM Portables Zn-based'!AZ15+'[3]POM Portables NiMH'!AZ15+'[3]POM Portables Li-Primary'!AZ15+'[3]POM Portables Lead-acid'!AZ15+'[3]POM Portables NiCd'!AZ15+'[3]POM Portables Li-Rechargeable'!AZ15+'[3]POM Portables Other'!AZ15</f>
        <v>3887.7264646933877</v>
      </c>
    </row>
    <row r="7" spans="1:52" x14ac:dyDescent="0.35">
      <c r="A7" s="47" t="s">
        <v>4</v>
      </c>
      <c r="B7" s="23">
        <f>'[3]POM Portables Zn-based'!B16+'[3]POM Portables NiMH'!B16+'[3]POM Portables Li-Primary'!B16+'[3]POM Portables Lead-acid'!B16+'[3]POM Portables NiCd'!B16+'[3]POM Portables Li-Rechargeable'!B16+'[3]POM Portables Other'!B16</f>
        <v>182.14566598087393</v>
      </c>
      <c r="C7" s="23">
        <f>'[3]POM Portables Zn-based'!C16+'[3]POM Portables NiMH'!C16+'[3]POM Portables Li-Primary'!C16+'[3]POM Portables Lead-acid'!C16+'[3]POM Portables NiCd'!C16+'[3]POM Portables Li-Rechargeable'!C16+'[3]POM Portables Other'!C16</f>
        <v>188.74744109416747</v>
      </c>
      <c r="D7" s="23">
        <f>'[3]POM Portables Zn-based'!D16+'[3]POM Portables NiMH'!D16+'[3]POM Portables Li-Primary'!D16+'[3]POM Portables Lead-acid'!D16+'[3]POM Portables NiCd'!D16+'[3]POM Portables Li-Rechargeable'!D16+'[3]POM Portables Other'!D16</f>
        <v>196.06670898163313</v>
      </c>
      <c r="E7" s="23">
        <f>'[3]POM Portables Zn-based'!E16+'[3]POM Portables NiMH'!E16+'[3]POM Portables Li-Primary'!E16+'[3]POM Portables Lead-acid'!E16+'[3]POM Portables NiCd'!E16+'[3]POM Portables Li-Rechargeable'!E16+'[3]POM Portables Other'!E16</f>
        <v>205.41198053584196</v>
      </c>
      <c r="F7" s="23">
        <f>'[3]POM Portables Zn-based'!F16+'[3]POM Portables NiMH'!F16+'[3]POM Portables Li-Primary'!F16+'[3]POM Portables Lead-acid'!F16+'[3]POM Portables NiCd'!F16+'[3]POM Portables Li-Rechargeable'!F16+'[3]POM Portables Other'!F16</f>
        <v>218.25271743376953</v>
      </c>
      <c r="G7" s="23">
        <f>'[3]POM Portables Zn-based'!G16+'[3]POM Portables NiMH'!G16+'[3]POM Portables Li-Primary'!G16+'[3]POM Portables Lead-acid'!G16+'[3]POM Portables NiCd'!G16+'[3]POM Portables Li-Rechargeable'!G16+'[3]POM Portables Other'!G16</f>
        <v>222.11671684683839</v>
      </c>
      <c r="H7" s="23">
        <f>'[3]POM Portables Zn-based'!H16+'[3]POM Portables NiMH'!H16+'[3]POM Portables Li-Primary'!H16+'[3]POM Portables Lead-acid'!H16+'[3]POM Portables NiCd'!H16+'[3]POM Portables Li-Rechargeable'!H16+'[3]POM Portables Other'!H16</f>
        <v>237.14035086502221</v>
      </c>
      <c r="I7" s="23">
        <f>'[3]POM Portables Zn-based'!I16+'[3]POM Portables NiMH'!I16+'[3]POM Portables Li-Primary'!I16+'[3]POM Portables Lead-acid'!I16+'[3]POM Portables NiCd'!I16+'[3]POM Portables Li-Rechargeable'!I16+'[3]POM Portables Other'!I16</f>
        <v>231.68713361918989</v>
      </c>
      <c r="J7" s="23">
        <f>'[3]POM Portables Zn-based'!J16+'[3]POM Portables NiMH'!J16+'[3]POM Portables Li-Primary'!J16+'[3]POM Portables Lead-acid'!J16+'[3]POM Portables NiCd'!J16+'[3]POM Portables Li-Rechargeable'!J16+'[3]POM Portables Other'!J16</f>
        <v>244.02650392521883</v>
      </c>
      <c r="K7" s="23">
        <f>'[3]POM Portables Zn-based'!K16+'[3]POM Portables NiMH'!K16+'[3]POM Portables Li-Primary'!K16+'[3]POM Portables Lead-acid'!K16+'[3]POM Portables NiCd'!K16+'[3]POM Portables Li-Rechargeable'!K16+'[3]POM Portables Other'!K16</f>
        <v>234.63011144528008</v>
      </c>
      <c r="L7" s="23">
        <f>'[3]POM Portables Zn-based'!L16+'[3]POM Portables NiMH'!L16+'[3]POM Portables Li-Primary'!L16+'[3]POM Portables Lead-acid'!L16+'[3]POM Portables NiCd'!L16+'[3]POM Portables Li-Rechargeable'!L16+'[3]POM Portables Other'!L16</f>
        <v>252.8229860018705</v>
      </c>
      <c r="M7" s="4">
        <v>275.60000000000002</v>
      </c>
      <c r="N7" s="4">
        <v>258</v>
      </c>
      <c r="O7" s="4">
        <v>200.2</v>
      </c>
      <c r="P7" s="4">
        <v>190</v>
      </c>
      <c r="Q7" s="4">
        <v>206</v>
      </c>
      <c r="R7" s="4">
        <v>211</v>
      </c>
      <c r="S7" s="4">
        <v>233</v>
      </c>
      <c r="T7" s="4">
        <v>202</v>
      </c>
      <c r="U7" s="4">
        <v>175</v>
      </c>
      <c r="V7" s="4">
        <v>203</v>
      </c>
      <c r="W7" s="4">
        <v>197</v>
      </c>
      <c r="X7" s="51">
        <f>'[3]POM Portables Zn-based'!X16+'[3]POM Portables NiMH'!X16+'[3]POM Portables Li-Primary'!X16+'[3]POM Portables Lead-acid'!X16+'[3]POM Portables NiCd'!X16+'[3]POM Portables Li-Rechargeable'!X16+'[3]POM Portables Other'!X16</f>
        <v>204.06831689040061</v>
      </c>
      <c r="Y7" s="51">
        <f>'[3]POM Portables Zn-based'!Y16+'[3]POM Portables NiMH'!Y16+'[3]POM Portables Li-Primary'!Y16+'[3]POM Portables Lead-acid'!Y16+'[3]POM Portables NiCd'!Y16+'[3]POM Portables Li-Rechargeable'!Y16+'[3]POM Portables Other'!Y16</f>
        <v>212.94670939799374</v>
      </c>
      <c r="Z7" s="51">
        <f>'[3]POM Portables Zn-based'!Z16+'[3]POM Portables NiMH'!Z16+'[3]POM Portables Li-Primary'!Z16+'[3]POM Portables Lead-acid'!Z16+'[3]POM Portables NiCd'!Z16+'[3]POM Portables Li-Rechargeable'!Z16+'[3]POM Portables Other'!Z16</f>
        <v>222.49534291658836</v>
      </c>
      <c r="AA7" s="51">
        <f>'[3]POM Portables Zn-based'!AA16+'[3]POM Portables NiMH'!AA16+'[3]POM Portables Li-Primary'!AA16+'[3]POM Portables Lead-acid'!AA16+'[3]POM Portables NiCd'!AA16+'[3]POM Portables Li-Rechargeable'!AA16+'[3]POM Portables Other'!AA16</f>
        <v>232.77618481501727</v>
      </c>
      <c r="AB7" s="51">
        <f>'[3]POM Portables Zn-based'!AB16+'[3]POM Portables NiMH'!AB16+'[3]POM Portables Li-Primary'!AB16+'[3]POM Portables Lead-acid'!AB16+'[3]POM Portables NiCd'!AB16+'[3]POM Portables Li-Rechargeable'!AB16+'[3]POM Portables Other'!AB16</f>
        <v>243.85726485768316</v>
      </c>
      <c r="AC7" s="51">
        <f>'[3]POM Portables Zn-based'!AC16+'[3]POM Portables NiMH'!AC16+'[3]POM Portables Li-Primary'!AC16+'[3]POM Portables Lead-acid'!AC16+'[3]POM Portables NiCd'!AC16+'[3]POM Portables Li-Rechargeable'!AC16+'[3]POM Portables Other'!AC16</f>
        <v>255.8132762715527</v>
      </c>
      <c r="AD7" s="51">
        <f>'[3]POM Portables Zn-based'!AD16+'[3]POM Portables NiMH'!AD16+'[3]POM Portables Li-Primary'!AD16+'[3]POM Portables Lead-acid'!AD16+'[3]POM Portables NiCd'!AD16+'[3]POM Portables Li-Rechargeable'!AD16+'[3]POM Portables Other'!AD16</f>
        <v>268.72623664400896</v>
      </c>
      <c r="AE7" s="51">
        <f>'[3]POM Portables Zn-based'!AE16+'[3]POM Portables NiMH'!AE16+'[3]POM Portables Li-Primary'!AE16+'[3]POM Portables Lead-acid'!AE16+'[3]POM Portables NiCd'!AE16+'[3]POM Portables Li-Rechargeable'!AE16+'[3]POM Portables Other'!AE16</f>
        <v>282.68621461704885</v>
      </c>
      <c r="AF7" s="51">
        <f>'[3]POM Portables Zn-based'!AF16+'[3]POM Portables NiMH'!AF16+'[3]POM Portables Li-Primary'!AF16+'[3]POM Portables Lead-acid'!AF16+'[3]POM Portables NiCd'!AF16+'[3]POM Portables Li-Rechargeable'!AF16+'[3]POM Portables Other'!AF16</f>
        <v>297.73379606698376</v>
      </c>
      <c r="AG7" s="51">
        <f>'[3]POM Portables Zn-based'!AG16+'[3]POM Portables NiMH'!AG16+'[3]POM Portables Li-Primary'!AG16+'[3]POM Portables Lead-acid'!AG16+'[3]POM Portables NiCd'!AG16+'[3]POM Portables Li-Rechargeable'!AG16+'[3]POM Portables Other'!AG16</f>
        <v>311.48655812685024</v>
      </c>
      <c r="AH7" s="51">
        <f>'[3]POM Portables Zn-based'!AH16+'[3]POM Portables NiMH'!AH16+'[3]POM Portables Li-Primary'!AH16+'[3]POM Portables Lead-acid'!AH16+'[3]POM Portables NiCd'!AH16+'[3]POM Portables Li-Rechargeable'!AH16+'[3]POM Portables Other'!AH16</f>
        <v>326.14614159696606</v>
      </c>
      <c r="AI7" s="51">
        <f>'[3]POM Portables Zn-based'!AI16+'[3]POM Portables NiMH'!AI16+'[3]POM Portables Li-Primary'!AI16+'[3]POM Portables Lead-acid'!AI16+'[3]POM Portables NiCd'!AI16+'[3]POM Portables Li-Rechargeable'!AI16+'[3]POM Portables Other'!AI16</f>
        <v>341.78064949144755</v>
      </c>
      <c r="AJ7" s="51">
        <f>'[3]POM Portables Zn-based'!AJ16+'[3]POM Portables NiMH'!AJ16+'[3]POM Portables Li-Primary'!AJ16+'[3]POM Portables Lead-acid'!AJ16+'[3]POM Portables NiCd'!AJ16+'[3]POM Portables Li-Rechargeable'!AJ16+'[3]POM Portables Other'!AJ16</f>
        <v>358.46352100230769</v>
      </c>
      <c r="AK7" s="51">
        <f>'[3]POM Portables Zn-based'!AK16+'[3]POM Portables NiMH'!AK16+'[3]POM Portables Li-Primary'!AK16+'[3]POM Portables Lead-acid'!AK16+'[3]POM Portables NiCd'!AK16+'[3]POM Portables Li-Rechargeable'!AK16+'[3]POM Portables Other'!AK16</f>
        <v>376.27395467811863</v>
      </c>
      <c r="AL7" s="51">
        <f>'[3]POM Portables Zn-based'!AL16+'[3]POM Portables NiMH'!AL16+'[3]POM Portables Li-Primary'!AL16+'[3]POM Portables Lead-acid'!AL16+'[3]POM Portables NiCd'!AL16+'[3]POM Portables Li-Rechargeable'!AL16+'[3]POM Portables Other'!AL16</f>
        <v>395.29736529625319</v>
      </c>
      <c r="AM7" s="51">
        <f>'[3]POM Portables Zn-based'!AM16+'[3]POM Portables NiMH'!AM16+'[3]POM Portables Li-Primary'!AM16+'[3]POM Portables Lead-acid'!AM16+'[3]POM Portables NiCd'!AM16+'[3]POM Portables Li-Rechargeable'!AM16+'[3]POM Portables Other'!AM16</f>
        <v>415.62587711582353</v>
      </c>
      <c r="AN7" s="51">
        <f>'[3]POM Portables Zn-based'!AN16+'[3]POM Portables NiMH'!AN16+'[3]POM Portables Li-Primary'!AN16+'[3]POM Portables Lead-acid'!AN16+'[3]POM Portables NiCd'!AN16+'[3]POM Portables Li-Rechargeable'!AN16+'[3]POM Portables Other'!AN16</f>
        <v>437.35885641292913</v>
      </c>
      <c r="AO7" s="51">
        <f>'[3]POM Portables Zn-based'!AO16+'[3]POM Portables NiMH'!AO16+'[3]POM Portables Li-Primary'!AO16+'[3]POM Portables Lead-acid'!AO16+'[3]POM Portables NiCd'!AO16+'[3]POM Portables Li-Rechargeable'!AO16+'[3]POM Portables Other'!AO16</f>
        <v>460.60348643145005</v>
      </c>
      <c r="AP7" s="51">
        <f>'[3]POM Portables Zn-based'!AP16+'[3]POM Portables NiMH'!AP16+'[3]POM Portables Li-Primary'!AP16+'[3]POM Portables Lead-acid'!AP16+'[3]POM Portables NiCd'!AP16+'[3]POM Portables Li-Rechargeable'!AP16+'[3]POM Portables Other'!AP16</f>
        <v>483.52718649785834</v>
      </c>
      <c r="AQ7" s="51">
        <f>'[3]POM Portables Zn-based'!AQ16+'[3]POM Portables NiMH'!AQ16+'[3]POM Portables Li-Primary'!AQ16+'[3]POM Portables Lead-acid'!AQ16+'[3]POM Portables NiCd'!AQ16+'[3]POM Portables Li-Rechargeable'!AQ16+'[3]POM Portables Other'!AQ16</f>
        <v>502.64940219432458</v>
      </c>
      <c r="AR7" s="51">
        <f>'[3]POM Portables Zn-based'!AR16+'[3]POM Portables NiMH'!AR16+'[3]POM Portables Li-Primary'!AR16+'[3]POM Portables Lead-acid'!AR16+'[3]POM Portables NiCd'!AR16+'[3]POM Portables Li-Rechargeable'!AR16+'[3]POM Portables Other'!AR16</f>
        <v>522.81926416600118</v>
      </c>
      <c r="AS7" s="51">
        <f>'[3]POM Portables Zn-based'!AS16+'[3]POM Portables NiMH'!AS16+'[3]POM Portables Li-Primary'!AS16+'[3]POM Portables Lead-acid'!AS16+'[3]POM Portables NiCd'!AS16+'[3]POM Portables Li-Rechargeable'!AS16+'[3]POM Portables Other'!AS16</f>
        <v>544.09831994579599</v>
      </c>
      <c r="AT7" s="51">
        <f>'[3]POM Portables Zn-based'!AT16+'[3]POM Portables NiMH'!AT16+'[3]POM Portables Li-Primary'!AT16+'[3]POM Portables Lead-acid'!AT16+'[3]POM Portables NiCd'!AT16+'[3]POM Portables Li-Rechargeable'!AT16+'[3]POM Portables Other'!AT16</f>
        <v>566.55178246106493</v>
      </c>
      <c r="AU7" s="51">
        <f>'[3]POM Portables Zn-based'!AU16+'[3]POM Portables NiMH'!AU16+'[3]POM Portables Li-Primary'!AU16+'[3]POM Portables Lead-acid'!AU16+'[3]POM Portables NiCd'!AU16+'[3]POM Portables Li-Rechargeable'!AU16+'[3]POM Portables Other'!AU16</f>
        <v>590.24874895858045</v>
      </c>
      <c r="AV7" s="51">
        <f>'[3]POM Portables Zn-based'!AV16+'[3]POM Portables NiMH'!AV16+'[3]POM Portables Li-Primary'!AV16+'[3]POM Portables Lead-acid'!AV16+'[3]POM Portables NiCd'!AV16+'[3]POM Portables Li-Rechargeable'!AV16+'[3]POM Portables Other'!AV16</f>
        <v>615.26243301883949</v>
      </c>
      <c r="AW7" s="51">
        <f>'[3]POM Portables Zn-based'!AW16+'[3]POM Portables NiMH'!AW16+'[3]POM Portables Li-Primary'!AW16+'[3]POM Portables Lead-acid'!AW16+'[3]POM Portables NiCd'!AW16+'[3]POM Portables Li-Rechargeable'!AW16+'[3]POM Portables Other'!AW16</f>
        <v>641.67041044279983</v>
      </c>
      <c r="AX7" s="51">
        <f>'[3]POM Portables Zn-based'!AX16+'[3]POM Portables NiMH'!AX16+'[3]POM Portables Li-Primary'!AX16+'[3]POM Portables Lead-acid'!AX16+'[3]POM Portables NiCd'!AX16+'[3]POM Portables Li-Rechargeable'!AX16+'[3]POM Portables Other'!AX16</f>
        <v>669.5548798410091</v>
      </c>
      <c r="AY7" s="51">
        <f>'[3]POM Portables Zn-based'!AY16+'[3]POM Portables NiMH'!AY16+'[3]POM Portables Li-Primary'!AY16+'[3]POM Portables Lead-acid'!AY16+'[3]POM Portables NiCd'!AY16+'[3]POM Portables Li-Rechargeable'!AY16+'[3]POM Portables Other'!AY16</f>
        <v>699.0029388047659</v>
      </c>
      <c r="AZ7" s="51">
        <f>'[3]POM Portables Zn-based'!AZ16+'[3]POM Portables NiMH'!AZ16+'[3]POM Portables Li-Primary'!AZ16+'[3]POM Portables Lead-acid'!AZ16+'[3]POM Portables NiCd'!AZ16+'[3]POM Portables Li-Rechargeable'!AZ16+'[3]POM Portables Other'!AZ16</f>
        <v>730.10687659160862</v>
      </c>
    </row>
    <row r="8" spans="1:52" x14ac:dyDescent="0.35">
      <c r="A8" s="47" t="s">
        <v>5</v>
      </c>
      <c r="B8" s="23">
        <f>'[3]POM Portables Zn-based'!B17+'[3]POM Portables NiMH'!B17+'[3]POM Portables Li-Primary'!B17+'[3]POM Portables Lead-acid'!B17+'[3]POM Portables NiCd'!B17+'[3]POM Portables Li-Rechargeable'!B17+'[3]POM Portables Other'!B17</f>
        <v>2237.6951954936249</v>
      </c>
      <c r="C8" s="23">
        <f>'[3]POM Portables Zn-based'!C17+'[3]POM Portables NiMH'!C17+'[3]POM Portables Li-Primary'!C17+'[3]POM Portables Lead-acid'!C17+'[3]POM Portables NiCd'!C17+'[3]POM Portables Li-Rechargeable'!C17+'[3]POM Portables Other'!C17</f>
        <v>2318.7992962867638</v>
      </c>
      <c r="D8" s="23">
        <f>'[3]POM Portables Zn-based'!D17+'[3]POM Portables NiMH'!D17+'[3]POM Portables Li-Primary'!D17+'[3]POM Portables Lead-acid'!D17+'[3]POM Portables NiCd'!D17+'[3]POM Portables Li-Rechargeable'!D17+'[3]POM Portables Other'!D17</f>
        <v>2408.7179363933724</v>
      </c>
      <c r="E8" s="23">
        <f>'[3]POM Portables Zn-based'!E17+'[3]POM Portables NiMH'!E17+'[3]POM Portables Li-Primary'!E17+'[3]POM Portables Lead-acid'!E17+'[3]POM Portables NiCd'!E17+'[3]POM Portables Li-Rechargeable'!E17+'[3]POM Portables Other'!E17</f>
        <v>2523.526428513258</v>
      </c>
      <c r="F8" s="23">
        <f>'[3]POM Portables Zn-based'!F17+'[3]POM Portables NiMH'!F17+'[3]POM Portables Li-Primary'!F17+'[3]POM Portables Lead-acid'!F17+'[3]POM Portables NiCd'!F17+'[3]POM Portables Li-Rechargeable'!F17+'[3]POM Portables Other'!F17</f>
        <v>2681.2773972687114</v>
      </c>
      <c r="G8" s="23">
        <f>'[3]POM Portables Zn-based'!G17+'[3]POM Portables NiMH'!G17+'[3]POM Portables Li-Primary'!G17+'[3]POM Portables Lead-acid'!G17+'[3]POM Portables NiCd'!G17+'[3]POM Portables Li-Rechargeable'!G17+'[3]POM Portables Other'!G17</f>
        <v>2728.7473871553902</v>
      </c>
      <c r="H8" s="23">
        <f>'[3]POM Portables Zn-based'!H17+'[3]POM Portables NiMH'!H17+'[3]POM Portables Li-Primary'!H17+'[3]POM Portables Lead-acid'!H17+'[3]POM Portables NiCd'!H17+'[3]POM Portables Li-Rechargeable'!H17+'[3]POM Portables Other'!H17</f>
        <v>2913.3156747416265</v>
      </c>
      <c r="I8" s="23">
        <f>'[3]POM Portables Zn-based'!I17+'[3]POM Portables NiMH'!I17+'[3]POM Portables Li-Primary'!I17+'[3]POM Portables Lead-acid'!I17+'[3]POM Portables NiCd'!I17+'[3]POM Portables Li-Rechargeable'!I17+'[3]POM Portables Other'!I17</f>
        <v>2846.3218323942415</v>
      </c>
      <c r="J8" s="23">
        <f>'[3]POM Portables Zn-based'!J17+'[3]POM Portables NiMH'!J17+'[3]POM Portables Li-Primary'!J17+'[3]POM Portables Lead-acid'!J17+'[3]POM Portables NiCd'!J17+'[3]POM Portables Li-Rechargeable'!J17+'[3]POM Portables Other'!J17</f>
        <v>2997.9134143323872</v>
      </c>
      <c r="K8" s="23">
        <f>'[3]POM Portables Zn-based'!K17+'[3]POM Portables NiMH'!K17+'[3]POM Portables Li-Primary'!K17+'[3]POM Portables Lead-acid'!K17+'[3]POM Portables NiCd'!K17+'[3]POM Portables Li-Rechargeable'!K17+'[3]POM Portables Other'!K17</f>
        <v>2882.4768916234739</v>
      </c>
      <c r="L8" s="23">
        <f>'[3]POM Portables Zn-based'!L17+'[3]POM Portables NiMH'!L17+'[3]POM Portables Li-Primary'!L17+'[3]POM Portables Lead-acid'!L17+'[3]POM Portables NiCd'!L17+'[3]POM Portables Li-Rechargeable'!L17+'[3]POM Portables Other'!L17</f>
        <v>3105.9799201927904</v>
      </c>
      <c r="M8" s="4">
        <v>3385.8</v>
      </c>
      <c r="N8" s="4">
        <v>3738.7250999999997</v>
      </c>
      <c r="O8" s="4">
        <v>3671</v>
      </c>
      <c r="P8" s="4">
        <v>3971</v>
      </c>
      <c r="Q8" s="4">
        <v>3965</v>
      </c>
      <c r="R8" s="4">
        <v>4047</v>
      </c>
      <c r="S8" s="4">
        <v>4064</v>
      </c>
      <c r="T8" s="4">
        <v>4048</v>
      </c>
      <c r="U8" s="4">
        <v>4293</v>
      </c>
      <c r="V8" s="4">
        <v>4963</v>
      </c>
      <c r="W8" s="4">
        <v>5206</v>
      </c>
      <c r="X8" s="51">
        <f>'[3]POM Portables Zn-based'!X17+'[3]POM Portables NiMH'!X17+'[3]POM Portables Li-Primary'!X17+'[3]POM Portables Lead-acid'!X17+'[3]POM Portables NiCd'!X17+'[3]POM Portables Li-Rechargeable'!X17+'[3]POM Portables Other'!X17</f>
        <v>5392.7901407686586</v>
      </c>
      <c r="Y8" s="51">
        <f>'[3]POM Portables Zn-based'!Y17+'[3]POM Portables NiMH'!Y17+'[3]POM Portables Li-Primary'!Y17+'[3]POM Portables Lead-acid'!Y17+'[3]POM Portables NiCd'!Y17+'[3]POM Portables Li-Rechargeable'!Y17+'[3]POM Portables Other'!Y17</f>
        <v>5627.4140564769314</v>
      </c>
      <c r="Z8" s="51">
        <f>'[3]POM Portables Zn-based'!Z17+'[3]POM Portables NiMH'!Z17+'[3]POM Portables Li-Primary'!Z17+'[3]POM Portables Lead-acid'!Z17+'[3]POM Portables NiCd'!Z17+'[3]POM Portables Li-Rechargeable'!Z17+'[3]POM Portables Other'!Z17</f>
        <v>5879.7500265165454</v>
      </c>
      <c r="AA8" s="51">
        <f>'[3]POM Portables Zn-based'!AA17+'[3]POM Portables NiMH'!AA17+'[3]POM Portables Li-Primary'!AA17+'[3]POM Portables Lead-acid'!AA17+'[3]POM Portables NiCd'!AA17+'[3]POM Portables Li-Rechargeable'!AA17+'[3]POM Portables Other'!AA17</f>
        <v>6151.4356251115732</v>
      </c>
      <c r="AB8" s="51">
        <f>'[3]POM Portables Zn-based'!AB17+'[3]POM Portables NiMH'!AB17+'[3]POM Portables Li-Primary'!AB17+'[3]POM Portables Lead-acid'!AB17+'[3]POM Portables NiCd'!AB17+'[3]POM Portables Li-Rechargeable'!AB17+'[3]POM Portables Other'!AB17</f>
        <v>6444.2686337517698</v>
      </c>
      <c r="AC8" s="51">
        <f>'[3]POM Portables Zn-based'!AC17+'[3]POM Portables NiMH'!AC17+'[3]POM Portables Li-Primary'!AC17+'[3]POM Portables Lead-acid'!AC17+'[3]POM Portables NiCd'!AC17+'[3]POM Portables Li-Rechargeable'!AC17+'[3]POM Portables Other'!AC17</f>
        <v>6760.2229252269235</v>
      </c>
      <c r="AD8" s="51">
        <f>'[3]POM Portables Zn-based'!AD17+'[3]POM Portables NiMH'!AD17+'[3]POM Portables Li-Primary'!AD17+'[3]POM Portables Lead-acid'!AD17+'[3]POM Portables NiCd'!AD17+'[3]POM Portables Li-Rechargeable'!AD17+'[3]POM Portables Other'!AD17</f>
        <v>7101.465928775182</v>
      </c>
      <c r="AE8" s="51">
        <f>'[3]POM Portables Zn-based'!AE17+'[3]POM Portables NiMH'!AE17+'[3]POM Portables Li-Primary'!AE17+'[3]POM Portables Lead-acid'!AE17+'[3]POM Portables NiCd'!AE17+'[3]POM Portables Li-Rechargeable'!AE17+'[3]POM Portables Other'!AE17</f>
        <v>7470.3778339916589</v>
      </c>
      <c r="AF8" s="51">
        <f>'[3]POM Portables Zn-based'!AF17+'[3]POM Portables NiMH'!AF17+'[3]POM Portables Li-Primary'!AF17+'[3]POM Portables Lead-acid'!AF17+'[3]POM Portables NiCd'!AF17+'[3]POM Portables Li-Rechargeable'!AF17+'[3]POM Portables Other'!AF17</f>
        <v>7868.0311793132887</v>
      </c>
      <c r="AG8" s="51">
        <f>'[3]POM Portables Zn-based'!AG17+'[3]POM Portables NiMH'!AG17+'[3]POM Portables Li-Primary'!AG17+'[3]POM Portables Lead-acid'!AG17+'[3]POM Portables NiCd'!AG17+'[3]POM Portables Li-Rechargeable'!AG17+'[3]POM Portables Other'!AG17</f>
        <v>8231.4671147633635</v>
      </c>
      <c r="AH8" s="51">
        <f>'[3]POM Portables Zn-based'!AH17+'[3]POM Portables NiMH'!AH17+'[3]POM Portables Li-Primary'!AH17+'[3]POM Portables Lead-acid'!AH17+'[3]POM Portables NiCd'!AH17+'[3]POM Portables Li-Rechargeable'!AH17+'[3]POM Portables Other'!AH17</f>
        <v>8618.8670718467292</v>
      </c>
      <c r="AI8" s="51">
        <f>'[3]POM Portables Zn-based'!AI17+'[3]POM Portables NiMH'!AI17+'[3]POM Portables Li-Primary'!AI17+'[3]POM Portables Lead-acid'!AI17+'[3]POM Portables NiCd'!AI17+'[3]POM Portables Li-Rechargeable'!AI17+'[3]POM Portables Other'!AI17</f>
        <v>9032.0307677790643</v>
      </c>
      <c r="AJ8" s="51">
        <f>'[3]POM Portables Zn-based'!AJ17+'[3]POM Portables NiMH'!AJ17+'[3]POM Portables Li-Primary'!AJ17+'[3]POM Portables Lead-acid'!AJ17+'[3]POM Portables NiCd'!AJ17+'[3]POM Portables Li-Rechargeable'!AJ17+'[3]POM Portables Other'!AJ17</f>
        <v>9472.8989357259597</v>
      </c>
      <c r="AK8" s="51">
        <f>'[3]POM Portables Zn-based'!AK17+'[3]POM Portables NiMH'!AK17+'[3]POM Portables Li-Primary'!AK17+'[3]POM Portables Lead-acid'!AK17+'[3]POM Portables NiCd'!AK17+'[3]POM Portables Li-Rechargeable'!AK17+'[3]POM Portables Other'!AK17</f>
        <v>9943.5645078897742</v>
      </c>
      <c r="AL8" s="51">
        <f>'[3]POM Portables Zn-based'!AL17+'[3]POM Portables NiMH'!AL17+'[3]POM Portables Li-Primary'!AL17+'[3]POM Portables Lead-acid'!AL17+'[3]POM Portables NiCd'!AL17+'[3]POM Portables Li-Rechargeable'!AL17+'[3]POM Portables Other'!AL17</f>
        <v>10446.284688996418</v>
      </c>
      <c r="AM8" s="51">
        <f>'[3]POM Portables Zn-based'!AM17+'[3]POM Portables NiMH'!AM17+'[3]POM Portables Li-Primary'!AM17+'[3]POM Portables Lead-acid'!AM17+'[3]POM Portables NiCd'!AM17+'[3]POM Portables Li-Rechargeable'!AM17+'[3]POM Portables Other'!AM17</f>
        <v>10983.493991192778</v>
      </c>
      <c r="AN8" s="51">
        <f>'[3]POM Portables Zn-based'!AN17+'[3]POM Portables NiMH'!AN17+'[3]POM Portables Li-Primary'!AN17+'[3]POM Portables Lead-acid'!AN17+'[3]POM Portables NiCd'!AN17+'[3]POM Portables Li-Rechargeable'!AN17+'[3]POM Portables Other'!AN17</f>
        <v>11557.818307034056</v>
      </c>
      <c r="AO8" s="51">
        <f>'[3]POM Portables Zn-based'!AO17+'[3]POM Portables NiMH'!AO17+'[3]POM Portables Li-Primary'!AO17+'[3]POM Portables Lead-acid'!AO17+'[3]POM Portables NiCd'!AO17+'[3]POM Portables Li-Rechargeable'!AO17+'[3]POM Portables Other'!AO17</f>
        <v>12172.090103361063</v>
      </c>
      <c r="AP8" s="51">
        <f>'[3]POM Portables Zn-based'!AP17+'[3]POM Portables NiMH'!AP17+'[3]POM Portables Li-Primary'!AP17+'[3]POM Portables Lead-acid'!AP17+'[3]POM Portables NiCd'!AP17+'[3]POM Portables Li-Rechargeable'!AP17+'[3]POM Portables Other'!AP17</f>
        <v>12777.880877704823</v>
      </c>
      <c r="AQ8" s="51">
        <f>'[3]POM Portables Zn-based'!AQ17+'[3]POM Portables NiMH'!AQ17+'[3]POM Portables Li-Primary'!AQ17+'[3]POM Portables Lead-acid'!AQ17+'[3]POM Portables NiCd'!AQ17+'[3]POM Portables Li-Rechargeable'!AQ17+'[3]POM Portables Other'!AQ17</f>
        <v>13283.21212093225</v>
      </c>
      <c r="AR8" s="51">
        <f>'[3]POM Portables Zn-based'!AR17+'[3]POM Portables NiMH'!AR17+'[3]POM Portables Li-Primary'!AR17+'[3]POM Portables Lead-acid'!AR17+'[3]POM Portables NiCd'!AR17+'[3]POM Portables Li-Rechargeable'!AR17+'[3]POM Portables Other'!AR17</f>
        <v>13816.228879432498</v>
      </c>
      <c r="AS8" s="51">
        <f>'[3]POM Portables Zn-based'!AS17+'[3]POM Portables NiMH'!AS17+'[3]POM Portables Li-Primary'!AS17+'[3]POM Portables Lead-acid'!AS17+'[3]POM Portables NiCd'!AS17+'[3]POM Portables Li-Rechargeable'!AS17+'[3]POM Portables Other'!AS17</f>
        <v>14378.557632679258</v>
      </c>
      <c r="AT8" s="51">
        <f>'[3]POM Portables Zn-based'!AT17+'[3]POM Portables NiMH'!AT17+'[3]POM Portables Li-Primary'!AT17+'[3]POM Portables Lead-acid'!AT17+'[3]POM Portables NiCd'!AT17+'[3]POM Portables Li-Rechargeable'!AT17+'[3]POM Portables Other'!AT17</f>
        <v>14971.921723311187</v>
      </c>
      <c r="AU8" s="51">
        <f>'[3]POM Portables Zn-based'!AU17+'[3]POM Portables NiMH'!AU17+'[3]POM Portables Li-Primary'!AU17+'[3]POM Portables Lead-acid'!AU17+'[3]POM Portables NiCd'!AU17+'[3]POM Portables Li-Rechargeable'!AU17+'[3]POM Portables Other'!AU17</f>
        <v>15598.147142529793</v>
      </c>
      <c r="AV8" s="51">
        <f>'[3]POM Portables Zn-based'!AV17+'[3]POM Portables NiMH'!AV17+'[3]POM Portables Li-Primary'!AV17+'[3]POM Portables Lead-acid'!AV17+'[3]POM Portables NiCd'!AV17+'[3]POM Portables Li-Rechargeable'!AV17+'[3]POM Portables Other'!AV17</f>
        <v>16259.168661401407</v>
      </c>
      <c r="AW8" s="51">
        <f>'[3]POM Portables Zn-based'!AW17+'[3]POM Portables NiMH'!AW17+'[3]POM Portables Li-Primary'!AW17+'[3]POM Portables Lead-acid'!AW17+'[3]POM Portables NiCd'!AW17+'[3]POM Portables Li-Rechargeable'!AW17+'[3]POM Portables Other'!AW17</f>
        <v>16957.036328757436</v>
      </c>
      <c r="AX8" s="51">
        <f>'[3]POM Portables Zn-based'!AX17+'[3]POM Portables NiMH'!AX17+'[3]POM Portables Li-Primary'!AX17+'[3]POM Portables Lead-acid'!AX17+'[3]POM Portables NiCd'!AX17+'[3]POM Portables Li-Rechargeable'!AX17+'[3]POM Portables Other'!AX17</f>
        <v>17693.922357625852</v>
      </c>
      <c r="AY8" s="51">
        <f>'[3]POM Portables Zn-based'!AY17+'[3]POM Portables NiMH'!AY17+'[3]POM Portables Li-Primary'!AY17+'[3]POM Portables Lead-acid'!AY17+'[3]POM Portables NiCd'!AY17+'[3]POM Portables Li-Rechargeable'!AY17+'[3]POM Portables Other'!AY17</f>
        <v>18472.128423439644</v>
      </c>
      <c r="AZ8" s="51">
        <f>'[3]POM Portables Zn-based'!AZ17+'[3]POM Portables NiMH'!AZ17+'[3]POM Portables Li-Primary'!AZ17+'[3]POM Portables Lead-acid'!AZ17+'[3]POM Portables NiCd'!AZ17+'[3]POM Portables Li-Rechargeable'!AZ17+'[3]POM Portables Other'!AZ17</f>
        <v>19294.093398659457</v>
      </c>
    </row>
    <row r="9" spans="1:52" x14ac:dyDescent="0.35">
      <c r="A9" s="47" t="s">
        <v>6</v>
      </c>
      <c r="B9" s="23">
        <f>'[3]POM Portables Zn-based'!B18+'[3]POM Portables NiMH'!B18+'[3]POM Portables Li-Primary'!B18+'[3]POM Portables Lead-acid'!B18+'[3]POM Portables NiCd'!B18+'[3]POM Portables Li-Rechargeable'!B18+'[3]POM Portables Other'!B18</f>
        <v>2235.1837530744401</v>
      </c>
      <c r="C9" s="23">
        <f>'[3]POM Portables Zn-based'!C18+'[3]POM Portables NiMH'!C18+'[3]POM Portables Li-Primary'!C18+'[3]POM Portables Lead-acid'!C18+'[3]POM Portables NiCd'!C18+'[3]POM Portables Li-Rechargeable'!C18+'[3]POM Portables Other'!C18</f>
        <v>2316.1968279407638</v>
      </c>
      <c r="D9" s="23">
        <f>'[3]POM Portables Zn-based'!D18+'[3]POM Portables NiMH'!D18+'[3]POM Portables Li-Primary'!D18+'[3]POM Portables Lead-acid'!D18+'[3]POM Portables NiCd'!D18+'[3]POM Portables Li-Rechargeable'!D18+'[3]POM Portables Other'!D18</f>
        <v>2406.0145492593729</v>
      </c>
      <c r="E9" s="23">
        <f>'[3]POM Portables Zn-based'!E18+'[3]POM Portables NiMH'!E18+'[3]POM Portables Li-Primary'!E18+'[3]POM Portables Lead-acid'!E18+'[3]POM Portables NiCd'!E18+'[3]POM Portables Li-Rechargeable'!E18+'[3]POM Portables Other'!E18</f>
        <v>2520.6941878527487</v>
      </c>
      <c r="F9" s="23">
        <f>'[3]POM Portables Zn-based'!F18+'[3]POM Portables NiMH'!F18+'[3]POM Portables Li-Primary'!F18+'[3]POM Portables Lead-acid'!F18+'[3]POM Portables NiCd'!F18+'[3]POM Portables Li-Rechargeable'!F18+'[3]POM Portables Other'!F18</f>
        <v>2678.2681072605528</v>
      </c>
      <c r="G9" s="23">
        <f>'[3]POM Portables Zn-based'!G18+'[3]POM Portables NiMH'!G18+'[3]POM Portables Li-Primary'!G18+'[3]POM Portables Lead-acid'!G18+'[3]POM Portables NiCd'!G18+'[3]POM Portables Li-Rechargeable'!G18+'[3]POM Portables Other'!G18</f>
        <v>2725.6848199419719</v>
      </c>
      <c r="H9" s="23">
        <f>'[3]POM Portables Zn-based'!H18+'[3]POM Portables NiMH'!H18+'[3]POM Portables Li-Primary'!H18+'[3]POM Portables Lead-acid'!H18+'[3]POM Portables NiCd'!H18+'[3]POM Portables Li-Rechargeable'!H18+'[3]POM Portables Other'!H18</f>
        <v>2910.0459601796265</v>
      </c>
      <c r="I9" s="23">
        <f>'[3]POM Portables Zn-based'!I18+'[3]POM Portables NiMH'!I18+'[3]POM Portables Li-Primary'!I18+'[3]POM Portables Lead-acid'!I18+'[3]POM Portables NiCd'!I18+'[3]POM Portables Li-Rechargeable'!I18+'[3]POM Portables Other'!I18</f>
        <v>2843.1273073298257</v>
      </c>
      <c r="J9" s="23">
        <f>'[3]POM Portables Zn-based'!J18+'[3]POM Portables NiMH'!J18+'[3]POM Portables Li-Primary'!J18+'[3]POM Portables Lead-acid'!J18+'[3]POM Portables NiCd'!J18+'[3]POM Portables Li-Rechargeable'!J18+'[3]POM Portables Other'!J18</f>
        <v>2994.5487528123726</v>
      </c>
      <c r="K9" s="23">
        <f>'[3]POM Portables Zn-based'!K18+'[3]POM Portables NiMH'!K18+'[3]POM Portables Li-Primary'!K18+'[3]POM Portables Lead-acid'!K18+'[3]POM Portables NiCd'!K18+'[3]POM Portables Li-Rechargeable'!K18+'[3]POM Portables Other'!K18</f>
        <v>2879.2417884903375</v>
      </c>
      <c r="L9" s="23">
        <f>'[3]POM Portables Zn-based'!L18+'[3]POM Portables NiMH'!L18+'[3]POM Portables Li-Primary'!L18+'[3]POM Portables Lead-acid'!L18+'[3]POM Portables NiCd'!L18+'[3]POM Portables Li-Rechargeable'!L18+'[3]POM Portables Other'!L18</f>
        <v>3102.4939719097451</v>
      </c>
      <c r="M9" s="4">
        <v>3382</v>
      </c>
      <c r="N9" s="4">
        <v>3704</v>
      </c>
      <c r="O9" s="4">
        <v>3132</v>
      </c>
      <c r="P9" s="4">
        <v>3517</v>
      </c>
      <c r="Q9" s="4">
        <v>3689</v>
      </c>
      <c r="R9" s="4">
        <v>3938</v>
      </c>
      <c r="S9" s="4">
        <v>3695</v>
      </c>
      <c r="T9" s="4">
        <v>4475</v>
      </c>
      <c r="U9" s="4">
        <v>4034</v>
      </c>
      <c r="V9" s="4">
        <v>4932</v>
      </c>
      <c r="W9" s="4">
        <v>5114</v>
      </c>
      <c r="X9" s="51">
        <f>'[3]POM Portables Zn-based'!X18+'[3]POM Portables NiMH'!X18+'[3]POM Portables Li-Primary'!X18+'[3]POM Portables Lead-acid'!X18+'[3]POM Portables NiCd'!X18+'[3]POM Portables Li-Rechargeable'!X18+'[3]POM Portables Other'!X18</f>
        <v>5297.4892009010591</v>
      </c>
      <c r="Y9" s="51">
        <f>'[3]POM Portables Zn-based'!Y18+'[3]POM Portables NiMH'!Y18+'[3]POM Portables Li-Primary'!Y18+'[3]POM Portables Lead-acid'!Y18+'[3]POM Portables NiCd'!Y18+'[3]POM Portables Li-Rechargeable'!Y18+'[3]POM Portables Other'!Y18</f>
        <v>5527.9668622403042</v>
      </c>
      <c r="Z9" s="51">
        <f>'[3]POM Portables Zn-based'!Z18+'[3]POM Portables NiMH'!Z18+'[3]POM Portables Li-Primary'!Z18+'[3]POM Portables Lead-acid'!Z18+'[3]POM Portables NiCd'!Z18+'[3]POM Portables Li-Rechargeable'!Z18+'[3]POM Portables Other'!Z18</f>
        <v>5775.8435719565141</v>
      </c>
      <c r="AA9" s="51">
        <f>'[3]POM Portables Zn-based'!AA18+'[3]POM Portables NiMH'!AA18+'[3]POM Portables Li-Primary'!AA18+'[3]POM Portables Lead-acid'!AA18+'[3]POM Portables NiCd'!AA18+'[3]POM Portables Li-Rechargeable'!AA18+'[3]POM Portables Other'!AA18</f>
        <v>6042.7279651979616</v>
      </c>
      <c r="AB9" s="51">
        <f>'[3]POM Portables Zn-based'!AB18+'[3]POM Portables NiMH'!AB18+'[3]POM Portables Li-Primary'!AB18+'[3]POM Portables Lead-acid'!AB18+'[3]POM Portables NiCd'!AB18+'[3]POM Portables Li-Rechargeable'!AB18+'[3]POM Portables Other'!AB18</f>
        <v>6330.3860532090966</v>
      </c>
      <c r="AC9" s="51">
        <f>'[3]POM Portables Zn-based'!AC18+'[3]POM Portables NiMH'!AC18+'[3]POM Portables Li-Primary'!AC18+'[3]POM Portables Lead-acid'!AC18+'[3]POM Portables NiCd'!AC18+'[3]POM Portables Li-Rechargeable'!AC18+'[3]POM Portables Other'!AC18</f>
        <v>6640.7568266635581</v>
      </c>
      <c r="AD9" s="51">
        <f>'[3]POM Portables Zn-based'!AD18+'[3]POM Portables NiMH'!AD18+'[3]POM Portables Li-Primary'!AD18+'[3]POM Portables Lead-acid'!AD18+'[3]POM Portables NiCd'!AD18+'[3]POM Portables Li-Rechargeable'!AD18+'[3]POM Portables Other'!AD18</f>
        <v>6975.9694121698576</v>
      </c>
      <c r="AE9" s="51">
        <f>'[3]POM Portables Zn-based'!AE18+'[3]POM Portables NiMH'!AE18+'[3]POM Portables Li-Primary'!AE18+'[3]POM Portables Lead-acid'!AE18+'[3]POM Portables NiCd'!AE18+'[3]POM Portables Li-Rechargeable'!AE18+'[3]POM Portables Other'!AE18</f>
        <v>7338.3619368100926</v>
      </c>
      <c r="AF9" s="51">
        <f>'[3]POM Portables Zn-based'!AF18+'[3]POM Portables NiMH'!AF18+'[3]POM Portables Li-Primary'!AF18+'[3]POM Portables Lead-acid'!AF18+'[3]POM Portables NiCd'!AF18+'[3]POM Portables Li-Rechargeable'!AF18+'[3]POM Portables Other'!AF18</f>
        <v>7728.9879852109416</v>
      </c>
      <c r="AG9" s="51">
        <f>'[3]POM Portables Zn-based'!AG18+'[3]POM Portables NiMH'!AG18+'[3]POM Portables Li-Primary'!AG18+'[3]POM Portables Lead-acid'!AG18+'[3]POM Portables NiCd'!AG18+'[3]POM Portables Li-Rechargeable'!AG18+'[3]POM Portables Other'!AG18</f>
        <v>8086.001310968084</v>
      </c>
      <c r="AH9" s="51">
        <f>'[3]POM Portables Zn-based'!AH18+'[3]POM Portables NiMH'!AH18+'[3]POM Portables Li-Primary'!AH18+'[3]POM Portables Lead-acid'!AH18+'[3]POM Portables NiCd'!AH18+'[3]POM Portables Li-Rechargeable'!AH18+'[3]POM Portables Other'!AH18</f>
        <v>8466.5551681567758</v>
      </c>
      <c r="AI9" s="51">
        <f>'[3]POM Portables Zn-based'!AI18+'[3]POM Portables NiMH'!AI18+'[3]POM Portables Li-Primary'!AI18+'[3]POM Portables Lead-acid'!AI18+'[3]POM Portables NiCd'!AI18+'[3]POM Portables Li-Rechargeable'!AI18+'[3]POM Portables Other'!AI18</f>
        <v>8872.4174695394031</v>
      </c>
      <c r="AJ9" s="51">
        <f>'[3]POM Portables Zn-based'!AJ18+'[3]POM Portables NiMH'!AJ18+'[3]POM Portables Li-Primary'!AJ18+'[3]POM Portables Lead-acid'!AJ18+'[3]POM Portables NiCd'!AJ18+'[3]POM Portables Li-Rechargeable'!AJ18+'[3]POM Portables Other'!AJ18</f>
        <v>9305.4946518061006</v>
      </c>
      <c r="AK9" s="51">
        <f>'[3]POM Portables Zn-based'!AK18+'[3]POM Portables NiMH'!AK18+'[3]POM Portables Li-Primary'!AK18+'[3]POM Portables Lead-acid'!AK18+'[3]POM Portables NiCd'!AK18+'[3]POM Portables Li-Rechargeable'!AK18+'[3]POM Portables Other'!AK18</f>
        <v>9767.8426610350216</v>
      </c>
      <c r="AL9" s="51">
        <f>'[3]POM Portables Zn-based'!AL18+'[3]POM Portables NiMH'!AL18+'[3]POM Portables Li-Primary'!AL18+'[3]POM Portables Lead-acid'!AL18+'[3]POM Portables NiCd'!AL18+'[3]POM Portables Li-Rechargeable'!AL18+'[3]POM Portables Other'!AL18</f>
        <v>10261.678812817458</v>
      </c>
      <c r="AM9" s="51">
        <f>'[3]POM Portables Zn-based'!AM18+'[3]POM Portables NiMH'!AM18+'[3]POM Portables Li-Primary'!AM18+'[3]POM Portables Lead-acid'!AM18+'[3]POM Portables NiCd'!AM18+'[3]POM Portables Li-Rechargeable'!AM18+'[3]POM Portables Other'!AM18</f>
        <v>10789.394596803666</v>
      </c>
      <c r="AN9" s="51">
        <f>'[3]POM Portables Zn-based'!AN18+'[3]POM Portables NiMH'!AN18+'[3]POM Portables Li-Primary'!AN18+'[3]POM Portables Lead-acid'!AN18+'[3]POM Portables NiCd'!AN18+'[3]POM Portables Li-Rechargeable'!AN18+'[3]POM Portables Other'!AN18</f>
        <v>11353.569500993504</v>
      </c>
      <c r="AO9" s="51">
        <f>'[3]POM Portables Zn-based'!AO18+'[3]POM Portables NiMH'!AO18+'[3]POM Portables Li-Primary'!AO18+'[3]POM Portables Lead-acid'!AO18+'[3]POM Portables NiCd'!AO18+'[3]POM Portables Li-Rechargeable'!AO18+'[3]POM Portables Other'!AO18</f>
        <v>11956.985937108811</v>
      </c>
      <c r="AP9" s="51">
        <f>'[3]POM Portables Zn-based'!AP18+'[3]POM Portables NiMH'!AP18+'[3]POM Portables Li-Primary'!AP18+'[3]POM Portables Lead-acid'!AP18+'[3]POM Portables NiCd'!AP18+'[3]POM Portables Li-Rechargeable'!AP18+'[3]POM Portables Other'!AP18</f>
        <v>12552.071227157601</v>
      </c>
      <c r="AQ9" s="51">
        <f>'[3]POM Portables Zn-based'!AQ18+'[3]POM Portables NiMH'!AQ18+'[3]POM Portables Li-Primary'!AQ18+'[3]POM Portables Lead-acid'!AQ18+'[3]POM Portables NiCd'!AQ18+'[3]POM Portables Li-Rechargeable'!AQ18+'[3]POM Portables Other'!AQ18</f>
        <v>13048.472298587694</v>
      </c>
      <c r="AR9" s="51">
        <f>'[3]POM Portables Zn-based'!AR18+'[3]POM Portables NiMH'!AR18+'[3]POM Portables Li-Primary'!AR18+'[3]POM Portables Lead-acid'!AR18+'[3]POM Portables NiCd'!AR18+'[3]POM Portables Li-Rechargeable'!AR18+'[3]POM Portables Other'!AR18</f>
        <v>13572.069629162082</v>
      </c>
      <c r="AS9" s="51">
        <f>'[3]POM Portables Zn-based'!AS18+'[3]POM Portables NiMH'!AS18+'[3]POM Portables Li-Primary'!AS18+'[3]POM Portables Lead-acid'!AS18+'[3]POM Portables NiCd'!AS18+'[3]POM Portables Li-Rechargeable'!AS18+'[3]POM Portables Other'!AS18</f>
        <v>14124.460955344168</v>
      </c>
      <c r="AT9" s="51">
        <f>'[3]POM Portables Zn-based'!AT18+'[3]POM Portables NiMH'!AT18+'[3]POM Portables Li-Primary'!AT18+'[3]POM Portables Lead-acid'!AT18+'[3]POM Portables NiCd'!AT18+'[3]POM Portables Li-Rechargeable'!AT18+'[3]POM Portables Other'!AT18</f>
        <v>14707.3391650045</v>
      </c>
      <c r="AU9" s="51">
        <f>'[3]POM Portables Zn-based'!AU18+'[3]POM Portables NiMH'!AU18+'[3]POM Portables Li-Primary'!AU18+'[3]POM Portables Lead-acid'!AU18+'[3]POM Portables NiCd'!AU18+'[3]POM Portables Li-Rechargeable'!AU18+'[3]POM Portables Other'!AU18</f>
        <v>15322.497980579597</v>
      </c>
      <c r="AV9" s="51">
        <f>'[3]POM Portables Zn-based'!AV18+'[3]POM Portables NiMH'!AV18+'[3]POM Portables Li-Primary'!AV18+'[3]POM Portables Lead-acid'!AV18+'[3]POM Portables NiCd'!AV18+'[3]POM Portables Li-Rechargeable'!AV18+'[3]POM Portables Other'!AV18</f>
        <v>15971.837982022056</v>
      </c>
      <c r="AW9" s="51">
        <f>'[3]POM Portables Zn-based'!AW18+'[3]POM Portables NiMH'!AW18+'[3]POM Portables Li-Primary'!AW18+'[3]POM Portables Lead-acid'!AW18+'[3]POM Portables NiCd'!AW18+'[3]POM Portables Li-Rechargeable'!AW18+'[3]POM Portables Other'!AW18</f>
        <v>16657.372989870451</v>
      </c>
      <c r="AX9" s="51">
        <f>'[3]POM Portables Zn-based'!AX18+'[3]POM Portables NiMH'!AX18+'[3]POM Portables Li-Primary'!AX18+'[3]POM Portables Lead-acid'!AX18+'[3]POM Portables NiCd'!AX18+'[3]POM Portables Li-Rechargeable'!AX18+'[3]POM Portables Other'!AX18</f>
        <v>17381.236829984369</v>
      </c>
      <c r="AY9" s="51">
        <f>'[3]POM Portables Zn-based'!AY18+'[3]POM Portables NiMH'!AY18+'[3]POM Portables Li-Primary'!AY18+'[3]POM Portables Lead-acid'!AY18+'[3]POM Portables NiCd'!AY18+'[3]POM Portables Li-Rechargeable'!AY18+'[3]POM Portables Other'!AY18</f>
        <v>18145.690502779555</v>
      </c>
      <c r="AZ9" s="51">
        <f>'[3]POM Portables Zn-based'!AZ18+'[3]POM Portables NiMH'!AZ18+'[3]POM Portables Li-Primary'!AZ18+'[3]POM Portables Lead-acid'!AZ18+'[3]POM Portables NiCd'!AZ18+'[3]POM Portables Li-Rechargeable'!AZ18+'[3]POM Portables Other'!AZ18</f>
        <v>18953.129781164906</v>
      </c>
    </row>
    <row r="10" spans="1:52" x14ac:dyDescent="0.35">
      <c r="A10" s="47" t="s">
        <v>7</v>
      </c>
      <c r="B10" s="23">
        <f>'[3]POM Portables Zn-based'!B19+'[3]POM Portables NiMH'!B19+'[3]POM Portables Li-Primary'!B19+'[3]POM Portables Lead-acid'!B19+'[3]POM Portables NiCd'!B19+'[3]POM Portables Li-Rechargeable'!B19+'[3]POM Portables Other'!B19</f>
        <v>315.33274471744033</v>
      </c>
      <c r="C10" s="23">
        <f>'[3]POM Portables Zn-based'!C19+'[3]POM Portables NiMH'!C19+'[3]POM Portables Li-Primary'!C19+'[3]POM Portables Lead-acid'!C19+'[3]POM Portables NiCd'!C19+'[3]POM Portables Li-Rechargeable'!C19+'[3]POM Portables Other'!C19</f>
        <v>326.76181636332137</v>
      </c>
      <c r="D10" s="23">
        <f>'[3]POM Portables Zn-based'!D19+'[3]POM Portables NiMH'!D19+'[3]POM Portables Li-Primary'!D19+'[3]POM Portables Lead-acid'!D19+'[3]POM Portables NiCd'!D19+'[3]POM Portables Li-Rechargeable'!D19+'[3]POM Portables Other'!D19</f>
        <v>339.43302003895053</v>
      </c>
      <c r="E10" s="23">
        <f>'[3]POM Portables Zn-based'!E19+'[3]POM Portables NiMH'!E19+'[3]POM Portables Li-Primary'!E19+'[3]POM Portables Lead-acid'!E19+'[3]POM Portables NiCd'!E19+'[3]POM Portables Li-Rechargeable'!E19+'[3]POM Portables Other'!E19</f>
        <v>355.61166537453556</v>
      </c>
      <c r="F10" s="23">
        <f>'[3]POM Portables Zn-based'!F19+'[3]POM Portables NiMH'!F19+'[3]POM Portables Li-Primary'!F19+'[3]POM Portables Lead-acid'!F19+'[3]POM Portables NiCd'!F19+'[3]POM Portables Li-Rechargeable'!F19+'[3]POM Portables Other'!F19</f>
        <v>377.8417019137699</v>
      </c>
      <c r="G10" s="23">
        <f>'[3]POM Portables Zn-based'!G19+'[3]POM Portables NiMH'!G19+'[3]POM Portables Li-Primary'!G19+'[3]POM Portables Lead-acid'!G19+'[3]POM Portables NiCd'!G19+'[3]POM Portables Li-Rechargeable'!G19+'[3]POM Portables Other'!G19</f>
        <v>384.53110368431504</v>
      </c>
      <c r="H10" s="23">
        <f>'[3]POM Portables Zn-based'!H19+'[3]POM Portables NiMH'!H19+'[3]POM Portables Li-Primary'!H19+'[3]POM Portables Lead-acid'!H19+'[3]POM Portables NiCd'!H19+'[3]POM Portables Li-Rechargeable'!H19+'[3]POM Portables Other'!H19</f>
        <v>410.54019769746412</v>
      </c>
      <c r="I10" s="23">
        <f>'[3]POM Portables Zn-based'!I19+'[3]POM Portables NiMH'!I19+'[3]POM Portables Li-Primary'!I19+'[3]POM Portables Lead-acid'!I19+'[3]POM Portables NiCd'!I19+'[3]POM Portables Li-Rechargeable'!I19+'[3]POM Portables Other'!I19</f>
        <v>401.0995231010707</v>
      </c>
      <c r="J10" s="23">
        <f>'[3]POM Portables Zn-based'!J19+'[3]POM Portables NiMH'!J19+'[3]POM Portables Li-Primary'!J19+'[3]POM Portables Lead-acid'!J19+'[3]POM Portables NiCd'!J19+'[3]POM Portables Li-Rechargeable'!J19+'[3]POM Portables Other'!J19</f>
        <v>422.46158782949294</v>
      </c>
      <c r="K10" s="23">
        <f>'[3]POM Portables Zn-based'!K19+'[3]POM Portables NiMH'!K19+'[3]POM Portables Li-Primary'!K19+'[3]POM Portables Lead-acid'!K19+'[3]POM Portables NiCd'!K19+'[3]POM Portables Li-Rechargeable'!K19+'[3]POM Portables Other'!K19</f>
        <v>406.19444133887845</v>
      </c>
      <c r="L10" s="23">
        <f>'[3]POM Portables Zn-based'!L19+'[3]POM Portables NiMH'!L19+'[3]POM Portables Li-Primary'!L19+'[3]POM Portables Lead-acid'!L19+'[3]POM Portables NiCd'!L19+'[3]POM Portables Li-Rechargeable'!L19+'[3]POM Portables Other'!L19</f>
        <v>437.6901622902194</v>
      </c>
      <c r="M10" s="4">
        <v>477.12200000000001</v>
      </c>
      <c r="N10" s="4">
        <v>520.66800000000001</v>
      </c>
      <c r="O10" s="4">
        <v>466.04700000000003</v>
      </c>
      <c r="P10" s="4">
        <v>448.50200000000001</v>
      </c>
      <c r="Q10" s="4">
        <v>464</v>
      </c>
      <c r="R10" s="4">
        <v>479</v>
      </c>
      <c r="S10" s="4">
        <v>489</v>
      </c>
      <c r="T10" s="4">
        <v>483</v>
      </c>
      <c r="U10" s="4">
        <v>475</v>
      </c>
      <c r="V10" s="4">
        <v>542</v>
      </c>
      <c r="W10" s="4">
        <v>520</v>
      </c>
      <c r="X10" s="51">
        <f>'[3]POM Portables Zn-based'!X19+'[3]POM Portables NiMH'!X19+'[3]POM Portables Li-Primary'!X19+'[3]POM Portables Lead-acid'!X19+'[3]POM Portables NiCd'!X19+'[3]POM Portables Li-Rechargeable'!X19+'[3]POM Portables Other'!X19</f>
        <v>538.65748620816407</v>
      </c>
      <c r="Y10" s="51">
        <f>'[3]POM Portables Zn-based'!Y19+'[3]POM Portables NiMH'!Y19+'[3]POM Portables Li-Primary'!Y19+'[3]POM Portables Lead-acid'!Y19+'[3]POM Portables NiCd'!Y19+'[3]POM Portables Li-Rechargeable'!Y19+'[3]POM Portables Other'!Y19</f>
        <v>562.09283698962804</v>
      </c>
      <c r="Z10" s="51">
        <f>'[3]POM Portables Zn-based'!Z19+'[3]POM Portables NiMH'!Z19+'[3]POM Portables Li-Primary'!Z19+'[3]POM Portables Lead-acid'!Z19+'[3]POM Portables NiCd'!Z19+'[3]POM Portables Li-Rechargeable'!Z19+'[3]POM Portables Other'!Z19</f>
        <v>587.29735186104563</v>
      </c>
      <c r="AA10" s="51">
        <f>'[3]POM Portables Zn-based'!AA19+'[3]POM Portables NiMH'!AA19+'[3]POM Portables Li-Primary'!AA19+'[3]POM Portables Lead-acid'!AA19+'[3]POM Portables NiCd'!AA19+'[3]POM Portables Li-Rechargeable'!AA19+'[3]POM Portables Other'!AA19</f>
        <v>614.43459951172065</v>
      </c>
      <c r="AB10" s="51">
        <f>'[3]POM Portables Zn-based'!AB19+'[3]POM Portables NiMH'!AB19+'[3]POM Portables Li-Primary'!AB19+'[3]POM Portables Lead-acid'!AB19+'[3]POM Portables NiCd'!AB19+'[3]POM Portables Li-Rechargeable'!AB19+'[3]POM Portables Other'!AB19</f>
        <v>643.68415089337702</v>
      </c>
      <c r="AC10" s="51">
        <f>'[3]POM Portables Zn-based'!AC19+'[3]POM Portables NiMH'!AC19+'[3]POM Portables Li-Primary'!AC19+'[3]POM Portables Lead-acid'!AC19+'[3]POM Portables NiCd'!AC19+'[3]POM Portables Li-Rechargeable'!AC19+'[3]POM Portables Other'!AC19</f>
        <v>675.24316579293111</v>
      </c>
      <c r="AD10" s="51">
        <f>'[3]POM Portables Zn-based'!AD19+'[3]POM Portables NiMH'!AD19+'[3]POM Portables Li-Primary'!AD19+'[3]POM Portables Lead-acid'!AD19+'[3]POM Portables NiCd'!AD19+'[3]POM Portables Li-Rechargeable'!AD19+'[3]POM Portables Other'!AD19</f>
        <v>709.32813733443993</v>
      </c>
      <c r="AE10" s="51">
        <f>'[3]POM Portables Zn-based'!AE19+'[3]POM Portables NiMH'!AE19+'[3]POM Portables Li-Primary'!AE19+'[3]POM Portables Lead-acid'!AE19+'[3]POM Portables NiCd'!AE19+'[3]POM Portables Li-Rechargeable'!AE19+'[3]POM Portables Other'!AE19</f>
        <v>746.17681015667733</v>
      </c>
      <c r="AF10" s="51">
        <f>'[3]POM Portables Zn-based'!AF19+'[3]POM Portables NiMH'!AF19+'[3]POM Portables Li-Primary'!AF19+'[3]POM Portables Lead-acid'!AF19+'[3]POM Portables NiCd'!AF19+'[3]POM Portables Li-Rechargeable'!AF19+'[3]POM Portables Other'!AF19</f>
        <v>785.89631449153092</v>
      </c>
      <c r="AG10" s="51">
        <f>'[3]POM Portables Zn-based'!AG19+'[3]POM Portables NiMH'!AG19+'[3]POM Portables Li-Primary'!AG19+'[3]POM Portables Lead-acid'!AG19+'[3]POM Portables NiCd'!AG19+'[3]POM Portables Li-Rechargeable'!AG19+'[3]POM Portables Other'!AG19</f>
        <v>822.19802145158451</v>
      </c>
      <c r="AH10" s="51">
        <f>'[3]POM Portables Zn-based'!AH19+'[3]POM Portables NiMH'!AH19+'[3]POM Portables Li-Primary'!AH19+'[3]POM Portables Lead-acid'!AH19+'[3]POM Portables NiCd'!AH19+'[3]POM Portables Li-Rechargeable'!AH19+'[3]POM Portables Other'!AH19</f>
        <v>860.89336868234716</v>
      </c>
      <c r="AI10" s="51">
        <f>'[3]POM Portables Zn-based'!AI19+'[3]POM Portables NiMH'!AI19+'[3]POM Portables Li-Primary'!AI19+'[3]POM Portables Lead-acid'!AI19+'[3]POM Portables NiCd'!AI19+'[3]POM Portables Li-Rechargeable'!AI19+'[3]POM Portables Other'!AI19</f>
        <v>902.16212048503917</v>
      </c>
      <c r="AJ10" s="51">
        <f>'[3]POM Portables Zn-based'!AJ19+'[3]POM Portables NiMH'!AJ19+'[3]POM Portables Li-Primary'!AJ19+'[3]POM Portables Lead-acid'!AJ19+'[3]POM Portables NiCd'!AJ19+'[3]POM Portables Li-Rechargeable'!AJ19+'[3]POM Portables Other'!AJ19</f>
        <v>946.19812650355334</v>
      </c>
      <c r="AK10" s="51">
        <f>'[3]POM Portables Zn-based'!AK19+'[3]POM Portables NiMH'!AK19+'[3]POM Portables Li-Primary'!AK19+'[3]POM Portables Lead-acid'!AK19+'[3]POM Portables NiCd'!AK19+'[3]POM Portables Li-Rechargeable'!AK19+'[3]POM Portables Other'!AK19</f>
        <v>993.21043874427278</v>
      </c>
      <c r="AL10" s="51">
        <f>'[3]POM Portables Zn-based'!AL19+'[3]POM Portables NiMH'!AL19+'[3]POM Portables Li-Primary'!AL19+'[3]POM Portables Lead-acid'!AL19+'[3]POM Portables NiCd'!AL19+'[3]POM Portables Li-Rechargeable'!AL19+'[3]POM Portables Other'!AL19</f>
        <v>1043.4245175332571</v>
      </c>
      <c r="AM10" s="51">
        <f>'[3]POM Portables Zn-based'!AM19+'[3]POM Portables NiMH'!AM19+'[3]POM Portables Li-Primary'!AM19+'[3]POM Portables Lead-acid'!AM19+'[3]POM Portables NiCd'!AM19+'[3]POM Portables Li-Rechargeable'!AM19+'[3]POM Portables Other'!AM19</f>
        <v>1097.0835335036966</v>
      </c>
      <c r="AN10" s="51">
        <f>'[3]POM Portables Zn-based'!AN19+'[3]POM Portables NiMH'!AN19+'[3]POM Portables Li-Primary'!AN19+'[3]POM Portables Lead-acid'!AN19+'[3]POM Portables NiCd'!AN19+'[3]POM Portables Li-Rechargeable'!AN19+'[3]POM Portables Other'!AN19</f>
        <v>1154.4497732727064</v>
      </c>
      <c r="AO10" s="51">
        <f>'[3]POM Portables Zn-based'!AO19+'[3]POM Portables NiMH'!AO19+'[3]POM Portables Li-Primary'!AO19+'[3]POM Portables Lead-acid'!AO19+'[3]POM Portables NiCd'!AO19+'[3]POM Portables Li-Rechargeable'!AO19+'[3]POM Portables Other'!AO19</f>
        <v>1215.8061570779394</v>
      </c>
      <c r="AP10" s="51">
        <f>'[3]POM Portables Zn-based'!AP19+'[3]POM Portables NiMH'!AP19+'[3]POM Portables Li-Primary'!AP19+'[3]POM Portables Lead-acid'!AP19+'[3]POM Portables NiCd'!AP19+'[3]POM Portables Li-Rechargeable'!AP19+'[3]POM Portables Other'!AP19</f>
        <v>1276.3154161364785</v>
      </c>
      <c r="AQ10" s="51">
        <f>'[3]POM Portables Zn-based'!AQ19+'[3]POM Portables NiMH'!AQ19+'[3]POM Portables Li-Primary'!AQ19+'[3]POM Portables Lead-acid'!AQ19+'[3]POM Portables NiCd'!AQ19+'[3]POM Portables Li-Rechargeable'!AQ19+'[3]POM Portables Other'!AQ19</f>
        <v>1326.7903002083692</v>
      </c>
      <c r="AR10" s="51">
        <f>'[3]POM Portables Zn-based'!AR19+'[3]POM Portables NiMH'!AR19+'[3]POM Portables Li-Primary'!AR19+'[3]POM Portables Lead-acid'!AR19+'[3]POM Portables NiCd'!AR19+'[3]POM Portables Li-Rechargeable'!AR19+'[3]POM Portables Other'!AR19</f>
        <v>1380.0305450067035</v>
      </c>
      <c r="AS10" s="51">
        <f>'[3]POM Portables Zn-based'!AS19+'[3]POM Portables NiMH'!AS19+'[3]POM Portables Li-Primary'!AS19+'[3]POM Portables Lead-acid'!AS19+'[3]POM Portables NiCd'!AS19+'[3]POM Portables Li-Rechargeable'!AS19+'[3]POM Portables Other'!AS19</f>
        <v>1436.1986110244359</v>
      </c>
      <c r="AT10" s="51">
        <f>'[3]POM Portables Zn-based'!AT19+'[3]POM Portables NiMH'!AT19+'[3]POM Portables Li-Primary'!AT19+'[3]POM Portables Lead-acid'!AT19+'[3]POM Portables NiCd'!AT19+'[3]POM Portables Li-Rechargeable'!AT19+'[3]POM Portables Other'!AT19</f>
        <v>1495.4666339073792</v>
      </c>
      <c r="AU10" s="51">
        <f>'[3]POM Portables Zn-based'!AU19+'[3]POM Portables NiMH'!AU19+'[3]POM Portables Li-Primary'!AU19+'[3]POM Portables Lead-acid'!AU19+'[3]POM Portables NiCd'!AU19+'[3]POM Portables Li-Rechargeable'!AU19+'[3]POM Portables Other'!AU19</f>
        <v>1558.0170023272171</v>
      </c>
      <c r="AV10" s="51">
        <f>'[3]POM Portables Zn-based'!AV19+'[3]POM Portables NiMH'!AV19+'[3]POM Portables Li-Primary'!AV19+'[3]POM Portables Lead-acid'!AV19+'[3]POM Portables NiCd'!AV19+'[3]POM Portables Li-Rechargeable'!AV19+'[3]POM Portables Other'!AV19</f>
        <v>1624.042970405058</v>
      </c>
      <c r="AW10" s="51">
        <f>'[3]POM Portables Zn-based'!AW19+'[3]POM Portables NiMH'!AW19+'[3]POM Portables Li-Primary'!AW19+'[3]POM Portables Lead-acid'!AW19+'[3]POM Portables NiCd'!AW19+'[3]POM Portables Li-Rechargeable'!AW19+'[3]POM Portables Other'!AW19</f>
        <v>1693.7493067525675</v>
      </c>
      <c r="AX10" s="51">
        <f>'[3]POM Portables Zn-based'!AX19+'[3]POM Portables NiMH'!AX19+'[3]POM Portables Li-Primary'!AX19+'[3]POM Portables Lead-acid'!AX19+'[3]POM Portables NiCd'!AX19+'[3]POM Portables Li-Rechargeable'!AX19+'[3]POM Portables Other'!AX19</f>
        <v>1767.3529823214451</v>
      </c>
      <c r="AY10" s="51">
        <f>'[3]POM Portables Zn-based'!AY19+'[3]POM Portables NiMH'!AY19+'[3]POM Portables Li-Primary'!AY19+'[3]POM Portables Lead-acid'!AY19+'[3]POM Portables NiCd'!AY19+'[3]POM Portables Li-Rechargeable'!AY19+'[3]POM Portables Other'!AY19</f>
        <v>1845.0838993831378</v>
      </c>
      <c r="AZ10" s="51">
        <f>'[3]POM Portables Zn-based'!AZ19+'[3]POM Portables NiMH'!AZ19+'[3]POM Portables Li-Primary'!AZ19+'[3]POM Portables Lead-acid'!AZ19+'[3]POM Portables NiCd'!AZ19+'[3]POM Portables Li-Rechargeable'!AZ19+'[3]POM Portables Other'!AZ19</f>
        <v>1927.1856640996771</v>
      </c>
    </row>
    <row r="11" spans="1:52" x14ac:dyDescent="0.35">
      <c r="A11" s="47" t="s">
        <v>8</v>
      </c>
      <c r="B11" s="23">
        <f>'[3]POM Portables Zn-based'!B20+'[3]POM Portables NiMH'!B20+'[3]POM Portables Li-Primary'!B20+'[3]POM Portables Lead-acid'!B20+'[3]POM Portables NiCd'!B20+'[3]POM Portables Li-Rechargeable'!B20+'[3]POM Portables Other'!B20</f>
        <v>1826.0830011072376</v>
      </c>
      <c r="C11" s="23">
        <f>'[3]POM Portables Zn-based'!C20+'[3]POM Portables NiMH'!C20+'[3]POM Portables Li-Primary'!C20+'[3]POM Portables Lead-acid'!C20+'[3]POM Portables NiCd'!C20+'[3]POM Portables Li-Rechargeable'!C20+'[3]POM Portables Other'!C20</f>
        <v>1892.2684315790441</v>
      </c>
      <c r="D11" s="23">
        <f>'[3]POM Portables Zn-based'!D20+'[3]POM Portables NiMH'!D20+'[3]POM Portables Li-Primary'!D20+'[3]POM Portables Lead-acid'!D20+'[3]POM Portables NiCd'!D20+'[3]POM Portables Li-Rechargeable'!D20+'[3]POM Portables Other'!D20</f>
        <v>1965.6470134842243</v>
      </c>
      <c r="E11" s="23">
        <f>'[3]POM Portables Zn-based'!E20+'[3]POM Portables NiMH'!E20+'[3]POM Portables Li-Primary'!E20+'[3]POM Portables Lead-acid'!E20+'[3]POM Portables NiCd'!E20+'[3]POM Portables Li-Rechargeable'!E20+'[3]POM Portables Other'!E20</f>
        <v>2059.3370907856724</v>
      </c>
      <c r="F11" s="23">
        <f>'[3]POM Portables Zn-based'!F20+'[3]POM Portables NiMH'!F20+'[3]POM Portables Li-Primary'!F20+'[3]POM Portables Lead-acid'!F20+'[3]POM Portables NiCd'!F20+'[3]POM Portables Li-Rechargeable'!F20+'[3]POM Portables Other'!F20</f>
        <v>2188.0706033000906</v>
      </c>
      <c r="G11" s="23">
        <f>'[3]POM Portables Zn-based'!G20+'[3]POM Portables NiMH'!G20+'[3]POM Portables Li-Primary'!G20+'[3]POM Portables Lead-acid'!G20+'[3]POM Portables NiCd'!G20+'[3]POM Portables Li-Rechargeable'!G20+'[3]POM Portables Other'!G20</f>
        <v>2226.808739650995</v>
      </c>
      <c r="H11" s="23">
        <f>'[3]POM Portables Zn-based'!H20+'[3]POM Portables NiMH'!H20+'[3]POM Portables Li-Primary'!H20+'[3]POM Portables Lead-acid'!H20+'[3]POM Portables NiCd'!H20+'[3]POM Portables Li-Rechargeable'!H20+'[3]POM Portables Other'!H20</f>
        <v>2377.426667053905</v>
      </c>
      <c r="I11" s="23">
        <f>'[3]POM Portables Zn-based'!I20+'[3]POM Portables NiMH'!I20+'[3]POM Portables Li-Primary'!I20+'[3]POM Portables Lead-acid'!I20+'[3]POM Portables NiCd'!I20+'[3]POM Portables Li-Rechargeable'!I20+'[3]POM Portables Other'!I20</f>
        <v>2322.7559876263476</v>
      </c>
      <c r="J11" s="23">
        <f>'[3]POM Portables Zn-based'!J20+'[3]POM Portables NiMH'!J20+'[3]POM Portables Li-Primary'!J20+'[3]POM Portables Lead-acid'!J20+'[3]POM Portables NiCd'!J20+'[3]POM Portables Li-Rechargeable'!J20+'[3]POM Portables Other'!J20</f>
        <v>2446.4630999469505</v>
      </c>
      <c r="K11" s="23">
        <f>'[3]POM Portables Zn-based'!K20+'[3]POM Portables NiMH'!K20+'[3]POM Portables Li-Primary'!K20+'[3]POM Portables Lead-acid'!K20+'[3]POM Portables NiCd'!K20+'[3]POM Portables Li-Rechargeable'!K20+'[3]POM Portables Other'!K20</f>
        <v>2352.2605149612077</v>
      </c>
      <c r="L11" s="23">
        <f>'[3]POM Portables Zn-based'!L20+'[3]POM Portables NiMH'!L20+'[3]POM Portables Li-Primary'!L20+'[3]POM Portables Lead-acid'!L20+'[3]POM Portables NiCd'!L20+'[3]POM Portables Li-Rechargeable'!L20+'[3]POM Portables Other'!L20</f>
        <v>2534.6513436979976</v>
      </c>
      <c r="M11" s="4">
        <v>2763</v>
      </c>
      <c r="N11" s="4">
        <v>2752</v>
      </c>
      <c r="O11" s="4">
        <v>2703</v>
      </c>
      <c r="P11" s="4">
        <v>2651</v>
      </c>
      <c r="Q11" s="4">
        <v>2864</v>
      </c>
      <c r="R11" s="4">
        <v>3026</v>
      </c>
      <c r="S11" s="4">
        <v>3180</v>
      </c>
      <c r="T11" s="4">
        <v>3460</v>
      </c>
      <c r="U11" s="4">
        <v>3616</v>
      </c>
      <c r="V11" s="4">
        <v>3626</v>
      </c>
      <c r="W11" s="4">
        <v>4066</v>
      </c>
      <c r="X11" s="51">
        <f>'[3]POM Portables Zn-based'!X20+'[3]POM Portables NiMH'!X20+'[3]POM Portables Li-Primary'!X20+'[3]POM Portables Lead-acid'!X20+'[3]POM Portables NiCd'!X20+'[3]POM Portables Li-Rechargeable'!X20+'[3]POM Portables Other'!X20</f>
        <v>4211.8871902353749</v>
      </c>
      <c r="Y11" s="51">
        <f>'[3]POM Portables Zn-based'!Y20+'[3]POM Portables NiMH'!Y20+'[3]POM Portables Li-Primary'!Y20+'[3]POM Portables Lead-acid'!Y20+'[3]POM Portables NiCd'!Y20+'[3]POM Portables Li-Rechargeable'!Y20+'[3]POM Portables Other'!Y20</f>
        <v>4395.1336061535148</v>
      </c>
      <c r="Z11" s="51">
        <f>'[3]POM Portables Zn-based'!Z20+'[3]POM Portables NiMH'!Z20+'[3]POM Portables Li-Primary'!Z20+'[3]POM Portables Lead-acid'!Z20+'[3]POM Portables NiCd'!Z20+'[3]POM Portables Li-Rechargeable'!Z20+'[3]POM Portables Other'!Z20</f>
        <v>4592.2135243596367</v>
      </c>
      <c r="AA11" s="51">
        <f>'[3]POM Portables Zn-based'!AA20+'[3]POM Portables NiMH'!AA20+'[3]POM Portables Li-Primary'!AA20+'[3]POM Portables Lead-acid'!AA20+'[3]POM Portables NiCd'!AA20+'[3]POM Portables Li-Rechargeable'!AA20+'[3]POM Portables Other'!AA20</f>
        <v>4804.4059261820312</v>
      </c>
      <c r="AB11" s="51">
        <f>'[3]POM Portables Zn-based'!AB20+'[3]POM Portables NiMH'!AB20+'[3]POM Portables Li-Primary'!AB20+'[3]POM Portables Lead-acid'!AB20+'[3]POM Portables NiCd'!AB20+'[3]POM Portables Li-Rechargeable'!AB20+'[3]POM Portables Other'!AB20</f>
        <v>5033.1149183316738</v>
      </c>
      <c r="AC11" s="51">
        <f>'[3]POM Portables Zn-based'!AC20+'[3]POM Portables NiMH'!AC20+'[3]POM Portables Li-Primary'!AC20+'[3]POM Portables Lead-acid'!AC20+'[3]POM Portables NiCd'!AC20+'[3]POM Portables Li-Rechargeable'!AC20+'[3]POM Portables Other'!AC20</f>
        <v>5279.8821386808804</v>
      </c>
      <c r="AD11" s="51">
        <f>'[3]POM Portables Zn-based'!AD20+'[3]POM Portables NiMH'!AD20+'[3]POM Portables Li-Primary'!AD20+'[3]POM Portables Lead-acid'!AD20+'[3]POM Portables NiCd'!AD20+'[3]POM Portables Li-Rechargeable'!AD20+'[3]POM Portables Other'!AD20</f>
        <v>5546.4003969266023</v>
      </c>
      <c r="AE11" s="51">
        <f>'[3]POM Portables Zn-based'!AE20+'[3]POM Portables NiMH'!AE20+'[3]POM Portables Li-Primary'!AE20+'[3]POM Portables Lead-acid'!AE20+'[3]POM Portables NiCd'!AE20+'[3]POM Portables Li-Rechargeable'!AE20+'[3]POM Portables Other'!AE20</f>
        <v>5834.5286732635586</v>
      </c>
      <c r="AF11" s="51">
        <f>'[3]POM Portables Zn-based'!AF20+'[3]POM Portables NiMH'!AF20+'[3]POM Portables Li-Primary'!AF20+'[3]POM Portables Lead-acid'!AF20+'[3]POM Portables NiCd'!AF20+'[3]POM Portables Li-Rechargeable'!AF20+'[3]POM Portables Other'!AF20</f>
        <v>6145.1046436972392</v>
      </c>
      <c r="AG11" s="51">
        <f>'[3]POM Portables Zn-based'!AG20+'[3]POM Portables NiMH'!AG20+'[3]POM Portables Li-Primary'!AG20+'[3]POM Portables Lead-acid'!AG20+'[3]POM Portables NiCd'!AG20+'[3]POM Portables Li-Rechargeable'!AG20+'[3]POM Portables Other'!AG20</f>
        <v>6428.95606773489</v>
      </c>
      <c r="AH11" s="51">
        <f>'[3]POM Portables Zn-based'!AH20+'[3]POM Portables NiMH'!AH20+'[3]POM Portables Li-Primary'!AH20+'[3]POM Portables Lead-acid'!AH20+'[3]POM Portables NiCd'!AH20+'[3]POM Portables Li-Rechargeable'!AH20+'[3]POM Portables Other'!AH20</f>
        <v>6731.5239174277376</v>
      </c>
      <c r="AI11" s="51">
        <f>'[3]POM Portables Zn-based'!AI20+'[3]POM Portables NiMH'!AI20+'[3]POM Portables Li-Primary'!AI20+'[3]POM Portables Lead-acid'!AI20+'[3]POM Portables NiCd'!AI20+'[3]POM Portables Li-Rechargeable'!AI20+'[3]POM Portables Other'!AI20</f>
        <v>7054.2138113310948</v>
      </c>
      <c r="AJ11" s="51">
        <f>'[3]POM Portables Zn-based'!AJ20+'[3]POM Portables NiMH'!AJ20+'[3]POM Portables Li-Primary'!AJ20+'[3]POM Portables Lead-acid'!AJ20+'[3]POM Portables NiCd'!AJ20+'[3]POM Portables Li-Rechargeable'!AJ20+'[3]POM Portables Other'!AJ20</f>
        <v>7398.5415045450918</v>
      </c>
      <c r="AK11" s="51">
        <f>'[3]POM Portables Zn-based'!AK20+'[3]POM Portables NiMH'!AK20+'[3]POM Portables Li-Primary'!AK20+'[3]POM Portables Lead-acid'!AK20+'[3]POM Portables NiCd'!AK20+'[3]POM Portables Li-Rechargeable'!AK20+'[3]POM Portables Other'!AK20</f>
        <v>7766.1416229504093</v>
      </c>
      <c r="AL11" s="51">
        <f>'[3]POM Portables Zn-based'!AL20+'[3]POM Portables NiMH'!AL20+'[3]POM Portables Li-Primary'!AL20+'[3]POM Portables Lead-acid'!AL20+'[3]POM Portables NiCd'!AL20+'[3]POM Portables Li-Rechargeable'!AL20+'[3]POM Portables Other'!AL20</f>
        <v>8158.7770928658147</v>
      </c>
      <c r="AM11" s="51">
        <f>'[3]POM Portables Zn-based'!AM20+'[3]POM Portables NiMH'!AM20+'[3]POM Portables Li-Primary'!AM20+'[3]POM Portables Lead-acid'!AM20+'[3]POM Portables NiCd'!AM20+'[3]POM Portables Li-Rechargeable'!AM20+'[3]POM Portables Other'!AM20</f>
        <v>8578.3493215885192</v>
      </c>
      <c r="AN11" s="51">
        <f>'[3]POM Portables Zn-based'!AN20+'[3]POM Portables NiMH'!AN20+'[3]POM Portables Li-Primary'!AN20+'[3]POM Portables Lead-acid'!AN20+'[3]POM Portables NiCd'!AN20+'[3]POM Portables Li-Rechargeable'!AN20+'[3]POM Portables Other'!AN20</f>
        <v>9026.909188705431</v>
      </c>
      <c r="AO11" s="51">
        <f>'[3]POM Portables Zn-based'!AO20+'[3]POM Portables NiMH'!AO20+'[3]POM Portables Li-Primary'!AO20+'[3]POM Portables Lead-acid'!AO20+'[3]POM Portables NiCd'!AO20+'[3]POM Portables Li-Rechargeable'!AO20+'[3]POM Portables Other'!AO20</f>
        <v>9506.6689128440394</v>
      </c>
      <c r="AP11" s="51">
        <f>'[3]POM Portables Zn-based'!AP20+'[3]POM Portables NiMH'!AP20+'[3]POM Portables Li-Primary'!AP20+'[3]POM Portables Lead-acid'!AP20+'[3]POM Portables NiCd'!AP20+'[3]POM Portables Li-Rechargeable'!AP20+'[3]POM Portables Other'!AP20</f>
        <v>9979.8047730979251</v>
      </c>
      <c r="AQ11" s="51">
        <f>'[3]POM Portables Zn-based'!AQ20+'[3]POM Portables NiMH'!AQ20+'[3]POM Portables Li-Primary'!AQ20+'[3]POM Portables Lead-acid'!AQ20+'[3]POM Portables NiCd'!AQ20+'[3]POM Portables Li-Rechargeable'!AQ20+'[3]POM Portables Other'!AQ20</f>
        <v>10374.47953970621</v>
      </c>
      <c r="AR11" s="51">
        <f>'[3]POM Portables Zn-based'!AR20+'[3]POM Portables NiMH'!AR20+'[3]POM Portables Li-Primary'!AR20+'[3]POM Portables Lead-acid'!AR20+'[3]POM Portables NiCd'!AR20+'[3]POM Portables Li-Rechargeable'!AR20+'[3]POM Portables Other'!AR20</f>
        <v>10790.777299994725</v>
      </c>
      <c r="AS11" s="51">
        <f>'[3]POM Portables Zn-based'!AS20+'[3]POM Portables NiMH'!AS20+'[3]POM Portables Li-Primary'!AS20+'[3]POM Portables Lead-acid'!AS20+'[3]POM Portables NiCd'!AS20+'[3]POM Portables Li-Rechargeable'!AS20+'[3]POM Portables Other'!AS20</f>
        <v>11229.96837004876</v>
      </c>
      <c r="AT11" s="51">
        <f>'[3]POM Portables Zn-based'!AT20+'[3]POM Portables NiMH'!AT20+'[3]POM Portables Li-Primary'!AT20+'[3]POM Portables Lead-acid'!AT20+'[3]POM Portables NiCd'!AT20+'[3]POM Portables Li-Rechargeable'!AT20+'[3]POM Portables Other'!AT20</f>
        <v>11693.398718206545</v>
      </c>
      <c r="AU11" s="51">
        <f>'[3]POM Portables Zn-based'!AU20+'[3]POM Portables NiMH'!AU20+'[3]POM Portables Li-Primary'!AU20+'[3]POM Portables Lead-acid'!AU20+'[3]POM Portables NiCd'!AU20+'[3]POM Portables Li-Rechargeable'!AU20+'[3]POM Portables Other'!AU20</f>
        <v>12182.494483581662</v>
      </c>
      <c r="AV11" s="51">
        <f>'[3]POM Portables Zn-based'!AV20+'[3]POM Portables NiMH'!AV20+'[3]POM Portables Li-Primary'!AV20+'[3]POM Portables Lead-acid'!AV20+'[3]POM Portables NiCd'!AV20+'[3]POM Portables Li-Rechargeable'!AV20+'[3]POM Portables Other'!AV20</f>
        <v>12698.766764744167</v>
      </c>
      <c r="AW11" s="51">
        <f>'[3]POM Portables Zn-based'!AW20+'[3]POM Portables NiMH'!AW20+'[3]POM Portables Li-Primary'!AW20+'[3]POM Portables Lead-acid'!AW20+'[3]POM Portables NiCd'!AW20+'[3]POM Portables Li-Rechargeable'!AW20+'[3]POM Portables Other'!AW20</f>
        <v>13243.816694722964</v>
      </c>
      <c r="AX11" s="51">
        <f>'[3]POM Portables Zn-based'!AX20+'[3]POM Portables NiMH'!AX20+'[3]POM Portables Li-Primary'!AX20+'[3]POM Portables Lead-acid'!AX20+'[3]POM Portables NiCd'!AX20+'[3]POM Portables Li-Rechargeable'!AX20+'[3]POM Portables Other'!AX20</f>
        <v>13819.340819459607</v>
      </c>
      <c r="AY11" s="51">
        <f>'[3]POM Portables Zn-based'!AY20+'[3]POM Portables NiMH'!AY20+'[3]POM Portables Li-Primary'!AY20+'[3]POM Portables Lead-acid'!AY20+'[3]POM Portables NiCd'!AY20+'[3]POM Portables Li-Rechargeable'!AY20+'[3]POM Portables Other'!AY20</f>
        <v>14427.136797868921</v>
      </c>
      <c r="AZ11" s="51">
        <f>'[3]POM Portables Zn-based'!AZ20+'[3]POM Portables NiMH'!AZ20+'[3]POM Portables Li-Primary'!AZ20+'[3]POM Portables Lead-acid'!AZ20+'[3]POM Portables NiCd'!AZ20+'[3]POM Portables Li-Rechargeable'!AZ20+'[3]POM Portables Other'!AZ20</f>
        <v>15069.10944274863</v>
      </c>
    </row>
    <row r="12" spans="1:52" x14ac:dyDescent="0.35">
      <c r="A12" s="47" t="s">
        <v>9</v>
      </c>
      <c r="B12" s="23">
        <f>'[3]POM Portables Zn-based'!B21+'[3]POM Portables NiMH'!B21+'[3]POM Portables Li-Primary'!B21+'[3]POM Portables Lead-acid'!B21+'[3]POM Portables NiCd'!B21+'[3]POM Portables Li-Rechargeable'!B21+'[3]POM Portables Other'!B21</f>
        <v>22835.812714227162</v>
      </c>
      <c r="C12" s="23">
        <f>'[3]POM Portables Zn-based'!C21+'[3]POM Portables NiMH'!C21+'[3]POM Portables Li-Primary'!C21+'[3]POM Portables Lead-acid'!C21+'[3]POM Portables NiCd'!C21+'[3]POM Portables Li-Rechargeable'!C21+'[3]POM Portables Other'!C21</f>
        <v>23642.38518274789</v>
      </c>
      <c r="D12" s="23">
        <f>'[3]POM Portables Zn-based'!D21+'[3]POM Portables NiMH'!D21+'[3]POM Portables Li-Primary'!D21+'[3]POM Portables Lead-acid'!D21+'[3]POM Portables NiCd'!D21+'[3]POM Portables Li-Rechargeable'!D21+'[3]POM Portables Other'!D21</f>
        <v>24535.415828861096</v>
      </c>
      <c r="E12" s="23">
        <f>'[3]POM Portables Zn-based'!E21+'[3]POM Portables NiMH'!E21+'[3]POM Portables Li-Primary'!E21+'[3]POM Portables Lead-acid'!E21+'[3]POM Portables NiCd'!E21+'[3]POM Portables Li-Rechargeable'!E21+'[3]POM Portables Other'!E21</f>
        <v>25672.901811614869</v>
      </c>
      <c r="F12" s="23">
        <f>'[3]POM Portables Zn-based'!F21+'[3]POM Portables NiMH'!F21+'[3]POM Portables Li-Primary'!F21+'[3]POM Portables Lead-acid'!F21+'[3]POM Portables NiCd'!F21+'[3]POM Portables Li-Rechargeable'!F21+'[3]POM Portables Other'!F21</f>
        <v>27213.921574364023</v>
      </c>
      <c r="G12" s="23">
        <f>'[3]POM Portables Zn-based'!G21+'[3]POM Portables NiMH'!G21+'[3]POM Portables Li-Primary'!G21+'[3]POM Portables Lead-acid'!G21+'[3]POM Portables NiCd'!G21+'[3]POM Portables Li-Rechargeable'!G21+'[3]POM Portables Other'!G21</f>
        <v>27747.454484579306</v>
      </c>
      <c r="H12" s="23">
        <f>'[3]POM Portables Zn-based'!H21+'[3]POM Portables NiMH'!H21+'[3]POM Portables Li-Primary'!H21+'[3]POM Portables Lead-acid'!H21+'[3]POM Portables NiCd'!H21+'[3]POM Portables Li-Rechargeable'!H21+'[3]POM Portables Other'!H21</f>
        <v>29531.056837178101</v>
      </c>
      <c r="I12" s="23">
        <f>'[3]POM Portables Zn-based'!I21+'[3]POM Portables NiMH'!I21+'[3]POM Portables Li-Primary'!I21+'[3]POM Portables Lead-acid'!I21+'[3]POM Portables NiCd'!I21+'[3]POM Portables Li-Rechargeable'!I21+'[3]POM Portables Other'!I21</f>
        <v>28979.111999394834</v>
      </c>
      <c r="J12" s="23">
        <f>'[3]POM Portables Zn-based'!J21+'[3]POM Portables NiMH'!J21+'[3]POM Portables Li-Primary'!J21+'[3]POM Portables Lead-acid'!J21+'[3]POM Portables NiCd'!J21+'[3]POM Portables Li-Rechargeable'!J21+'[3]POM Portables Other'!J21</f>
        <v>30513.534681823592</v>
      </c>
      <c r="K12" s="23">
        <f>'[3]POM Portables Zn-based'!K21+'[3]POM Portables NiMH'!K21+'[3]POM Portables Li-Primary'!K21+'[3]POM Portables Lead-acid'!K21+'[3]POM Portables NiCd'!K21+'[3]POM Portables Li-Rechargeable'!K21+'[3]POM Portables Other'!K21</f>
        <v>29414.703450391236</v>
      </c>
      <c r="L12" s="23">
        <f>'[3]POM Portables Zn-based'!L21+'[3]POM Portables NiMH'!L21+'[3]POM Portables Li-Primary'!L21+'[3]POM Portables Lead-acid'!L21+'[3]POM Portables NiCd'!L21+'[3]POM Portables Li-Rechargeable'!L21+'[3]POM Portables Other'!L21</f>
        <v>31693.685248886723</v>
      </c>
      <c r="M12" s="4">
        <v>33458</v>
      </c>
      <c r="N12" s="4">
        <v>33353</v>
      </c>
      <c r="O12" s="4">
        <v>32227</v>
      </c>
      <c r="P12" s="4">
        <v>30363</v>
      </c>
      <c r="Q12" s="4">
        <v>31409</v>
      </c>
      <c r="R12" s="4">
        <v>29936</v>
      </c>
      <c r="S12" s="4">
        <v>31482</v>
      </c>
      <c r="T12" s="4">
        <v>31329</v>
      </c>
      <c r="U12" s="4">
        <v>33003</v>
      </c>
      <c r="V12" s="4">
        <v>35268</v>
      </c>
      <c r="W12" s="4">
        <v>37694</v>
      </c>
      <c r="X12" s="51">
        <f>'[3]POM Portables Zn-based'!X21+'[3]POM Portables NiMH'!X21+'[3]POM Portables Li-Primary'!X21+'[3]POM Portables Lead-acid'!X21+'[3]POM Portables NiCd'!X21+'[3]POM Portables Li-Rechargeable'!X21+'[3]POM Portables Other'!X21</f>
        <v>39046.452471404875</v>
      </c>
      <c r="Y12" s="51">
        <f>'[3]POM Portables Zn-based'!Y21+'[3]POM Portables NiMH'!Y21+'[3]POM Portables Li-Primary'!Y21+'[3]POM Portables Lead-acid'!Y21+'[3]POM Portables NiCd'!Y21+'[3]POM Portables Li-Rechargeable'!Y21+'[3]POM Portables Other'!Y21</f>
        <v>40745.244995167392</v>
      </c>
      <c r="Z12" s="51">
        <f>'[3]POM Portables Zn-based'!Z21+'[3]POM Portables NiMH'!Z21+'[3]POM Portables Li-Primary'!Z21+'[3]POM Portables Lead-acid'!Z21+'[3]POM Portables NiCd'!Z21+'[3]POM Portables Li-Rechargeable'!Z21+'[3]POM Portables Other'!Z21</f>
        <v>42572.281502019716</v>
      </c>
      <c r="AA12" s="51">
        <f>'[3]POM Portables Zn-based'!AA21+'[3]POM Portables NiMH'!AA21+'[3]POM Portables Li-Primary'!AA21+'[3]POM Portables Lead-acid'!AA21+'[3]POM Portables NiCd'!AA21+'[3]POM Portables Li-Rechargeable'!AA21+'[3]POM Portables Other'!AA21</f>
        <v>44539.418834605392</v>
      </c>
      <c r="AB12" s="51">
        <f>'[3]POM Portables Zn-based'!AB21+'[3]POM Portables NiMH'!AB21+'[3]POM Portables Li-Primary'!AB21+'[3]POM Portables Lead-acid'!AB21+'[3]POM Portables NiCd'!AB21+'[3]POM Portables Li-Rechargeable'!AB21+'[3]POM Portables Other'!AB21</f>
        <v>46659.673814951835</v>
      </c>
      <c r="AC12" s="51">
        <f>'[3]POM Portables Zn-based'!AC21+'[3]POM Portables NiMH'!AC21+'[3]POM Portables Li-Primary'!AC21+'[3]POM Portables Lead-acid'!AC21+'[3]POM Portables NiCd'!AC21+'[3]POM Portables Li-Rechargeable'!AC21+'[3]POM Portables Other'!AC21</f>
        <v>48947.338252689893</v>
      </c>
      <c r="AD12" s="51">
        <f>'[3]POM Portables Zn-based'!AD21+'[3]POM Portables NiMH'!AD21+'[3]POM Portables Li-Primary'!AD21+'[3]POM Portables Lead-acid'!AD21+'[3]POM Portables NiCd'!AD21+'[3]POM Portables Li-Rechargeable'!AD21+'[3]POM Portables Other'!AD21</f>
        <v>51418.105401316119</v>
      </c>
      <c r="AE12" s="51">
        <f>'[3]POM Portables Zn-based'!AE21+'[3]POM Portables NiMH'!AE21+'[3]POM Portables Li-Primary'!AE21+'[3]POM Portables Lead-acid'!AE21+'[3]POM Portables NiCd'!AE21+'[3]POM Portables Li-Rechargeable'!AE21+'[3]POM Portables Other'!AE21</f>
        <v>54089.209003934222</v>
      </c>
      <c r="AF12" s="51">
        <f>'[3]POM Portables Zn-based'!AF21+'[3]POM Portables NiMH'!AF21+'[3]POM Portables Li-Primary'!AF21+'[3]POM Portables Lead-acid'!AF21+'[3]POM Portables NiCd'!AF21+'[3]POM Portables Li-Rechargeable'!AF21+'[3]POM Portables Other'!AF21</f>
        <v>56968.414766237998</v>
      </c>
      <c r="AG12" s="51">
        <f>'[3]POM Portables Zn-based'!AG21+'[3]POM Portables NiMH'!AG21+'[3]POM Portables Li-Primary'!AG21+'[3]POM Portables Lead-acid'!AG21+'[3]POM Portables NiCd'!AG21+'[3]POM Portables Li-Rechargeable'!AG21+'[3]POM Portables Other'!AG21</f>
        <v>59599.869654992355</v>
      </c>
      <c r="AH12" s="51">
        <f>'[3]POM Portables Zn-based'!AH21+'[3]POM Portables NiMH'!AH21+'[3]POM Portables Li-Primary'!AH21+'[3]POM Portables Lead-acid'!AH21+'[3]POM Portables NiCd'!AH21+'[3]POM Portables Li-Rechargeable'!AH21+'[3]POM Portables Other'!AH21</f>
        <v>62404.835844446898</v>
      </c>
      <c r="AI12" s="51">
        <f>'[3]POM Portables Zn-based'!AI21+'[3]POM Portables NiMH'!AI21+'[3]POM Portables Li-Primary'!AI21+'[3]POM Portables Lead-acid'!AI21+'[3]POM Portables NiCd'!AI21+'[3]POM Portables Li-Rechargeable'!AI21+'[3]POM Portables Other'!AI21</f>
        <v>65396.344172236662</v>
      </c>
      <c r="AJ12" s="51">
        <f>'[3]POM Portables Zn-based'!AJ21+'[3]POM Portables NiMH'!AJ21+'[3]POM Portables Li-Primary'!AJ21+'[3]POM Portables Lead-acid'!AJ21+'[3]POM Portables NiCd'!AJ21+'[3]POM Portables Li-Rechargeable'!AJ21+'[3]POM Portables Other'!AJ21</f>
        <v>68588.446500817183</v>
      </c>
      <c r="AK12" s="51">
        <f>'[3]POM Portables Zn-based'!AK21+'[3]POM Portables NiMH'!AK21+'[3]POM Portables Li-Primary'!AK21+'[3]POM Portables Lead-acid'!AK21+'[3]POM Portables NiCd'!AK21+'[3]POM Portables Li-Rechargeable'!AK21+'[3]POM Portables Other'!AK21</f>
        <v>71996.296688512724</v>
      </c>
      <c r="AL12" s="51">
        <f>'[3]POM Portables Zn-based'!AL21+'[3]POM Portables NiMH'!AL21+'[3]POM Portables Li-Primary'!AL21+'[3]POM Portables Lead-acid'!AL21+'[3]POM Portables NiCd'!AL21+'[3]POM Portables Li-Rechargeable'!AL21+'[3]POM Portables Other'!AL21</f>
        <v>75636.23800749729</v>
      </c>
      <c r="AM12" s="51">
        <f>'[3]POM Portables Zn-based'!AM21+'[3]POM Portables NiMH'!AM21+'[3]POM Portables Li-Primary'!AM21+'[3]POM Portables Lead-acid'!AM21+'[3]POM Portables NiCd'!AM21+'[3]POM Portables Li-Rechargeable'!AM21+'[3]POM Portables Other'!AM21</f>
        <v>79525.897522862171</v>
      </c>
      <c r="AN12" s="51">
        <f>'[3]POM Portables Zn-based'!AN21+'[3]POM Portables NiMH'!AN21+'[3]POM Portables Li-Primary'!AN21+'[3]POM Portables Lead-acid'!AN21+'[3]POM Portables NiCd'!AN21+'[3]POM Portables Li-Rechargeable'!AN21+'[3]POM Portables Other'!AN21</f>
        <v>83684.287987964213</v>
      </c>
      <c r="AO12" s="51">
        <f>'[3]POM Portables Zn-based'!AO21+'[3]POM Portables NiMH'!AO21+'[3]POM Portables Li-Primary'!AO21+'[3]POM Portables Lead-acid'!AO21+'[3]POM Portables NiCd'!AO21+'[3]POM Portables Li-Rechargeable'!AO21+'[3]POM Portables Other'!AO21</f>
        <v>88131.917855568914</v>
      </c>
      <c r="AP12" s="51">
        <f>'[3]POM Portables Zn-based'!AP21+'[3]POM Portables NiMH'!AP21+'[3]POM Portables Li-Primary'!AP21+'[3]POM Portables Lead-acid'!AP21+'[3]POM Portables NiCd'!AP21+'[3]POM Portables Li-Rechargeable'!AP21+'[3]POM Portables Other'!AP21</f>
        <v>92518.140953554655</v>
      </c>
      <c r="AQ12" s="51">
        <f>'[3]POM Portables Zn-based'!AQ21+'[3]POM Portables NiMH'!AQ21+'[3]POM Portables Li-Primary'!AQ21+'[3]POM Portables Lead-acid'!AQ21+'[3]POM Portables NiCd'!AQ21+'[3]POM Portables Li-Rechargeable'!AQ21+'[3]POM Portables Other'!AQ21</f>
        <v>96176.987646258189</v>
      </c>
      <c r="AR12" s="51">
        <f>'[3]POM Portables Zn-based'!AR21+'[3]POM Portables NiMH'!AR21+'[3]POM Portables Li-Primary'!AR21+'[3]POM Portables Lead-acid'!AR21+'[3]POM Portables NiCd'!AR21+'[3]POM Portables Li-Rechargeable'!AR21+'[3]POM Portables Other'!AR21</f>
        <v>100036.29108362051</v>
      </c>
      <c r="AS12" s="51">
        <f>'[3]POM Portables Zn-based'!AS21+'[3]POM Portables NiMH'!AS21+'[3]POM Portables Li-Primary'!AS21+'[3]POM Portables Lead-acid'!AS21+'[3]POM Portables NiCd'!AS21+'[3]POM Portables Li-Rechargeable'!AS21+'[3]POM Portables Other'!AS21</f>
        <v>104107.82777683668</v>
      </c>
      <c r="AT12" s="51">
        <f>'[3]POM Portables Zn-based'!AT21+'[3]POM Portables NiMH'!AT21+'[3]POM Portables Li-Primary'!AT21+'[3]POM Portables Lead-acid'!AT21+'[3]POM Portables NiCd'!AT21+'[3]POM Portables Li-Rechargeable'!AT21+'[3]POM Portables Other'!AT21</f>
        <v>108404.07557404757</v>
      </c>
      <c r="AU12" s="51">
        <f>'[3]POM Portables Zn-based'!AU21+'[3]POM Portables NiMH'!AU21+'[3]POM Portables Li-Primary'!AU21+'[3]POM Portables Lead-acid'!AU21+'[3]POM Portables NiCd'!AU21+'[3]POM Portables Li-Rechargeable'!AU21+'[3]POM Portables Other'!AU21</f>
        <v>112938.2555494656</v>
      </c>
      <c r="AV12" s="51">
        <f>'[3]POM Portables Zn-based'!AV21+'[3]POM Portables NiMH'!AV21+'[3]POM Portables Li-Primary'!AV21+'[3]POM Portables Lead-acid'!AV21+'[3]POM Portables NiCd'!AV21+'[3]POM Portables Li-Rechargeable'!AV21+'[3]POM Portables Other'!AV21</f>
        <v>117724.37639701588</v>
      </c>
      <c r="AW12" s="51">
        <f>'[3]POM Portables Zn-based'!AW21+'[3]POM Portables NiMH'!AW21+'[3]POM Portables Li-Primary'!AW21+'[3]POM Portables Lead-acid'!AW21+'[3]POM Portables NiCd'!AW21+'[3]POM Portables Li-Rechargeable'!AW21+'[3]POM Portables Other'!AW21</f>
        <v>122777.28147832936</v>
      </c>
      <c r="AX12" s="51">
        <f>'[3]POM Portables Zn-based'!AX21+'[3]POM Portables NiMH'!AX21+'[3]POM Portables Li-Primary'!AX21+'[3]POM Portables Lead-acid'!AX21+'[3]POM Portables NiCd'!AX21+'[3]POM Portables Li-Rechargeable'!AX21+'[3]POM Portables Other'!AX21</f>
        <v>128112.69868389334</v>
      </c>
      <c r="AY12" s="51">
        <f>'[3]POM Portables Zn-based'!AY21+'[3]POM Portables NiMH'!AY21+'[3]POM Portables Li-Primary'!AY21+'[3]POM Portables Lead-acid'!AY21+'[3]POM Portables NiCd'!AY21+'[3]POM Portables Li-Rechargeable'!AY21+'[3]POM Portables Other'!AY21</f>
        <v>133747.29327566919</v>
      </c>
      <c r="AZ12" s="51">
        <f>'[3]POM Portables Zn-based'!AZ21+'[3]POM Portables NiMH'!AZ21+'[3]POM Portables Li-Primary'!AZ21+'[3]POM Portables Lead-acid'!AZ21+'[3]POM Portables NiCd'!AZ21+'[3]POM Portables Li-Rechargeable'!AZ21+'[3]POM Portables Other'!AZ21</f>
        <v>139698.72388956387</v>
      </c>
    </row>
    <row r="13" spans="1:52" x14ac:dyDescent="0.35">
      <c r="A13" s="47" t="s">
        <v>10</v>
      </c>
      <c r="B13" s="23">
        <f>'[3]POM Portables Zn-based'!B22+'[3]POM Portables NiMH'!B22+'[3]POM Portables Li-Primary'!B22+'[3]POM Portables Lead-acid'!B22+'[3]POM Portables NiCd'!B22+'[3]POM Portables Li-Rechargeable'!B22+'[3]POM Portables Other'!B22</f>
        <v>27461.942672581903</v>
      </c>
      <c r="C13" s="23">
        <f>'[3]POM Portables Zn-based'!C22+'[3]POM Portables NiMH'!C22+'[3]POM Portables Li-Primary'!C22+'[3]POM Portables Lead-acid'!C22+'[3]POM Portables NiCd'!C22+'[3]POM Portables Li-Rechargeable'!C22+'[3]POM Portables Other'!C22</f>
        <v>28452.576209758357</v>
      </c>
      <c r="D13" s="23">
        <f>'[3]POM Portables Zn-based'!D22+'[3]POM Portables NiMH'!D22+'[3]POM Portables Li-Primary'!D22+'[3]POM Portables Lead-acid'!D22+'[3]POM Portables NiCd'!D22+'[3]POM Portables Li-Rechargeable'!D22+'[3]POM Portables Other'!D22</f>
        <v>29552.770350942312</v>
      </c>
      <c r="E13" s="23">
        <f>'[3]POM Portables Zn-based'!E22+'[3]POM Portables NiMH'!E22+'[3]POM Portables Li-Primary'!E22+'[3]POM Portables Lead-acid'!E22+'[3]POM Portables NiCd'!E22+'[3]POM Portables Li-Rechargeable'!E22+'[3]POM Portables Other'!E22</f>
        <v>30964.632805233374</v>
      </c>
      <c r="F13" s="23">
        <f>'[3]POM Portables Zn-based'!F22+'[3]POM Portables NiMH'!F22+'[3]POM Portables Li-Primary'!F22+'[3]POM Portables Lead-acid'!F22+'[3]POM Portables NiCd'!F22+'[3]POM Portables Li-Rechargeable'!F22+'[3]POM Portables Other'!F22</f>
        <v>32873.061071482691</v>
      </c>
      <c r="G13" s="23">
        <f>'[3]POM Portables Zn-based'!G22+'[3]POM Portables NiMH'!G22+'[3]POM Portables Li-Primary'!G22+'[3]POM Portables Lead-acid'!G22+'[3]POM Portables NiCd'!G22+'[3]POM Portables Li-Rechargeable'!G22+'[3]POM Portables Other'!G22</f>
        <v>33567.389927984696</v>
      </c>
      <c r="H13" s="23">
        <f>'[3]POM Portables Zn-based'!H22+'[3]POM Portables NiMH'!H22+'[3]POM Portables Li-Primary'!H22+'[3]POM Portables Lead-acid'!H22+'[3]POM Portables NiCd'!H22+'[3]POM Portables Li-Rechargeable'!H22+'[3]POM Portables Other'!H22</f>
        <v>35765.2768221527</v>
      </c>
      <c r="I13" s="23">
        <f>'[3]POM Portables Zn-based'!I22+'[3]POM Portables NiMH'!I22+'[3]POM Portables Li-Primary'!I22+'[3]POM Portables Lead-acid'!I22+'[3]POM Portables NiCd'!I22+'[3]POM Portables Li-Rechargeable'!I22+'[3]POM Portables Other'!I22</f>
        <v>35099.877718909258</v>
      </c>
      <c r="J13" s="23">
        <f>'[3]POM Portables Zn-based'!J22+'[3]POM Portables NiMH'!J22+'[3]POM Portables Li-Primary'!J22+'[3]POM Portables Lead-acid'!J22+'[3]POM Portables NiCd'!J22+'[3]POM Portables Li-Rechargeable'!J22+'[3]POM Portables Other'!J22</f>
        <v>37048.745518901429</v>
      </c>
      <c r="K13" s="23">
        <f>'[3]POM Portables Zn-based'!K22+'[3]POM Portables NiMH'!K22+'[3]POM Portables Li-Primary'!K22+'[3]POM Portables Lead-acid'!K22+'[3]POM Portables NiCd'!K22+'[3]POM Portables Li-Rechargeable'!K22+'[3]POM Portables Other'!K22</f>
        <v>35614.994960621523</v>
      </c>
      <c r="L13" s="23">
        <f>'[3]POM Portables Zn-based'!L22+'[3]POM Portables NiMH'!L22+'[3]POM Portables Li-Primary'!L22+'[3]POM Portables Lead-acid'!L22+'[3]POM Portables NiCd'!L22+'[3]POM Portables Li-Rechargeable'!L22+'[3]POM Portables Other'!L22</f>
        <v>38551.602035594027</v>
      </c>
      <c r="M13" s="4">
        <v>43337.197</v>
      </c>
      <c r="N13" s="4">
        <v>43548.455000000002</v>
      </c>
      <c r="O13" s="4">
        <v>42440.931000000004</v>
      </c>
      <c r="P13" s="4">
        <v>43994.175000000003</v>
      </c>
      <c r="Q13" s="4">
        <v>43902</v>
      </c>
      <c r="R13" s="4">
        <v>45511</v>
      </c>
      <c r="S13" s="4">
        <v>50643</v>
      </c>
      <c r="T13" s="4">
        <v>52159</v>
      </c>
      <c r="U13" s="4">
        <v>55905</v>
      </c>
      <c r="V13" s="4">
        <v>65368</v>
      </c>
      <c r="W13" s="4">
        <v>63211</v>
      </c>
      <c r="X13" s="51">
        <f>'[3]POM Portables Zn-based'!X22+'[3]POM Portables NiMH'!X22+'[3]POM Portables Li-Primary'!X22+'[3]POM Portables Lead-acid'!X22+'[3]POM Portables NiCd'!X22+'[3]POM Portables Li-Rechargeable'!X22+'[3]POM Portables Other'!X22</f>
        <v>65677.791329464599</v>
      </c>
      <c r="Y13" s="51">
        <f>'[3]POM Portables Zn-based'!Y22+'[3]POM Portables NiMH'!Y22+'[3]POM Portables Li-Primary'!Y22+'[3]POM Portables Lead-acid'!Y22+'[3]POM Portables NiCd'!Y22+'[3]POM Portables Li-Rechargeable'!Y22+'[3]POM Portables Other'!Y22</f>
        <v>68477.598119807706</v>
      </c>
      <c r="Z13" s="51">
        <f>'[3]POM Portables Zn-based'!Z22+'[3]POM Portables NiMH'!Z22+'[3]POM Portables Li-Primary'!Z22+'[3]POM Portables Lead-acid'!Z22+'[3]POM Portables NiCd'!Z22+'[3]POM Portables Li-Rechargeable'!Z22+'[3]POM Portables Other'!Z22</f>
        <v>71485.896941320912</v>
      </c>
      <c r="AA13" s="51">
        <f>'[3]POM Portables Zn-based'!AA22+'[3]POM Portables NiMH'!AA22+'[3]POM Portables Li-Primary'!AA22+'[3]POM Portables Lead-acid'!AA22+'[3]POM Portables NiCd'!AA22+'[3]POM Portables Li-Rechargeable'!AA22+'[3]POM Portables Other'!AA22</f>
        <v>74721.867160906244</v>
      </c>
      <c r="AB13" s="51">
        <f>'[3]POM Portables Zn-based'!AB22+'[3]POM Portables NiMH'!AB22+'[3]POM Portables Li-Primary'!AB22+'[3]POM Portables Lead-acid'!AB22+'[3]POM Portables NiCd'!AB22+'[3]POM Portables Li-Rechargeable'!AB22+'[3]POM Portables Other'!AB22</f>
        <v>78206.560991195453</v>
      </c>
      <c r="AC13" s="51">
        <f>'[3]POM Portables Zn-based'!AC22+'[3]POM Portables NiMH'!AC22+'[3]POM Portables Li-Primary'!AC22+'[3]POM Portables Lead-acid'!AC22+'[3]POM Portables NiCd'!AC22+'[3]POM Portables Li-Rechargeable'!AC22+'[3]POM Portables Other'!AC22</f>
        <v>81963.089003605244</v>
      </c>
      <c r="AD13" s="51">
        <f>'[3]POM Portables Zn-based'!AD22+'[3]POM Portables NiMH'!AD22+'[3]POM Portables Li-Primary'!AD22+'[3]POM Portables Lead-acid'!AD22+'[3]POM Portables NiCd'!AD22+'[3]POM Portables Li-Rechargeable'!AD22+'[3]POM Portables Other'!AD22</f>
        <v>86016.824096900047</v>
      </c>
      <c r="AE13" s="51">
        <f>'[3]POM Portables Zn-based'!AE22+'[3]POM Portables NiMH'!AE22+'[3]POM Portables Li-Primary'!AE22+'[3]POM Portables Lead-acid'!AE22+'[3]POM Portables NiCd'!AE22+'[3]POM Portables Li-Rechargeable'!AE22+'[3]POM Portables Other'!AE22</f>
        <v>90395.625760665745</v>
      </c>
      <c r="AF13" s="51">
        <f>'[3]POM Portables Zn-based'!AF22+'[3]POM Portables NiMH'!AF22+'[3]POM Portables Li-Primary'!AF22+'[3]POM Portables Lead-acid'!AF22+'[3]POM Portables NiCd'!AF22+'[3]POM Portables Li-Rechargeable'!AF22+'[3]POM Portables Other'!AF22</f>
        <v>95105.315654968203</v>
      </c>
      <c r="AG13" s="51">
        <f>'[3]POM Portables Zn-based'!AG22+'[3]POM Portables NiMH'!AG22+'[3]POM Portables Li-Primary'!AG22+'[3]POM Portables Lead-acid'!AG22+'[3]POM Portables NiCd'!AG22+'[3]POM Portables Li-Rechargeable'!AG22+'[3]POM Portables Other'!AG22</f>
        <v>99418.252612866097</v>
      </c>
      <c r="AH13" s="51">
        <f>'[3]POM Portables Zn-based'!AH22+'[3]POM Portables NiMH'!AH22+'[3]POM Portables Li-Primary'!AH22+'[3]POM Portables Lead-acid'!AH22+'[3]POM Portables NiCd'!AH22+'[3]POM Portables Li-Rechargeable'!AH22+'[3]POM Portables Other'!AH22</f>
        <v>104012.76203622142</v>
      </c>
      <c r="AI13" s="51">
        <f>'[3]POM Portables Zn-based'!AI22+'[3]POM Portables NiMH'!AI22+'[3]POM Portables Li-Primary'!AI22+'[3]POM Portables Lead-acid'!AI22+'[3]POM Portables NiCd'!AI22+'[3]POM Portables Li-Rechargeable'!AI22+'[3]POM Portables Other'!AI22</f>
        <v>108909.91153723393</v>
      </c>
      <c r="AJ13" s="51">
        <f>'[3]POM Portables Zn-based'!AJ22+'[3]POM Portables NiMH'!AJ22+'[3]POM Portables Li-Primary'!AJ22+'[3]POM Portables Lead-acid'!AJ22+'[3]POM Portables NiCd'!AJ22+'[3]POM Portables Li-Rechargeable'!AJ22+'[3]POM Portables Other'!AJ22</f>
        <v>114132.41708539533</v>
      </c>
      <c r="AK13" s="51">
        <f>'[3]POM Portables Zn-based'!AK22+'[3]POM Portables NiMH'!AK22+'[3]POM Portables Li-Primary'!AK22+'[3]POM Portables Lead-acid'!AK22+'[3]POM Portables NiCd'!AK22+'[3]POM Portables Li-Rechargeable'!AK22+'[3]POM Portables Other'!AK22</f>
        <v>119704.77363089517</v>
      </c>
      <c r="AL13" s="51">
        <f>'[3]POM Portables Zn-based'!AL22+'[3]POM Portables NiMH'!AL22+'[3]POM Portables Li-Primary'!AL22+'[3]POM Portables Lead-acid'!AL22+'[3]POM Portables NiCd'!AL22+'[3]POM Portables Li-Rechargeable'!AL22+'[3]POM Portables Other'!AL22</f>
        <v>125653.39612320028</v>
      </c>
      <c r="AM13" s="51">
        <f>'[3]POM Portables Zn-based'!AM22+'[3]POM Portables NiMH'!AM22+'[3]POM Portables Li-Primary'!AM22+'[3]POM Portables Lead-acid'!AM22+'[3]POM Portables NiCd'!AM22+'[3]POM Portables Li-Rechargeable'!AM22+'[3]POM Portables Other'!AM22</f>
        <v>132006.77175354134</v>
      </c>
      <c r="AN13" s="51">
        <f>'[3]POM Portables Zn-based'!AN22+'[3]POM Portables NiMH'!AN22+'[3]POM Portables Li-Primary'!AN22+'[3]POM Portables Lead-acid'!AN22+'[3]POM Portables NiCd'!AN22+'[3]POM Portables Li-Rechargeable'!AN22+'[3]POM Portables Other'!AN22</f>
        <v>138795.62431617401</v>
      </c>
      <c r="AO13" s="51">
        <f>'[3]POM Portables Zn-based'!AO22+'[3]POM Portables NiMH'!AO22+'[3]POM Portables Li-Primary'!AO22+'[3]POM Portables Lead-acid'!AO22+'[3]POM Portables NiCd'!AO22+'[3]POM Portables Li-Rechargeable'!AO22+'[3]POM Portables Other'!AO22</f>
        <v>146053.09165469732</v>
      </c>
      <c r="AP13" s="51">
        <f>'[3]POM Portables Zn-based'!AP22+'[3]POM Portables NiMH'!AP22+'[3]POM Portables Li-Primary'!AP22+'[3]POM Portables Lead-acid'!AP22+'[3]POM Portables NiCd'!AP22+'[3]POM Portables Li-Rechargeable'!AP22+'[3]POM Portables Other'!AP22</f>
        <v>153165.93427668381</v>
      </c>
      <c r="AQ13" s="51">
        <f>'[3]POM Portables Zn-based'!AQ22+'[3]POM Portables NiMH'!AQ22+'[3]POM Portables Li-Primary'!AQ22+'[3]POM Portables Lead-acid'!AQ22+'[3]POM Portables NiCd'!AQ22+'[3]POM Portables Li-Rechargeable'!AQ22+'[3]POM Portables Other'!AQ22</f>
        <v>159108.5653225737</v>
      </c>
      <c r="AR13" s="51">
        <f>'[3]POM Portables Zn-based'!AR22+'[3]POM Portables NiMH'!AR22+'[3]POM Portables Li-Primary'!AR22+'[3]POM Portables Lead-acid'!AR22+'[3]POM Portables NiCd'!AR22+'[3]POM Portables Li-Rechargeable'!AR22+'[3]POM Portables Other'!AR22</f>
        <v>165374.83726447698</v>
      </c>
      <c r="AS13" s="51">
        <f>'[3]POM Portables Zn-based'!AS22+'[3]POM Portables NiMH'!AS22+'[3]POM Portables Li-Primary'!AS22+'[3]POM Portables Lead-acid'!AS22+'[3]POM Portables NiCd'!AS22+'[3]POM Portables Li-Rechargeable'!AS22+'[3]POM Portables Other'!AS22</f>
        <v>171983.73013999171</v>
      </c>
      <c r="AT13" s="51">
        <f>'[3]POM Portables Zn-based'!AT22+'[3]POM Portables NiMH'!AT22+'[3]POM Portables Li-Primary'!AT22+'[3]POM Portables Lead-acid'!AT22+'[3]POM Portables NiCd'!AT22+'[3]POM Portables Li-Rechargeable'!AT22+'[3]POM Portables Other'!AT22</f>
        <v>178955.35337778862</v>
      </c>
      <c r="AU13" s="51">
        <f>'[3]POM Portables Zn-based'!AU22+'[3]POM Portables NiMH'!AU22+'[3]POM Portables Li-Primary'!AU22+'[3]POM Portables Lead-acid'!AU22+'[3]POM Portables NiCd'!AU22+'[3]POM Portables Li-Rechargeable'!AU22+'[3]POM Portables Other'!AU22</f>
        <v>186311.01321343638</v>
      </c>
      <c r="AV13" s="51">
        <f>'[3]POM Portables Zn-based'!AV22+'[3]POM Portables NiMH'!AV22+'[3]POM Portables Li-Primary'!AV22+'[3]POM Portables Lead-acid'!AV22+'[3]POM Portables NiCd'!AV22+'[3]POM Portables Li-Rechargeable'!AV22+'[3]POM Portables Other'!AV22</f>
        <v>194073.28413403383</v>
      </c>
      <c r="AW13" s="51">
        <f>'[3]POM Portables Zn-based'!AW22+'[3]POM Portables NiMH'!AW22+'[3]POM Portables Li-Primary'!AW22+'[3]POM Portables Lead-acid'!AW22+'[3]POM Portables NiCd'!AW22+'[3]POM Portables Li-Rechargeable'!AW22+'[3]POM Portables Other'!AW22</f>
        <v>202266.08459258403</v>
      </c>
      <c r="AX13" s="51">
        <f>'[3]POM Portables Zn-based'!AX22+'[3]POM Portables NiMH'!AX22+'[3]POM Portables Li-Primary'!AX22+'[3]POM Portables Lead-acid'!AX22+'[3]POM Portables NiCd'!AX22+'[3]POM Portables Li-Rechargeable'!AX22+'[3]POM Portables Other'!AX22</f>
        <v>210914.75724745949</v>
      </c>
      <c r="AY13" s="51">
        <f>'[3]POM Portables Zn-based'!AY22+'[3]POM Portables NiMH'!AY22+'[3]POM Portables Li-Primary'!AY22+'[3]POM Portables Lead-acid'!AY22+'[3]POM Portables NiCd'!AY22+'[3]POM Portables Li-Rechargeable'!AY22+'[3]POM Portables Other'!AY22</f>
        <v>220046.15399758852</v>
      </c>
      <c r="AZ13" s="51">
        <f>'[3]POM Portables Zn-based'!AZ22+'[3]POM Portables NiMH'!AZ22+'[3]POM Portables Li-Primary'!AZ22+'[3]POM Portables Lead-acid'!AZ22+'[3]POM Portables NiCd'!AZ22+'[3]POM Portables Li-Rechargeable'!AZ22+'[3]POM Portables Other'!AZ22</f>
        <v>229688.72610018597</v>
      </c>
    </row>
    <row r="14" spans="1:52" x14ac:dyDescent="0.35">
      <c r="A14" s="47" t="s">
        <v>11</v>
      </c>
      <c r="B14" s="23">
        <f>'[3]POM Portables Zn-based'!B23+'[3]POM Portables NiMH'!B23+'[3]POM Portables Li-Primary'!B23+'[3]POM Portables Lead-acid'!B23+'[3]POM Portables NiCd'!B23+'[3]POM Portables Li-Rechargeable'!B23+'[3]POM Portables Other'!B23</f>
        <v>1222.6759146031088</v>
      </c>
      <c r="C14" s="23">
        <f>'[3]POM Portables Zn-based'!C23+'[3]POM Portables NiMH'!C23+'[3]POM Portables Li-Primary'!C23+'[3]POM Portables Lead-acid'!C23+'[3]POM Portables NiCd'!C23+'[3]POM Portables Li-Rechargeable'!C23+'[3]POM Portables Other'!C23</f>
        <v>1266.9911684477859</v>
      </c>
      <c r="D14" s="23">
        <f>'[3]POM Portables Zn-based'!D23+'[3]POM Portables NiMH'!D23+'[3]POM Portables Li-Primary'!D23+'[3]POM Portables Lead-acid'!D23+'[3]POM Portables NiCd'!D23+'[3]POM Portables Li-Rechargeable'!D23+'[3]POM Portables Other'!D23</f>
        <v>1316.1226836575515</v>
      </c>
      <c r="E14" s="23">
        <f>'[3]POM Portables Zn-based'!E23+'[3]POM Portables NiMH'!E23+'[3]POM Portables Li-Primary'!E23+'[3]POM Portables Lead-acid'!E23+'[3]POM Portables NiCd'!E23+'[3]POM Portables Li-Rechargeable'!E23+'[3]POM Portables Other'!E23</f>
        <v>1378.8540057739754</v>
      </c>
      <c r="F14" s="23">
        <f>'[3]POM Portables Zn-based'!F23+'[3]POM Portables NiMH'!F23+'[3]POM Portables Li-Primary'!F23+'[3]POM Portables Lead-acid'!F23+'[3]POM Portables NiCd'!F23+'[3]POM Portables Li-Rechargeable'!F23+'[3]POM Portables Other'!F23</f>
        <v>1465.0490829189896</v>
      </c>
      <c r="G14" s="23">
        <f>'[3]POM Portables Zn-based'!G23+'[3]POM Portables NiMH'!G23+'[3]POM Portables Li-Primary'!G23+'[3]POM Portables Lead-acid'!G23+'[3]POM Portables NiCd'!G23+'[3]POM Portables Li-Rechargeable'!G23+'[3]POM Portables Other'!G23</f>
        <v>1490.9866696903157</v>
      </c>
      <c r="H14" s="23">
        <f>'[3]POM Portables Zn-based'!H23+'[3]POM Portables NiMH'!H23+'[3]POM Portables Li-Primary'!H23+'[3]POM Portables Lead-acid'!H23+'[3]POM Portables NiCd'!H23+'[3]POM Portables Li-Rechargeable'!H23+'[3]POM Portables Other'!H23</f>
        <v>1591.8347209734798</v>
      </c>
      <c r="I14" s="23">
        <f>'[3]POM Portables Zn-based'!I23+'[3]POM Portables NiMH'!I23+'[3]POM Portables Li-Primary'!I23+'[3]POM Portables Lead-acid'!I23+'[3]POM Portables NiCd'!I23+'[3]POM Portables Li-Rechargeable'!I23+'[3]POM Portables Other'!I23</f>
        <v>1555.229307675984</v>
      </c>
      <c r="J14" s="23">
        <f>'[3]POM Portables Zn-based'!J23+'[3]POM Portables NiMH'!J23+'[3]POM Portables Li-Primary'!J23+'[3]POM Portables Lead-acid'!J23+'[3]POM Portables NiCd'!J23+'[3]POM Portables Li-Rechargeable'!J23+'[3]POM Portables Other'!J23</f>
        <v>1638.0588979015051</v>
      </c>
      <c r="K14" s="23">
        <f>'[3]POM Portables Zn-based'!K23+'[3]POM Portables NiMH'!K23+'[3]POM Portables Li-Primary'!K23+'[3]POM Portables Lead-acid'!K23+'[3]POM Portables NiCd'!K23+'[3]POM Portables Li-Rechargeable'!K23+'[3]POM Portables Other'!K23</f>
        <v>1574.9844200789842</v>
      </c>
      <c r="L14" s="23">
        <f>'[3]POM Portables Zn-based'!L23+'[3]POM Portables NiMH'!L23+'[3]POM Portables Li-Primary'!L23+'[3]POM Portables Lead-acid'!L23+'[3]POM Portables NiCd'!L23+'[3]POM Portables Li-Rechargeable'!L23+'[3]POM Portables Other'!L23</f>
        <v>1697.106400955952</v>
      </c>
      <c r="M14" s="4">
        <v>1850</v>
      </c>
      <c r="N14" s="4">
        <v>1589</v>
      </c>
      <c r="O14" s="4">
        <v>1587</v>
      </c>
      <c r="P14" s="4">
        <v>1535</v>
      </c>
      <c r="Q14" s="4">
        <v>1675</v>
      </c>
      <c r="R14" s="4">
        <v>1599</v>
      </c>
      <c r="S14" s="4">
        <v>1692</v>
      </c>
      <c r="T14" s="4">
        <v>1646</v>
      </c>
      <c r="U14" s="4">
        <v>1798</v>
      </c>
      <c r="V14" s="4">
        <v>1850</v>
      </c>
      <c r="W14" s="4">
        <v>2872</v>
      </c>
      <c r="X14" s="51">
        <f>'[3]POM Portables Zn-based'!X23+'[3]POM Portables NiMH'!X23+'[3]POM Portables Li-Primary'!X23+'[3]POM Portables Lead-acid'!X23+'[3]POM Portables NiCd'!X23+'[3]POM Portables Li-Rechargeable'!X23+'[3]POM Portables Other'!X23</f>
        <v>2975.0467315189371</v>
      </c>
      <c r="Y14" s="51">
        <f>'[3]POM Portables Zn-based'!Y23+'[3]POM Portables NiMH'!Y23+'[3]POM Portables Li-Primary'!Y23+'[3]POM Portables Lead-acid'!Y23+'[3]POM Portables NiCd'!Y23+'[3]POM Portables Li-Rechargeable'!Y23+'[3]POM Portables Other'!Y23</f>
        <v>3104.4819766042538</v>
      </c>
      <c r="Z14" s="51">
        <f>'[3]POM Portables Zn-based'!Z23+'[3]POM Portables NiMH'!Z23+'[3]POM Portables Li-Primary'!Z23+'[3]POM Portables Lead-acid'!Z23+'[3]POM Portables NiCd'!Z23+'[3]POM Portables Li-Rechargeable'!Z23+'[3]POM Portables Other'!Z23</f>
        <v>3243.6884510479281</v>
      </c>
      <c r="AA14" s="51">
        <f>'[3]POM Portables Zn-based'!AA23+'[3]POM Portables NiMH'!AA23+'[3]POM Portables Li-Primary'!AA23+'[3]POM Portables Lead-acid'!AA23+'[3]POM Portables NiCd'!AA23+'[3]POM Portables Li-Rechargeable'!AA23+'[3]POM Portables Other'!AA23</f>
        <v>3393.5695573031967</v>
      </c>
      <c r="AB14" s="51">
        <f>'[3]POM Portables Zn-based'!AB23+'[3]POM Portables NiMH'!AB23+'[3]POM Portables Li-Primary'!AB23+'[3]POM Portables Lead-acid'!AB23+'[3]POM Portables NiCd'!AB23+'[3]POM Portables Li-Rechargeable'!AB23+'[3]POM Portables Other'!AB23</f>
        <v>3555.1170795495746</v>
      </c>
      <c r="AC14" s="51">
        <f>'[3]POM Portables Zn-based'!AC23+'[3]POM Portables NiMH'!AC23+'[3]POM Portables Li-Primary'!AC23+'[3]POM Portables Lead-acid'!AC23+'[3]POM Portables NiCd'!AC23+'[3]POM Portables Li-Rechargeable'!AC23+'[3]POM Portables Other'!AC23</f>
        <v>3729.4199464563426</v>
      </c>
      <c r="AD14" s="51">
        <f>'[3]POM Portables Zn-based'!AD23+'[3]POM Portables NiMH'!AD23+'[3]POM Portables Li-Primary'!AD23+'[3]POM Portables Lead-acid'!AD23+'[3]POM Portables NiCd'!AD23+'[3]POM Portables Li-Rechargeable'!AD23+'[3]POM Portables Other'!AD23</f>
        <v>3917.6738662009843</v>
      </c>
      <c r="AE14" s="51">
        <f>'[3]POM Portables Zn-based'!AE23+'[3]POM Portables NiMH'!AE23+'[3]POM Portables Li-Primary'!AE23+'[3]POM Portables Lead-acid'!AE23+'[3]POM Portables NiCd'!AE23+'[3]POM Portables Li-Rechargeable'!AE23+'[3]POM Portables Other'!AE23</f>
        <v>4121.1919207114952</v>
      </c>
      <c r="AF14" s="51">
        <f>'[3]POM Portables Zn-based'!AF23+'[3]POM Portables NiMH'!AF23+'[3]POM Portables Li-Primary'!AF23+'[3]POM Portables Lead-acid'!AF23+'[3]POM Portables NiCd'!AF23+'[3]POM Portables Li-Rechargeable'!AF23+'[3]POM Portables Other'!AF23</f>
        <v>4340.5657984993777</v>
      </c>
      <c r="AG14" s="51">
        <f>'[3]POM Portables Zn-based'!AG23+'[3]POM Portables NiMH'!AG23+'[3]POM Portables Li-Primary'!AG23+'[3]POM Portables Lead-acid'!AG23+'[3]POM Portables NiCd'!AG23+'[3]POM Portables Li-Rechargeable'!AG23+'[3]POM Portables Other'!AG23</f>
        <v>4541.0629184787513</v>
      </c>
      <c r="AH14" s="51">
        <f>'[3]POM Portables Zn-based'!AH23+'[3]POM Portables NiMH'!AH23+'[3]POM Portables Li-Primary'!AH23+'[3]POM Portables Lead-acid'!AH23+'[3]POM Portables NiCd'!AH23+'[3]POM Portables Li-Rechargeable'!AH23+'[3]POM Portables Other'!AH23</f>
        <v>4754.7802977994243</v>
      </c>
      <c r="AI14" s="51">
        <f>'[3]POM Portables Zn-based'!AI23+'[3]POM Portables NiMH'!AI23+'[3]POM Portables Li-Primary'!AI23+'[3]POM Portables Lead-acid'!AI23+'[3]POM Portables NiCd'!AI23+'[3]POM Portables Li-Rechargeable'!AI23+'[3]POM Portables Other'!AI23</f>
        <v>4982.7107885250616</v>
      </c>
      <c r="AJ14" s="51">
        <f>'[3]POM Portables Zn-based'!AJ23+'[3]POM Portables NiMH'!AJ23+'[3]POM Portables Li-Primary'!AJ23+'[3]POM Portables Lead-acid'!AJ23+'[3]POM Portables NiCd'!AJ23+'[3]POM Portables Li-Rechargeable'!AJ23+'[3]POM Portables Other'!AJ23</f>
        <v>5225.9250371503949</v>
      </c>
      <c r="AK14" s="51">
        <f>'[3]POM Portables Zn-based'!AK23+'[3]POM Portables NiMH'!AK23+'[3]POM Portables Li-Primary'!AK23+'[3]POM Portables Lead-acid'!AK23+'[3]POM Portables NiCd'!AK23+'[3]POM Portables Li-Rechargeable'!AK23+'[3]POM Portables Other'!AK23</f>
        <v>5485.5776539875978</v>
      </c>
      <c r="AL14" s="51">
        <f>'[3]POM Portables Zn-based'!AL23+'[3]POM Portables NiMH'!AL23+'[3]POM Portables Li-Primary'!AL23+'[3]POM Portables Lead-acid'!AL23+'[3]POM Portables NiCd'!AL23+'[3]POM Portables Li-Rechargeable'!AL23+'[3]POM Portables Other'!AL23</f>
        <v>5762.9138737606054</v>
      </c>
      <c r="AM14" s="51">
        <f>'[3]POM Portables Zn-based'!AM23+'[3]POM Portables NiMH'!AM23+'[3]POM Portables Li-Primary'!AM23+'[3]POM Portables Lead-acid'!AM23+'[3]POM Portables NiCd'!AM23+'[3]POM Portables Li-Rechargeable'!AM23+'[3]POM Portables Other'!AM23</f>
        <v>6059.2767465819552</v>
      </c>
      <c r="AN14" s="51">
        <f>'[3]POM Portables Zn-based'!AN23+'[3]POM Portables NiMH'!AN23+'[3]POM Portables Li-Primary'!AN23+'[3]POM Portables Lead-acid'!AN23+'[3]POM Portables NiCd'!AN23+'[3]POM Portables Li-Rechargeable'!AN23+'[3]POM Portables Other'!AN23</f>
        <v>6376.1149016138716</v>
      </c>
      <c r="AO14" s="51">
        <f>'[3]POM Portables Zn-based'!AO23+'[3]POM Portables NiMH'!AO23+'[3]POM Portables Li-Primary'!AO23+'[3]POM Portables Lead-acid'!AO23+'[3]POM Portables NiCd'!AO23+'[3]POM Portables Li-Rechargeable'!AO23+'[3]POM Portables Other'!AO23</f>
        <v>6714.9909290920032</v>
      </c>
      <c r="AP14" s="51">
        <f>'[3]POM Portables Zn-based'!AP23+'[3]POM Portables NiMH'!AP23+'[3]POM Portables Li-Primary'!AP23+'[3]POM Portables Lead-acid'!AP23+'[3]POM Portables NiCd'!AP23+'[3]POM Portables Li-Rechargeable'!AP23+'[3]POM Portables Other'!AP23</f>
        <v>7049.1882214307043</v>
      </c>
      <c r="AQ14" s="51">
        <f>'[3]POM Portables Zn-based'!AQ23+'[3]POM Portables NiMH'!AQ23+'[3]POM Portables Li-Primary'!AQ23+'[3]POM Portables Lead-acid'!AQ23+'[3]POM Portables NiCd'!AQ23+'[3]POM Portables Li-Rechargeable'!AQ23+'[3]POM Portables Other'!AQ23</f>
        <v>7327.9648888431466</v>
      </c>
      <c r="AR14" s="51">
        <f>'[3]POM Portables Zn-based'!AR23+'[3]POM Portables NiMH'!AR23+'[3]POM Portables Li-Primary'!AR23+'[3]POM Portables Lead-acid'!AR23+'[3]POM Portables NiCd'!AR23+'[3]POM Portables Li-Rechargeable'!AR23+'[3]POM Portables Other'!AR23</f>
        <v>7622.0148562677941</v>
      </c>
      <c r="AS14" s="51">
        <f>'[3]POM Portables Zn-based'!AS23+'[3]POM Portables NiMH'!AS23+'[3]POM Portables Li-Primary'!AS23+'[3]POM Portables Lead-acid'!AS23+'[3]POM Portables NiCd'!AS23+'[3]POM Portables Li-Rechargeable'!AS23+'[3]POM Portables Other'!AS23</f>
        <v>7932.2354055041933</v>
      </c>
      <c r="AT14" s="51">
        <f>'[3]POM Portables Zn-based'!AT23+'[3]POM Portables NiMH'!AT23+'[3]POM Portables Li-Primary'!AT23+'[3]POM Portables Lead-acid'!AT23+'[3]POM Portables NiCd'!AT23+'[3]POM Portables Li-Rechargeable'!AT23+'[3]POM Portables Other'!AT23</f>
        <v>8259.577254965372</v>
      </c>
      <c r="AU14" s="51">
        <f>'[3]POM Portables Zn-based'!AU23+'[3]POM Portables NiMH'!AU23+'[3]POM Portables Li-Primary'!AU23+'[3]POM Portables Lead-acid'!AU23+'[3]POM Portables NiCd'!AU23+'[3]POM Portables Li-Rechargeable'!AU23+'[3]POM Portables Other'!AU23</f>
        <v>8605.0477513149381</v>
      </c>
      <c r="AV14" s="51">
        <f>'[3]POM Portables Zn-based'!AV23+'[3]POM Portables NiMH'!AV23+'[3]POM Portables Li-Primary'!AV23+'[3]POM Portables Lead-acid'!AV23+'[3]POM Portables NiCd'!AV23+'[3]POM Portables Li-Rechargeable'!AV23+'[3]POM Portables Other'!AV23</f>
        <v>8969.7142519294757</v>
      </c>
      <c r="AW14" s="51">
        <f>'[3]POM Portables Zn-based'!AW23+'[3]POM Portables NiMH'!AW23+'[3]POM Portables Li-Primary'!AW23+'[3]POM Portables Lead-acid'!AW23+'[3]POM Portables NiCd'!AW23+'[3]POM Portables Li-Rechargeable'!AW23+'[3]POM Portables Other'!AW23</f>
        <v>9354.7077096026442</v>
      </c>
      <c r="AX14" s="51">
        <f>'[3]POM Portables Zn-based'!AX23+'[3]POM Portables NiMH'!AX23+'[3]POM Portables Li-Primary'!AX23+'[3]POM Portables Lead-acid'!AX23+'[3]POM Portables NiCd'!AX23+'[3]POM Portables Li-Rechargeable'!AX23+'[3]POM Portables Other'!AX23</f>
        <v>9761.2264715907513</v>
      </c>
      <c r="AY14" s="51">
        <f>'[3]POM Portables Zn-based'!AY23+'[3]POM Portables NiMH'!AY23+'[3]POM Portables Li-Primary'!AY23+'[3]POM Portables Lead-acid'!AY23+'[3]POM Portables NiCd'!AY23+'[3]POM Portables Li-Rechargeable'!AY23+'[3]POM Portables Other'!AY23</f>
        <v>10190.540305823793</v>
      </c>
      <c r="AZ14" s="51">
        <f>'[3]POM Portables Zn-based'!AZ23+'[3]POM Portables NiMH'!AZ23+'[3]POM Portables Li-Primary'!AZ23+'[3]POM Portables Lead-acid'!AZ23+'[3]POM Portables NiCd'!AZ23+'[3]POM Portables Li-Rechargeable'!AZ23+'[3]POM Portables Other'!AZ23</f>
        <v>10643.994667873601</v>
      </c>
    </row>
    <row r="15" spans="1:52" x14ac:dyDescent="0.35">
      <c r="A15" s="47" t="s">
        <v>12</v>
      </c>
      <c r="B15" s="23">
        <f>'[3]POM Portables Zn-based'!B24+'[3]POM Portables NiMH'!B24+'[3]POM Portables Li-Primary'!B24+'[3]POM Portables Lead-acid'!B24+'[3]POM Portables NiCd'!B24+'[3]POM Portables Li-Rechargeable'!B24+'[3]POM Portables Other'!B24</f>
        <v>1350.2307532617033</v>
      </c>
      <c r="C15" s="23">
        <f>'[3]POM Portables Zn-based'!C24+'[3]POM Portables NiMH'!C24+'[3]POM Portables Li-Primary'!C24+'[3]POM Portables Lead-acid'!C24+'[3]POM Portables NiCd'!C24+'[3]POM Portables Li-Rechargeable'!C24+'[3]POM Portables Other'!C24</f>
        <v>1399.1691660209876</v>
      </c>
      <c r="D15" s="23">
        <f>'[3]POM Portables Zn-based'!D24+'[3]POM Portables NiMH'!D24+'[3]POM Portables Li-Primary'!D24+'[3]POM Portables Lead-acid'!D24+'[3]POM Portables NiCd'!D24+'[3]POM Portables Li-Rechargeable'!D24+'[3]POM Portables Other'!D24</f>
        <v>1453.4262933580421</v>
      </c>
      <c r="E15" s="23">
        <f>'[3]POM Portables Zn-based'!E24+'[3]POM Portables NiMH'!E24+'[3]POM Portables Li-Primary'!E24+'[3]POM Portables Lead-acid'!E24+'[3]POM Portables NiCd'!E24+'[3]POM Portables Li-Rechargeable'!E24+'[3]POM Portables Other'!E24</f>
        <v>1522.7020182682336</v>
      </c>
      <c r="F15" s="23">
        <f>'[3]POM Portables Zn-based'!F24+'[3]POM Portables NiMH'!F24+'[3]POM Portables Li-Primary'!F24+'[3]POM Portables Lead-acid'!F24+'[3]POM Portables NiCd'!F24+'[3]POM Portables Li-Rechargeable'!F24+'[3]POM Portables Other'!F24</f>
        <v>1617.8893385964843</v>
      </c>
      <c r="G15" s="23">
        <f>'[3]POM Portables Zn-based'!G24+'[3]POM Portables NiMH'!G24+'[3]POM Portables Li-Primary'!G24+'[3]POM Portables Lead-acid'!G24+'[3]POM Portables NiCd'!G24+'[3]POM Portables Li-Rechargeable'!G24+'[3]POM Portables Other'!G24</f>
        <v>1646.5328465823327</v>
      </c>
      <c r="H15" s="23">
        <f>'[3]POM Portables Zn-based'!H24+'[3]POM Portables NiMH'!H24+'[3]POM Portables Li-Primary'!H24+'[3]POM Portables Lead-acid'!H24+'[3]POM Portables NiCd'!H24+'[3]POM Portables Li-Rechargeable'!H24+'[3]POM Portables Other'!H24</f>
        <v>1757.9018026750373</v>
      </c>
      <c r="I15" s="23">
        <f>'[3]POM Portables Zn-based'!I24+'[3]POM Portables NiMH'!I24+'[3]POM Portables Li-Primary'!I24+'[3]POM Portables Lead-acid'!I24+'[3]POM Portables NiCd'!I24+'[3]POM Portables Li-Rechargeable'!I24+'[3]POM Portables Other'!I24</f>
        <v>1717.4775543686681</v>
      </c>
      <c r="J15" s="23">
        <f>'[3]POM Portables Zn-based'!J24+'[3]POM Portables NiMH'!J24+'[3]POM Portables Li-Primary'!J24+'[3]POM Portables Lead-acid'!J24+'[3]POM Portables NiCd'!J24+'[3]POM Portables Li-Rechargeable'!J24+'[3]POM Portables Other'!J24</f>
        <v>1808.9482856285269</v>
      </c>
      <c r="K15" s="23">
        <f>'[3]POM Portables Zn-based'!K24+'[3]POM Portables NiMH'!K24+'[3]POM Portables Li-Primary'!K24+'[3]POM Portables Lead-acid'!K24+'[3]POM Portables NiCd'!K24+'[3]POM Portables Li-Rechargeable'!K24+'[3]POM Portables Other'!K24</f>
        <v>1739.2936055250625</v>
      </c>
      <c r="L15" s="23">
        <f>'[3]POM Portables Zn-based'!L24+'[3]POM Portables NiMH'!L24+'[3]POM Portables Li-Primary'!L24+'[3]POM Portables Lead-acid'!L24+'[3]POM Portables NiCd'!L24+'[3]POM Portables Li-Rechargeable'!L24+'[3]POM Portables Other'!L24</f>
        <v>1874.1558795421672</v>
      </c>
      <c r="M15" s="4">
        <v>2043</v>
      </c>
      <c r="N15" s="4">
        <v>1569.4</v>
      </c>
      <c r="O15" s="4">
        <v>1547.7</v>
      </c>
      <c r="P15" s="4">
        <v>1589.6146666666666</v>
      </c>
      <c r="Q15" s="4">
        <v>1804</v>
      </c>
      <c r="R15" s="4">
        <v>1684</v>
      </c>
      <c r="S15" s="4">
        <v>2357</v>
      </c>
      <c r="T15" s="4">
        <v>2842</v>
      </c>
      <c r="U15" s="4">
        <v>2920</v>
      </c>
      <c r="V15" s="4">
        <v>2507</v>
      </c>
      <c r="W15" s="4">
        <v>3173</v>
      </c>
      <c r="X15" s="51">
        <f>'[3]POM Portables Zn-based'!X24+'[3]POM Portables NiMH'!X24+'[3]POM Portables Li-Primary'!X24+'[3]POM Portables Lead-acid'!X24+'[3]POM Portables NiCd'!X24+'[3]POM Portables Li-Rechargeable'!X24+'[3]POM Portables Other'!X24</f>
        <v>3286.8465456509703</v>
      </c>
      <c r="Y15" s="51">
        <f>'[3]POM Portables Zn-based'!Y24+'[3]POM Portables NiMH'!Y24+'[3]POM Portables Li-Primary'!Y24+'[3]POM Portables Lead-acid'!Y24+'[3]POM Portables NiCd'!Y24+'[3]POM Portables Li-Rechargeable'!Y24+'[3]POM Portables Other'!Y24</f>
        <v>3429.847253400173</v>
      </c>
      <c r="Z15" s="51">
        <f>'[3]POM Portables Zn-based'!Z24+'[3]POM Portables NiMH'!Z24+'[3]POM Portables Li-Primary'!Z24+'[3]POM Portables Lead-acid'!Z24+'[3]POM Portables NiCd'!Z24+'[3]POM Portables Li-Rechargeable'!Z24+'[3]POM Portables Other'!Z24</f>
        <v>3583.6432643367257</v>
      </c>
      <c r="AA15" s="51">
        <f>'[3]POM Portables Zn-based'!AA24+'[3]POM Portables NiMH'!AA24+'[3]POM Portables Li-Primary'!AA24+'[3]POM Portables Lead-acid'!AA24+'[3]POM Portables NiCd'!AA24+'[3]POM Portables Li-Rechargeable'!AA24+'[3]POM Portables Other'!AA24</f>
        <v>3749.2326620205577</v>
      </c>
      <c r="AB15" s="51">
        <f>'[3]POM Portables Zn-based'!AB24+'[3]POM Portables NiMH'!AB24+'[3]POM Portables Li-Primary'!AB24+'[3]POM Portables Lead-acid'!AB24+'[3]POM Portables NiCd'!AB24+'[3]POM Portables Li-Rechargeable'!AB24+'[3]POM Portables Other'!AB24</f>
        <v>3927.7111745859329</v>
      </c>
      <c r="AC15" s="51">
        <f>'[3]POM Portables Zn-based'!AC24+'[3]POM Portables NiMH'!AC24+'[3]POM Portables Li-Primary'!AC24+'[3]POM Portables Lead-acid'!AC24+'[3]POM Portables NiCd'!AC24+'[3]POM Portables Li-Rechargeable'!AC24+'[3]POM Portables Other'!AC24</f>
        <v>4120.2818558864819</v>
      </c>
      <c r="AD15" s="51">
        <f>'[3]POM Portables Zn-based'!AD24+'[3]POM Portables NiMH'!AD24+'[3]POM Portables Li-Primary'!AD24+'[3]POM Portables Lead-acid'!AD24+'[3]POM Portables NiCd'!AD24+'[3]POM Portables Li-Rechargeable'!AD24+'[3]POM Portables Other'!AD24</f>
        <v>4328.2657303118813</v>
      </c>
      <c r="AE15" s="51">
        <f>'[3]POM Portables Zn-based'!AE24+'[3]POM Portables NiMH'!AE24+'[3]POM Portables Li-Primary'!AE24+'[3]POM Portables Lead-acid'!AE24+'[3]POM Portables NiCd'!AE24+'[3]POM Portables Li-Rechargeable'!AE24+'[3]POM Portables Other'!AE24</f>
        <v>4553.1134973598791</v>
      </c>
      <c r="AF15" s="51">
        <f>'[3]POM Portables Zn-based'!AF24+'[3]POM Portables NiMH'!AF24+'[3]POM Portables Li-Primary'!AF24+'[3]POM Portables Lead-acid'!AF24+'[3]POM Portables NiCd'!AF24+'[3]POM Portables Li-Rechargeable'!AF24+'[3]POM Portables Other'!AF24</f>
        <v>4795.4788574646682</v>
      </c>
      <c r="AG15" s="51">
        <f>'[3]POM Portables Zn-based'!AG24+'[3]POM Portables NiMH'!AG24+'[3]POM Portables Li-Primary'!AG24+'[3]POM Portables Lead-acid'!AG24+'[3]POM Portables NiCd'!AG24+'[3]POM Portables Li-Rechargeable'!AG24+'[3]POM Portables Other'!AG24</f>
        <v>5016.9890808959181</v>
      </c>
      <c r="AH15" s="51">
        <f>'[3]POM Portables Zn-based'!AH24+'[3]POM Portables NiMH'!AH24+'[3]POM Portables Li-Primary'!AH24+'[3]POM Portables Lead-acid'!AH24+'[3]POM Portables NiCd'!AH24+'[3]POM Portables Li-Rechargeable'!AH24+'[3]POM Portables Other'!AH24</f>
        <v>5253.1051131328595</v>
      </c>
      <c r="AI15" s="51">
        <f>'[3]POM Portables Zn-based'!AI24+'[3]POM Portables NiMH'!AI24+'[3]POM Portables Li-Primary'!AI24+'[3]POM Portables Lead-acid'!AI24+'[3]POM Portables NiCd'!AI24+'[3]POM Portables Li-Rechargeable'!AI24+'[3]POM Portables Other'!AI24</f>
        <v>5504.9238621135182</v>
      </c>
      <c r="AJ15" s="51">
        <f>'[3]POM Portables Zn-based'!AJ24+'[3]POM Portables NiMH'!AJ24+'[3]POM Portables Li-Primary'!AJ24+'[3]POM Portables Lead-acid'!AJ24+'[3]POM Portables NiCd'!AJ24+'[3]POM Portables Li-Rechargeable'!AJ24+'[3]POM Portables Other'!AJ24</f>
        <v>5773.6281834534129</v>
      </c>
      <c r="AK15" s="51">
        <f>'[3]POM Portables Zn-based'!AK24+'[3]POM Portables NiMH'!AK24+'[3]POM Portables Li-Primary'!AK24+'[3]POM Portables Lead-acid'!AK24+'[3]POM Portables NiCd'!AK24+'[3]POM Portables Li-Rechargeable'!AK24+'[3]POM Portables Other'!AK24</f>
        <v>6060.4936964145718</v>
      </c>
      <c r="AL15" s="51">
        <f>'[3]POM Portables Zn-based'!AL24+'[3]POM Portables NiMH'!AL24+'[3]POM Portables Li-Primary'!AL24+'[3]POM Portables Lead-acid'!AL24+'[3]POM Portables NiCd'!AL24+'[3]POM Portables Li-Rechargeable'!AL24+'[3]POM Portables Other'!AL24</f>
        <v>6366.8961425635089</v>
      </c>
      <c r="AM15" s="51">
        <f>'[3]POM Portables Zn-based'!AM24+'[3]POM Portables NiMH'!AM24+'[3]POM Portables Li-Primary'!AM24+'[3]POM Portables Lead-acid'!AM24+'[3]POM Portables NiCd'!AM24+'[3]POM Portables Li-Rechargeable'!AM24+'[3]POM Portables Other'!AM24</f>
        <v>6694.3193303985181</v>
      </c>
      <c r="AN15" s="51">
        <f>'[3]POM Portables Zn-based'!AN24+'[3]POM Portables NiMH'!AN24+'[3]POM Portables Li-Primary'!AN24+'[3]POM Portables Lead-acid'!AN24+'[3]POM Portables NiCd'!AN24+'[3]POM Portables Li-Rechargeable'!AN24+'[3]POM Portables Other'!AN24</f>
        <v>7044.363712681341</v>
      </c>
      <c r="AO15" s="51">
        <f>'[3]POM Portables Zn-based'!AO24+'[3]POM Portables NiMH'!AO24+'[3]POM Portables Li-Primary'!AO24+'[3]POM Portables Lead-acid'!AO24+'[3]POM Portables NiCd'!AO24+'[3]POM Portables Li-Rechargeable'!AO24+'[3]POM Portables Other'!AO24</f>
        <v>7418.7556469390402</v>
      </c>
      <c r="AP15" s="51">
        <f>'[3]POM Portables Zn-based'!AP24+'[3]POM Portables NiMH'!AP24+'[3]POM Portables Li-Primary'!AP24+'[3]POM Portables Lead-acid'!AP24+'[3]POM Portables NiCd'!AP24+'[3]POM Portables Li-Rechargeable'!AP24+'[3]POM Portables Other'!AP24</f>
        <v>7787.978491155859</v>
      </c>
      <c r="AQ15" s="51">
        <f>'[3]POM Portables Zn-based'!AQ24+'[3]POM Portables NiMH'!AQ24+'[3]POM Portables Li-Primary'!AQ24+'[3]POM Portables Lead-acid'!AQ24+'[3]POM Portables NiCd'!AQ24+'[3]POM Portables Li-Rechargeable'!AQ24+'[3]POM Portables Other'!AQ24</f>
        <v>8095.9723510791455</v>
      </c>
      <c r="AR15" s="51">
        <f>'[3]POM Portables Zn-based'!AR24+'[3]POM Portables NiMH'!AR24+'[3]POM Portables Li-Primary'!AR24+'[3]POM Portables Lead-acid'!AR24+'[3]POM Portables NiCd'!AR24+'[3]POM Portables Li-Rechargeable'!AR24+'[3]POM Portables Other'!AR24</f>
        <v>8420.8402294351363</v>
      </c>
      <c r="AS15" s="51">
        <f>'[3]POM Portables Zn-based'!AS24+'[3]POM Portables NiMH'!AS24+'[3]POM Portables Li-Primary'!AS24+'[3]POM Portables Lead-acid'!AS24+'[3]POM Portables NiCd'!AS24+'[3]POM Portables Li-Rechargeable'!AS24+'[3]POM Portables Other'!AS24</f>
        <v>8763.5734476548769</v>
      </c>
      <c r="AT15" s="51">
        <f>'[3]POM Portables Zn-based'!AT24+'[3]POM Portables NiMH'!AT24+'[3]POM Portables Li-Primary'!AT24+'[3]POM Portables Lead-acid'!AT24+'[3]POM Portables NiCd'!AT24+'[3]POM Portables Li-Rechargeable'!AT24+'[3]POM Portables Other'!AT24</f>
        <v>9125.2223642079116</v>
      </c>
      <c r="AU15" s="51">
        <f>'[3]POM Portables Zn-based'!AU24+'[3]POM Portables NiMH'!AU24+'[3]POM Portables Li-Primary'!AU24+'[3]POM Portables Lead-acid'!AU24+'[3]POM Portables NiCd'!AU24+'[3]POM Portables Li-Rechargeable'!AU24+'[3]POM Portables Other'!AU24</f>
        <v>9506.8999007389612</v>
      </c>
      <c r="AV15" s="51">
        <f>'[3]POM Portables Zn-based'!AV24+'[3]POM Portables NiMH'!AV24+'[3]POM Portables Li-Primary'!AV24+'[3]POM Portables Lead-acid'!AV24+'[3]POM Portables NiCd'!AV24+'[3]POM Portables Li-Rechargeable'!AV24+'[3]POM Portables Other'!AV24</f>
        <v>9909.7852790293255</v>
      </c>
      <c r="AW15" s="51">
        <f>'[3]POM Portables Zn-based'!AW24+'[3]POM Portables NiMH'!AW24+'[3]POM Portables Li-Primary'!AW24+'[3]POM Portables Lead-acid'!AW24+'[3]POM Portables NiCd'!AW24+'[3]POM Portables Li-Rechargeable'!AW24+'[3]POM Portables Other'!AW24</f>
        <v>10335.127981395957</v>
      </c>
      <c r="AX15" s="51">
        <f>'[3]POM Portables Zn-based'!AX24+'[3]POM Portables NiMH'!AX24+'[3]POM Portables Li-Primary'!AX24+'[3]POM Portables Lead-acid'!AX24+'[3]POM Portables NiCd'!AX24+'[3]POM Portables Li-Rechargeable'!AX24+'[3]POM Portables Other'!AX24</f>
        <v>10784.251947896049</v>
      </c>
      <c r="AY15" s="51">
        <f>'[3]POM Portables Zn-based'!AY24+'[3]POM Portables NiMH'!AY24+'[3]POM Portables Li-Primary'!AY24+'[3]POM Portables Lead-acid'!AY24+'[3]POM Portables NiCd'!AY24+'[3]POM Portables Li-Rechargeable'!AY24+'[3]POM Portables Other'!AY24</f>
        <v>11258.560024505188</v>
      </c>
      <c r="AZ15" s="51">
        <f>'[3]POM Portables Zn-based'!AZ24+'[3]POM Portables NiMH'!AZ24+'[3]POM Portables Li-Primary'!AZ24+'[3]POM Portables Lead-acid'!AZ24+'[3]POM Portables NiCd'!AZ24+'[3]POM Portables Li-Rechargeable'!AZ24+'[3]POM Portables Other'!AZ24</f>
        <v>11759.538677285145</v>
      </c>
    </row>
    <row r="16" spans="1:52" x14ac:dyDescent="0.35">
      <c r="A16" s="47" t="s">
        <v>13</v>
      </c>
      <c r="B16" s="23">
        <f>'[3]POM Portables Zn-based'!B25+'[3]POM Portables NiMH'!B25+'[3]POM Portables Li-Primary'!B25+'[3]POM Portables Lead-acid'!B25+'[3]POM Portables NiCd'!B25+'[3]POM Portables Li-Rechargeable'!B25+'[3]POM Portables Other'!B25</f>
        <v>123.78767502981745</v>
      </c>
      <c r="C16" s="23">
        <f>'[3]POM Portables Zn-based'!C25+'[3]POM Portables NiMH'!C25+'[3]POM Portables Li-Primary'!C25+'[3]POM Portables Lead-acid'!C25+'[3]POM Portables NiCd'!C25+'[3]POM Portables Li-Rechargeable'!C25+'[3]POM Portables Other'!C25</f>
        <v>128.27429505420017</v>
      </c>
      <c r="D16" s="23">
        <f>'[3]POM Portables Zn-based'!D25+'[3]POM Portables NiMH'!D25+'[3]POM Portables Li-Primary'!D25+'[3]POM Portables Lead-acid'!D25+'[3]POM Portables NiCd'!D25+'[3]POM Portables Li-Rechargeable'!D25+'[3]POM Portables Other'!D25</f>
        <v>133.24852899949158</v>
      </c>
      <c r="E16" s="23">
        <f>'[3]POM Portables Zn-based'!E25+'[3]POM Portables NiMH'!E25+'[3]POM Portables Li-Primary'!E25+'[3]POM Portables Lead-acid'!E25+'[3]POM Portables NiCd'!E25+'[3]POM Portables Li-Rechargeable'!E25+'[3]POM Portables Other'!E25</f>
        <v>139.59965150349495</v>
      </c>
      <c r="F16" s="23">
        <f>'[3]POM Portables Zn-based'!F25+'[3]POM Portables NiMH'!F25+'[3]POM Portables Li-Primary'!F25+'[3]POM Portables Lead-acid'!F25+'[3]POM Portables NiCd'!F25+'[3]POM Portables Li-Rechargeable'!F25+'[3]POM Portables Other'!F25</f>
        <v>148.32632066525773</v>
      </c>
      <c r="G16" s="23">
        <f>'[3]POM Portables Zn-based'!G25+'[3]POM Portables NiMH'!G25+'[3]POM Portables Li-Primary'!G25+'[3]POM Portables Lead-acid'!G25+'[3]POM Portables NiCd'!G25+'[3]POM Portables Li-Rechargeable'!G25+'[3]POM Portables Other'!G25</f>
        <v>150.95232607188979</v>
      </c>
      <c r="H16" s="23">
        <f>'[3]POM Portables Zn-based'!H25+'[3]POM Portables NiMH'!H25+'[3]POM Portables Li-Primary'!H25+'[3]POM Portables Lead-acid'!H25+'[3]POM Portables NiCd'!H25+'[3]POM Portables Li-Rechargeable'!H25+'[3]POM Portables Other'!H25</f>
        <v>161.16250985855822</v>
      </c>
      <c r="I16" s="23">
        <f>'[3]POM Portables Zn-based'!I25+'[3]POM Portables NiMH'!I25+'[3]POM Portables Li-Primary'!I25+'[3]POM Portables Lead-acid'!I25+'[3]POM Portables NiCd'!I25+'[3]POM Portables Li-Rechargeable'!I25+'[3]POM Portables Other'!I25</f>
        <v>157.45645909606046</v>
      </c>
      <c r="J16" s="23">
        <f>'[3]POM Portables Zn-based'!J25+'[3]POM Portables NiMH'!J25+'[3]POM Portables Li-Primary'!J25+'[3]POM Portables Lead-acid'!J25+'[3]POM Portables NiCd'!J25+'[3]POM Portables Li-Rechargeable'!J25+'[3]POM Portables Other'!J25</f>
        <v>165.84239544700105</v>
      </c>
      <c r="K16" s="23">
        <f>'[3]POM Portables Zn-based'!K25+'[3]POM Portables NiMH'!K25+'[3]POM Portables Li-Primary'!K25+'[3]POM Portables Lead-acid'!K25+'[3]POM Portables NiCd'!K25+'[3]POM Portables Li-Rechargeable'!K25+'[3]POM Portables Other'!K25</f>
        <v>159.45653074637502</v>
      </c>
      <c r="L16" s="23">
        <f>'[3]POM Portables Zn-based'!L25+'[3]POM Portables NiMH'!L25+'[3]POM Portables Li-Primary'!L25+'[3]POM Portables Lead-acid'!L25+'[3]POM Portables NiCd'!L25+'[3]POM Portables Li-Rechargeable'!L25+'[3]POM Portables Other'!L25</f>
        <v>171.82055616164854</v>
      </c>
      <c r="M16" s="4">
        <v>187.3</v>
      </c>
      <c r="N16" s="4">
        <v>165.5</v>
      </c>
      <c r="O16" s="4">
        <v>206</v>
      </c>
      <c r="P16" s="4">
        <v>184.5</v>
      </c>
      <c r="Q16" s="31">
        <v>169.5</v>
      </c>
      <c r="R16" s="31">
        <v>221.4</v>
      </c>
      <c r="S16" s="31">
        <v>263.7</v>
      </c>
      <c r="T16" s="31">
        <v>254.8</v>
      </c>
      <c r="U16" s="31">
        <v>169</v>
      </c>
      <c r="V16" s="31">
        <v>311.8</v>
      </c>
      <c r="W16" s="31">
        <v>339.9</v>
      </c>
      <c r="X16" s="51">
        <f>'[3]POM Portables Zn-based'!X25+'[3]POM Portables NiMH'!X25+'[3]POM Portables Li-Primary'!X25+'[3]POM Portables Lead-acid'!X25+'[3]POM Portables NiCd'!X25+'[3]POM Portables Li-Rechargeable'!X25+'[3]POM Portables Other'!X25</f>
        <v>352.09553761952873</v>
      </c>
      <c r="Y16" s="51">
        <f>'[3]POM Portables Zn-based'!Y25+'[3]POM Portables NiMH'!Y25+'[3]POM Portables Li-Primary'!Y25+'[3]POM Portables Lead-acid'!Y25+'[3]POM Portables NiCd'!Y25+'[3]POM Portables Li-Rechargeable'!Y25+'[3]POM Portables Other'!Y25</f>
        <v>367.41414479379722</v>
      </c>
      <c r="Z16" s="51">
        <f>'[3]POM Portables Zn-based'!Z25+'[3]POM Portables NiMH'!Z25+'[3]POM Portables Li-Primary'!Z25+'[3]POM Portables Lead-acid'!Z25+'[3]POM Portables NiCd'!Z25+'[3]POM Portables Li-Rechargeable'!Z25+'[3]POM Portables Other'!Z25</f>
        <v>383.88917287994104</v>
      </c>
      <c r="AA16" s="51">
        <f>'[3]POM Portables Zn-based'!AA25+'[3]POM Portables NiMH'!AA25+'[3]POM Portables Li-Primary'!AA25+'[3]POM Portables Lead-acid'!AA25+'[3]POM Portables NiCd'!AA25+'[3]POM Portables Li-Rechargeable'!AA25+'[3]POM Portables Other'!AA25</f>
        <v>401.62753918083433</v>
      </c>
      <c r="AB16" s="51">
        <f>'[3]POM Portables Zn-based'!AB25+'[3]POM Portables NiMH'!AB25+'[3]POM Portables Li-Primary'!AB25+'[3]POM Portables Lead-acid'!AB25+'[3]POM Portables NiCd'!AB25+'[3]POM Portables Li-Rechargeable'!AB25+'[3]POM Portables Other'!AB25</f>
        <v>420.74662093972847</v>
      </c>
      <c r="AC16" s="51">
        <f>'[3]POM Portables Zn-based'!AC25+'[3]POM Portables NiMH'!AC25+'[3]POM Portables Li-Primary'!AC25+'[3]POM Portables Lead-acid'!AC25+'[3]POM Portables NiCd'!AC25+'[3]POM Portables Li-Rechargeable'!AC25+'[3]POM Portables Other'!AC25</f>
        <v>441.37529240964858</v>
      </c>
      <c r="AD16" s="51">
        <f>'[3]POM Portables Zn-based'!AD25+'[3]POM Portables NiMH'!AD25+'[3]POM Portables Li-Primary'!AD25+'[3]POM Portables Lead-acid'!AD25+'[3]POM Portables NiCd'!AD25+'[3]POM Portables Li-Rechargeable'!AD25+'[3]POM Portables Other'!AD25</f>
        <v>463.65506515380025</v>
      </c>
      <c r="AE16" s="51">
        <f>'[3]POM Portables Zn-based'!AE25+'[3]POM Portables NiMH'!AE25+'[3]POM Portables Li-Primary'!AE25+'[3]POM Portables Lead-acid'!AE25+'[3]POM Portables NiCd'!AE25+'[3]POM Portables Li-Rechargeable'!AE25+'[3]POM Portables Other'!AE25</f>
        <v>487.74134186972037</v>
      </c>
      <c r="AF16" s="51">
        <f>'[3]POM Portables Zn-based'!AF25+'[3]POM Portables NiMH'!AF25+'[3]POM Portables Li-Primary'!AF25+'[3]POM Portables Lead-acid'!AF25+'[3]POM Portables NiCd'!AF25+'[3]POM Portables Li-Rechargeable'!AF25+'[3]POM Portables Other'!AF25</f>
        <v>513.70414864552174</v>
      </c>
      <c r="AG16" s="51">
        <f>'[3]POM Portables Zn-based'!AG25+'[3]POM Portables NiMH'!AG25+'[3]POM Portables Li-Primary'!AG25+'[3]POM Portables Lead-acid'!AG25+'[3]POM Portables NiCd'!AG25+'[3]POM Portables Li-Rechargeable'!AG25+'[3]POM Portables Other'!AG25</f>
        <v>537.43289902191066</v>
      </c>
      <c r="AH16" s="51">
        <f>'[3]POM Portables Zn-based'!AH25+'[3]POM Portables NiMH'!AH25+'[3]POM Portables Li-Primary'!AH25+'[3]POM Portables Lead-acid'!AH25+'[3]POM Portables NiCd'!AH25+'[3]POM Portables Li-Rechargeable'!AH25+'[3]POM Portables Other'!AH25</f>
        <v>562.72626156755734</v>
      </c>
      <c r="AI16" s="51">
        <f>'[3]POM Portables Zn-based'!AI25+'[3]POM Portables NiMH'!AI25+'[3]POM Portables Li-Primary'!AI25+'[3]POM Portables Lead-acid'!AI25+'[3]POM Portables NiCd'!AI25+'[3]POM Portables Li-Rechargeable'!AI25+'[3]POM Portables Other'!AI25</f>
        <v>589.70173990935541</v>
      </c>
      <c r="AJ16" s="51">
        <f>'[3]POM Portables Zn-based'!AJ25+'[3]POM Portables NiMH'!AJ25+'[3]POM Portables Li-Primary'!AJ25+'[3]POM Portables Lead-acid'!AJ25+'[3]POM Portables NiCd'!AJ25+'[3]POM Portables Li-Rechargeable'!AJ25+'[3]POM Portables Other'!AJ25</f>
        <v>618.48604461261107</v>
      </c>
      <c r="AK16" s="51">
        <f>'[3]POM Portables Zn-based'!AK25+'[3]POM Portables NiMH'!AK25+'[3]POM Portables Li-Primary'!AK25+'[3]POM Portables Lead-acid'!AK25+'[3]POM Portables NiCd'!AK25+'[3]POM Portables Li-Rechargeable'!AK25+'[3]POM Portables Other'!AK25</f>
        <v>649.21582332534274</v>
      </c>
      <c r="AL16" s="51">
        <f>'[3]POM Portables Zn-based'!AL25+'[3]POM Portables NiMH'!AL25+'[3]POM Portables Li-Primary'!AL25+'[3]POM Portables Lead-acid'!AL25+'[3]POM Portables NiCd'!AL25+'[3]POM Portables Li-Rechargeable'!AL25+'[3]POM Portables Other'!AL25</f>
        <v>682.03844905683468</v>
      </c>
      <c r="AM16" s="51">
        <f>'[3]POM Portables Zn-based'!AM25+'[3]POM Portables NiMH'!AM25+'[3]POM Portables Li-Primary'!AM25+'[3]POM Portables Lead-acid'!AM25+'[3]POM Portables NiCd'!AM25+'[3]POM Portables Li-Rechargeable'!AM25+'[3]POM Portables Other'!AM25</f>
        <v>717.11287122674321</v>
      </c>
      <c r="AN16" s="51">
        <f>'[3]POM Portables Zn-based'!AN25+'[3]POM Portables NiMH'!AN25+'[3]POM Portables Li-Primary'!AN25+'[3]POM Portables Lead-acid'!AN25+'[3]POM Portables NiCd'!AN25+'[3]POM Portables Li-Rechargeable'!AN25+'[3]POM Portables Other'!AN25</f>
        <v>754.61053449114024</v>
      </c>
      <c r="AO16" s="51">
        <f>'[3]POM Portables Zn-based'!AO25+'[3]POM Portables NiMH'!AO25+'[3]POM Portables Li-Primary'!AO25+'[3]POM Portables Lead-acid'!AO25+'[3]POM Portables NiCd'!AO25+'[3]POM Portables Li-Rechargeable'!AO25+'[3]POM Portables Other'!AO25</f>
        <v>794.71637075152216</v>
      </c>
      <c r="AP16" s="51">
        <f>'[3]POM Portables Zn-based'!AP25+'[3]POM Portables NiMH'!AP25+'[3]POM Portables Li-Primary'!AP25+'[3]POM Portables Lead-acid'!AP25+'[3]POM Portables NiCd'!AP25+'[3]POM Portables Li-Rechargeable'!AP25+'[3]POM Portables Other'!AP25</f>
        <v>834.26848066305593</v>
      </c>
      <c r="AQ16" s="51">
        <f>'[3]POM Portables Zn-based'!AQ25+'[3]POM Portables NiMH'!AQ25+'[3]POM Portables Li-Primary'!AQ25+'[3]POM Portables Lead-acid'!AQ25+'[3]POM Portables NiCd'!AQ25+'[3]POM Portables Li-Rechargeable'!AQ25+'[3]POM Portables Other'!AQ25</f>
        <v>867.26158277081674</v>
      </c>
      <c r="AR16" s="51">
        <f>'[3]POM Portables Zn-based'!AR25+'[3]POM Portables NiMH'!AR25+'[3]POM Portables Li-Primary'!AR25+'[3]POM Portables Lead-acid'!AR25+'[3]POM Portables NiCd'!AR25+'[3]POM Portables Li-Rechargeable'!AR25+'[3]POM Portables Other'!AR25</f>
        <v>902.06227355342014</v>
      </c>
      <c r="AS16" s="51">
        <f>'[3]POM Portables Zn-based'!AS25+'[3]POM Portables NiMH'!AS25+'[3]POM Portables Li-Primary'!AS25+'[3]POM Portables Lead-acid'!AS25+'[3]POM Portables NiCd'!AS25+'[3]POM Portables Li-Rechargeable'!AS25+'[3]POM Portables Other'!AS25</f>
        <v>938.77674593693405</v>
      </c>
      <c r="AT16" s="51">
        <f>'[3]POM Portables Zn-based'!AT25+'[3]POM Portables NiMH'!AT25+'[3]POM Portables Li-Primary'!AT25+'[3]POM Portables Lead-acid'!AT25+'[3]POM Portables NiCd'!AT25+'[3]POM Portables Li-Rechargeable'!AT25+'[3]POM Portables Other'!AT25</f>
        <v>977.51751704830428</v>
      </c>
      <c r="AU16" s="51">
        <f>'[3]POM Portables Zn-based'!AU25+'[3]POM Portables NiMH'!AU25+'[3]POM Portables Li-Primary'!AU25+'[3]POM Portables Lead-acid'!AU25+'[3]POM Portables NiCd'!AU25+'[3]POM Portables Li-Rechargeable'!AU25+'[3]POM Portables Other'!AU25</f>
        <v>1018.4038059442713</v>
      </c>
      <c r="AV16" s="51">
        <f>'[3]POM Portables Zn-based'!AV25+'[3]POM Portables NiMH'!AV25+'[3]POM Portables Li-Primary'!AV25+'[3]POM Portables Lead-acid'!AV25+'[3]POM Portables NiCd'!AV25+'[3]POM Portables Li-Rechargeable'!AV25+'[3]POM Portables Other'!AV25</f>
        <v>1061.5619339243831</v>
      </c>
      <c r="AW16" s="51">
        <f>'[3]POM Portables Zn-based'!AW25+'[3]POM Portables NiMH'!AW25+'[3]POM Portables Li-Primary'!AW25+'[3]POM Portables Lead-acid'!AW25+'[3]POM Portables NiCd'!AW25+'[3]POM Portables Li-Rechargeable'!AW25+'[3]POM Portables Other'!AW25</f>
        <v>1107.1257487792266</v>
      </c>
      <c r="AX16" s="51">
        <f>'[3]POM Portables Zn-based'!AX25+'[3]POM Portables NiMH'!AX25+'[3]POM Portables Li-Primary'!AX25+'[3]POM Portables Lead-acid'!AX25+'[3]POM Portables NiCd'!AX25+'[3]POM Portables Li-Rechargeable'!AX25+'[3]POM Portables Other'!AX25</f>
        <v>1155.237074405883</v>
      </c>
      <c r="AY16" s="51">
        <f>'[3]POM Portables Zn-based'!AY25+'[3]POM Portables NiMH'!AY25+'[3]POM Portables Li-Primary'!AY25+'[3]POM Portables Lead-acid'!AY25+'[3]POM Portables NiCd'!AY25+'[3]POM Portables Li-Rechargeable'!AY25+'[3]POM Portables Other'!AY25</f>
        <v>1206.0461873083243</v>
      </c>
      <c r="AZ16" s="51">
        <f>'[3]POM Portables Zn-based'!AZ25+'[3]POM Portables NiMH'!AZ25+'[3]POM Portables Li-Primary'!AZ25+'[3]POM Portables Lead-acid'!AZ25+'[3]POM Portables NiCd'!AZ25+'[3]POM Portables Li-Rechargeable'!AZ25+'[3]POM Portables Other'!AZ25</f>
        <v>1259.7123215913082</v>
      </c>
    </row>
    <row r="17" spans="1:52" x14ac:dyDescent="0.35">
      <c r="A17" s="47" t="s">
        <v>14</v>
      </c>
      <c r="B17" s="23">
        <f>'[3]POM Portables Zn-based'!B26+'[3]POM Portables NiMH'!B26+'[3]POM Portables Li-Primary'!B26+'[3]POM Portables Lead-acid'!B26+'[3]POM Portables NiCd'!B26+'[3]POM Portables Li-Rechargeable'!B26+'[3]POM Portables Other'!B26</f>
        <v>1385.2587659503329</v>
      </c>
      <c r="C17" s="23">
        <f>'[3]POM Portables Zn-based'!C26+'[3]POM Portables NiMH'!C26+'[3]POM Portables Li-Primary'!C26+'[3]POM Portables Lead-acid'!C26+'[3]POM Portables NiCd'!C26+'[3]POM Portables Li-Rechargeable'!C26+'[3]POM Portables Other'!C26</f>
        <v>1435.4667508467885</v>
      </c>
      <c r="D17" s="23">
        <f>'[3]POM Portables Zn-based'!D26+'[3]POM Portables NiMH'!D26+'[3]POM Portables Li-Primary'!D26+'[3]POM Portables Lead-acid'!D26+'[3]POM Portables NiCd'!D26+'[3]POM Portables Li-Rechargeable'!D26+'[3]POM Portables Other'!D26</f>
        <v>1491.1314297006641</v>
      </c>
      <c r="E17" s="23">
        <f>'[3]POM Portables Zn-based'!E26+'[3]POM Portables NiMH'!E26+'[3]POM Portables Li-Primary'!E26+'[3]POM Portables Lead-acid'!E26+'[3]POM Portables NiCd'!E26+'[3]POM Portables Li-Rechargeable'!E26+'[3]POM Portables Other'!E26</f>
        <v>1562.2043222174336</v>
      </c>
      <c r="F17" s="23">
        <f>'[3]POM Portables Zn-based'!F26+'[3]POM Portables NiMH'!F26+'[3]POM Portables Li-Primary'!F26+'[3]POM Portables Lead-acid'!F26+'[3]POM Portables NiCd'!F26+'[3]POM Portables Li-Rechargeable'!F26+'[3]POM Portables Other'!F26</f>
        <v>1659.8610150260549</v>
      </c>
      <c r="G17" s="23">
        <f>'[3]POM Portables Zn-based'!G26+'[3]POM Portables NiMH'!G26+'[3]POM Portables Li-Primary'!G26+'[3]POM Portables Lead-acid'!G26+'[3]POM Portables NiCd'!G26+'[3]POM Portables Li-Rechargeable'!G26+'[3]POM Portables Other'!G26</f>
        <v>1689.2475998221089</v>
      </c>
      <c r="H17" s="23">
        <f>'[3]POM Portables Zn-based'!H26+'[3]POM Portables NiMH'!H26+'[3]POM Portables Li-Primary'!H26+'[3]POM Portables Lead-acid'!H26+'[3]POM Portables NiCd'!H26+'[3]POM Portables Li-Rechargeable'!H26+'[3]POM Portables Other'!H26</f>
        <v>1803.5057163029264</v>
      </c>
      <c r="I17" s="23">
        <f>'[3]POM Portables Zn-based'!I26+'[3]POM Portables NiMH'!I26+'[3]POM Portables Li-Primary'!I26+'[3]POM Portables Lead-acid'!I26+'[3]POM Portables NiCd'!I26+'[3]POM Portables Li-Rechargeable'!I26+'[3]POM Portables Other'!I26</f>
        <v>1762.0327723723581</v>
      </c>
      <c r="J17" s="23">
        <f>'[3]POM Portables Zn-based'!J26+'[3]POM Portables NiMH'!J26+'[3]POM Portables Li-Primary'!J26+'[3]POM Portables Lead-acid'!J26+'[3]POM Portables NiCd'!J26+'[3]POM Portables Li-Rechargeable'!J26+'[3]POM Portables Other'!J26</f>
        <v>1855.8764594603001</v>
      </c>
      <c r="K17" s="23">
        <f>'[3]POM Portables Zn-based'!K26+'[3]POM Portables NiMH'!K26+'[3]POM Portables Li-Primary'!K26+'[3]POM Portables Lead-acid'!K26+'[3]POM Portables NiCd'!K26+'[3]POM Portables Li-Rechargeable'!K26+'[3]POM Portables Other'!K26</f>
        <v>1784.4147808030007</v>
      </c>
      <c r="L17" s="23">
        <f>'[3]POM Portables Zn-based'!L26+'[3]POM Portables NiMH'!L26+'[3]POM Portables Li-Primary'!L26+'[3]POM Portables Lead-acid'!L26+'[3]POM Portables NiCd'!L26+'[3]POM Portables Li-Rechargeable'!L26+'[3]POM Portables Other'!L26</f>
        <v>1922.7756845425274</v>
      </c>
      <c r="M17" s="4">
        <v>2096</v>
      </c>
      <c r="N17" s="4">
        <v>1951</v>
      </c>
      <c r="O17" s="4">
        <v>1913</v>
      </c>
      <c r="P17" s="4">
        <v>2378</v>
      </c>
      <c r="Q17" s="4">
        <v>2703</v>
      </c>
      <c r="R17" s="4">
        <v>1968</v>
      </c>
      <c r="S17" s="4">
        <v>2991</v>
      </c>
      <c r="T17" s="4">
        <v>2336</v>
      </c>
      <c r="U17" s="4">
        <v>2666</v>
      </c>
      <c r="V17" s="4">
        <v>3543</v>
      </c>
      <c r="W17" s="4">
        <v>3692</v>
      </c>
      <c r="X17" s="51">
        <f>'[3]POM Portables Zn-based'!X26+'[3]POM Portables NiMH'!X26+'[3]POM Portables Li-Primary'!X26+'[3]POM Portables Lead-acid'!X26+'[3]POM Portables NiCd'!X26+'[3]POM Portables Li-Rechargeable'!X26+'[3]POM Portables Other'!X26</f>
        <v>3824.4681520779641</v>
      </c>
      <c r="Y17" s="51">
        <f>'[3]POM Portables Zn-based'!Y26+'[3]POM Portables NiMH'!Y26+'[3]POM Portables Li-Primary'!Y26+'[3]POM Portables Lead-acid'!Y26+'[3]POM Portables NiCd'!Y26+'[3]POM Portables Li-Rechargeable'!Y26+'[3]POM Portables Other'!Y26</f>
        <v>3990.8591426263592</v>
      </c>
      <c r="Z17" s="51">
        <f>'[3]POM Portables Zn-based'!Z26+'[3]POM Portables NiMH'!Z26+'[3]POM Portables Li-Primary'!Z26+'[3]POM Portables Lead-acid'!Z26+'[3]POM Portables NiCd'!Z26+'[3]POM Portables Li-Rechargeable'!Z26+'[3]POM Portables Other'!Z26</f>
        <v>4169.8111982134233</v>
      </c>
      <c r="AA17" s="51">
        <f>'[3]POM Portables Zn-based'!AA26+'[3]POM Portables NiMH'!AA26+'[3]POM Portables Li-Primary'!AA26+'[3]POM Portables Lead-acid'!AA26+'[3]POM Portables NiCd'!AA26+'[3]POM Portables Li-Rechargeable'!AA26+'[3]POM Portables Other'!AA26</f>
        <v>4362.4856565332175</v>
      </c>
      <c r="AB17" s="51">
        <f>'[3]POM Portables Zn-based'!AB26+'[3]POM Portables NiMH'!AB26+'[3]POM Portables Li-Primary'!AB26+'[3]POM Portables Lead-acid'!AB26+'[3]POM Portables NiCd'!AB26+'[3]POM Portables Li-Rechargeable'!AB26+'[3]POM Portables Other'!AB26</f>
        <v>4570.1574713429754</v>
      </c>
      <c r="AC17" s="51">
        <f>'[3]POM Portables Zn-based'!AC26+'[3]POM Portables NiMH'!AC26+'[3]POM Portables Li-Primary'!AC26+'[3]POM Portables Lead-acid'!AC26+'[3]POM Portables NiCd'!AC26+'[3]POM Portables Li-Rechargeable'!AC26+'[3]POM Portables Other'!AC26</f>
        <v>4794.2264771298105</v>
      </c>
      <c r="AD17" s="51">
        <f>'[3]POM Portables Zn-based'!AD26+'[3]POM Portables NiMH'!AD26+'[3]POM Portables Li-Primary'!AD26+'[3]POM Portables Lead-acid'!AD26+'[3]POM Portables NiCd'!AD26+'[3]POM Portables Li-Rechargeable'!AD26+'[3]POM Portables Other'!AD26</f>
        <v>5036.2297750745238</v>
      </c>
      <c r="AE17" s="51">
        <f>'[3]POM Portables Zn-based'!AE26+'[3]POM Portables NiMH'!AE26+'[3]POM Portables Li-Primary'!AE26+'[3]POM Portables Lead-acid'!AE26+'[3]POM Portables NiCd'!AE26+'[3]POM Portables Li-Rechargeable'!AE26+'[3]POM Portables Other'!AE26</f>
        <v>5297.8553521124086</v>
      </c>
      <c r="AF17" s="51">
        <f>'[3]POM Portables Zn-based'!AF26+'[3]POM Portables NiMH'!AF26+'[3]POM Portables Li-Primary'!AF26+'[3]POM Portables Lead-acid'!AF26+'[3]POM Portables NiCd'!AF26+'[3]POM Portables Li-Rechargeable'!AF26+'[3]POM Portables Other'!AF26</f>
        <v>5579.8638328898678</v>
      </c>
      <c r="AG17" s="51">
        <f>'[3]POM Portables Zn-based'!AG26+'[3]POM Portables NiMH'!AG26+'[3]POM Portables Li-Primary'!AG26+'[3]POM Portables Lead-acid'!AG26+'[3]POM Portables NiCd'!AG26+'[3]POM Portables Li-Rechargeable'!AG26+'[3]POM Portables Other'!AG26</f>
        <v>5837.6059523062486</v>
      </c>
      <c r="AH17" s="51">
        <f>'[3]POM Portables Zn-based'!AH26+'[3]POM Portables NiMH'!AH26+'[3]POM Portables Li-Primary'!AH26+'[3]POM Portables Lead-acid'!AH26+'[3]POM Portables NiCd'!AH26+'[3]POM Portables Li-Rechargeable'!AH26+'[3]POM Portables Other'!AH26</f>
        <v>6112.3429176446625</v>
      </c>
      <c r="AI17" s="51">
        <f>'[3]POM Portables Zn-based'!AI26+'[3]POM Portables NiMH'!AI26+'[3]POM Portables Li-Primary'!AI26+'[3]POM Portables Lead-acid'!AI26+'[3]POM Portables NiCd'!AI26+'[3]POM Portables Li-Rechargeable'!AI26+'[3]POM Portables Other'!AI26</f>
        <v>6405.3510554437762</v>
      </c>
      <c r="AJ17" s="51">
        <f>'[3]POM Portables Zn-based'!AJ26+'[3]POM Portables NiMH'!AJ26+'[3]POM Portables Li-Primary'!AJ26+'[3]POM Portables Lead-acid'!AJ26+'[3]POM Portables NiCd'!AJ26+'[3]POM Portables Li-Rechargeable'!AJ26+'[3]POM Portables Other'!AJ26</f>
        <v>6718.0066981752279</v>
      </c>
      <c r="AK17" s="51">
        <f>'[3]POM Portables Zn-based'!AK26+'[3]POM Portables NiMH'!AK26+'[3]POM Portables Li-Primary'!AK26+'[3]POM Portables Lead-acid'!AK26+'[3]POM Portables NiCd'!AK26+'[3]POM Portables Li-Rechargeable'!AK26+'[3]POM Portables Other'!AK26</f>
        <v>7051.7941150843353</v>
      </c>
      <c r="AL17" s="51">
        <f>'[3]POM Portables Zn-based'!AL26+'[3]POM Portables NiMH'!AL26+'[3]POM Portables Li-Primary'!AL26+'[3]POM Portables Lead-acid'!AL26+'[3]POM Portables NiCd'!AL26+'[3]POM Portables Li-Rechargeable'!AL26+'[3]POM Portables Other'!AL26</f>
        <v>7408.3140744861239</v>
      </c>
      <c r="AM17" s="51">
        <f>'[3]POM Portables Zn-based'!AM26+'[3]POM Portables NiMH'!AM26+'[3]POM Portables Li-Primary'!AM26+'[3]POM Portables Lead-acid'!AM26+'[3]POM Portables NiCd'!AM26+'[3]POM Portables Li-Rechargeable'!AM26+'[3]POM Portables Other'!AM26</f>
        <v>7789.2930878762445</v>
      </c>
      <c r="AN17" s="51">
        <f>'[3]POM Portables Zn-based'!AN26+'[3]POM Portables NiMH'!AN26+'[3]POM Portables Li-Primary'!AN26+'[3]POM Portables Lead-acid'!AN26+'[3]POM Portables NiCd'!AN26+'[3]POM Portables Li-Rechargeable'!AN26+'[3]POM Portables Other'!AN26</f>
        <v>8196.593390236214</v>
      </c>
      <c r="AO17" s="51">
        <f>'[3]POM Portables Zn-based'!AO26+'[3]POM Portables NiMH'!AO26+'[3]POM Portables Li-Primary'!AO26+'[3]POM Portables Lead-acid'!AO26+'[3]POM Portables NiCd'!AO26+'[3]POM Portables Li-Rechargeable'!AO26+'[3]POM Portables Other'!AO26</f>
        <v>8632.2237152533671</v>
      </c>
      <c r="AP17" s="51">
        <f>'[3]POM Portables Zn-based'!AP26+'[3]POM Portables NiMH'!AP26+'[3]POM Portables Li-Primary'!AP26+'[3]POM Portables Lead-acid'!AP26+'[3]POM Portables NiCd'!AP26+'[3]POM Portables Li-Rechargeable'!AP26+'[3]POM Portables Other'!AP26</f>
        <v>9061.8394545689971</v>
      </c>
      <c r="AQ17" s="51">
        <f>'[3]POM Portables Zn-based'!AQ26+'[3]POM Portables NiMH'!AQ26+'[3]POM Portables Li-Primary'!AQ26+'[3]POM Portables Lead-acid'!AQ26+'[3]POM Portables NiCd'!AQ26+'[3]POM Portables Li-Rechargeable'!AQ26+'[3]POM Portables Other'!AQ26</f>
        <v>9420.211131479422</v>
      </c>
      <c r="AR17" s="51">
        <f>'[3]POM Portables Zn-based'!AR26+'[3]POM Portables NiMH'!AR26+'[3]POM Portables Li-Primary'!AR26+'[3]POM Portables Lead-acid'!AR26+'[3]POM Portables NiCd'!AR26+'[3]POM Portables Li-Rechargeable'!AR26+'[3]POM Portables Other'!AR26</f>
        <v>9798.2168695475939</v>
      </c>
      <c r="AS17" s="51">
        <f>'[3]POM Portables Zn-based'!AS26+'[3]POM Portables NiMH'!AS26+'[3]POM Portables Li-Primary'!AS26+'[3]POM Portables Lead-acid'!AS26+'[3]POM Portables NiCd'!AS26+'[3]POM Portables Li-Rechargeable'!AS26+'[3]POM Portables Other'!AS26</f>
        <v>10197.010138273496</v>
      </c>
      <c r="AT17" s="51">
        <f>'[3]POM Portables Zn-based'!AT26+'[3]POM Portables NiMH'!AT26+'[3]POM Portables Li-Primary'!AT26+'[3]POM Portables Lead-acid'!AT26+'[3]POM Portables NiCd'!AT26+'[3]POM Portables Li-Rechargeable'!AT26+'[3]POM Portables Other'!AT26</f>
        <v>10617.813100742393</v>
      </c>
      <c r="AU17" s="51">
        <f>'[3]POM Portables Zn-based'!AU26+'[3]POM Portables NiMH'!AU26+'[3]POM Portables Li-Primary'!AU26+'[3]POM Portables Lead-acid'!AU26+'[3]POM Portables NiCd'!AU26+'[3]POM Portables Li-Rechargeable'!AU26+'[3]POM Portables Other'!AU26</f>
        <v>11061.920716523242</v>
      </c>
      <c r="AV17" s="51">
        <f>'[3]POM Portables Zn-based'!AV26+'[3]POM Portables NiMH'!AV26+'[3]POM Portables Li-Primary'!AV26+'[3]POM Portables Lead-acid'!AV26+'[3]POM Portables NiCd'!AV26+'[3]POM Portables Li-Rechargeable'!AV26+'[3]POM Portables Other'!AV26</f>
        <v>11530.705089875913</v>
      </c>
      <c r="AW17" s="51">
        <f>'[3]POM Portables Zn-based'!AW26+'[3]POM Portables NiMH'!AW26+'[3]POM Portables Li-Primary'!AW26+'[3]POM Portables Lead-acid'!AW26+'[3]POM Portables NiCd'!AW26+'[3]POM Portables Li-Rechargeable'!AW26+'[3]POM Portables Other'!AW26</f>
        <v>12025.620077943227</v>
      </c>
      <c r="AX17" s="51">
        <f>'[3]POM Portables Zn-based'!AX26+'[3]POM Portables NiMH'!AX26+'[3]POM Portables Li-Primary'!AX26+'[3]POM Portables Lead-acid'!AX26+'[3]POM Portables NiCd'!AX26+'[3]POM Portables Li-Rechargeable'!AX26+'[3]POM Portables Other'!AX26</f>
        <v>12548.206174482259</v>
      </c>
      <c r="AY17" s="51">
        <f>'[3]POM Portables Zn-based'!AY26+'[3]POM Portables NiMH'!AY26+'[3]POM Portables Li-Primary'!AY26+'[3]POM Portables Lead-acid'!AY26+'[3]POM Portables NiCd'!AY26+'[3]POM Portables Li-Rechargeable'!AY26+'[3]POM Portables Other'!AY26</f>
        <v>13100.095685620277</v>
      </c>
      <c r="AZ17" s="51">
        <f>'[3]POM Portables Zn-based'!AZ26+'[3]POM Portables NiMH'!AZ26+'[3]POM Portables Li-Primary'!AZ26+'[3]POM Portables Lead-acid'!AZ26+'[3]POM Portables NiCd'!AZ26+'[3]POM Portables Li-Rechargeable'!AZ26+'[3]POM Portables Other'!AZ26</f>
        <v>13683.018215107704</v>
      </c>
    </row>
    <row r="18" spans="1:52" x14ac:dyDescent="0.35">
      <c r="A18" s="47" t="s">
        <v>15</v>
      </c>
      <c r="B18" s="23">
        <f>'[3]POM Portables Zn-based'!B27+'[3]POM Portables NiMH'!B27+'[3]POM Portables Li-Primary'!B27+'[3]POM Portables Lead-acid'!B27+'[3]POM Portables NiCd'!B27+'[3]POM Portables Li-Rechargeable'!B27+'[3]POM Portables Other'!B27</f>
        <v>19501.381447546981</v>
      </c>
      <c r="C18" s="23">
        <f>'[3]POM Portables Zn-based'!C27+'[3]POM Portables NiMH'!C27+'[3]POM Portables Li-Primary'!C27+'[3]POM Portables Lead-acid'!C27+'[3]POM Portables NiCd'!C27+'[3]POM Portables Li-Rechargeable'!C27+'[3]POM Portables Other'!C27</f>
        <v>20208.198895120935</v>
      </c>
      <c r="D18" s="23">
        <f>'[3]POM Portables Zn-based'!D27+'[3]POM Portables NiMH'!D27+'[3]POM Portables Li-Primary'!D27+'[3]POM Portables Lead-acid'!D27+'[3]POM Portables NiCd'!D27+'[3]POM Portables Li-Rechargeable'!D27+'[3]POM Portables Other'!D27</f>
        <v>20991.834532134872</v>
      </c>
      <c r="E18" s="23">
        <f>'[3]POM Portables Zn-based'!E27+'[3]POM Portables NiMH'!E27+'[3]POM Portables Li-Primary'!E27+'[3]POM Portables Lead-acid'!E27+'[3]POM Portables NiCd'!E27+'[3]POM Portables Li-Rechargeable'!E27+'[3]POM Portables Other'!E27</f>
        <v>21992.38375919512</v>
      </c>
      <c r="F18" s="23">
        <f>'[3]POM Portables Zn-based'!F27+'[3]POM Portables NiMH'!F27+'[3]POM Portables Li-Primary'!F27+'[3]POM Portables Lead-acid'!F27+'[3]POM Portables NiCd'!F27+'[3]POM Portables Li-Rechargeable'!F27+'[3]POM Portables Other'!F27</f>
        <v>23367.174133512177</v>
      </c>
      <c r="G18" s="23">
        <f>'[3]POM Portables Zn-based'!G27+'[3]POM Portables NiMH'!G27+'[3]POM Portables Li-Primary'!G27+'[3]POM Portables Lead-acid'!G27+'[3]POM Portables NiCd'!G27+'[3]POM Portables Li-Rechargeable'!G27+'[3]POM Portables Other'!G27</f>
        <v>23780.872291311149</v>
      </c>
      <c r="H18" s="23">
        <f>'[3]POM Portables Zn-based'!H27+'[3]POM Portables NiMH'!H27+'[3]POM Portables Li-Primary'!H27+'[3]POM Portables Lead-acid'!H27+'[3]POM Portables NiCd'!H27+'[3]POM Portables Li-Rechargeable'!H27+'[3]POM Portables Other'!H27</f>
        <v>25389.374015133166</v>
      </c>
      <c r="I18" s="23">
        <f>'[3]POM Portables Zn-based'!I27+'[3]POM Portables NiMH'!I27+'[3]POM Portables Li-Primary'!I27+'[3]POM Portables Lead-acid'!I27+'[3]POM Portables NiCd'!I27+'[3]POM Portables Li-Rechargeable'!I27+'[3]POM Portables Other'!I27</f>
        <v>24805.52663641769</v>
      </c>
      <c r="J18" s="23">
        <f>'[3]POM Portables Zn-based'!J27+'[3]POM Portables NiMH'!J27+'[3]POM Portables Li-Primary'!J27+'[3]POM Portables Lead-acid'!J27+'[3]POM Portables NiCd'!J27+'[3]POM Portables Li-Rechargeable'!J27+'[3]POM Portables Other'!J27</f>
        <v>26126.638318458328</v>
      </c>
      <c r="K18" s="23">
        <f>'[3]POM Portables Zn-based'!K27+'[3]POM Portables NiMH'!K27+'[3]POM Portables Li-Primary'!K27+'[3]POM Portables Lead-acid'!K27+'[3]POM Portables NiCd'!K27+'[3]POM Portables Li-Rechargeable'!K27+'[3]POM Portables Other'!K27</f>
        <v>25120.615841912611</v>
      </c>
      <c r="L18" s="23">
        <f>'[3]POM Portables Zn-based'!L27+'[3]POM Portables NiMH'!L27+'[3]POM Portables Li-Primary'!L27+'[3]POM Portables Lead-acid'!L27+'[3]POM Portables NiCd'!L27+'[3]POM Portables Li-Rechargeable'!L27+'[3]POM Portables Other'!L27</f>
        <v>27068.431533517902</v>
      </c>
      <c r="M18" s="4">
        <v>29507.046999999999</v>
      </c>
      <c r="N18" s="4">
        <v>29432.988000000001</v>
      </c>
      <c r="O18" s="4">
        <v>26534.035</v>
      </c>
      <c r="P18" s="4">
        <v>24567.642</v>
      </c>
      <c r="Q18" s="4">
        <v>24524.115000000002</v>
      </c>
      <c r="R18" s="4">
        <v>24652.037</v>
      </c>
      <c r="S18" s="4">
        <v>25607.565999999999</v>
      </c>
      <c r="T18" s="4">
        <v>24232.886999999999</v>
      </c>
      <c r="U18" s="4">
        <v>25746.094000000001</v>
      </c>
      <c r="V18" s="4">
        <v>28164.453000000001</v>
      </c>
      <c r="W18" s="4">
        <v>32356</v>
      </c>
      <c r="X18" s="51">
        <f>'[3]POM Portables Zn-based'!X27+'[3]POM Portables NiMH'!X27+'[3]POM Portables Li-Primary'!X27+'[3]POM Portables Lead-acid'!X27+'[3]POM Portables NiCd'!X27+'[3]POM Portables Li-Rechargeable'!X27+'[3]POM Portables Other'!X27</f>
        <v>33516.92619952184</v>
      </c>
      <c r="Y18" s="51">
        <f>'[3]POM Portables Zn-based'!Y27+'[3]POM Portables NiMH'!Y27+'[3]POM Portables Li-Primary'!Y27+'[3]POM Portables Lead-acid'!Y27+'[3]POM Portables NiCd'!Y27+'[3]POM Portables Li-Rechargeable'!Y27+'[3]POM Portables Other'!Y27</f>
        <v>34975.145833916169</v>
      </c>
      <c r="Z18" s="51">
        <f>'[3]POM Portables Zn-based'!Z27+'[3]POM Portables NiMH'!Z27+'[3]POM Portables Li-Primary'!Z27+'[3]POM Portables Lead-acid'!Z27+'[3]POM Portables NiCd'!Z27+'[3]POM Portables Li-Rechargeable'!Z27+'[3]POM Portables Other'!Z27</f>
        <v>36543.448301569209</v>
      </c>
      <c r="AA18" s="51">
        <f>'[3]POM Portables Zn-based'!AA27+'[3]POM Portables NiMH'!AA27+'[3]POM Portables Li-Primary'!AA27+'[3]POM Portables Lead-acid'!AA27+'[3]POM Portables NiCd'!AA27+'[3]POM Portables Li-Rechargeable'!AA27+'[3]POM Portables Other'!AA27</f>
        <v>38232.011349617758</v>
      </c>
      <c r="AB18" s="51">
        <f>'[3]POM Portables Zn-based'!AB27+'[3]POM Portables NiMH'!AB27+'[3]POM Portables Li-Primary'!AB27+'[3]POM Portables Lead-acid'!AB27+'[3]POM Portables NiCd'!AB27+'[3]POM Portables Li-Rechargeable'!AB27+'[3]POM Portables Other'!AB27</f>
        <v>40052.00843520405</v>
      </c>
      <c r="AC18" s="51">
        <f>'[3]POM Portables Zn-based'!AC27+'[3]POM Portables NiMH'!AC27+'[3]POM Portables Li-Primary'!AC27+'[3]POM Portables Lead-acid'!AC27+'[3]POM Portables NiCd'!AC27+'[3]POM Portables Li-Rechargeable'!AC27+'[3]POM Portables Other'!AC27</f>
        <v>42015.707446915541</v>
      </c>
      <c r="AD18" s="51">
        <f>'[3]POM Portables Zn-based'!AD27+'[3]POM Portables NiMH'!AD27+'[3]POM Portables Li-Primary'!AD27+'[3]POM Portables Lead-acid'!AD27+'[3]POM Portables NiCd'!AD27+'[3]POM Portables Li-Rechargeable'!AD27+'[3]POM Portables Other'!AD27</f>
        <v>44136.579253063734</v>
      </c>
      <c r="AE18" s="51">
        <f>'[3]POM Portables Zn-based'!AE27+'[3]POM Portables NiMH'!AE27+'[3]POM Portables Li-Primary'!AE27+'[3]POM Portables Lead-acid'!AE27+'[3]POM Portables NiCd'!AE27+'[3]POM Portables Li-Rechargeable'!AE27+'[3]POM Portables Other'!AE27</f>
        <v>46429.417056595099</v>
      </c>
      <c r="AF18" s="51">
        <f>'[3]POM Portables Zn-based'!AF27+'[3]POM Portables NiMH'!AF27+'[3]POM Portables Li-Primary'!AF27+'[3]POM Portables Lead-acid'!AF27+'[3]POM Portables NiCd'!AF27+'[3]POM Portables Li-Rechargeable'!AF27+'[3]POM Portables Other'!AF27</f>
        <v>48900.886830169176</v>
      </c>
      <c r="AG18" s="51">
        <f>'[3]POM Portables Zn-based'!AG27+'[3]POM Portables NiMH'!AG27+'[3]POM Portables Li-Primary'!AG27+'[3]POM Portables Lead-acid'!AG27+'[3]POM Portables NiCd'!AG27+'[3]POM Portables Li-Rechargeable'!AG27+'[3]POM Portables Other'!AG27</f>
        <v>51159.690734783595</v>
      </c>
      <c r="AH18" s="51">
        <f>'[3]POM Portables Zn-based'!AH27+'[3]POM Portables NiMH'!AH27+'[3]POM Portables Li-Primary'!AH27+'[3]POM Portables Lead-acid'!AH27+'[3]POM Portables NiCd'!AH27+'[3]POM Portables Li-Rechargeable'!AH27+'[3]POM Portables Other'!AH27</f>
        <v>53567.434302088506</v>
      </c>
      <c r="AI18" s="51">
        <f>'[3]POM Portables Zn-based'!AI27+'[3]POM Portables NiMH'!AI27+'[3]POM Portables Li-Primary'!AI27+'[3]POM Portables Lead-acid'!AI27+'[3]POM Portables NiCd'!AI27+'[3]POM Portables Li-Rechargeable'!AI27+'[3]POM Portables Other'!AI27</f>
        <v>56135.303020026789</v>
      </c>
      <c r="AJ18" s="51">
        <f>'[3]POM Portables Zn-based'!AJ27+'[3]POM Portables NiMH'!AJ27+'[3]POM Portables Li-Primary'!AJ27+'[3]POM Portables Lead-acid'!AJ27+'[3]POM Portables NiCd'!AJ27+'[3]POM Portables Li-Rechargeable'!AJ27+'[3]POM Portables Other'!AJ27</f>
        <v>58875.358809901874</v>
      </c>
      <c r="AK18" s="51">
        <f>'[3]POM Portables Zn-based'!AK27+'[3]POM Portables NiMH'!AK27+'[3]POM Portables Li-Primary'!AK27+'[3]POM Portables Lead-acid'!AK27+'[3]POM Portables NiCd'!AK27+'[3]POM Portables Li-Rechargeable'!AK27+'[3]POM Portables Other'!AK27</f>
        <v>61800.609530787864</v>
      </c>
      <c r="AL18" s="51">
        <f>'[3]POM Portables Zn-based'!AL27+'[3]POM Portables NiMH'!AL27+'[3]POM Portables Li-Primary'!AL27+'[3]POM Portables Lead-acid'!AL27+'[3]POM Portables NiCd'!AL27+'[3]POM Portables Li-Rechargeable'!AL27+'[3]POM Portables Other'!AL27</f>
        <v>64925.08401789629</v>
      </c>
      <c r="AM18" s="51">
        <f>'[3]POM Portables Zn-based'!AM27+'[3]POM Portables NiMH'!AM27+'[3]POM Portables Li-Primary'!AM27+'[3]POM Portables Lead-acid'!AM27+'[3]POM Portables NiCd'!AM27+'[3]POM Portables Li-Rechargeable'!AM27+'[3]POM Portables Other'!AM27</f>
        <v>68263.913096241566</v>
      </c>
      <c r="AN18" s="51">
        <f>'[3]POM Portables Zn-based'!AN27+'[3]POM Portables NiMH'!AN27+'[3]POM Portables Li-Primary'!AN27+'[3]POM Portables Lead-acid'!AN27+'[3]POM Portables NiCd'!AN27+'[3]POM Portables Li-Rechargeable'!AN27+'[3]POM Portables Other'!AN27</f>
        <v>71833.417046176328</v>
      </c>
      <c r="AO18" s="51">
        <f>'[3]POM Portables Zn-based'!AO27+'[3]POM Portables NiMH'!AO27+'[3]POM Portables Li-Primary'!AO27+'[3]POM Portables Lead-acid'!AO27+'[3]POM Portables NiCd'!AO27+'[3]POM Portables Li-Rechargeable'!AO27+'[3]POM Portables Other'!AO27</f>
        <v>75651.200035411166</v>
      </c>
      <c r="AP18" s="51">
        <f>'[3]POM Portables Zn-based'!AP27+'[3]POM Portables NiMH'!AP27+'[3]POM Portables Li-Primary'!AP27+'[3]POM Portables Lead-acid'!AP27+'[3]POM Portables NiCd'!AP27+'[3]POM Portables Li-Rechargeable'!AP27+'[3]POM Portables Other'!AP27</f>
        <v>79416.272316369039</v>
      </c>
      <c r="AQ18" s="51">
        <f>'[3]POM Portables Zn-based'!AQ27+'[3]POM Portables NiMH'!AQ27+'[3]POM Portables Li-Primary'!AQ27+'[3]POM Portables Lead-acid'!AQ27+'[3]POM Portables NiCd'!AQ27+'[3]POM Portables Li-Rechargeable'!AQ27+'[3]POM Portables Other'!AQ27</f>
        <v>82556.974910657693</v>
      </c>
      <c r="AR18" s="51">
        <f>'[3]POM Portables Zn-based'!AR27+'[3]POM Portables NiMH'!AR27+'[3]POM Portables Li-Primary'!AR27+'[3]POM Portables Lead-acid'!AR27+'[3]POM Portables NiCd'!AR27+'[3]POM Portables Li-Rechargeable'!AR27+'[3]POM Portables Other'!AR27</f>
        <v>85869.74675814787</v>
      </c>
      <c r="AS18" s="51">
        <f>'[3]POM Portables Zn-based'!AS27+'[3]POM Portables NiMH'!AS27+'[3]POM Portables Li-Primary'!AS27+'[3]POM Portables Lead-acid'!AS27+'[3]POM Portables NiCd'!AS27+'[3]POM Portables Li-Rechargeable'!AS27+'[3]POM Portables Other'!AS27</f>
        <v>89364.696650589729</v>
      </c>
      <c r="AT18" s="51">
        <f>'[3]POM Portables Zn-based'!AT27+'[3]POM Portables NiMH'!AT27+'[3]POM Portables Li-Primary'!AT27+'[3]POM Portables Lead-acid'!AT27+'[3]POM Portables NiCd'!AT27+'[3]POM Portables Li-Rechargeable'!AT27+'[3]POM Portables Other'!AT27</f>
        <v>93052.53539751377</v>
      </c>
      <c r="AU18" s="51">
        <f>'[3]POM Portables Zn-based'!AU27+'[3]POM Portables NiMH'!AU27+'[3]POM Portables Li-Primary'!AU27+'[3]POM Portables Lead-acid'!AU27+'[3]POM Portables NiCd'!AU27+'[3]POM Portables Li-Rechargeable'!AU27+'[3]POM Portables Other'!AU27</f>
        <v>96944.611783268163</v>
      </c>
      <c r="AV18" s="51">
        <f>'[3]POM Portables Zn-based'!AV27+'[3]POM Portables NiMH'!AV27+'[3]POM Portables Li-Primary'!AV27+'[3]POM Portables Lead-acid'!AV27+'[3]POM Portables NiCd'!AV27+'[3]POM Portables Li-Rechargeable'!AV27+'[3]POM Portables Other'!AV27</f>
        <v>101052.95067389628</v>
      </c>
      <c r="AW18" s="51">
        <f>'[3]POM Portables Zn-based'!AW27+'[3]POM Portables NiMH'!AW27+'[3]POM Portables Li-Primary'!AW27+'[3]POM Portables Lead-acid'!AW27+'[3]POM Portables NiCd'!AW27+'[3]POM Portables Li-Rechargeable'!AW27+'[3]POM Portables Other'!AW27</f>
        <v>105390.29340247324</v>
      </c>
      <c r="AX18" s="51">
        <f>'[3]POM Portables Zn-based'!AX27+'[3]POM Portables NiMH'!AX27+'[3]POM Portables Li-Primary'!AX27+'[3]POM Portables Lead-acid'!AX27+'[3]POM Portables NiCd'!AX27+'[3]POM Portables Li-Rechargeable'!AX27+'[3]POM Portables Other'!AX27</f>
        <v>109970.14056921669</v>
      </c>
      <c r="AY18" s="51">
        <f>'[3]POM Portables Zn-based'!AY27+'[3]POM Portables NiMH'!AY27+'[3]POM Portables Li-Primary'!AY27+'[3]POM Portables Lead-acid'!AY27+'[3]POM Portables NiCd'!AY27+'[3]POM Portables Li-Rechargeable'!AY27+'[3]POM Portables Other'!AY27</f>
        <v>114806.79740084772</v>
      </c>
      <c r="AZ18" s="51">
        <f>'[3]POM Portables Zn-based'!AZ27+'[3]POM Portables NiMH'!AZ27+'[3]POM Portables Li-Primary'!AZ27+'[3]POM Portables Lead-acid'!AZ27+'[3]POM Portables NiCd'!AZ27+'[3]POM Portables Li-Rechargeable'!AZ27+'[3]POM Portables Other'!AZ27</f>
        <v>119915.42182232528</v>
      </c>
    </row>
    <row r="19" spans="1:52" x14ac:dyDescent="0.35">
      <c r="A19" s="47" t="s">
        <v>16</v>
      </c>
      <c r="B19" s="23">
        <f>'[3]POM Portables Zn-based'!B28+'[3]POM Portables NiMH'!B28+'[3]POM Portables Li-Primary'!B28+'[3]POM Portables Lead-acid'!B28+'[3]POM Portables NiCd'!B28+'[3]POM Portables Li-Rechargeable'!B28+'[3]POM Portables Other'!B28</f>
        <v>760.76018946635043</v>
      </c>
      <c r="C19" s="23">
        <f>'[3]POM Portables Zn-based'!C28+'[3]POM Portables NiMH'!C28+'[3]POM Portables Li-Primary'!C28+'[3]POM Portables Lead-acid'!C28+'[3]POM Portables NiCd'!C28+'[3]POM Portables Li-Rechargeable'!C28+'[3]POM Portables Other'!C28</f>
        <v>788.33354762976012</v>
      </c>
      <c r="D19" s="23">
        <f>'[3]POM Portables Zn-based'!D28+'[3]POM Portables NiMH'!D28+'[3]POM Portables Li-Primary'!D28+'[3]POM Portables Lead-acid'!D28+'[3]POM Portables NiCd'!D28+'[3]POM Portables Li-Rechargeable'!D28+'[3]POM Portables Other'!D28</f>
        <v>818.90362787206482</v>
      </c>
      <c r="E19" s="23">
        <f>'[3]POM Portables Zn-based'!E28+'[3]POM Portables NiMH'!E28+'[3]POM Portables Li-Primary'!E28+'[3]POM Portables Lead-acid'!E28+'[3]POM Portables NiCd'!E28+'[3]POM Portables Li-Rechargeable'!E28+'[3]POM Portables Other'!E28</f>
        <v>857.93563294289072</v>
      </c>
      <c r="F19" s="23">
        <f>'[3]POM Portables Zn-based'!F28+'[3]POM Portables NiMH'!F28+'[3]POM Portables Li-Primary'!F28+'[3]POM Portables Lead-acid'!F28+'[3]POM Portables NiCd'!F28+'[3]POM Portables Li-Rechargeable'!F28+'[3]POM Portables Other'!F28</f>
        <v>911.56700200538978</v>
      </c>
      <c r="G19" s="23">
        <f>'[3]POM Portables Zn-based'!G28+'[3]POM Portables NiMH'!G28+'[3]POM Portables Li-Primary'!G28+'[3]POM Portables Lead-acid'!G28+'[3]POM Portables NiCd'!G28+'[3]POM Portables Li-Rechargeable'!G28+'[3]POM Portables Other'!G28</f>
        <v>927.70560683990061</v>
      </c>
      <c r="H19" s="23">
        <f>'[3]POM Portables Zn-based'!H28+'[3]POM Portables NiMH'!H28+'[3]POM Portables Li-Primary'!H28+'[3]POM Portables Lead-acid'!H28+'[3]POM Portables NiCd'!H28+'[3]POM Portables Li-Rechargeable'!H28+'[3]POM Portables Other'!H28</f>
        <v>990.45419106010809</v>
      </c>
      <c r="I19" s="23">
        <f>'[3]POM Portables Zn-based'!I28+'[3]POM Portables NiMH'!I28+'[3]POM Portables Li-Primary'!I28+'[3]POM Portables Lead-acid'!I28+'[3]POM Portables NiCd'!I28+'[3]POM Portables Li-Rechargeable'!I28+'[3]POM Portables Other'!I28</f>
        <v>967.67796653233802</v>
      </c>
      <c r="J19" s="23">
        <f>'[3]POM Portables Zn-based'!J28+'[3]POM Portables NiMH'!J28+'[3]POM Portables Li-Primary'!J28+'[3]POM Portables Lead-acid'!J28+'[3]POM Portables NiCd'!J28+'[3]POM Portables Li-Rechargeable'!J28+'[3]POM Portables Other'!J28</f>
        <v>1019.2152987074323</v>
      </c>
      <c r="K19" s="23">
        <f>'[3]POM Portables Zn-based'!K28+'[3]POM Portables NiMH'!K28+'[3]POM Portables Li-Primary'!K28+'[3]POM Portables Lead-acid'!K28+'[3]POM Portables NiCd'!K28+'[3]POM Portables Li-Rechargeable'!K28+'[3]POM Portables Other'!K28</f>
        <v>979.96977900295019</v>
      </c>
      <c r="L19" s="23">
        <f>'[3]POM Portables Zn-based'!L28+'[3]POM Portables NiMH'!L28+'[3]POM Portables Li-Primary'!L28+'[3]POM Portables Lead-acid'!L28+'[3]POM Portables NiCd'!L28+'[3]POM Portables Li-Rechargeable'!L28+'[3]POM Portables Other'!L28</f>
        <v>1055.9551977065857</v>
      </c>
      <c r="M19" s="4">
        <v>1151.087</v>
      </c>
      <c r="N19" s="4">
        <v>482.54500000000002</v>
      </c>
      <c r="O19" s="4">
        <v>515.55200000000002</v>
      </c>
      <c r="P19" s="4">
        <v>552.99800000000005</v>
      </c>
      <c r="Q19" s="4">
        <v>508.988</v>
      </c>
      <c r="R19" s="4">
        <v>425.37099999999998</v>
      </c>
      <c r="S19" s="4">
        <v>490.63799999999998</v>
      </c>
      <c r="T19" s="4">
        <v>521.79300000000001</v>
      </c>
      <c r="U19" s="4">
        <v>565.18899999999996</v>
      </c>
      <c r="V19" s="4">
        <v>666.61400000000003</v>
      </c>
      <c r="W19" s="4">
        <v>685</v>
      </c>
      <c r="X19" s="51">
        <f>'[3]POM Portables Zn-based'!X28+'[3]POM Portables NiMH'!X28+'[3]POM Portables Li-Primary'!X28+'[3]POM Portables Lead-acid'!X28+'[3]POM Portables NiCd'!X28+'[3]POM Portables Li-Rechargeable'!X28+'[3]POM Portables Other'!X28</f>
        <v>709.57765010113917</v>
      </c>
      <c r="Y19" s="51">
        <f>'[3]POM Portables Zn-based'!Y28+'[3]POM Portables NiMH'!Y28+'[3]POM Portables Li-Primary'!Y28+'[3]POM Portables Lead-acid'!Y28+'[3]POM Portables NiCd'!Y28+'[3]POM Portables Li-Rechargeable'!Y28+'[3]POM Portables Other'!Y28</f>
        <v>740.44921795749099</v>
      </c>
      <c r="Z19" s="51">
        <f>'[3]POM Portables Zn-based'!Z28+'[3]POM Portables NiMH'!Z28+'[3]POM Portables Li-Primary'!Z28+'[3]POM Portables Lead-acid'!Z28+'[3]POM Portables NiCd'!Z28+'[3]POM Portables Li-Rechargeable'!Z28+'[3]POM Portables Other'!Z28</f>
        <v>773.65131927849268</v>
      </c>
      <c r="AA19" s="51">
        <f>'[3]POM Portables Zn-based'!AA28+'[3]POM Portables NiMH'!AA28+'[3]POM Portables Li-Primary'!AA28+'[3]POM Portables Lead-acid'!AA28+'[3]POM Portables NiCd'!AA28+'[3]POM Portables Li-Rechargeable'!AA28+'[3]POM Portables Other'!AA28</f>
        <v>809.39942435678586</v>
      </c>
      <c r="AB19" s="51">
        <f>'[3]POM Portables Zn-based'!AB28+'[3]POM Portables NiMH'!AB28+'[3]POM Portables Li-Primary'!AB28+'[3]POM Portables Lead-acid'!AB28+'[3]POM Portables NiCd'!AB28+'[3]POM Portables Li-Rechargeable'!AB28+'[3]POM Portables Other'!AB28</f>
        <v>847.93008338839081</v>
      </c>
      <c r="AC19" s="51">
        <f>'[3]POM Portables Zn-based'!AC28+'[3]POM Portables NiMH'!AC28+'[3]POM Portables Li-Primary'!AC28+'[3]POM Portables Lead-acid'!AC28+'[3]POM Portables NiCd'!AC28+'[3]POM Portables Li-Rechargeable'!AC28+'[3]POM Portables Other'!AC28</f>
        <v>889.50301647722654</v>
      </c>
      <c r="AD19" s="51">
        <f>'[3]POM Portables Zn-based'!AD28+'[3]POM Portables NiMH'!AD28+'[3]POM Portables Li-Primary'!AD28+'[3]POM Portables Lead-acid'!AD28+'[3]POM Portables NiCd'!AD28+'[3]POM Portables Li-Rechargeable'!AD28+'[3]POM Portables Other'!AD28</f>
        <v>934.40341168094506</v>
      </c>
      <c r="AE19" s="51">
        <f>'[3]POM Portables Zn-based'!AE28+'[3]POM Portables NiMH'!AE28+'[3]POM Portables Li-Primary'!AE28+'[3]POM Portables Lead-acid'!AE28+'[3]POM Portables NiCd'!AE28+'[3]POM Portables Li-Rechargeable'!AE28+'[3]POM Portables Other'!AE28</f>
        <v>982.94445184100789</v>
      </c>
      <c r="AF19" s="51">
        <f>'[3]POM Portables Zn-based'!AF28+'[3]POM Portables NiMH'!AF28+'[3]POM Portables Li-Primary'!AF28+'[3]POM Portables Lead-acid'!AF28+'[3]POM Portables NiCd'!AF28+'[3]POM Portables Li-Rechargeable'!AF28+'[3]POM Portables Other'!AF28</f>
        <v>1035.2672604359589</v>
      </c>
      <c r="AG19" s="51">
        <f>'[3]POM Portables Zn-based'!AG28+'[3]POM Portables NiMH'!AG28+'[3]POM Portables Li-Primary'!AG28+'[3]POM Portables Lead-acid'!AG28+'[3]POM Portables NiCd'!AG28+'[3]POM Portables Li-Rechargeable'!AG28+'[3]POM Portables Other'!AG28</f>
        <v>1083.087778258337</v>
      </c>
      <c r="AH19" s="51">
        <f>'[3]POM Portables Zn-based'!AH28+'[3]POM Portables NiMH'!AH28+'[3]POM Portables Li-Primary'!AH28+'[3]POM Portables Lead-acid'!AH28+'[3]POM Portables NiCd'!AH28+'[3]POM Portables Li-Rechargeable'!AH28+'[3]POM Portables Other'!AH28</f>
        <v>1134.061456821938</v>
      </c>
      <c r="AI19" s="51">
        <f>'[3]POM Portables Zn-based'!AI28+'[3]POM Portables NiMH'!AI28+'[3]POM Portables Li-Primary'!AI28+'[3]POM Portables Lead-acid'!AI28+'[3]POM Portables NiCd'!AI28+'[3]POM Portables Li-Rechargeable'!AI28+'[3]POM Portables Other'!AI28</f>
        <v>1188.4251010235612</v>
      </c>
      <c r="AJ19" s="51">
        <f>'[3]POM Portables Zn-based'!AJ28+'[3]POM Portables NiMH'!AJ28+'[3]POM Portables Li-Primary'!AJ28+'[3]POM Portables Lead-acid'!AJ28+'[3]POM Portables NiCd'!AJ28+'[3]POM Portables Li-Rechargeable'!AJ28+'[3]POM Portables Other'!AJ28</f>
        <v>1246.4340704902579</v>
      </c>
      <c r="AK19" s="51">
        <f>'[3]POM Portables Zn-based'!AK28+'[3]POM Portables NiMH'!AK28+'[3]POM Portables Li-Primary'!AK28+'[3]POM Portables Lead-acid'!AK28+'[3]POM Portables NiCd'!AK28+'[3]POM Portables Li-Rechargeable'!AK28+'[3]POM Portables Other'!AK28</f>
        <v>1308.3637510381286</v>
      </c>
      <c r="AL19" s="51">
        <f>'[3]POM Portables Zn-based'!AL28+'[3]POM Portables NiMH'!AL28+'[3]POM Portables Li-Primary'!AL28+'[3]POM Portables Lead-acid'!AL28+'[3]POM Portables NiCd'!AL28+'[3]POM Portables Li-Rechargeable'!AL28+'[3]POM Portables Other'!AL28</f>
        <v>1374.5111432890021</v>
      </c>
      <c r="AM19" s="51">
        <f>'[3]POM Portables Zn-based'!AM28+'[3]POM Portables NiMH'!AM28+'[3]POM Portables Li-Primary'!AM28+'[3]POM Portables Lead-acid'!AM28+'[3]POM Portables NiCd'!AM28+'[3]POM Portables Li-Rechargeable'!AM28+'[3]POM Portables Other'!AM28</f>
        <v>1445.1965777885237</v>
      </c>
      <c r="AN19" s="51">
        <f>'[3]POM Portables Zn-based'!AN28+'[3]POM Portables NiMH'!AN28+'[3]POM Portables Li-Primary'!AN28+'[3]POM Portables Lead-acid'!AN28+'[3]POM Portables NiCd'!AN28+'[3]POM Portables Li-Rechargeable'!AN28+'[3]POM Portables Other'!AN28</f>
        <v>1520.7655667150075</v>
      </c>
      <c r="AO19" s="51">
        <f>'[3]POM Portables Zn-based'!AO28+'[3]POM Portables NiMH'!AO28+'[3]POM Portables Li-Primary'!AO28+'[3]POM Portables Lead-acid'!AO28+'[3]POM Portables NiCd'!AO28+'[3]POM Portables Li-Rechargeable'!AO28+'[3]POM Portables Other'!AO28</f>
        <v>1601.590803073824</v>
      </c>
      <c r="AP19" s="51">
        <f>'[3]POM Portables Zn-based'!AP28+'[3]POM Portables NiMH'!AP28+'[3]POM Portables Li-Primary'!AP28+'[3]POM Portables Lead-acid'!AP28+'[3]POM Portables NiCd'!AP28+'[3]POM Portables Li-Rechargeable'!AP28+'[3]POM Portables Other'!AP28</f>
        <v>1681.3001154874767</v>
      </c>
      <c r="AQ19" s="51">
        <f>'[3]POM Portables Zn-based'!AQ28+'[3]POM Portables NiMH'!AQ28+'[3]POM Portables Li-Primary'!AQ28+'[3]POM Portables Lead-acid'!AQ28+'[3]POM Portables NiCd'!AQ28+'[3]POM Portables Li-Rechargeable'!AQ28+'[3]POM Portables Other'!AQ28</f>
        <v>1747.7910685437173</v>
      </c>
      <c r="AR19" s="51">
        <f>'[3]POM Portables Zn-based'!AR28+'[3]POM Portables NiMH'!AR28+'[3]POM Portables Li-Primary'!AR28+'[3]POM Portables Lead-acid'!AR28+'[3]POM Portables NiCd'!AR28+'[3]POM Portables Li-Rechargeable'!AR28+'[3]POM Portables Other'!AR28</f>
        <v>1817.9248525569078</v>
      </c>
      <c r="AS19" s="51">
        <f>'[3]POM Portables Zn-based'!AS28+'[3]POM Portables NiMH'!AS28+'[3]POM Portables Li-Primary'!AS28+'[3]POM Portables Lead-acid'!AS28+'[3]POM Portables NiCd'!AS28+'[3]POM Portables Li-Rechargeable'!AS28+'[3]POM Portables Other'!AS28</f>
        <v>1891.9154779841131</v>
      </c>
      <c r="AT19" s="51">
        <f>'[3]POM Portables Zn-based'!AT28+'[3]POM Portables NiMH'!AT28+'[3]POM Portables Li-Primary'!AT28+'[3]POM Portables Lead-acid'!AT28+'[3]POM Portables NiCd'!AT28+'[3]POM Portables Li-Rechargeable'!AT28+'[3]POM Portables Other'!AT28</f>
        <v>1969.9897004356828</v>
      </c>
      <c r="AU19" s="51">
        <f>'[3]POM Portables Zn-based'!AU28+'[3]POM Portables NiMH'!AU28+'[3]POM Portables Li-Primary'!AU28+'[3]POM Portables Lead-acid'!AU28+'[3]POM Portables NiCd'!AU28+'[3]POM Portables Li-Rechargeable'!AU28+'[3]POM Portables Other'!AU28</f>
        <v>2052.3877819118152</v>
      </c>
      <c r="AV19" s="51">
        <f>'[3]POM Portables Zn-based'!AV28+'[3]POM Portables NiMH'!AV28+'[3]POM Portables Li-Primary'!AV28+'[3]POM Portables Lead-acid'!AV28+'[3]POM Portables NiCd'!AV28+'[3]POM Portables Li-Rechargeable'!AV28+'[3]POM Portables Other'!AV28</f>
        <v>2139.3642975528173</v>
      </c>
      <c r="AW19" s="51">
        <f>'[3]POM Portables Zn-based'!AW28+'[3]POM Portables NiMH'!AW28+'[3]POM Portables Li-Primary'!AW28+'[3]POM Portables Lead-acid'!AW28+'[3]POM Portables NiCd'!AW28+'[3]POM Portables Li-Rechargeable'!AW28+'[3]POM Portables Other'!AW28</f>
        <v>2231.1889906259794</v>
      </c>
      <c r="AX19" s="51">
        <f>'[3]POM Portables Zn-based'!AX28+'[3]POM Portables NiMH'!AX28+'[3]POM Portables Li-Primary'!AX28+'[3]POM Portables Lead-acid'!AX28+'[3]POM Portables NiCd'!AX28+'[3]POM Portables Li-Rechargeable'!AX28+'[3]POM Portables Other'!AX28</f>
        <v>2328.1476786349808</v>
      </c>
      <c r="AY19" s="51">
        <f>'[3]POM Portables Zn-based'!AY28+'[3]POM Portables NiMH'!AY28+'[3]POM Portables Li-Primary'!AY28+'[3]POM Portables Lead-acid'!AY28+'[3]POM Portables NiCd'!AY28+'[3]POM Portables Li-Rechargeable'!AY28+'[3]POM Portables Other'!AY28</f>
        <v>2430.5432136104805</v>
      </c>
      <c r="AZ19" s="51">
        <f>'[3]POM Portables Zn-based'!AZ28+'[3]POM Portables NiMH'!AZ28+'[3]POM Portables Li-Primary'!AZ28+'[3]POM Portables Lead-acid'!AZ28+'[3]POM Portables NiCd'!AZ28+'[3]POM Portables Li-Rechargeable'!AZ28+'[3]POM Portables Other'!AZ28</f>
        <v>2538.6964998236135</v>
      </c>
    </row>
    <row r="20" spans="1:52" x14ac:dyDescent="0.35">
      <c r="A20" s="47" t="s">
        <v>17</v>
      </c>
      <c r="B20" s="23">
        <f>'[3]POM Portables Zn-based'!B29+'[3]POM Portables NiMH'!B29+'[3]POM Portables Li-Primary'!B29+'[3]POM Portables Lead-acid'!B29+'[3]POM Portables NiCd'!B29+'[3]POM Portables Li-Rechargeable'!B29+'[3]POM Portables Other'!B29</f>
        <v>467.9213770481087</v>
      </c>
      <c r="C20" s="23">
        <f>'[3]POM Portables Zn-based'!C29+'[3]POM Portables NiMH'!C29+'[3]POM Portables Li-Primary'!C29+'[3]POM Portables Lead-acid'!C29+'[3]POM Portables NiCd'!C29+'[3]POM Portables Li-Rechargeable'!C29+'[3]POM Portables Other'!C29</f>
        <v>484.88094446542294</v>
      </c>
      <c r="D20" s="23">
        <f>'[3]POM Portables Zn-based'!D29+'[3]POM Portables NiMH'!D29+'[3]POM Portables Li-Primary'!D29+'[3]POM Portables Lead-acid'!D29+'[3]POM Portables NiCd'!D29+'[3]POM Portables Li-Rechargeable'!D29+'[3]POM Portables Other'!D29</f>
        <v>503.68370812407932</v>
      </c>
      <c r="E20" s="23">
        <f>'[3]POM Portables Zn-based'!E29+'[3]POM Portables NiMH'!E29+'[3]POM Portables Li-Primary'!E29+'[3]POM Portables Lead-acid'!E29+'[3]POM Portables NiCd'!E29+'[3]POM Portables Li-Rechargeable'!E29+'[3]POM Portables Other'!E29</f>
        <v>527.69115464214849</v>
      </c>
      <c r="F20" s="23">
        <f>'[3]POM Portables Zn-based'!F29+'[3]POM Portables NiMH'!F29+'[3]POM Portables Li-Primary'!F29+'[3]POM Portables Lead-acid'!F29+'[3]POM Portables NiCd'!F29+'[3]POM Portables Li-Rechargeable'!F29+'[3]POM Portables Other'!F29</f>
        <v>560.67824362521344</v>
      </c>
      <c r="G20" s="23">
        <f>'[3]POM Portables Zn-based'!G29+'[3]POM Portables NiMH'!G29+'[3]POM Portables Li-Primary'!G29+'[3]POM Portables Lead-acid'!G29+'[3]POM Portables NiCd'!G29+'[3]POM Portables Li-Rechargeable'!G29+'[3]POM Portables Other'!G29</f>
        <v>570.6046281841858</v>
      </c>
      <c r="H20" s="23">
        <f>'[3]POM Portables Zn-based'!H29+'[3]POM Portables NiMH'!H29+'[3]POM Portables Li-Primary'!H29+'[3]POM Portables Lead-acid'!H29+'[3]POM Portables NiCd'!H29+'[3]POM Portables Li-Rechargeable'!H29+'[3]POM Portables Other'!H29</f>
        <v>609.19944997255334</v>
      </c>
      <c r="I20" s="23">
        <f>'[3]POM Portables Zn-based'!I29+'[3]POM Portables NiMH'!I29+'[3]POM Portables Li-Primary'!I29+'[3]POM Portables Lead-acid'!I29+'[3]POM Portables NiCd'!I29+'[3]POM Portables Li-Rechargeable'!I29+'[3]POM Portables Other'!I29</f>
        <v>595.19045937005217</v>
      </c>
      <c r="J20" s="23">
        <f>'[3]POM Portables Zn-based'!J29+'[3]POM Portables NiMH'!J29+'[3]POM Portables Li-Primary'!J29+'[3]POM Portables Lead-acid'!J29+'[3]POM Portables NiCd'!J29+'[3]POM Portables Li-Rechargeable'!J29+'[3]POM Portables Other'!J29</f>
        <v>626.88956741311665</v>
      </c>
      <c r="K20" s="23">
        <f>'[3]POM Portables Zn-based'!K29+'[3]POM Portables NiMH'!K29+'[3]POM Portables Li-Primary'!K29+'[3]POM Portables Lead-acid'!K29+'[3]POM Portables NiCd'!K29+'[3]POM Portables Li-Rechargeable'!K29+'[3]POM Portables Other'!K29</f>
        <v>602.75079427887624</v>
      </c>
      <c r="L20" s="23">
        <f>'[3]POM Portables Zn-based'!L29+'[3]POM Portables NiMH'!L29+'[3]POM Portables Li-Primary'!L29+'[3]POM Portables Lead-acid'!L29+'[3]POM Portables NiCd'!L29+'[3]POM Portables Li-Rechargeable'!L29+'[3]POM Portables Other'!L29</f>
        <v>649.48720641989939</v>
      </c>
      <c r="M20" s="4">
        <v>708</v>
      </c>
      <c r="N20" s="4">
        <v>782</v>
      </c>
      <c r="O20" s="4">
        <v>795</v>
      </c>
      <c r="P20" s="4">
        <v>686</v>
      </c>
      <c r="Q20" s="4">
        <v>700.005</v>
      </c>
      <c r="R20" s="4">
        <v>747.65700000000004</v>
      </c>
      <c r="S20" s="4">
        <v>831.51199999999994</v>
      </c>
      <c r="T20" s="4">
        <v>762.03800000000001</v>
      </c>
      <c r="U20" s="4">
        <v>750.01499999999999</v>
      </c>
      <c r="V20" s="4">
        <v>817</v>
      </c>
      <c r="W20" s="4">
        <v>929</v>
      </c>
      <c r="X20" s="51">
        <f>'[3]POM Portables Zn-based'!X29+'[3]POM Portables NiMH'!X29+'[3]POM Portables Li-Primary'!X29+'[3]POM Portables Lead-acid'!X29+'[3]POM Portables NiCd'!X29+'[3]POM Portables Li-Rechargeable'!X29+'[3]POM Portables Other'!X29</f>
        <v>962.33231670650855</v>
      </c>
      <c r="Y20" s="51">
        <f>'[3]POM Portables Zn-based'!Y29+'[3]POM Portables NiMH'!Y29+'[3]POM Portables Li-Primary'!Y29+'[3]POM Portables Lead-acid'!Y29+'[3]POM Portables NiCd'!Y29+'[3]POM Portables Li-Rechargeable'!Y29+'[3]POM Portables Other'!Y29</f>
        <v>1004.2004722372395</v>
      </c>
      <c r="Z20" s="51">
        <f>'[3]POM Portables Zn-based'!Z29+'[3]POM Portables NiMH'!Z29+'[3]POM Portables Li-Primary'!Z29+'[3]POM Portables Lead-acid'!Z29+'[3]POM Portables NiCd'!Z29+'[3]POM Portables Li-Rechargeable'!Z29+'[3]POM Portables Other'!Z29</f>
        <v>1049.229307459445</v>
      </c>
      <c r="AA20" s="51">
        <f>'[3]POM Portables Zn-based'!AA29+'[3]POM Portables NiMH'!AA29+'[3]POM Portables Li-Primary'!AA29+'[3]POM Portables Lead-acid'!AA29+'[3]POM Portables NiCd'!AA29+'[3]POM Portables Li-Rechargeable'!AA29+'[3]POM Portables Other'!AA29</f>
        <v>1097.7110441276704</v>
      </c>
      <c r="AB20" s="51">
        <f>'[3]POM Portables Zn-based'!AB29+'[3]POM Portables NiMH'!AB29+'[3]POM Portables Li-Primary'!AB29+'[3]POM Portables Lead-acid'!AB29+'[3]POM Portables NiCd'!AB29+'[3]POM Portables Li-Rechargeable'!AB29+'[3]POM Portables Other'!AB29</f>
        <v>1149.9664926537448</v>
      </c>
      <c r="AC20" s="51">
        <f>'[3]POM Portables Zn-based'!AC29+'[3]POM Portables NiMH'!AC29+'[3]POM Portables Li-Primary'!AC29+'[3]POM Portables Lead-acid'!AC29+'[3]POM Portables NiCd'!AC29+'[3]POM Portables Li-Rechargeable'!AC29+'[3]POM Portables Other'!AC29</f>
        <v>1206.3478865800635</v>
      </c>
      <c r="AD20" s="51">
        <f>'[3]POM Portables Zn-based'!AD29+'[3]POM Portables NiMH'!AD29+'[3]POM Portables Li-Primary'!AD29+'[3]POM Portables Lead-acid'!AD29+'[3]POM Portables NiCd'!AD29+'[3]POM Portables Li-Rechargeable'!AD29+'[3]POM Portables Other'!AD29</f>
        <v>1267.2419991994132</v>
      </c>
      <c r="AE20" s="51">
        <f>'[3]POM Portables Zn-based'!AE29+'[3]POM Portables NiMH'!AE29+'[3]POM Portables Li-Primary'!AE29+'[3]POM Portables Lead-acid'!AE29+'[3]POM Portables NiCd'!AE29+'[3]POM Portables Li-Rechargeable'!AE29+'[3]POM Portables Other'!AE29</f>
        <v>1333.073570452987</v>
      </c>
      <c r="AF20" s="51">
        <f>'[3]POM Portables Zn-based'!AF29+'[3]POM Portables NiMH'!AF29+'[3]POM Portables Li-Primary'!AF29+'[3]POM Portables Lead-acid'!AF29+'[3]POM Portables NiCd'!AF29+'[3]POM Portables Li-Rechargeable'!AF29+'[3]POM Portables Other'!AF29</f>
        <v>1404.0339926204463</v>
      </c>
      <c r="AG20" s="51">
        <f>'[3]POM Portables Zn-based'!AG29+'[3]POM Portables NiMH'!AG29+'[3]POM Portables Li-Primary'!AG29+'[3]POM Portables Lead-acid'!AG29+'[3]POM Portables NiCd'!AG29+'[3]POM Portables Li-Rechargeable'!AG29+'[3]POM Portables Other'!AG29</f>
        <v>1468.8883883240808</v>
      </c>
      <c r="AH20" s="51">
        <f>'[3]POM Portables Zn-based'!AH29+'[3]POM Portables NiMH'!AH29+'[3]POM Portables Li-Primary'!AH29+'[3]POM Portables Lead-acid'!AH29+'[3]POM Portables NiCd'!AH29+'[3]POM Portables Li-Rechargeable'!AH29+'[3]POM Portables Other'!AH29</f>
        <v>1538.019114434424</v>
      </c>
      <c r="AI20" s="51">
        <f>'[3]POM Portables Zn-based'!AI29+'[3]POM Portables NiMH'!AI29+'[3]POM Portables Li-Primary'!AI29+'[3]POM Portables Lead-acid'!AI29+'[3]POM Portables NiCd'!AI29+'[3]POM Portables Li-Rechargeable'!AI29+'[3]POM Portables Other'!AI29</f>
        <v>1611.7473267896178</v>
      </c>
      <c r="AJ20" s="51">
        <f>'[3]POM Portables Zn-based'!AJ29+'[3]POM Portables NiMH'!AJ29+'[3]POM Portables Li-Primary'!AJ29+'[3]POM Portables Lead-acid'!AJ29+'[3]POM Portables NiCd'!AJ29+'[3]POM Portables Li-Rechargeable'!AJ29+'[3]POM Portables Other'!AJ29</f>
        <v>1690.4193452342327</v>
      </c>
      <c r="AK20" s="51">
        <f>'[3]POM Portables Zn-based'!AK29+'[3]POM Portables NiMH'!AK29+'[3]POM Portables Li-Primary'!AK29+'[3]POM Portables Lead-acid'!AK29+'[3]POM Portables NiCd'!AK29+'[3]POM Portables Li-Rechargeable'!AK29+'[3]POM Portables Other'!AK29</f>
        <v>1774.4086492181334</v>
      </c>
      <c r="AL20" s="51">
        <f>'[3]POM Portables Zn-based'!AL29+'[3]POM Portables NiMH'!AL29+'[3]POM Portables Li-Primary'!AL29+'[3]POM Portables Lead-acid'!AL29+'[3]POM Portables NiCd'!AL29+'[3]POM Portables Li-Rechargeable'!AL29+'[3]POM Portables Other'!AL29</f>
        <v>1864.1180322853768</v>
      </c>
      <c r="AM20" s="51">
        <f>'[3]POM Portables Zn-based'!AM29+'[3]POM Portables NiMH'!AM29+'[3]POM Portables Li-Primary'!AM29+'[3]POM Portables Lead-acid'!AM29+'[3]POM Portables NiCd'!AM29+'[3]POM Portables Li-Rechargeable'!AM29+'[3]POM Portables Other'!AM29</f>
        <v>1959.9819281248733</v>
      </c>
      <c r="AN20" s="51">
        <f>'[3]POM Portables Zn-based'!AN29+'[3]POM Portables NiMH'!AN29+'[3]POM Portables Li-Primary'!AN29+'[3]POM Portables Lead-acid'!AN29+'[3]POM Portables NiCd'!AN29+'[3]POM Portables Li-Rechargeable'!AN29+'[3]POM Portables Other'!AN29</f>
        <v>2062.4689218660469</v>
      </c>
      <c r="AO20" s="51">
        <f>'[3]POM Portables Zn-based'!AO29+'[3]POM Portables NiMH'!AO29+'[3]POM Portables Li-Primary'!AO29+'[3]POM Portables Lead-acid'!AO29+'[3]POM Portables NiCd'!AO29+'[3]POM Portables Li-Rechargeable'!AO29+'[3]POM Portables Other'!AO29</f>
        <v>2172.0844613950107</v>
      </c>
      <c r="AP20" s="51">
        <f>'[3]POM Portables Zn-based'!AP29+'[3]POM Portables NiMH'!AP29+'[3]POM Portables Li-Primary'!AP29+'[3]POM Portables Lead-acid'!AP29+'[3]POM Portables NiCd'!AP29+'[3]POM Portables Li-Rechargeable'!AP29+'[3]POM Portables Other'!AP29</f>
        <v>2280.1865799822858</v>
      </c>
      <c r="AQ20" s="51">
        <f>'[3]POM Portables Zn-based'!AQ29+'[3]POM Portables NiMH'!AQ29+'[3]POM Portables Li-Primary'!AQ29+'[3]POM Portables Lead-acid'!AQ29+'[3]POM Portables NiCd'!AQ29+'[3]POM Portables Li-Rechargeable'!AQ29+'[3]POM Portables Other'!AQ29</f>
        <v>2370.3619017184133</v>
      </c>
      <c r="AR20" s="51">
        <f>'[3]POM Portables Zn-based'!AR29+'[3]POM Portables NiMH'!AR29+'[3]POM Portables Li-Primary'!AR29+'[3]POM Portables Lead-acid'!AR29+'[3]POM Portables NiCd'!AR29+'[3]POM Portables Li-Rechargeable'!AR29+'[3]POM Portables Other'!AR29</f>
        <v>2465.4776467523607</v>
      </c>
      <c r="AS20" s="51">
        <f>'[3]POM Portables Zn-based'!AS29+'[3]POM Portables NiMH'!AS29+'[3]POM Portables Li-Primary'!AS29+'[3]POM Portables Lead-acid'!AS29+'[3]POM Portables NiCd'!AS29+'[3]POM Portables Li-Rechargeable'!AS29+'[3]POM Portables Other'!AS29</f>
        <v>2565.8240570032713</v>
      </c>
      <c r="AT20" s="51">
        <f>'[3]POM Portables Zn-based'!AT29+'[3]POM Portables NiMH'!AT29+'[3]POM Portables Li-Primary'!AT29+'[3]POM Portables Lead-acid'!AT29+'[3]POM Portables NiCd'!AT29+'[3]POM Portables Li-Rechargeable'!AT29+'[3]POM Portables Other'!AT29</f>
        <v>2671.7086594229909</v>
      </c>
      <c r="AU20" s="51">
        <f>'[3]POM Portables Zn-based'!AU29+'[3]POM Portables NiMH'!AU29+'[3]POM Portables Li-Primary'!AU29+'[3]POM Portables Lead-acid'!AU29+'[3]POM Portables NiCd'!AU29+'[3]POM Portables Li-Rechargeable'!AU29+'[3]POM Portables Other'!AU29</f>
        <v>2783.4572983884327</v>
      </c>
      <c r="AV20" s="51">
        <f>'[3]POM Portables Zn-based'!AV29+'[3]POM Portables NiMH'!AV29+'[3]POM Portables Li-Primary'!AV29+'[3]POM Portables Lead-acid'!AV29+'[3]POM Portables NiCd'!AV29+'[3]POM Portables Li-Rechargeable'!AV29+'[3]POM Portables Other'!AV29</f>
        <v>2901.4152298198055</v>
      </c>
      <c r="AW20" s="51">
        <f>'[3]POM Portables Zn-based'!AW29+'[3]POM Portables NiMH'!AW29+'[3]POM Portables Li-Primary'!AW29+'[3]POM Portables Lead-acid'!AW29+'[3]POM Portables NiCd'!AW29+'[3]POM Portables Li-Rechargeable'!AW29+'[3]POM Portables Other'!AW29</f>
        <v>3025.9482807175677</v>
      </c>
      <c r="AX20" s="51">
        <f>'[3]POM Portables Zn-based'!AX29+'[3]POM Portables NiMH'!AX29+'[3]POM Portables Li-Primary'!AX29+'[3]POM Portables Lead-acid'!AX29+'[3]POM Portables NiCd'!AX29+'[3]POM Portables Li-Rechargeable'!AX29+'[3]POM Portables Other'!AX29</f>
        <v>3157.4440780319655</v>
      </c>
      <c r="AY20" s="51">
        <f>'[3]POM Portables Zn-based'!AY29+'[3]POM Portables NiMH'!AY29+'[3]POM Portables Li-Primary'!AY29+'[3]POM Portables Lead-acid'!AY29+'[3]POM Portables NiCd'!AY29+'[3]POM Portables Li-Rechargeable'!AY29+'[3]POM Portables Other'!AY29</f>
        <v>3296.3133510133371</v>
      </c>
      <c r="AZ20" s="51">
        <f>'[3]POM Portables Zn-based'!AZ29+'[3]POM Portables NiMH'!AZ29+'[3]POM Portables Li-Primary'!AZ29+'[3]POM Portables Lead-acid'!AZ29+'[3]POM Portables NiCd'!AZ29+'[3]POM Portables Li-Rechargeable'!AZ29+'[3]POM Portables Other'!AZ29</f>
        <v>3442.9913114396149</v>
      </c>
    </row>
    <row r="21" spans="1:52" x14ac:dyDescent="0.35">
      <c r="A21" s="47" t="s">
        <v>18</v>
      </c>
      <c r="B21" s="23">
        <f>'[3]POM Portables Zn-based'!B30+'[3]POM Portables NiMH'!B30+'[3]POM Portables Li-Primary'!B30+'[3]POM Portables Lead-acid'!B30+'[3]POM Portables NiCd'!B30+'[3]POM Portables Li-Rechargeable'!B30+'[3]POM Portables Other'!B30</f>
        <v>120.7475078908043</v>
      </c>
      <c r="C21" s="23">
        <f>'[3]POM Portables Zn-based'!C30+'[3]POM Portables NiMH'!C30+'[3]POM Portables Li-Primary'!C30+'[3]POM Portables Lead-acid'!C30+'[3]POM Portables NiCd'!C30+'[3]POM Portables Li-Rechargeable'!C30+'[3]POM Portables Other'!C30</f>
        <v>125.12393863535699</v>
      </c>
      <c r="D21" s="23">
        <f>'[3]POM Portables Zn-based'!D30+'[3]POM Portables NiMH'!D30+'[3]POM Portables Li-Primary'!D30+'[3]POM Portables Lead-acid'!D30+'[3]POM Portables NiCd'!D30+'[3]POM Portables Li-Rechargeable'!D30+'[3]POM Portables Other'!D30</f>
        <v>129.97600773201873</v>
      </c>
      <c r="E21" s="23">
        <f>'[3]POM Portables Zn-based'!E30+'[3]POM Portables NiMH'!E30+'[3]POM Portables Li-Primary'!E30+'[3]POM Portables Lead-acid'!E30+'[3]POM Portables NiCd'!E30+'[3]POM Portables Li-Rechargeable'!E30+'[3]POM Portables Other'!E30</f>
        <v>136.17114965130014</v>
      </c>
      <c r="F21" s="23">
        <f>'[3]POM Portables Zn-based'!F30+'[3]POM Portables NiMH'!F30+'[3]POM Portables Li-Primary'!F30+'[3]POM Portables Lead-acid'!F30+'[3]POM Portables NiCd'!F30+'[3]POM Portables Li-Rechargeable'!F30+'[3]POM Portables Other'!F30</f>
        <v>144.68349591854022</v>
      </c>
      <c r="G21" s="23">
        <f>'[3]POM Portables Zn-based'!G30+'[3]POM Portables NiMH'!G30+'[3]POM Portables Li-Primary'!G30+'[3]POM Portables Lead-acid'!G30+'[3]POM Portables NiCd'!G30+'[3]POM Portables Li-Rechargeable'!G30+'[3]POM Portables Other'!G30</f>
        <v>147.2450078661733</v>
      </c>
      <c r="H21" s="23">
        <f>'[3]POM Portables Zn-based'!H30+'[3]POM Portables NiMH'!H30+'[3]POM Portables Li-Primary'!H30+'[3]POM Portables Lead-acid'!H30+'[3]POM Portables NiCd'!H30+'[3]POM Portables Li-Rechargeable'!H30+'[3]POM Portables Other'!H30</f>
        <v>157.20443433613769</v>
      </c>
      <c r="I21" s="23">
        <f>'[3]POM Portables Zn-based'!I30+'[3]POM Portables NiMH'!I30+'[3]POM Portables Li-Primary'!I30+'[3]POM Portables Lead-acid'!I30+'[3]POM Portables NiCd'!I30+'[3]POM Portables Li-Rechargeable'!I30+'[3]POM Portables Other'!I30</f>
        <v>153.58940243913634</v>
      </c>
      <c r="J21" s="23">
        <f>'[3]POM Portables Zn-based'!J30+'[3]POM Portables NiMH'!J30+'[3]POM Portables Li-Primary'!J30+'[3]POM Portables Lead-acid'!J30+'[3]POM Portables NiCd'!J30+'[3]POM Portables Li-Rechargeable'!J30+'[3]POM Portables Other'!J30</f>
        <v>161.76938413329998</v>
      </c>
      <c r="K21" s="23">
        <f>'[3]POM Portables Zn-based'!K30+'[3]POM Portables NiMH'!K30+'[3]POM Portables Li-Primary'!K30+'[3]POM Portables Lead-acid'!K30+'[3]POM Portables NiCd'!K30+'[3]POM Portables Li-Rechargeable'!K30+'[3]POM Portables Other'!K30</f>
        <v>155.54035326942187</v>
      </c>
      <c r="L21" s="23">
        <f>'[3]POM Portables Zn-based'!L30+'[3]POM Portables NiMH'!L30+'[3]POM Portables Li-Primary'!L30+'[3]POM Portables Lead-acid'!L30+'[3]POM Portables NiCd'!L30+'[3]POM Portables Li-Rechargeable'!L30+'[3]POM Portables Other'!L30</f>
        <v>167.60072402954188</v>
      </c>
      <c r="M21" s="4">
        <v>182.7</v>
      </c>
      <c r="N21" s="4">
        <v>186.7</v>
      </c>
      <c r="O21" s="4">
        <v>182.6</v>
      </c>
      <c r="P21" s="4">
        <v>171.1</v>
      </c>
      <c r="Q21" s="4">
        <v>172</v>
      </c>
      <c r="R21" s="4">
        <v>196</v>
      </c>
      <c r="S21" s="4">
        <v>201</v>
      </c>
      <c r="T21" s="4">
        <v>209</v>
      </c>
      <c r="U21" s="4">
        <v>242</v>
      </c>
      <c r="V21" s="4">
        <v>261</v>
      </c>
      <c r="W21" s="4">
        <v>285</v>
      </c>
      <c r="X21" s="51">
        <f>'[3]POM Portables Zn-based'!X30+'[3]POM Portables NiMH'!X30+'[3]POM Portables Li-Primary'!X30+'[3]POM Portables Lead-acid'!X30+'[3]POM Portables NiCd'!X30+'[3]POM Portables Li-Rechargeable'!X30+'[3]POM Portables Other'!X30</f>
        <v>295.2257376333207</v>
      </c>
      <c r="Y21" s="51">
        <f>'[3]POM Portables Zn-based'!Y30+'[3]POM Portables NiMH'!Y30+'[3]POM Portables Li-Primary'!Y30+'[3]POM Portables Lead-acid'!Y30+'[3]POM Portables NiCd'!Y30+'[3]POM Portables Li-Rechargeable'!Y30+'[3]POM Portables Other'!Y30</f>
        <v>308.0701125808539</v>
      </c>
      <c r="Z21" s="51">
        <f>'[3]POM Portables Zn-based'!Z30+'[3]POM Portables NiMH'!Z30+'[3]POM Portables Li-Primary'!Z30+'[3]POM Portables Lead-acid'!Z30+'[3]POM Portables NiCd'!Z30+'[3]POM Portables Li-Rechargeable'!Z30+'[3]POM Portables Other'!Z30</f>
        <v>321.88412553922689</v>
      </c>
      <c r="AA21" s="51">
        <f>'[3]POM Portables Zn-based'!AA30+'[3]POM Portables NiMH'!AA30+'[3]POM Portables Li-Primary'!AA30+'[3]POM Portables Lead-acid'!AA30+'[3]POM Portables NiCd'!AA30+'[3]POM Portables Li-Rechargeable'!AA30+'[3]POM Portables Other'!AA30</f>
        <v>336.7574247323854</v>
      </c>
      <c r="AB21" s="51">
        <f>'[3]POM Portables Zn-based'!AB30+'[3]POM Portables NiMH'!AB30+'[3]POM Portables Li-Primary'!AB30+'[3]POM Portables Lead-acid'!AB30+'[3]POM Portables NiCd'!AB30+'[3]POM Portables Li-Rechargeable'!AB30+'[3]POM Portables Other'!AB30</f>
        <v>352.78842885502388</v>
      </c>
      <c r="AC21" s="51">
        <f>'[3]POM Portables Zn-based'!AC30+'[3]POM Portables NiMH'!AC30+'[3]POM Portables Li-Primary'!AC30+'[3]POM Portables Lead-acid'!AC30+'[3]POM Portables NiCd'!AC30+'[3]POM Portables Li-Rechargeable'!AC30+'[3]POM Portables Other'!AC30</f>
        <v>370.08519663651032</v>
      </c>
      <c r="AD21" s="51">
        <f>'[3]POM Portables Zn-based'!AD30+'[3]POM Portables NiMH'!AD30+'[3]POM Portables Li-Primary'!AD30+'[3]POM Portables Lead-acid'!AD30+'[3]POM Portables NiCd'!AD30+'[3]POM Portables Li-Rechargeable'!AD30+'[3]POM Portables Other'!AD30</f>
        <v>388.76638296214497</v>
      </c>
      <c r="AE21" s="51">
        <f>'[3]POM Portables Zn-based'!AE30+'[3]POM Portables NiMH'!AE30+'[3]POM Portables Li-Primary'!AE30+'[3]POM Portables Lead-acid'!AE30+'[3]POM Portables NiCd'!AE30+'[3]POM Portables Li-Rechargeable'!AE30+'[3]POM Portables Other'!AE30</f>
        <v>408.96229018202507</v>
      </c>
      <c r="AF21" s="51">
        <f>'[3]POM Portables Zn-based'!AF30+'[3]POM Portables NiMH'!AF30+'[3]POM Portables Li-Primary'!AF30+'[3]POM Portables Lead-acid'!AF30+'[3]POM Portables NiCd'!AF30+'[3]POM Portables Li-Rechargeable'!AF30+'[3]POM Portables Other'!AF30</f>
        <v>430.73163390401209</v>
      </c>
      <c r="AG21" s="51">
        <f>'[3]POM Portables Zn-based'!AG30+'[3]POM Portables NiMH'!AG30+'[3]POM Portables Li-Primary'!AG30+'[3]POM Portables Lead-acid'!AG30+'[3]POM Portables NiCd'!AG30+'[3]POM Portables Li-Rechargeable'!AG30+'[3]POM Portables Other'!AG30</f>
        <v>450.62776175711844</v>
      </c>
      <c r="AH21" s="51">
        <f>'[3]POM Portables Zn-based'!AH30+'[3]POM Portables NiMH'!AH30+'[3]POM Portables Li-Primary'!AH30+'[3]POM Portables Lead-acid'!AH30+'[3]POM Portables NiCd'!AH30+'[3]POM Portables Li-Rechargeable'!AH30+'[3]POM Portables Other'!AH30</f>
        <v>471.83578860474785</v>
      </c>
      <c r="AI21" s="51">
        <f>'[3]POM Portables Zn-based'!AI30+'[3]POM Portables NiMH'!AI30+'[3]POM Portables Li-Primary'!AI30+'[3]POM Portables Lead-acid'!AI30+'[3]POM Portables NiCd'!AI30+'[3]POM Portables Li-Rechargeable'!AI30+'[3]POM Portables Other'!AI30</f>
        <v>494.45423911199254</v>
      </c>
      <c r="AJ21" s="51">
        <f>'[3]POM Portables Zn-based'!AJ30+'[3]POM Portables NiMH'!AJ30+'[3]POM Portables Li-Primary'!AJ30+'[3]POM Portables Lead-acid'!AJ30+'[3]POM Portables NiCd'!AJ30+'[3]POM Portables Li-Rechargeable'!AJ30+'[3]POM Portables Other'!AJ30</f>
        <v>518.58935779521676</v>
      </c>
      <c r="AK21" s="51">
        <f>'[3]POM Portables Zn-based'!AK30+'[3]POM Portables NiMH'!AK30+'[3]POM Portables Li-Primary'!AK30+'[3]POM Portables Lead-acid'!AK30+'[3]POM Portables NiCd'!AK30+'[3]POM Portables Li-Rechargeable'!AK30+'[3]POM Portables Other'!AK30</f>
        <v>544.35572123484167</v>
      </c>
      <c r="AL21" s="51">
        <f>'[3]POM Portables Zn-based'!AL30+'[3]POM Portables NiMH'!AL30+'[3]POM Portables Li-Primary'!AL30+'[3]POM Portables Lead-acid'!AL30+'[3]POM Portables NiCd'!AL30+'[3]POM Portables Li-Rechargeable'!AL30+'[3]POM Portables Other'!AL30</f>
        <v>571.8768990326505</v>
      </c>
      <c r="AM21" s="51">
        <f>'[3]POM Portables Zn-based'!AM30+'[3]POM Portables NiMH'!AM30+'[3]POM Portables Li-Primary'!AM30+'[3]POM Portables Lead-acid'!AM30+'[3]POM Portables NiCd'!AM30+'[3]POM Portables Li-Rechargeable'!AM30+'[3]POM Portables Other'!AM30</f>
        <v>601.28616740106452</v>
      </c>
      <c r="AN21" s="51">
        <f>'[3]POM Portables Zn-based'!AN30+'[3]POM Portables NiMH'!AN30+'[3]POM Portables Li-Primary'!AN30+'[3]POM Portables Lead-acid'!AN30+'[3]POM Portables NiCd'!AN30+'[3]POM Portables Li-Rechargeable'!AN30+'[3]POM Portables Other'!AN30</f>
        <v>632.72727958215637</v>
      </c>
      <c r="AO21" s="51">
        <f>'[3]POM Portables Zn-based'!AO30+'[3]POM Portables NiMH'!AO30+'[3]POM Portables Li-Primary'!AO30+'[3]POM Portables Lead-acid'!AO30+'[3]POM Portables NiCd'!AO30+'[3]POM Portables Li-Rechargeable'!AO30+'[3]POM Portables Other'!AO30</f>
        <v>666.35529762925501</v>
      </c>
      <c r="AP21" s="51">
        <f>'[3]POM Portables Zn-based'!AP30+'[3]POM Portables NiMH'!AP30+'[3]POM Portables Li-Primary'!AP30+'[3]POM Portables Lead-acid'!AP30+'[3]POM Portables NiCd'!AP30+'[3]POM Portables Li-Rechargeable'!AP30+'[3]POM Portables Other'!AP30</f>
        <v>699.51902615172378</v>
      </c>
      <c r="AQ21" s="51">
        <f>'[3]POM Portables Zn-based'!AQ30+'[3]POM Portables NiMH'!AQ30+'[3]POM Portables Li-Primary'!AQ30+'[3]POM Portables Lead-acid'!AQ30+'[3]POM Portables NiCd'!AQ30+'[3]POM Portables Li-Rechargeable'!AQ30+'[3]POM Portables Other'!AQ30</f>
        <v>727.18314530651003</v>
      </c>
      <c r="AR21" s="51">
        <f>'[3]POM Portables Zn-based'!AR30+'[3]POM Portables NiMH'!AR30+'[3]POM Portables Li-Primary'!AR30+'[3]POM Portables Lead-acid'!AR30+'[3]POM Portables NiCd'!AR30+'[3]POM Portables Li-Rechargeable'!AR30+'[3]POM Portables Other'!AR30</f>
        <v>756.36289485944326</v>
      </c>
      <c r="AS21" s="51">
        <f>'[3]POM Portables Zn-based'!AS30+'[3]POM Portables NiMH'!AS30+'[3]POM Portables Li-Primary'!AS30+'[3]POM Portables Lead-acid'!AS30+'[3]POM Portables NiCd'!AS30+'[3]POM Portables Li-Rechargeable'!AS30+'[3]POM Portables Other'!AS30</f>
        <v>787.14731565762361</v>
      </c>
      <c r="AT21" s="51">
        <f>'[3]POM Portables Zn-based'!AT30+'[3]POM Portables NiMH'!AT30+'[3]POM Portables Li-Primary'!AT30+'[3]POM Portables Lead-acid'!AT30+'[3]POM Portables NiCd'!AT30+'[3]POM Portables Li-Rechargeable'!AT30+'[3]POM Portables Other'!AT30</f>
        <v>819.63075127615969</v>
      </c>
      <c r="AU21" s="51">
        <f>'[3]POM Portables Zn-based'!AU30+'[3]POM Portables NiMH'!AU30+'[3]POM Portables Li-Primary'!AU30+'[3]POM Portables Lead-acid'!AU30+'[3]POM Portables NiCd'!AU30+'[3]POM Portables Li-Rechargeable'!AU30+'[3]POM Portables Other'!AU30</f>
        <v>853.9131647370325</v>
      </c>
      <c r="AV21" s="51">
        <f>'[3]POM Portables Zn-based'!AV30+'[3]POM Portables NiMH'!AV30+'[3]POM Portables Li-Primary'!AV30+'[3]POM Portables Lead-acid'!AV30+'[3]POM Portables NiCd'!AV30+'[3]POM Portables Li-Rechargeable'!AV30+'[3]POM Portables Other'!AV30</f>
        <v>890.10047416431064</v>
      </c>
      <c r="AW21" s="51">
        <f>'[3]POM Portables Zn-based'!AW30+'[3]POM Portables NiMH'!AW30+'[3]POM Portables Li-Primary'!AW30+'[3]POM Portables Lead-acid'!AW30+'[3]POM Portables NiCd'!AW30+'[3]POM Portables Li-Rechargeable'!AW30+'[3]POM Portables Other'!AW30</f>
        <v>928.30490850861872</v>
      </c>
      <c r="AX21" s="51">
        <f>'[3]POM Portables Zn-based'!AX30+'[3]POM Portables NiMH'!AX30+'[3]POM Portables Li-Primary'!AX30+'[3]POM Portables Lead-acid'!AX30+'[3]POM Portables NiCd'!AX30+'[3]POM Portables Li-Rechargeable'!AX30+'[3]POM Portables Other'!AX30</f>
        <v>968.64538454156116</v>
      </c>
      <c r="AY21" s="51">
        <f>'[3]POM Portables Zn-based'!AY30+'[3]POM Portables NiMH'!AY30+'[3]POM Portables Li-Primary'!AY30+'[3]POM Portables Lead-acid'!AY30+'[3]POM Portables NiCd'!AY30+'[3]POM Portables Li-Rechargeable'!AY30+'[3]POM Portables Other'!AY30</f>
        <v>1011.2479063926812</v>
      </c>
      <c r="AZ21" s="51">
        <f>'[3]POM Portables Zn-based'!AZ30+'[3]POM Portables NiMH'!AZ30+'[3]POM Portables Li-Primary'!AZ30+'[3]POM Portables Lead-acid'!AZ30+'[3]POM Portables NiCd'!AZ30+'[3]POM Portables Li-Rechargeable'!AZ30+'[3]POM Portables Other'!AZ30</f>
        <v>1056.2459889777076</v>
      </c>
    </row>
    <row r="22" spans="1:52" x14ac:dyDescent="0.35">
      <c r="A22" s="47" t="s">
        <v>19</v>
      </c>
      <c r="B22" s="23">
        <f>'[3]POM Portables Zn-based'!B31+'[3]POM Portables NiMH'!B31+'[3]POM Portables Li-Primary'!B31+'[3]POM Portables Lead-acid'!B31+'[3]POM Portables NiCd'!B31+'[3]POM Portables Li-Rechargeable'!B31+'[3]POM Portables Other'!B31</f>
        <v>57.703694110268898</v>
      </c>
      <c r="C22" s="23">
        <f>'[3]POM Portables Zn-based'!C31+'[3]POM Portables NiMH'!C31+'[3]POM Portables Li-Primary'!C31+'[3]POM Portables Lead-acid'!C31+'[3]POM Portables NiCd'!C31+'[3]POM Portables Li-Rechargeable'!C31+'[3]POM Portables Other'!C31</f>
        <v>59.795134549824979</v>
      </c>
      <c r="D22" s="23">
        <f>'[3]POM Portables Zn-based'!D31+'[3]POM Portables NiMH'!D31+'[3]POM Portables Li-Primary'!D31+'[3]POM Portables Lead-acid'!D31+'[3]POM Portables NiCd'!D31+'[3]POM Portables Li-Rechargeable'!D31+'[3]POM Portables Other'!D31</f>
        <v>62.113876491968036</v>
      </c>
      <c r="E22" s="23">
        <f>'[3]POM Portables Zn-based'!E31+'[3]POM Portables NiMH'!E31+'[3]POM Portables Li-Primary'!E31+'[3]POM Portables Lead-acid'!E31+'[3]POM Portables NiCd'!E31+'[3]POM Portables Li-Rechargeable'!E31+'[3]POM Portables Other'!E31</f>
        <v>65.074455807635559</v>
      </c>
      <c r="F22" s="23">
        <f>'[3]POM Portables Zn-based'!F31+'[3]POM Portables NiMH'!F31+'[3]POM Portables Li-Primary'!F31+'[3]POM Portables Lead-acid'!F31+'[3]POM Portables NiCd'!F31+'[3]POM Portables Li-Rechargeable'!F31+'[3]POM Portables Other'!F31</f>
        <v>69.142397529544326</v>
      </c>
      <c r="G22" s="23">
        <f>'[3]POM Portables Zn-based'!G31+'[3]POM Portables NiMH'!G31+'[3]POM Portables Li-Primary'!G31+'[3]POM Portables Lead-acid'!G31+'[3]POM Portables NiCd'!G31+'[3]POM Portables Li-Rechargeable'!G31+'[3]POM Portables Other'!G31</f>
        <v>70.366511421979183</v>
      </c>
      <c r="H22" s="23">
        <f>'[3]POM Portables Zn-based'!H31+'[3]POM Portables NiMH'!H31+'[3]POM Portables Li-Primary'!H31+'[3]POM Portables Lead-acid'!H31+'[3]POM Portables NiCd'!H31+'[3]POM Portables Li-Rechargeable'!H31+'[3]POM Portables Other'!H31</f>
        <v>75.125994317942997</v>
      </c>
      <c r="I22" s="23">
        <f>'[3]POM Portables Zn-based'!I31+'[3]POM Portables NiMH'!I31+'[3]POM Portables Li-Primary'!I31+'[3]POM Portables Lead-acid'!I31+'[3]POM Portables NiCd'!I31+'[3]POM Portables Li-Rechargeable'!I31+'[3]POM Portables Other'!I31</f>
        <v>73.398416677400093</v>
      </c>
      <c r="J22" s="23">
        <f>'[3]POM Portables Zn-based'!J31+'[3]POM Portables NiMH'!J31+'[3]POM Portables Li-Primary'!J31+'[3]POM Portables Lead-acid'!J31+'[3]POM Portables NiCd'!J31+'[3]POM Portables Li-Rechargeable'!J31+'[3]POM Portables Other'!J31</f>
        <v>77.307525608529971</v>
      </c>
      <c r="K22" s="23">
        <f>'[3]POM Portables Zn-based'!K31+'[3]POM Portables NiMH'!K31+'[3]POM Portables Li-Primary'!K31+'[3]POM Portables Lead-acid'!K31+'[3]POM Portables NiCd'!K31+'[3]POM Portables Li-Rechargeable'!K31+'[3]POM Portables Other'!K31</f>
        <v>74.330751198430349</v>
      </c>
      <c r="L22" s="23">
        <f>'[3]POM Portables Zn-based'!L31+'[3]POM Portables NiMH'!L31+'[3]POM Portables Li-Primary'!L31+'[3]POM Portables Lead-acid'!L31+'[3]POM Portables NiCd'!L31+'[3]POM Portables Li-Rechargeable'!L31+'[3]POM Portables Other'!L31</f>
        <v>80.094248577007662</v>
      </c>
      <c r="M22" s="4">
        <v>87.31</v>
      </c>
      <c r="N22" s="4">
        <v>104.27</v>
      </c>
      <c r="O22" s="4">
        <v>88.98</v>
      </c>
      <c r="P22" s="4">
        <v>102.65</v>
      </c>
      <c r="Q22" s="4">
        <v>73.900000000000006</v>
      </c>
      <c r="R22" s="4">
        <v>75.400000000000006</v>
      </c>
      <c r="S22" s="4">
        <v>68.099999999999994</v>
      </c>
      <c r="T22" s="4">
        <v>80.5</v>
      </c>
      <c r="U22" s="4">
        <v>171.6</v>
      </c>
      <c r="V22" s="4">
        <v>143.1</v>
      </c>
      <c r="W22" s="4">
        <v>164</v>
      </c>
      <c r="X22" s="51">
        <f>'[3]POM Portables Zn-based'!X31+'[3]POM Portables NiMH'!X31+'[3]POM Portables Li-Primary'!X31+'[3]POM Portables Lead-acid'!X31+'[3]POM Portables NiCd'!X31+'[3]POM Portables Li-Rechargeable'!X31+'[3]POM Portables Other'!X31</f>
        <v>169.88428411180558</v>
      </c>
      <c r="Y22" s="51">
        <f>'[3]POM Portables Zn-based'!Y31+'[3]POM Portables NiMH'!Y31+'[3]POM Portables Li-Primary'!Y31+'[3]POM Portables Lead-acid'!Y31+'[3]POM Portables NiCd'!Y31+'[3]POM Portables Li-Rechargeable'!Y31+'[3]POM Portables Other'!Y31</f>
        <v>177.27543320442118</v>
      </c>
      <c r="Z22" s="51">
        <f>'[3]POM Portables Zn-based'!Z31+'[3]POM Portables NiMH'!Z31+'[3]POM Portables Li-Primary'!Z31+'[3]POM Portables Lead-acid'!Z31+'[3]POM Portables NiCd'!Z31+'[3]POM Portables Li-Rechargeable'!Z31+'[3]POM Portables Other'!Z31</f>
        <v>185.22454943309899</v>
      </c>
      <c r="AA22" s="51">
        <f>'[3]POM Portables Zn-based'!AA31+'[3]POM Portables NiMH'!AA31+'[3]POM Portables Li-Primary'!AA31+'[3]POM Portables Lead-acid'!AA31+'[3]POM Portables NiCd'!AA31+'[3]POM Portables Li-Rechargeable'!AA31+'[3]POM Portables Other'!AA31</f>
        <v>193.78321984600422</v>
      </c>
      <c r="AB22" s="51">
        <f>'[3]POM Portables Zn-based'!AB31+'[3]POM Portables NiMH'!AB31+'[3]POM Portables Li-Primary'!AB31+'[3]POM Portables Lead-acid'!AB31+'[3]POM Portables NiCd'!AB31+'[3]POM Portables Li-Rechargeable'!AB31+'[3]POM Portables Other'!AB31</f>
        <v>203.00807835868042</v>
      </c>
      <c r="AC22" s="51">
        <f>'[3]POM Portables Zn-based'!AC31+'[3]POM Portables NiMH'!AC31+'[3]POM Portables Li-Primary'!AC31+'[3]POM Portables Lead-acid'!AC31+'[3]POM Portables NiCd'!AC31+'[3]POM Portables Li-Rechargeable'!AC31+'[3]POM Portables Other'!AC31</f>
        <v>212.96130613469367</v>
      </c>
      <c r="AD22" s="51">
        <f>'[3]POM Portables Zn-based'!AD31+'[3]POM Portables NiMH'!AD31+'[3]POM Portables Li-Primary'!AD31+'[3]POM Portables Lead-acid'!AD31+'[3]POM Portables NiCd'!AD31+'[3]POM Portables Li-Rechargeable'!AD31+'[3]POM Portables Other'!AD31</f>
        <v>223.71118177470802</v>
      </c>
      <c r="AE22" s="51">
        <f>'[3]POM Portables Zn-based'!AE31+'[3]POM Portables NiMH'!AE31+'[3]POM Portables Li-Primary'!AE31+'[3]POM Portables Lead-acid'!AE31+'[3]POM Portables NiCd'!AE31+'[3]POM Portables Li-Rechargeable'!AE31+'[3]POM Portables Other'!AE31</f>
        <v>235.33268628018288</v>
      </c>
      <c r="AF22" s="51">
        <f>'[3]POM Portables Zn-based'!AF31+'[3]POM Portables NiMH'!AF31+'[3]POM Portables Li-Primary'!AF31+'[3]POM Portables Lead-acid'!AF31+'[3]POM Portables NiCd'!AF31+'[3]POM Portables Li-Rechargeable'!AF31+'[3]POM Portables Other'!AF31</f>
        <v>247.85960687809819</v>
      </c>
      <c r="AG22" s="51">
        <f>'[3]POM Portables Zn-based'!AG31+'[3]POM Portables NiMH'!AG31+'[3]POM Portables Li-Primary'!AG31+'[3]POM Portables Lead-acid'!AG31+'[3]POM Portables NiCd'!AG31+'[3]POM Portables Li-Rechargeable'!AG31+'[3]POM Portables Other'!AG31</f>
        <v>259.30860676549975</v>
      </c>
      <c r="AH22" s="51">
        <f>'[3]POM Portables Zn-based'!AH31+'[3]POM Portables NiMH'!AH31+'[3]POM Portables Li-Primary'!AH31+'[3]POM Portables Lead-acid'!AH31+'[3]POM Portables NiCd'!AH31+'[3]POM Portables Li-Rechargeable'!AH31+'[3]POM Portables Other'!AH31</f>
        <v>271.51252396904795</v>
      </c>
      <c r="AI22" s="51">
        <f>'[3]POM Portables Zn-based'!AI31+'[3]POM Portables NiMH'!AI31+'[3]POM Portables Li-Primary'!AI31+'[3]POM Portables Lead-acid'!AI31+'[3]POM Portables NiCd'!AI31+'[3]POM Portables Li-Rechargeable'!AI31+'[3]POM Portables Other'!AI31</f>
        <v>284.52805338374316</v>
      </c>
      <c r="AJ22" s="51">
        <f>'[3]POM Portables Zn-based'!AJ31+'[3]POM Portables NiMH'!AJ31+'[3]POM Portables Li-Primary'!AJ31+'[3]POM Portables Lead-acid'!AJ31+'[3]POM Portables NiCd'!AJ31+'[3]POM Portables Li-Rechargeable'!AJ31+'[3]POM Portables Other'!AJ31</f>
        <v>298.41633220496681</v>
      </c>
      <c r="AK22" s="51">
        <f>'[3]POM Portables Zn-based'!AK31+'[3]POM Portables NiMH'!AK31+'[3]POM Portables Li-Primary'!AK31+'[3]POM Portables Lead-acid'!AK31+'[3]POM Portables NiCd'!AK31+'[3]POM Portables Li-Rechargeable'!AK31+'[3]POM Portables Other'!AK31</f>
        <v>313.24329221934755</v>
      </c>
      <c r="AL22" s="51">
        <f>'[3]POM Portables Zn-based'!AL31+'[3]POM Portables NiMH'!AL31+'[3]POM Portables Li-Primary'!AL31+'[3]POM Portables Lead-acid'!AL31+'[3]POM Portables NiCd'!AL31+'[3]POM Portables Li-Rechargeable'!AL31+'[3]POM Portables Other'!AL31</f>
        <v>329.08004014510414</v>
      </c>
      <c r="AM22" s="51">
        <f>'[3]POM Portables Zn-based'!AM31+'[3]POM Portables NiMH'!AM31+'[3]POM Portables Li-Primary'!AM31+'[3]POM Portables Lead-acid'!AM31+'[3]POM Portables NiCd'!AM31+'[3]POM Portables Li-Rechargeable'!AM31+'[3]POM Portables Other'!AM31</f>
        <v>346.00326825885816</v>
      </c>
      <c r="AN22" s="51">
        <f>'[3]POM Portables Zn-based'!AN31+'[3]POM Portables NiMH'!AN31+'[3]POM Portables Li-Primary'!AN31+'[3]POM Portables Lead-acid'!AN31+'[3]POM Portables NiCd'!AN31+'[3]POM Portables Li-Rechargeable'!AN31+'[3]POM Portables Other'!AN31</f>
        <v>364.09569772446901</v>
      </c>
      <c r="AO22" s="51">
        <f>'[3]POM Portables Zn-based'!AO31+'[3]POM Portables NiMH'!AO31+'[3]POM Portables Li-Primary'!AO31+'[3]POM Portables Lead-acid'!AO31+'[3]POM Portables NiCd'!AO31+'[3]POM Portables Li-Rechargeable'!AO31+'[3]POM Portables Other'!AO31</f>
        <v>383.44655723227316</v>
      </c>
      <c r="AP22" s="51">
        <f>'[3]POM Portables Zn-based'!AP31+'[3]POM Portables NiMH'!AP31+'[3]POM Portables Li-Primary'!AP31+'[3]POM Portables Lead-acid'!AP31+'[3]POM Portables NiCd'!AP31+'[3]POM Portables Li-Rechargeable'!AP31+'[3]POM Portables Other'!AP31</f>
        <v>402.53024662765864</v>
      </c>
      <c r="AQ22" s="51">
        <f>'[3]POM Portables Zn-based'!AQ31+'[3]POM Portables NiMH'!AQ31+'[3]POM Portables Li-Primary'!AQ31+'[3]POM Portables Lead-acid'!AQ31+'[3]POM Portables NiCd'!AQ31+'[3]POM Portables Li-Rechargeable'!AQ31+'[3]POM Portables Other'!AQ31</f>
        <v>418.44924852725495</v>
      </c>
      <c r="AR22" s="51">
        <f>'[3]POM Portables Zn-based'!AR31+'[3]POM Portables NiMH'!AR31+'[3]POM Portables Li-Primary'!AR31+'[3]POM Portables Lead-acid'!AR31+'[3]POM Portables NiCd'!AR31+'[3]POM Portables Li-Rechargeable'!AR31+'[3]POM Portables Other'!AR31</f>
        <v>435.24040265596039</v>
      </c>
      <c r="AS22" s="51">
        <f>'[3]POM Portables Zn-based'!AS31+'[3]POM Portables NiMH'!AS31+'[3]POM Portables Li-Primary'!AS31+'[3]POM Portables Lead-acid'!AS31+'[3]POM Portables NiCd'!AS31+'[3]POM Portables Li-Rechargeable'!AS31+'[3]POM Portables Other'!AS31</f>
        <v>452.95494655386062</v>
      </c>
      <c r="AT22" s="51">
        <f>'[3]POM Portables Zn-based'!AT31+'[3]POM Portables NiMH'!AT31+'[3]POM Portables Li-Primary'!AT31+'[3]POM Portables Lead-acid'!AT31+'[3]POM Portables NiCd'!AT31+'[3]POM Portables Li-Rechargeable'!AT31+'[3]POM Portables Other'!AT31</f>
        <v>471.6471691554043</v>
      </c>
      <c r="AU22" s="51">
        <f>'[3]POM Portables Zn-based'!AU31+'[3]POM Portables NiMH'!AU31+'[3]POM Portables Li-Primary'!AU31+'[3]POM Portables Lead-acid'!AU31+'[3]POM Portables NiCd'!AU31+'[3]POM Portables Li-Rechargeable'!AU31+'[3]POM Portables Other'!AU31</f>
        <v>491.37459304166083</v>
      </c>
      <c r="AV22" s="51">
        <f>'[3]POM Portables Zn-based'!AV31+'[3]POM Portables NiMH'!AV31+'[3]POM Portables Li-Primary'!AV31+'[3]POM Portables Lead-acid'!AV31+'[3]POM Portables NiCd'!AV31+'[3]POM Portables Li-Rechargeable'!AV31+'[3]POM Portables Other'!AV31</f>
        <v>512.19816758928755</v>
      </c>
      <c r="AW22" s="51">
        <f>'[3]POM Portables Zn-based'!AW31+'[3]POM Portables NiMH'!AW31+'[3]POM Portables Li-Primary'!AW31+'[3]POM Portables Lead-acid'!AW31+'[3]POM Portables NiCd'!AW31+'[3]POM Portables Li-Rechargeable'!AW31+'[3]POM Portables Other'!AW31</f>
        <v>534.18247366811761</v>
      </c>
      <c r="AX22" s="51">
        <f>'[3]POM Portables Zn-based'!AX31+'[3]POM Portables NiMH'!AX31+'[3]POM Portables Li-Primary'!AX31+'[3]POM Portables Lead-acid'!AX31+'[3]POM Portables NiCd'!AX31+'[3]POM Portables Li-Rechargeable'!AX31+'[3]POM Portables Other'!AX31</f>
        <v>557.39594057830186</v>
      </c>
      <c r="AY22" s="51">
        <f>'[3]POM Portables Zn-based'!AY31+'[3]POM Portables NiMH'!AY31+'[3]POM Portables Li-Primary'!AY31+'[3]POM Portables Lead-acid'!AY31+'[3]POM Portables NiCd'!AY31+'[3]POM Portables Li-Rechargeable'!AY31+'[3]POM Portables Other'!AY31</f>
        <v>581.91107595929736</v>
      </c>
      <c r="AZ22" s="51">
        <f>'[3]POM Portables Zn-based'!AZ31+'[3]POM Portables NiMH'!AZ31+'[3]POM Portables Li-Primary'!AZ31+'[3]POM Portables Lead-acid'!AZ31+'[3]POM Portables NiCd'!AZ31+'[3]POM Portables Li-Rechargeable'!AZ31+'[3]POM Portables Other'!AZ31</f>
        <v>607.80470944682122</v>
      </c>
    </row>
    <row r="23" spans="1:52" x14ac:dyDescent="0.35">
      <c r="A23" s="47" t="s">
        <v>20</v>
      </c>
      <c r="B23" s="23">
        <f>'[3]POM Portables Zn-based'!B32+'[3]POM Portables NiMH'!B32+'[3]POM Portables Li-Primary'!B32+'[3]POM Portables Lead-acid'!B32+'[3]POM Portables NiCd'!B32+'[3]POM Portables Li-Rechargeable'!B32+'[3]POM Portables Other'!B32</f>
        <v>5139.8651826315545</v>
      </c>
      <c r="C23" s="23">
        <f>'[3]POM Portables Zn-based'!C32+'[3]POM Portables NiMH'!C32+'[3]POM Portables Li-Primary'!C32+'[3]POM Portables Lead-acid'!C32+'[3]POM Portables NiCd'!C32+'[3]POM Portables Li-Rechargeable'!C32+'[3]POM Portables Other'!C32</f>
        <v>5326.1569281180709</v>
      </c>
      <c r="D23" s="23">
        <f>'[3]POM Portables Zn-based'!D32+'[3]POM Portables NiMH'!D32+'[3]POM Portables Li-Primary'!D32+'[3]POM Portables Lead-acid'!D32+'[3]POM Portables NiCd'!D32+'[3]POM Portables Li-Rechargeable'!D32+'[3]POM Portables Other'!D32</f>
        <v>5532.6951950296107</v>
      </c>
      <c r="E23" s="23">
        <f>'[3]POM Portables Zn-based'!E32+'[3]POM Portables NiMH'!E32+'[3]POM Portables Li-Primary'!E32+'[3]POM Portables Lead-acid'!E32+'[3]POM Portables NiCd'!E32+'[3]POM Portables Li-Rechargeable'!E32+'[3]POM Portables Other'!E32</f>
        <v>5796.4041096779501</v>
      </c>
      <c r="F23" s="23">
        <f>'[3]POM Portables Zn-based'!F32+'[3]POM Portables NiMH'!F32+'[3]POM Portables Li-Primary'!F32+'[3]POM Portables Lead-acid'!F32+'[3]POM Portables NiCd'!F32+'[3]POM Portables Li-Rechargeable'!F32+'[3]POM Portables Other'!F32</f>
        <v>6158.7495772221528</v>
      </c>
      <c r="G23" s="23">
        <f>'[3]POM Portables Zn-based'!G32+'[3]POM Portables NiMH'!G32+'[3]POM Portables Li-Primary'!G32+'[3]POM Portables Lead-acid'!G32+'[3]POM Portables NiCd'!G32+'[3]POM Portables Li-Rechargeable'!G32+'[3]POM Portables Other'!G32</f>
        <v>6267.7855838819369</v>
      </c>
      <c r="H23" s="23">
        <f>'[3]POM Portables Zn-based'!H32+'[3]POM Portables NiMH'!H32+'[3]POM Portables Li-Primary'!H32+'[3]POM Portables Lead-acid'!H32+'[3]POM Portables NiCd'!H32+'[3]POM Portables Li-Rechargeable'!H32+'[3]POM Portables Other'!H32</f>
        <v>6691.7289864922986</v>
      </c>
      <c r="I23" s="23">
        <f>'[3]POM Portables Zn-based'!I32+'[3]POM Portables NiMH'!I32+'[3]POM Portables Li-Primary'!I32+'[3]POM Portables Lead-acid'!I32+'[3]POM Portables NiCd'!I32+'[3]POM Portables Li-Rechargeable'!I32+'[3]POM Portables Other'!I32</f>
        <v>6537.847743673582</v>
      </c>
      <c r="J23" s="23">
        <f>'[3]POM Portables Zn-based'!J32+'[3]POM Portables NiMH'!J32+'[3]POM Portables Li-Primary'!J32+'[3]POM Portables Lead-acid'!J32+'[3]POM Portables NiCd'!J32+'[3]POM Portables Li-Rechargeable'!J32+'[3]POM Portables Other'!J32</f>
        <v>6886.0454318810844</v>
      </c>
      <c r="K23" s="23">
        <f>'[3]POM Portables Zn-based'!K32+'[3]POM Portables NiMH'!K32+'[3]POM Portables Li-Primary'!K32+'[3]POM Portables Lead-acid'!K32+'[3]POM Portables NiCd'!K32+'[3]POM Portables Li-Rechargeable'!K32+'[3]POM Portables Other'!K32</f>
        <v>6620.893964840142</v>
      </c>
      <c r="L23" s="23">
        <f>'[3]POM Portables Zn-based'!L32+'[3]POM Portables NiMH'!L32+'[3]POM Portables Li-Primary'!L32+'[3]POM Portables Lead-acid'!L32+'[3]POM Portables NiCd'!L32+'[3]POM Portables Li-Rechargeable'!L32+'[3]POM Portables Other'!L32</f>
        <v>7134.2683676942906</v>
      </c>
      <c r="M23" s="4">
        <v>7777</v>
      </c>
      <c r="N23" s="4">
        <v>7424</v>
      </c>
      <c r="O23" s="4">
        <v>6789</v>
      </c>
      <c r="P23" s="4">
        <v>7697</v>
      </c>
      <c r="Q23" s="4">
        <v>8300</v>
      </c>
      <c r="R23" s="4">
        <v>8780</v>
      </c>
      <c r="S23" s="4">
        <v>8890</v>
      </c>
      <c r="T23" s="4">
        <v>9580</v>
      </c>
      <c r="U23" s="4">
        <v>8760</v>
      </c>
      <c r="V23" s="4">
        <v>10890</v>
      </c>
      <c r="W23" s="4">
        <v>11871</v>
      </c>
      <c r="X23" s="51">
        <f>'[3]POM Portables Zn-based'!X32+'[3]POM Portables NiMH'!X32+'[3]POM Portables Li-Primary'!X32+'[3]POM Portables Lead-acid'!X32+'[3]POM Portables NiCd'!X32+'[3]POM Portables Li-Rechargeable'!X32+'[3]POM Portables Other'!X32</f>
        <v>12296.928882263684</v>
      </c>
      <c r="Y23" s="51">
        <f>'[3]POM Portables Zn-based'!Y32+'[3]POM Portables NiMH'!Y32+'[3]POM Portables Li-Primary'!Y32+'[3]POM Portables Lead-acid'!Y32+'[3]POM Portables NiCd'!Y32+'[3]POM Portables Li-Rechargeable'!Y32+'[3]POM Portables Other'!Y32</f>
        <v>12831.930899815145</v>
      </c>
      <c r="Z23" s="51">
        <f>'[3]POM Portables Zn-based'!Z32+'[3]POM Portables NiMH'!Z32+'[3]POM Portables Li-Primary'!Z32+'[3]POM Portables Lead-acid'!Z32+'[3]POM Portables NiCd'!Z32+'[3]POM Portables Li-Rechargeable'!Z32+'[3]POM Portables Other'!Z32</f>
        <v>13407.320892197062</v>
      </c>
      <c r="AA23" s="51">
        <f>'[3]POM Portables Zn-based'!AA32+'[3]POM Portables NiMH'!AA32+'[3]POM Portables Li-Primary'!AA32+'[3]POM Portables Lead-acid'!AA32+'[3]POM Portables NiCd'!AA32+'[3]POM Portables Li-Rechargeable'!AA32+'[3]POM Portables Other'!AA32</f>
        <v>14026.832943853149</v>
      </c>
      <c r="AB23" s="51">
        <f>'[3]POM Portables Zn-based'!AB32+'[3]POM Portables NiMH'!AB32+'[3]POM Portables Li-Primary'!AB32+'[3]POM Portables Lead-acid'!AB32+'[3]POM Portables NiCd'!AB32+'[3]POM Portables Li-Rechargeable'!AB32+'[3]POM Portables Other'!AB32</f>
        <v>14694.566452413996</v>
      </c>
      <c r="AC23" s="51">
        <f>'[3]POM Portables Zn-based'!AC32+'[3]POM Portables NiMH'!AC32+'[3]POM Portables Li-Primary'!AC32+'[3]POM Portables Lead-acid'!AC32+'[3]POM Portables NiCd'!AC32+'[3]POM Portables Li-Rechargeable'!AC32+'[3]POM Portables Other'!AC32</f>
        <v>15415.022348322856</v>
      </c>
      <c r="AD23" s="51">
        <f>'[3]POM Portables Zn-based'!AD32+'[3]POM Portables NiMH'!AD32+'[3]POM Portables Li-Primary'!AD32+'[3]POM Portables Lead-acid'!AD32+'[3]POM Portables NiCd'!AD32+'[3]POM Portables Li-Rechargeable'!AD32+'[3]POM Portables Other'!AD32</f>
        <v>16193.142919802187</v>
      </c>
      <c r="AE23" s="51">
        <f>'[3]POM Portables Zn-based'!AE32+'[3]POM Portables NiMH'!AE32+'[3]POM Portables Li-Primary'!AE32+'[3]POM Portables Lead-acid'!AE32+'[3]POM Portables NiCd'!AE32+'[3]POM Portables Li-Rechargeable'!AE32+'[3]POM Portables Other'!AE32</f>
        <v>17034.355602634456</v>
      </c>
      <c r="AF23" s="51">
        <f>'[3]POM Portables Zn-based'!AF32+'[3]POM Portables NiMH'!AF32+'[3]POM Portables Li-Primary'!AF32+'[3]POM Portables Lead-acid'!AF32+'[3]POM Portables NiCd'!AF32+'[3]POM Portables Li-Rechargeable'!AF32+'[3]POM Portables Other'!AF32</f>
        <v>17941.106056401852</v>
      </c>
      <c r="AG23" s="51">
        <f>'[3]POM Portables Zn-based'!AG32+'[3]POM Portables NiMH'!AG32+'[3]POM Portables Li-Primary'!AG32+'[3]POM Portables Lead-acid'!AG32+'[3]POM Portables NiCd'!AG32+'[3]POM Portables Li-Rechargeable'!AG32+'[3]POM Portables Other'!AG32</f>
        <v>18769.832139714923</v>
      </c>
      <c r="AH23" s="51">
        <f>'[3]POM Portables Zn-based'!AH32+'[3]POM Portables NiMH'!AH32+'[3]POM Portables Li-Primary'!AH32+'[3]POM Portables Lead-acid'!AH32+'[3]POM Portables NiCd'!AH32+'[3]POM Portables Li-Rechargeable'!AH32+'[3]POM Portables Other'!AH32</f>
        <v>19653.202268515655</v>
      </c>
      <c r="AI23" s="51">
        <f>'[3]POM Portables Zn-based'!AI32+'[3]POM Portables NiMH'!AI32+'[3]POM Portables Li-Primary'!AI32+'[3]POM Portables Lead-acid'!AI32+'[3]POM Portables NiCd'!AI32+'[3]POM Portables Li-Rechargeable'!AI32+'[3]POM Portables Other'!AI32</f>
        <v>20595.320254380575</v>
      </c>
      <c r="AJ23" s="51">
        <f>'[3]POM Portables Zn-based'!AJ32+'[3]POM Portables NiMH'!AJ32+'[3]POM Portables Li-Primary'!AJ32+'[3]POM Portables Lead-acid'!AJ32+'[3]POM Portables NiCd'!AJ32+'[3]POM Portables Li-Rechargeable'!AJ32+'[3]POM Portables Other'!AJ32</f>
        <v>21600.611461007076</v>
      </c>
      <c r="AK23" s="51">
        <f>'[3]POM Portables Zn-based'!AK32+'[3]POM Portables NiMH'!AK32+'[3]POM Portables Li-Primary'!AK32+'[3]POM Portables Lead-acid'!AK32+'[3]POM Portables NiCd'!AK32+'[3]POM Portables Li-Rechargeable'!AK32+'[3]POM Portables Other'!AK32</f>
        <v>22673.848304487041</v>
      </c>
      <c r="AL23" s="51">
        <f>'[3]POM Portables Zn-based'!AL32+'[3]POM Portables NiMH'!AL32+'[3]POM Portables Li-Primary'!AL32+'[3]POM Portables Lead-acid'!AL32+'[3]POM Portables NiCd'!AL32+'[3]POM Portables Li-Rechargeable'!AL32+'[3]POM Portables Other'!AL32</f>
        <v>23820.177783917876</v>
      </c>
      <c r="AM23" s="51">
        <f>'[3]POM Portables Zn-based'!AM32+'[3]POM Portables NiMH'!AM32+'[3]POM Portables Li-Primary'!AM32+'[3]POM Portables Lead-acid'!AM32+'[3]POM Portables NiCd'!AM32+'[3]POM Portables Li-Rechargeable'!AM32+'[3]POM Portables Other'!AM32</f>
        <v>25045.151204273814</v>
      </c>
      <c r="AN23" s="51">
        <f>'[3]POM Portables Zn-based'!AN32+'[3]POM Portables NiMH'!AN32+'[3]POM Portables Li-Primary'!AN32+'[3]POM Portables Lead-acid'!AN32+'[3]POM Portables NiCd'!AN32+'[3]POM Portables Li-Rechargeable'!AN32+'[3]POM Portables Other'!AN32</f>
        <v>26354.75626638519</v>
      </c>
      <c r="AO23" s="51">
        <f>'[3]POM Portables Zn-based'!AO32+'[3]POM Portables NiMH'!AO32+'[3]POM Portables Li-Primary'!AO32+'[3]POM Portables Lead-acid'!AO32+'[3]POM Portables NiCd'!AO32+'[3]POM Portables Li-Rechargeable'!AO32+'[3]POM Portables Other'!AO32</f>
        <v>27755.451712831182</v>
      </c>
      <c r="AP23" s="51">
        <f>'[3]POM Portables Zn-based'!AP32+'[3]POM Portables NiMH'!AP32+'[3]POM Portables Li-Primary'!AP32+'[3]POM Portables Lead-acid'!AP32+'[3]POM Portables NiCd'!AP32+'[3]POM Portables Li-Rechargeable'!AP32+'[3]POM Portables Other'!AP32</f>
        <v>29136.8082787618</v>
      </c>
      <c r="AQ23" s="51">
        <f>'[3]POM Portables Zn-based'!AQ32+'[3]POM Portables NiMH'!AQ32+'[3]POM Portables Li-Primary'!AQ32+'[3]POM Portables Lead-acid'!AQ32+'[3]POM Portables NiCd'!AQ32+'[3]POM Portables Li-Rechargeable'!AQ32+'[3]POM Portables Other'!AQ32</f>
        <v>30289.091641872208</v>
      </c>
      <c r="AR23" s="51">
        <f>'[3]POM Portables Zn-based'!AR32+'[3]POM Portables NiMH'!AR32+'[3]POM Portables Li-Primary'!AR32+'[3]POM Portables Lead-acid'!AR32+'[3]POM Portables NiCd'!AR32+'[3]POM Portables Li-Rechargeable'!AR32+'[3]POM Portables Other'!AR32</f>
        <v>31504.504999566492</v>
      </c>
      <c r="AS23" s="51">
        <f>'[3]POM Portables Zn-based'!AS32+'[3]POM Portables NiMH'!AS32+'[3]POM Portables Li-Primary'!AS32+'[3]POM Portables Lead-acid'!AS32+'[3]POM Portables NiCd'!AS32+'[3]POM Portables Li-Rechargeable'!AS32+'[3]POM Portables Other'!AS32</f>
        <v>32786.75713744438</v>
      </c>
      <c r="AT23" s="51">
        <f>'[3]POM Portables Zn-based'!AT32+'[3]POM Portables NiMH'!AT32+'[3]POM Portables Li-Primary'!AT32+'[3]POM Portables Lead-acid'!AT32+'[3]POM Portables NiCd'!AT32+'[3]POM Portables Li-Rechargeable'!AT32+'[3]POM Portables Other'!AT32</f>
        <v>34139.777713681731</v>
      </c>
      <c r="AU23" s="51">
        <f>'[3]POM Portables Zn-based'!AU32+'[3]POM Portables NiMH'!AU32+'[3]POM Portables Li-Primary'!AU32+'[3]POM Portables Lead-acid'!AU32+'[3]POM Portables NiCd'!AU32+'[3]POM Portables Li-Rechargeable'!AU32+'[3]POM Portables Other'!AU32</f>
        <v>35567.730451204603</v>
      </c>
      <c r="AV23" s="51">
        <f>'[3]POM Portables Zn-based'!AV32+'[3]POM Portables NiMH'!AV32+'[3]POM Portables Li-Primary'!AV32+'[3]POM Portables Lead-acid'!AV32+'[3]POM Portables NiCd'!AV32+'[3]POM Portables Li-Rechargeable'!AV32+'[3]POM Portables Other'!AV32</f>
        <v>37075.027118612394</v>
      </c>
      <c r="AW23" s="51">
        <f>'[3]POM Portables Zn-based'!AW32+'[3]POM Portables NiMH'!AW32+'[3]POM Portables Li-Primary'!AW32+'[3]POM Portables Lead-acid'!AW32+'[3]POM Portables NiCd'!AW32+'[3]POM Portables Li-Rechargeable'!AW32+'[3]POM Portables Other'!AW32</f>
        <v>38666.342347037942</v>
      </c>
      <c r="AX23" s="51">
        <f>'[3]POM Portables Zn-based'!AX32+'[3]POM Portables NiMH'!AX32+'[3]POM Portables Li-Primary'!AX32+'[3]POM Portables Lead-acid'!AX32+'[3]POM Portables NiCd'!AX32+'[3]POM Portables Li-Rechargeable'!AX32+'[3]POM Portables Other'!AX32</f>
        <v>40346.62933295744</v>
      </c>
      <c r="AY23" s="51">
        <f>'[3]POM Portables Zn-based'!AY32+'[3]POM Portables NiMH'!AY32+'[3]POM Portables Li-Primary'!AY32+'[3]POM Portables Lead-acid'!AY32+'[3]POM Portables NiCd'!AY32+'[3]POM Portables Li-Rechargeable'!AY32+'[3]POM Portables Other'!AY32</f>
        <v>42121.136479956214</v>
      </c>
      <c r="AZ23" s="51">
        <f>'[3]POM Portables Zn-based'!AZ32+'[3]POM Portables NiMH'!AZ32+'[3]POM Portables Li-Primary'!AZ32+'[3]POM Portables Lead-acid'!AZ32+'[3]POM Portables NiCd'!AZ32+'[3]POM Portables Li-Rechargeable'!AZ32+'[3]POM Portables Other'!AZ32</f>
        <v>43995.425035629363</v>
      </c>
    </row>
    <row r="24" spans="1:52" x14ac:dyDescent="0.35">
      <c r="A24" s="47" t="s">
        <v>21</v>
      </c>
      <c r="B24" s="23">
        <f>'[3]POM Portables Zn-based'!B33+'[3]POM Portables NiMH'!B33+'[3]POM Portables Li-Primary'!B33+'[3]POM Portables Lead-acid'!B33+'[3]POM Portables NiCd'!B33+'[3]POM Portables Li-Rechargeable'!B33+'[3]POM Portables Other'!B33</f>
        <v>1818.0067310118595</v>
      </c>
      <c r="C24" s="23">
        <f>'[3]POM Portables Zn-based'!C33+'[3]POM Portables NiMH'!C33+'[3]POM Portables Li-Primary'!C33+'[3]POM Portables Lead-acid'!C33+'[3]POM Portables NiCd'!C33+'[3]POM Portables Li-Rechargeable'!C33+'[3]POM Portables Other'!C33</f>
        <v>1883.899441266379</v>
      </c>
      <c r="D24" s="23">
        <f>'[3]POM Portables Zn-based'!D33+'[3]POM Portables NiMH'!D33+'[3]POM Portables Li-Primary'!D33+'[3]POM Portables Lead-acid'!D33+'[3]POM Portables NiCd'!D33+'[3]POM Portables Li-Rechargeable'!D33+'[3]POM Portables Other'!D33</f>
        <v>1956.9534895954166</v>
      </c>
      <c r="E24" s="23">
        <f>'[3]POM Portables Zn-based'!E33+'[3]POM Portables NiMH'!E33+'[3]POM Portables Li-Primary'!E33+'[3]POM Portables Lead-acid'!E33+'[3]POM Portables NiCd'!E33+'[3]POM Portables Li-Rechargeable'!E33+'[3]POM Portables Other'!E33</f>
        <v>2050.2292010826686</v>
      </c>
      <c r="F24" s="23">
        <f>'[3]POM Portables Zn-based'!F33+'[3]POM Portables NiMH'!F33+'[3]POM Portables Li-Primary'!F33+'[3]POM Portables Lead-acid'!F33+'[3]POM Portables NiCd'!F33+'[3]POM Portables Li-Rechargeable'!F33+'[3]POM Portables Other'!F33</f>
        <v>2178.393360168594</v>
      </c>
      <c r="G24" s="23">
        <f>'[3]POM Portables Zn-based'!G33+'[3]POM Portables NiMH'!G33+'[3]POM Portables Li-Primary'!G33+'[3]POM Portables Lead-acid'!G33+'[3]POM Portables NiCd'!G33+'[3]POM Portables Li-Rechargeable'!G33+'[3]POM Portables Other'!G33</f>
        <v>2216.960168243636</v>
      </c>
      <c r="H24" s="23">
        <f>'[3]POM Portables Zn-based'!H33+'[3]POM Portables NiMH'!H33+'[3]POM Portables Li-Primary'!H33+'[3]POM Portables Lead-acid'!H33+'[3]POM Portables NiCd'!H33+'[3]POM Portables Li-Rechargeable'!H33+'[3]POM Portables Other'!H33</f>
        <v>2366.9119533834751</v>
      </c>
      <c r="I24" s="23">
        <f>'[3]POM Portables Zn-based'!I33+'[3]POM Portables NiMH'!I33+'[3]POM Portables Li-Primary'!I33+'[3]POM Portables Lead-acid'!I33+'[3]POM Portables NiCd'!I33+'[3]POM Portables Li-Rechargeable'!I33+'[3]POM Portables Other'!I33</f>
        <v>2312.4830675507801</v>
      </c>
      <c r="J24" s="23">
        <f>'[3]POM Portables Zn-based'!J33+'[3]POM Portables NiMH'!J33+'[3]POM Portables Li-Primary'!J33+'[3]POM Portables Lead-acid'!J33+'[3]POM Portables NiCd'!J33+'[3]POM Portables Li-Rechargeable'!J33+'[3]POM Portables Other'!J33</f>
        <v>2435.6430568483802</v>
      </c>
      <c r="K24" s="23">
        <f>'[3]POM Portables Zn-based'!K33+'[3]POM Portables NiMH'!K33+'[3]POM Portables Li-Primary'!K33+'[3]POM Portables Lead-acid'!K33+'[3]POM Portables NiCd'!K33+'[3]POM Portables Li-Rechargeable'!K33+'[3]POM Portables Other'!K33</f>
        <v>2341.8571043593888</v>
      </c>
      <c r="L24" s="23">
        <f>'[3]POM Portables Zn-based'!L33+'[3]POM Portables NiMH'!L33+'[3]POM Portables Li-Primary'!L33+'[3]POM Portables Lead-acid'!L33+'[3]POM Portables NiCd'!L33+'[3]POM Portables Li-Rechargeable'!L33+'[3]POM Portables Other'!L33</f>
        <v>2523.441267903575</v>
      </c>
      <c r="M24" s="4">
        <v>2750.7799999999997</v>
      </c>
      <c r="N24" s="4">
        <v>2686</v>
      </c>
      <c r="O24" s="4">
        <v>2923</v>
      </c>
      <c r="P24" s="4">
        <v>3104.7</v>
      </c>
      <c r="Q24" s="4">
        <v>1965</v>
      </c>
      <c r="R24" s="4">
        <v>2230</v>
      </c>
      <c r="S24" s="4">
        <v>3599</v>
      </c>
      <c r="T24" s="4">
        <v>3122</v>
      </c>
      <c r="U24" s="4">
        <v>4367</v>
      </c>
      <c r="V24" s="4">
        <v>3526</v>
      </c>
      <c r="W24" s="4">
        <v>3530</v>
      </c>
      <c r="X24" s="51">
        <f>'[3]POM Portables Zn-based'!X33+'[3]POM Portables NiMH'!X33+'[3]POM Portables Li-Primary'!X33+'[3]POM Portables Lead-acid'!X33+'[3]POM Portables NiCd'!X33+'[3]POM Portables Li-Rechargeable'!X33+'[3]POM Portables Other'!X33</f>
        <v>3656.6556275284984</v>
      </c>
      <c r="Y24" s="51">
        <f>'[3]POM Portables Zn-based'!Y33+'[3]POM Portables NiMH'!Y33+'[3]POM Portables Li-Primary'!Y33+'[3]POM Portables Lead-acid'!Y33+'[3]POM Portables NiCd'!Y33+'[3]POM Portables Li-Rechargeable'!Y33+'[3]POM Portables Other'!Y33</f>
        <v>3815.745604948821</v>
      </c>
      <c r="Z24" s="51">
        <f>'[3]POM Portables Zn-based'!Z33+'[3]POM Portables NiMH'!Z33+'[3]POM Portables Li-Primary'!Z33+'[3]POM Portables Lead-acid'!Z33+'[3]POM Portables NiCd'!Z33+'[3]POM Portables Li-Rechargeable'!Z33+'[3]POM Portables Other'!Z33</f>
        <v>3986.8454847490211</v>
      </c>
      <c r="AA24" s="51">
        <f>'[3]POM Portables Zn-based'!AA33+'[3]POM Portables NiMH'!AA33+'[3]POM Portables Li-Primary'!AA33+'[3]POM Portables Lead-acid'!AA33+'[3]POM Portables NiCd'!AA33+'[3]POM Portables Li-Rechargeable'!AA33+'[3]POM Portables Other'!AA33</f>
        <v>4171.0656466853361</v>
      </c>
      <c r="AB24" s="51">
        <f>'[3]POM Portables Zn-based'!AB33+'[3]POM Portables NiMH'!AB33+'[3]POM Portables Li-Primary'!AB33+'[3]POM Portables Lead-acid'!AB33+'[3]POM Portables NiCd'!AB33+'[3]POM Portables Li-Rechargeable'!AB33+'[3]POM Portables Other'!AB33</f>
        <v>4369.6251012569628</v>
      </c>
      <c r="AC24" s="51">
        <f>'[3]POM Portables Zn-based'!AC33+'[3]POM Portables NiMH'!AC33+'[3]POM Portables Li-Primary'!AC33+'[3]POM Portables Lead-acid'!AC33+'[3]POM Portables NiCd'!AC33+'[3]POM Portables Li-Rechargeable'!AC33+'[3]POM Portables Other'!AC33</f>
        <v>4583.8622600943218</v>
      </c>
      <c r="AD24" s="51">
        <f>'[3]POM Portables Zn-based'!AD33+'[3]POM Portables NiMH'!AD33+'[3]POM Portables Li-Primary'!AD33+'[3]POM Portables Lead-acid'!AD33+'[3]POM Portables NiCd'!AD33+'[3]POM Portables Li-Rechargeable'!AD33+'[3]POM Portables Other'!AD33</f>
        <v>4815.2467784434102</v>
      </c>
      <c r="AE24" s="51">
        <f>'[3]POM Portables Zn-based'!AE33+'[3]POM Portables NiMH'!AE33+'[3]POM Portables Li-Primary'!AE33+'[3]POM Portables Lead-acid'!AE33+'[3]POM Portables NiCd'!AE33+'[3]POM Portables Li-Rechargeable'!AE33+'[3]POM Portables Other'!AE33</f>
        <v>5065.3925766405209</v>
      </c>
      <c r="AF24" s="51">
        <f>'[3]POM Portables Zn-based'!AF33+'[3]POM Portables NiMH'!AF33+'[3]POM Portables Li-Primary'!AF33+'[3]POM Portables Lead-acid'!AF33+'[3]POM Portables NiCd'!AF33+'[3]POM Portables Li-Rechargeable'!AF33+'[3]POM Portables Other'!AF33</f>
        <v>5335.0269041444308</v>
      </c>
      <c r="AG24" s="51">
        <f>'[3]POM Portables Zn-based'!AG33+'[3]POM Portables NiMH'!AG33+'[3]POM Portables Li-Primary'!AG33+'[3]POM Portables Lead-acid'!AG33+'[3]POM Portables NiCd'!AG33+'[3]POM Portables Li-Rechargeable'!AG33+'[3]POM Portables Other'!AG33</f>
        <v>5581.4596456232566</v>
      </c>
      <c r="AH24" s="51">
        <f>'[3]POM Portables Zn-based'!AH33+'[3]POM Portables NiMH'!AH33+'[3]POM Portables Li-Primary'!AH33+'[3]POM Portables Lead-acid'!AH33+'[3]POM Portables NiCd'!AH33+'[3]POM Portables Li-Rechargeable'!AH33+'[3]POM Portables Other'!AH33</f>
        <v>5844.1415220167019</v>
      </c>
      <c r="AI24" s="51">
        <f>'[3]POM Portables Zn-based'!AI33+'[3]POM Portables NiMH'!AI33+'[3]POM Portables Li-Primary'!AI33+'[3]POM Portables Lead-acid'!AI33+'[3]POM Portables NiCd'!AI33+'[3]POM Portables Li-Rechargeable'!AI33+'[3]POM Portables Other'!AI33</f>
        <v>6124.2928563695923</v>
      </c>
      <c r="AJ24" s="51">
        <f>'[3]POM Portables Zn-based'!AJ33+'[3]POM Portables NiMH'!AJ33+'[3]POM Portables Li-Primary'!AJ33+'[3]POM Portables Lead-acid'!AJ33+'[3]POM Portables NiCd'!AJ33+'[3]POM Portables Li-Rechargeable'!AJ33+'[3]POM Portables Other'!AJ33</f>
        <v>6423.2295895337375</v>
      </c>
      <c r="AK24" s="51">
        <f>'[3]POM Portables Zn-based'!AK33+'[3]POM Portables NiMH'!AK33+'[3]POM Portables Li-Primary'!AK33+'[3]POM Portables Lead-acid'!AK33+'[3]POM Portables NiCd'!AK33+'[3]POM Portables Li-Rechargeable'!AK33+'[3]POM Portables Other'!AK33</f>
        <v>6742.3708630140054</v>
      </c>
      <c r="AL24" s="51">
        <f>'[3]POM Portables Zn-based'!AL33+'[3]POM Portables NiMH'!AL33+'[3]POM Portables Li-Primary'!AL33+'[3]POM Portables Lead-acid'!AL33+'[3]POM Portables NiCd'!AL33+'[3]POM Portables Li-Rechargeable'!AL33+'[3]POM Portables Other'!AL33</f>
        <v>7083.2472055623039</v>
      </c>
      <c r="AM24" s="51">
        <f>'[3]POM Portables Zn-based'!AM33+'[3]POM Portables NiMH'!AM33+'[3]POM Portables Li-Primary'!AM33+'[3]POM Portables Lead-acid'!AM33+'[3]POM Portables NiCd'!AM33+'[3]POM Portables Li-Rechargeable'!AM33+'[3]POM Portables Other'!AM33</f>
        <v>7447.5093716693245</v>
      </c>
      <c r="AN24" s="51">
        <f>'[3]POM Portables Zn-based'!AN33+'[3]POM Portables NiMH'!AN33+'[3]POM Portables Li-Primary'!AN33+'[3]POM Portables Lead-acid'!AN33+'[3]POM Portables NiCd'!AN33+'[3]POM Portables Li-Rechargeable'!AN33+'[3]POM Portables Other'!AN33</f>
        <v>7836.9378839474111</v>
      </c>
      <c r="AO24" s="51">
        <f>'[3]POM Portables Zn-based'!AO33+'[3]POM Portables NiMH'!AO33+'[3]POM Portables Li-Primary'!AO33+'[3]POM Portables Lead-acid'!AO33+'[3]POM Portables NiCd'!AO33+'[3]POM Portables Li-Rechargeable'!AO33+'[3]POM Portables Other'!AO33</f>
        <v>8253.4533355483163</v>
      </c>
      <c r="AP24" s="51">
        <f>'[3]POM Portables Zn-based'!AP33+'[3]POM Portables NiMH'!AP33+'[3]POM Portables Li-Primary'!AP33+'[3]POM Portables Lead-acid'!AP33+'[3]POM Portables NiCd'!AP33+'[3]POM Portables Li-Rechargeable'!AP33+'[3]POM Portables Other'!AP33</f>
        <v>8664.2181133880167</v>
      </c>
      <c r="AQ24" s="51">
        <f>'[3]POM Portables Zn-based'!AQ33+'[3]POM Portables NiMH'!AQ33+'[3]POM Portables Li-Primary'!AQ33+'[3]POM Portables Lead-acid'!AQ33+'[3]POM Portables NiCd'!AQ33+'[3]POM Portables Li-Rechargeable'!AQ33+'[3]POM Portables Other'!AQ33</f>
        <v>9006.8649225683512</v>
      </c>
      <c r="AR24" s="51">
        <f>'[3]POM Portables Zn-based'!AR33+'[3]POM Portables NiMH'!AR33+'[3]POM Portables Li-Primary'!AR33+'[3]POM Portables Lead-acid'!AR33+'[3]POM Portables NiCd'!AR33+'[3]POM Portables Li-Rechargeable'!AR33+'[3]POM Portables Other'!AR33</f>
        <v>9368.2842766801223</v>
      </c>
      <c r="AS24" s="51">
        <f>'[3]POM Portables Zn-based'!AS33+'[3]POM Portables NiMH'!AS33+'[3]POM Portables Li-Primary'!AS33+'[3]POM Portables Lead-acid'!AS33+'[3]POM Portables NiCd'!AS33+'[3]POM Portables Li-Rechargeable'!AS33+'[3]POM Portables Other'!AS33</f>
        <v>9749.5790325312664</v>
      </c>
      <c r="AT24" s="51">
        <f>'[3]POM Portables Zn-based'!AT33+'[3]POM Portables NiMH'!AT33+'[3]POM Portables Li-Primary'!AT33+'[3]POM Portables Lead-acid'!AT33+'[3]POM Portables NiCd'!AT33+'[3]POM Portables Li-Rechargeable'!AT33+'[3]POM Portables Other'!AT33</f>
        <v>10151.917726332784</v>
      </c>
      <c r="AU24" s="51">
        <f>'[3]POM Portables Zn-based'!AU33+'[3]POM Portables NiMH'!AU33+'[3]POM Portables Li-Primary'!AU33+'[3]POM Portables Lead-acid'!AU33+'[3]POM Portables NiCd'!AU33+'[3]POM Portables Li-Rechargeable'!AU33+'[3]POM Portables Other'!AU33</f>
        <v>10576.538496567453</v>
      </c>
      <c r="AV24" s="51">
        <f>'[3]POM Portables Zn-based'!AV33+'[3]POM Portables NiMH'!AV33+'[3]POM Portables Li-Primary'!AV33+'[3]POM Portables Lead-acid'!AV33+'[3]POM Portables NiCd'!AV33+'[3]POM Portables Li-Rechargeable'!AV33+'[3]POM Portables Other'!AV33</f>
        <v>11024.753241403565</v>
      </c>
      <c r="AW24" s="51">
        <f>'[3]POM Portables Zn-based'!AW33+'[3]POM Portables NiMH'!AW33+'[3]POM Portables Li-Primary'!AW33+'[3]POM Portables Lead-acid'!AW33+'[3]POM Portables NiCd'!AW33+'[3]POM Portables Li-Rechargeable'!AW33+'[3]POM Portables Other'!AW33</f>
        <v>11497.952024685697</v>
      </c>
      <c r="AX24" s="51">
        <f>'[3]POM Portables Zn-based'!AX33+'[3]POM Portables NiMH'!AX33+'[3]POM Portables Li-Primary'!AX33+'[3]POM Portables Lead-acid'!AX33+'[3]POM Portables NiCd'!AX33+'[3]POM Portables Li-Rechargeable'!AX33+'[3]POM Portables Other'!AX33</f>
        <v>11997.607745374422</v>
      </c>
      <c r="AY24" s="51">
        <f>'[3]POM Portables Zn-based'!AY33+'[3]POM Portables NiMH'!AY33+'[3]POM Portables Li-Primary'!AY33+'[3]POM Portables Lead-acid'!AY33+'[3]POM Portables NiCd'!AY33+'[3]POM Portables Li-Rechargeable'!AY33+'[3]POM Portables Other'!AY33</f>
        <v>12525.281086197068</v>
      </c>
      <c r="AZ24" s="51">
        <f>'[3]POM Portables Zn-based'!AZ33+'[3]POM Portables NiMH'!AZ33+'[3]POM Portables Li-Primary'!AZ33+'[3]POM Portables Lead-acid'!AZ33+'[3]POM Portables NiCd'!AZ33+'[3]POM Portables Li-Rechargeable'!AZ33+'[3]POM Portables Other'!AZ33</f>
        <v>13082.625758215112</v>
      </c>
    </row>
    <row r="25" spans="1:52" x14ac:dyDescent="0.35">
      <c r="A25" s="47" t="s">
        <v>22</v>
      </c>
      <c r="B25" s="23">
        <f>'[3]POM Portables Zn-based'!B34+'[3]POM Portables NiMH'!B34+'[3]POM Portables Li-Primary'!B34+'[3]POM Portables Lead-acid'!B34+'[3]POM Portables NiCd'!B34+'[3]POM Portables Li-Rechargeable'!B34+'[3]POM Portables Other'!B34</f>
        <v>6607.7371860550729</v>
      </c>
      <c r="C25" s="23">
        <f>'[3]POM Portables Zn-based'!C34+'[3]POM Portables NiMH'!C34+'[3]POM Portables Li-Primary'!C34+'[3]POM Portables Lead-acid'!C34+'[3]POM Portables NiCd'!C34+'[3]POM Portables Li-Rechargeable'!C34+'[3]POM Portables Other'!C34</f>
        <v>6847.2311903464679</v>
      </c>
      <c r="D25" s="23">
        <f>'[3]POM Portables Zn-based'!D34+'[3]POM Portables NiMH'!D34+'[3]POM Portables Li-Primary'!D34+'[3]POM Portables Lead-acid'!D34+'[3]POM Portables NiCd'!D34+'[3]POM Portables Li-Rechargeable'!D34+'[3]POM Portables Other'!D34</f>
        <v>7112.7538330855159</v>
      </c>
      <c r="E25" s="23">
        <f>'[3]POM Portables Zn-based'!E34+'[3]POM Portables NiMH'!E34+'[3]POM Portables Li-Primary'!E34+'[3]POM Portables Lead-acid'!E34+'[3]POM Portables NiCd'!E34+'[3]POM Portables Li-Rechargeable'!E34+'[3]POM Portables Other'!E34</f>
        <v>7451.7742430963299</v>
      </c>
      <c r="F25" s="23">
        <f>'[3]POM Portables Zn-based'!F34+'[3]POM Portables NiMH'!F34+'[3]POM Portables Li-Primary'!F34+'[3]POM Portables Lead-acid'!F34+'[3]POM Portables NiCd'!F34+'[3]POM Portables Li-Rechargeable'!F34+'[3]POM Portables Other'!F34</f>
        <v>7917.6003951481416</v>
      </c>
      <c r="G25" s="23">
        <f>'[3]POM Portables Zn-based'!G34+'[3]POM Portables NiMH'!G34+'[3]POM Portables Li-Primary'!G34+'[3]POM Portables Lead-acid'!G34+'[3]POM Portables NiCd'!G34+'[3]POM Portables Li-Rechargeable'!G34+'[3]POM Portables Other'!G34</f>
        <v>8057.7755262506917</v>
      </c>
      <c r="H25" s="23">
        <f>'[3]POM Portables Zn-based'!H34+'[3]POM Portables NiMH'!H34+'[3]POM Portables Li-Primary'!H34+'[3]POM Portables Lead-acid'!H34+'[3]POM Portables NiCd'!H34+'[3]POM Portables Li-Rechargeable'!H34+'[3]POM Portables Other'!H34</f>
        <v>8602.7911028610015</v>
      </c>
      <c r="I25" s="23">
        <f>'[3]POM Portables Zn-based'!I34+'[3]POM Portables NiMH'!I34+'[3]POM Portables Li-Primary'!I34+'[3]POM Portables Lead-acid'!I34+'[3]POM Portables NiCd'!I34+'[3]POM Portables Li-Rechargeable'!I34+'[3]POM Portables Other'!I34</f>
        <v>8404.9635773753998</v>
      </c>
      <c r="J25" s="23">
        <f>'[3]POM Portables Zn-based'!J34+'[3]POM Portables NiMH'!J34+'[3]POM Portables Li-Primary'!J34+'[3]POM Portables Lead-acid'!J34+'[3]POM Portables NiCd'!J34+'[3]POM Portables Li-Rechargeable'!J34+'[3]POM Portables Other'!J34</f>
        <v>8852.6015466049994</v>
      </c>
      <c r="K25" s="23">
        <f>'[3]POM Portables Zn-based'!K34+'[3]POM Portables NiMH'!K34+'[3]POM Portables Li-Primary'!K34+'[3]POM Portables Lead-acid'!K34+'[3]POM Portables NiCd'!K34+'[3]POM Portables Li-Rechargeable'!K34+'[3]POM Portables Other'!K34</f>
        <v>8511.7266118646967</v>
      </c>
      <c r="L25" s="23">
        <f>'[3]POM Portables Zn-based'!L34+'[3]POM Portables NiMH'!L34+'[3]POM Portables Li-Primary'!L34+'[3]POM Portables Lead-acid'!L34+'[3]POM Portables NiCd'!L34+'[3]POM Portables Li-Rechargeable'!L34+'[3]POM Portables Other'!L34</f>
        <v>9171.7134036527605</v>
      </c>
      <c r="M25" s="4">
        <v>9998</v>
      </c>
      <c r="N25" s="4">
        <v>10599</v>
      </c>
      <c r="O25" s="4">
        <v>11264</v>
      </c>
      <c r="P25" s="4">
        <v>11799</v>
      </c>
      <c r="Q25" s="4">
        <v>12304</v>
      </c>
      <c r="R25" s="4">
        <v>12813</v>
      </c>
      <c r="S25" s="4">
        <v>13426</v>
      </c>
      <c r="T25" s="4">
        <v>13338</v>
      </c>
      <c r="U25" s="4">
        <v>19400</v>
      </c>
      <c r="V25" s="4">
        <v>19557</v>
      </c>
      <c r="W25" s="4">
        <v>20846</v>
      </c>
      <c r="X25" s="51">
        <f>'[3]POM Portables Zn-based'!X34+'[3]POM Portables NiMH'!X34+'[3]POM Portables Li-Primary'!X34+'[3]POM Portables Lead-acid'!X34+'[3]POM Portables NiCd'!X34+'[3]POM Portables Li-Rechargeable'!X34+'[3]POM Portables Other'!X34</f>
        <v>21593.949918260361</v>
      </c>
      <c r="Y25" s="51">
        <f>'[3]POM Portables Zn-based'!Y34+'[3]POM Portables NiMH'!Y34+'[3]POM Portables Li-Primary'!Y34+'[3]POM Portables Lead-acid'!Y34+'[3]POM Portables NiCd'!Y34+'[3]POM Portables Li-Rechargeable'!Y34+'[3]POM Portables Other'!Y34</f>
        <v>22533.437076703434</v>
      </c>
      <c r="Z25" s="51">
        <f>'[3]POM Portables Zn-based'!Z34+'[3]POM Portables NiMH'!Z34+'[3]POM Portables Li-Primary'!Z34+'[3]POM Portables Lead-acid'!Z34+'[3]POM Portables NiCd'!Z34+'[3]POM Portables Li-Rechargeable'!Z34+'[3]POM Portables Other'!Z34</f>
        <v>23543.847301721835</v>
      </c>
      <c r="AA25" s="51">
        <f>'[3]POM Portables Zn-based'!AA34+'[3]POM Portables NiMH'!AA34+'[3]POM Portables Li-Primary'!AA34+'[3]POM Portables Lead-acid'!AA34+'[3]POM Portables NiCd'!AA34+'[3]POM Portables Li-Rechargeable'!AA34+'[3]POM Portables Other'!AA34</f>
        <v>24631.737810425635</v>
      </c>
      <c r="AB25" s="51">
        <f>'[3]POM Portables Zn-based'!AB34+'[3]POM Portables NiMH'!AB34+'[3]POM Portables Li-Primary'!AB34+'[3]POM Portables Lead-acid'!AB34+'[3]POM Portables NiCd'!AB34+'[3]POM Portables Li-Rechargeable'!AB34+'[3]POM Portables Other'!AB34</f>
        <v>25804.307326006412</v>
      </c>
      <c r="AC25" s="51">
        <f>'[3]POM Portables Zn-based'!AC34+'[3]POM Portables NiMH'!AC34+'[3]POM Portables Li-Primary'!AC34+'[3]POM Portables Lead-acid'!AC34+'[3]POM Portables NiCd'!AC34+'[3]POM Portables Li-Rechargeable'!AC34+'[3]POM Portables Other'!AC34</f>
        <v>27069.459680998927</v>
      </c>
      <c r="AD25" s="51">
        <f>'[3]POM Portables Zn-based'!AD34+'[3]POM Portables NiMH'!AD34+'[3]POM Portables Li-Primary'!AD34+'[3]POM Portables Lead-acid'!AD34+'[3]POM Portables NiCd'!AD34+'[3]POM Portables Li-Rechargeable'!AD34+'[3]POM Portables Other'!AD34</f>
        <v>28435.873751680265</v>
      </c>
      <c r="AE25" s="51">
        <f>'[3]POM Portables Zn-based'!AE34+'[3]POM Portables NiMH'!AE34+'[3]POM Portables Li-Primary'!AE34+'[3]POM Portables Lead-acid'!AE34+'[3]POM Portables NiCd'!AE34+'[3]POM Portables Li-Rechargeable'!AE34+'[3]POM Portables Other'!AE34</f>
        <v>29913.080354857873</v>
      </c>
      <c r="AF25" s="51">
        <f>'[3]POM Portables Zn-based'!AF34+'[3]POM Portables NiMH'!AF34+'[3]POM Portables Li-Primary'!AF34+'[3]POM Portables Lead-acid'!AF34+'[3]POM Portables NiCd'!AF34+'[3]POM Portables Li-Rechargeable'!AF34+'[3]POM Portables Other'!AF34</f>
        <v>31505.374176712405</v>
      </c>
      <c r="AG25" s="51">
        <f>'[3]POM Portables Zn-based'!AG34+'[3]POM Portables NiMH'!AG34+'[3]POM Portables Li-Primary'!AG34+'[3]POM Portables Lead-acid'!AG34+'[3]POM Portables NiCd'!AG34+'[3]POM Portables Li-Rechargeable'!AG34+'[3]POM Portables Other'!AG34</f>
        <v>32960.653759961024</v>
      </c>
      <c r="AH25" s="51">
        <f>'[3]POM Portables Zn-based'!AH34+'[3]POM Portables NiMH'!AH34+'[3]POM Portables Li-Primary'!AH34+'[3]POM Portables Lead-acid'!AH34+'[3]POM Portables NiCd'!AH34+'[3]POM Portables Li-Rechargeable'!AH34+'[3]POM Portables Other'!AH34</f>
        <v>34511.890699138858</v>
      </c>
      <c r="AI25" s="51">
        <f>'[3]POM Portables Zn-based'!AI34+'[3]POM Portables NiMH'!AI34+'[3]POM Portables Li-Primary'!AI34+'[3]POM Portables Lead-acid'!AI34+'[3]POM Portables NiCd'!AI34+'[3]POM Portables Li-Rechargeable'!AI34+'[3]POM Portables Other'!AI34</f>
        <v>36166.291468521391</v>
      </c>
      <c r="AJ25" s="51">
        <f>'[3]POM Portables Zn-based'!AJ34+'[3]POM Portables NiMH'!AJ34+'[3]POM Portables Li-Primary'!AJ34+'[3]POM Portables Lead-acid'!AJ34+'[3]POM Portables NiCd'!AJ34+'[3]POM Portables Li-Rechargeable'!AJ34+'[3]POM Portables Other'!AJ34</f>
        <v>37931.627202102063</v>
      </c>
      <c r="AK25" s="51">
        <f>'[3]POM Portables Zn-based'!AK34+'[3]POM Portables NiMH'!AK34+'[3]POM Portables Li-Primary'!AK34+'[3]POM Portables Lead-acid'!AK34+'[3]POM Portables NiCd'!AK34+'[3]POM Portables Li-Rechargeable'!AK34+'[3]POM Portables Other'!AK34</f>
        <v>39816.278473198283</v>
      </c>
      <c r="AL25" s="51">
        <f>'[3]POM Portables Zn-based'!AL34+'[3]POM Portables NiMH'!AL34+'[3]POM Portables Li-Primary'!AL34+'[3]POM Portables Lead-acid'!AL34+'[3]POM Portables NiCd'!AL34+'[3]POM Portables Li-Rechargeable'!AL34+'[3]POM Portables Other'!AL34</f>
        <v>41829.283639419766</v>
      </c>
      <c r="AM25" s="51">
        <f>'[3]POM Portables Zn-based'!AM34+'[3]POM Portables NiMH'!AM34+'[3]POM Portables Li-Primary'!AM34+'[3]POM Portables Lead-acid'!AM34+'[3]POM Portables NiCd'!AM34+'[3]POM Portables Li-Rechargeable'!AM34+'[3]POM Portables Other'!AM34</f>
        <v>43980.391037342422</v>
      </c>
      <c r="AN25" s="51">
        <f>'[3]POM Portables Zn-based'!AN34+'[3]POM Portables NiMH'!AN34+'[3]POM Portables Li-Primary'!AN34+'[3]POM Portables Lead-acid'!AN34+'[3]POM Portables NiCd'!AN34+'[3]POM Portables Li-Rechargeable'!AN34+'[3]POM Portables Other'!AN34</f>
        <v>46280.115333928537</v>
      </c>
      <c r="AO25" s="51">
        <f>'[3]POM Portables Zn-based'!AO34+'[3]POM Portables NiMH'!AO34+'[3]POM Portables Li-Primary'!AO34+'[3]POM Portables Lead-acid'!AO34+'[3]POM Portables NiCd'!AO34+'[3]POM Portables Li-Rechargeable'!AO34+'[3]POM Portables Other'!AO34</f>
        <v>48739.798366243689</v>
      </c>
      <c r="AP25" s="51">
        <f>'[3]POM Portables Zn-based'!AP34+'[3]POM Portables NiMH'!AP34+'[3]POM Portables Li-Primary'!AP34+'[3]POM Portables Lead-acid'!AP34+'[3]POM Portables NiCd'!AP34+'[3]POM Portables Li-Rechargeable'!AP34+'[3]POM Portables Other'!AP34</f>
        <v>51165.521470732754</v>
      </c>
      <c r="AQ25" s="51">
        <f>'[3]POM Portables Zn-based'!AQ34+'[3]POM Portables NiMH'!AQ34+'[3]POM Portables Li-Primary'!AQ34+'[3]POM Portables Lead-acid'!AQ34+'[3]POM Portables NiCd'!AQ34+'[3]POM Portables Li-Rechargeable'!AQ34+'[3]POM Portables Other'!AQ34</f>
        <v>53188.981919507045</v>
      </c>
      <c r="AR25" s="51">
        <f>'[3]POM Portables Zn-based'!AR34+'[3]POM Portables NiMH'!AR34+'[3]POM Portables Li-Primary'!AR34+'[3]POM Portables Lead-acid'!AR34+'[3]POM Portables NiCd'!AR34+'[3]POM Portables Li-Rechargeable'!AR34+'[3]POM Portables Other'!AR34</f>
        <v>55323.301425403348</v>
      </c>
      <c r="AS25" s="51">
        <f>'[3]POM Portables Zn-based'!AS34+'[3]POM Portables NiMH'!AS34+'[3]POM Portables Li-Primary'!AS34+'[3]POM Portables Lead-acid'!AS34+'[3]POM Portables NiCd'!AS34+'[3]POM Portables Li-Rechargeable'!AS34+'[3]POM Portables Other'!AS34</f>
        <v>57574.992779644985</v>
      </c>
      <c r="AT25" s="51">
        <f>'[3]POM Portables Zn-based'!AT34+'[3]POM Portables NiMH'!AT34+'[3]POM Portables Li-Primary'!AT34+'[3]POM Portables Lead-acid'!AT34+'[3]POM Portables NiCd'!AT34+'[3]POM Portables Li-Rechargeable'!AT34+'[3]POM Portables Other'!AT34</f>
        <v>59950.956635448507</v>
      </c>
      <c r="AU25" s="51">
        <f>'[3]POM Portables Zn-based'!AU34+'[3]POM Portables NiMH'!AU34+'[3]POM Portables Li-Primary'!AU34+'[3]POM Portables Lead-acid'!AU34+'[3]POM Portables NiCd'!AU34+'[3]POM Portables Li-Rechargeable'!AU34+'[3]POM Portables Other'!AU34</f>
        <v>62458.504674063784</v>
      </c>
      <c r="AV25" s="51">
        <f>'[3]POM Portables Zn-based'!AV34+'[3]POM Portables NiMH'!AV34+'[3]POM Portables Li-Primary'!AV34+'[3]POM Portables Lead-acid'!AV34+'[3]POM Portables NiCd'!AV34+'[3]POM Portables Li-Rechargeable'!AV34+'[3]POM Portables Other'!AV34</f>
        <v>65105.384155892003</v>
      </c>
      <c r="AW25" s="51">
        <f>'[3]POM Portables Zn-based'!AW34+'[3]POM Portables NiMH'!AW34+'[3]POM Portables Li-Primary'!AW34+'[3]POM Portables Lead-acid'!AW34+'[3]POM Portables NiCd'!AW34+'[3]POM Portables Li-Rechargeable'!AW34+'[3]POM Portables Other'!AW34</f>
        <v>67899.803939546196</v>
      </c>
      <c r="AX25" s="51">
        <f>'[3]POM Portables Zn-based'!AX34+'[3]POM Portables NiMH'!AX34+'[3]POM Portables Li-Primary'!AX34+'[3]POM Portables Lead-acid'!AX34+'[3]POM Portables NiCd'!AX34+'[3]POM Portables Li-Rechargeable'!AX34+'[3]POM Portables Other'!AX34</f>
        <v>70850.462056678545</v>
      </c>
      <c r="AY25" s="51">
        <f>'[3]POM Portables Zn-based'!AY34+'[3]POM Portables NiMH'!AY34+'[3]POM Portables Li-Primary'!AY34+'[3]POM Portables Lead-acid'!AY34+'[3]POM Portables NiCd'!AY34+'[3]POM Portables Li-Rechargeable'!AY34+'[3]POM Portables Other'!AY34</f>
        <v>73966.574935655546</v>
      </c>
      <c r="AZ25" s="51">
        <f>'[3]POM Portables Zn-based'!AZ34+'[3]POM Portables NiMH'!AZ34+'[3]POM Portables Li-Primary'!AZ34+'[3]POM Portables Lead-acid'!AZ34+'[3]POM Portables NiCd'!AZ34+'[3]POM Portables Li-Rechargeable'!AZ34+'[3]POM Portables Other'!AZ34</f>
        <v>77257.908372734353</v>
      </c>
    </row>
    <row r="26" spans="1:52" x14ac:dyDescent="0.35">
      <c r="A26" s="47" t="s">
        <v>23</v>
      </c>
      <c r="B26" s="23">
        <f>'[3]POM Portables Zn-based'!B35+'[3]POM Portables NiMH'!B35+'[3]POM Portables Li-Primary'!B35+'[3]POM Portables Lead-acid'!B35+'[3]POM Portables NiCd'!B35+'[3]POM Portables Li-Rechargeable'!B35+'[3]POM Portables Other'!B35</f>
        <v>1123.5400296352893</v>
      </c>
      <c r="C26" s="23">
        <f>'[3]POM Portables Zn-based'!C35+'[3]POM Portables NiMH'!C35+'[3]POM Portables Li-Primary'!C35+'[3]POM Portables Lead-acid'!C35+'[3]POM Portables NiCd'!C35+'[3]POM Portables Li-Rechargeable'!C35+'[3]POM Portables Other'!C35</f>
        <v>1164.2621547898573</v>
      </c>
      <c r="D26" s="23">
        <f>'[3]POM Portables Zn-based'!D35+'[3]POM Portables NiMH'!D35+'[3]POM Portables Li-Primary'!D35+'[3]POM Portables Lead-acid'!D35+'[3]POM Portables NiCd'!D35+'[3]POM Portables Li-Rechargeable'!D35+'[3]POM Portables Other'!D35</f>
        <v>1209.4100336312642</v>
      </c>
      <c r="E26" s="23">
        <f>'[3]POM Portables Zn-based'!E35+'[3]POM Portables NiMH'!E35+'[3]POM Portables Li-Primary'!E35+'[3]POM Portables Lead-acid'!E35+'[3]POM Portables NiCd'!E35+'[3]POM Portables Li-Rechargeable'!E35+'[3]POM Portables Other'!E35</f>
        <v>1267.0550323328423</v>
      </c>
      <c r="F26" s="23">
        <f>'[3]POM Portables Zn-based'!F35+'[3]POM Portables NiMH'!F35+'[3]POM Portables Li-Primary'!F35+'[3]POM Portables Lead-acid'!F35+'[3]POM Portables NiCd'!F35+'[3]POM Portables Li-Rechargeable'!F35+'[3]POM Portables Other'!F35</f>
        <v>1346.2613194390715</v>
      </c>
      <c r="G26" s="23">
        <f>'[3]POM Portables Zn-based'!G35+'[3]POM Portables NiMH'!G35+'[3]POM Portables Li-Primary'!G35+'[3]POM Portables Lead-acid'!G35+'[3]POM Portables NiCd'!G35+'[3]POM Portables Li-Rechargeable'!G35+'[3]POM Portables Other'!G35</f>
        <v>1370.0958586343443</v>
      </c>
      <c r="H26" s="23">
        <f>'[3]POM Portables Zn-based'!H35+'[3]POM Portables NiMH'!H35+'[3]POM Portables Li-Primary'!H35+'[3]POM Portables Lead-acid'!H35+'[3]POM Portables NiCd'!H35+'[3]POM Portables Li-Rechargeable'!H35+'[3]POM Portables Other'!H35</f>
        <v>1462.7670408945494</v>
      </c>
      <c r="I26" s="23">
        <f>'[3]POM Portables Zn-based'!I35+'[3]POM Portables NiMH'!I35+'[3]POM Portables Li-Primary'!I35+'[3]POM Portables Lead-acid'!I35+'[3]POM Portables NiCd'!I35+'[3]POM Portables Li-Rechargeable'!I35+'[3]POM Portables Other'!I35</f>
        <v>1429.1296340806343</v>
      </c>
      <c r="J26" s="23">
        <f>'[3]POM Portables Zn-based'!J35+'[3]POM Portables NiMH'!J35+'[3]POM Portables Li-Primary'!J35+'[3]POM Portables Lead-acid'!J35+'[3]POM Portables NiCd'!J35+'[3]POM Portables Li-Rechargeable'!J35+'[3]POM Portables Other'!J35</f>
        <v>1505.2433115851672</v>
      </c>
      <c r="K26" s="23">
        <f>'[3]POM Portables Zn-based'!K35+'[3]POM Portables NiMH'!K35+'[3]POM Portables Li-Primary'!K35+'[3]POM Portables Lead-acid'!K35+'[3]POM Portables NiCd'!K35+'[3]POM Portables Li-Rechargeable'!K35+'[3]POM Portables Other'!K35</f>
        <v>1447.282980613121</v>
      </c>
      <c r="L26" s="23">
        <f>'[3]POM Portables Zn-based'!L35+'[3]POM Portables NiMH'!L35+'[3]POM Portables Li-Primary'!L35+'[3]POM Portables Lead-acid'!L35+'[3]POM Portables NiCd'!L35+'[3]POM Portables Li-Rechargeable'!L35+'[3]POM Portables Other'!L35</f>
        <v>1559.5031792568211</v>
      </c>
      <c r="M26" s="4">
        <v>1700</v>
      </c>
      <c r="N26" s="4">
        <v>1730.37</v>
      </c>
      <c r="O26" s="4">
        <v>1726.78</v>
      </c>
      <c r="P26" s="4">
        <v>1820</v>
      </c>
      <c r="Q26" s="4">
        <v>1547</v>
      </c>
      <c r="R26" s="4">
        <v>1778</v>
      </c>
      <c r="S26" s="4">
        <v>2241</v>
      </c>
      <c r="T26" s="4">
        <v>2456</v>
      </c>
      <c r="U26" s="4">
        <v>2586</v>
      </c>
      <c r="V26" s="4">
        <v>2432</v>
      </c>
      <c r="W26" s="4">
        <v>2870</v>
      </c>
      <c r="X26" s="51">
        <f>'[3]POM Portables Zn-based'!X35+'[3]POM Portables NiMH'!X35+'[3]POM Portables Li-Primary'!X35+'[3]POM Portables Lead-acid'!X35+'[3]POM Portables NiCd'!X35+'[3]POM Portables Li-Rechargeable'!X35+'[3]POM Portables Other'!X35</f>
        <v>2972.974971956598</v>
      </c>
      <c r="Y26" s="51">
        <f>'[3]POM Portables Zn-based'!Y35+'[3]POM Portables NiMH'!Y35+'[3]POM Portables Li-Primary'!Y35+'[3]POM Portables Lead-acid'!Y35+'[3]POM Portables NiCd'!Y35+'[3]POM Portables Li-Rechargeable'!Y35+'[3]POM Portables Other'!Y35</f>
        <v>3102.3200810773706</v>
      </c>
      <c r="Z26" s="51">
        <f>'[3]POM Portables Zn-based'!Z35+'[3]POM Portables NiMH'!Z35+'[3]POM Portables Li-Primary'!Z35+'[3]POM Portables Lead-acid'!Z35+'[3]POM Portables NiCd'!Z35+'[3]POM Portables Li-Rechargeable'!Z35+'[3]POM Portables Other'!Z35</f>
        <v>3241.4296150792325</v>
      </c>
      <c r="AA26" s="51">
        <f>'[3]POM Portables Zn-based'!AA35+'[3]POM Portables NiMH'!AA35+'[3]POM Portables Li-Primary'!AA35+'[3]POM Portables Lead-acid'!AA35+'[3]POM Portables NiCd'!AA35+'[3]POM Portables Li-Rechargeable'!AA35+'[3]POM Portables Other'!AA35</f>
        <v>3391.2063473050735</v>
      </c>
      <c r="AB26" s="51">
        <f>'[3]POM Portables Zn-based'!AB35+'[3]POM Portables NiMH'!AB35+'[3]POM Portables Li-Primary'!AB35+'[3]POM Portables Lead-acid'!AB35+'[3]POM Portables NiCd'!AB35+'[3]POM Portables Li-Rechargeable'!AB35+'[3]POM Portables Other'!AB35</f>
        <v>3552.6413712769072</v>
      </c>
      <c r="AC26" s="51">
        <f>'[3]POM Portables Zn-based'!AC35+'[3]POM Portables NiMH'!AC35+'[3]POM Portables Li-Primary'!AC35+'[3]POM Portables Lead-acid'!AC35+'[3]POM Portables NiCd'!AC35+'[3]POM Portables Li-Rechargeable'!AC35+'[3]POM Portables Other'!AC35</f>
        <v>3726.8228573571396</v>
      </c>
      <c r="AD26" s="51">
        <f>'[3]POM Portables Zn-based'!AD35+'[3]POM Portables NiMH'!AD35+'[3]POM Portables Li-Primary'!AD35+'[3]POM Portables Lead-acid'!AD35+'[3]POM Portables NiCd'!AD35+'[3]POM Portables Li-Rechargeable'!AD35+'[3]POM Portables Other'!AD35</f>
        <v>3914.9456810573897</v>
      </c>
      <c r="AE26" s="51">
        <f>'[3]POM Portables Zn-based'!AE35+'[3]POM Portables NiMH'!AE35+'[3]POM Portables Li-Primary'!AE35+'[3]POM Portables Lead-acid'!AE35+'[3]POM Portables NiCd'!AE35+'[3]POM Portables Li-Rechargeable'!AE35+'[3]POM Portables Other'!AE35</f>
        <v>4118.3220099031996</v>
      </c>
      <c r="AF26" s="51">
        <f>'[3]POM Portables Zn-based'!AF35+'[3]POM Portables NiMH'!AF35+'[3]POM Portables Li-Primary'!AF35+'[3]POM Portables Lead-acid'!AF35+'[3]POM Portables NiCd'!AF35+'[3]POM Portables Li-Rechargeable'!AF35+'[3]POM Portables Other'!AF35</f>
        <v>4337.5431203667176</v>
      </c>
      <c r="AG26" s="51">
        <f>'[3]POM Portables Zn-based'!AG35+'[3]POM Portables NiMH'!AG35+'[3]POM Portables Li-Primary'!AG35+'[3]POM Portables Lead-acid'!AG35+'[3]POM Portables NiCd'!AG35+'[3]POM Portables Li-Rechargeable'!AG35+'[3]POM Portables Other'!AG35</f>
        <v>4537.9006183962438</v>
      </c>
      <c r="AH26" s="51">
        <f>'[3]POM Portables Zn-based'!AH35+'[3]POM Portables NiMH'!AH35+'[3]POM Portables Li-Primary'!AH35+'[3]POM Portables Lead-acid'!AH35+'[3]POM Portables NiCd'!AH35+'[3]POM Portables Li-Rechargeable'!AH35+'[3]POM Portables Other'!AH35</f>
        <v>4751.4691694583371</v>
      </c>
      <c r="AI26" s="51">
        <f>'[3]POM Portables Zn-based'!AI35+'[3]POM Portables NiMH'!AI35+'[3]POM Portables Li-Primary'!AI35+'[3]POM Portables Lead-acid'!AI35+'[3]POM Portables NiCd'!AI35+'[3]POM Portables Li-Rechargeable'!AI35+'[3]POM Portables Other'!AI35</f>
        <v>4979.2409342155024</v>
      </c>
      <c r="AJ26" s="51">
        <f>'[3]POM Portables Zn-based'!AJ35+'[3]POM Portables NiMH'!AJ35+'[3]POM Portables Li-Primary'!AJ35+'[3]POM Portables Lead-acid'!AJ35+'[3]POM Portables NiCd'!AJ35+'[3]POM Portables Li-Rechargeable'!AJ35+'[3]POM Portables Other'!AJ35</f>
        <v>5222.2858135869183</v>
      </c>
      <c r="AK26" s="51">
        <f>'[3]POM Portables Zn-based'!AK35+'[3]POM Portables NiMH'!AK35+'[3]POM Portables Li-Primary'!AK35+'[3]POM Portables Lead-acid'!AK35+'[3]POM Portables NiCd'!AK35+'[3]POM Portables Li-Rechargeable'!AK35+'[3]POM Portables Other'!AK35</f>
        <v>5481.7576138385803</v>
      </c>
      <c r="AL26" s="51">
        <f>'[3]POM Portables Zn-based'!AL35+'[3]POM Portables NiMH'!AL35+'[3]POM Portables Li-Primary'!AL35+'[3]POM Portables Lead-acid'!AL35+'[3]POM Portables NiCd'!AL35+'[3]POM Portables Li-Rechargeable'!AL35+'[3]POM Portables Other'!AL35</f>
        <v>5758.9007025393212</v>
      </c>
      <c r="AM26" s="51">
        <f>'[3]POM Portables Zn-based'!AM35+'[3]POM Portables NiMH'!AM35+'[3]POM Portables Li-Primary'!AM35+'[3]POM Portables Lead-acid'!AM35+'[3]POM Portables NiCd'!AM35+'[3]POM Portables Li-Rechargeable'!AM35+'[3]POM Portables Other'!AM35</f>
        <v>6055.0571945300153</v>
      </c>
      <c r="AN26" s="51">
        <f>'[3]POM Portables Zn-based'!AN35+'[3]POM Portables NiMH'!AN35+'[3]POM Portables Li-Primary'!AN35+'[3]POM Portables Lead-acid'!AN35+'[3]POM Portables NiCd'!AN35+'[3]POM Portables Li-Rechargeable'!AN35+'[3]POM Portables Other'!AN35</f>
        <v>6371.6747101782057</v>
      </c>
      <c r="AO26" s="51">
        <f>'[3]POM Portables Zn-based'!AO35+'[3]POM Portables NiMH'!AO35+'[3]POM Portables Li-Primary'!AO35+'[3]POM Portables Lead-acid'!AO35+'[3]POM Portables NiCd'!AO35+'[3]POM Portables Li-Rechargeable'!AO35+'[3]POM Portables Other'!AO35</f>
        <v>6710.3147515647788</v>
      </c>
      <c r="AP26" s="51">
        <f>'[3]POM Portables Zn-based'!AP35+'[3]POM Portables NiMH'!AP35+'[3]POM Portables Li-Primary'!AP35+'[3]POM Portables Lead-acid'!AP35+'[3]POM Portables NiCd'!AP35+'[3]POM Portables Li-Rechargeable'!AP35+'[3]POM Portables Other'!AP35</f>
        <v>7044.2793159840239</v>
      </c>
      <c r="AQ26" s="51">
        <f>'[3]POM Portables Zn-based'!AQ35+'[3]POM Portables NiMH'!AQ35+'[3]POM Portables Li-Primary'!AQ35+'[3]POM Portables Lead-acid'!AQ35+'[3]POM Portables NiCd'!AQ35+'[3]POM Portables Li-Rechargeable'!AQ35+'[3]POM Portables Other'!AQ35</f>
        <v>7322.8618492269588</v>
      </c>
      <c r="AR26" s="51">
        <f>'[3]POM Portables Zn-based'!AR35+'[3]POM Portables NiMH'!AR35+'[3]POM Portables Li-Primary'!AR35+'[3]POM Portables Lead-acid'!AR35+'[3]POM Portables NiCd'!AR35+'[3]POM Portables Li-Rechargeable'!AR35+'[3]POM Portables Other'!AR35</f>
        <v>7616.7070464793051</v>
      </c>
      <c r="AS26" s="51">
        <f>'[3]POM Portables Zn-based'!AS35+'[3]POM Portables NiMH'!AS35+'[3]POM Portables Li-Primary'!AS35+'[3]POM Portables Lead-acid'!AS35+'[3]POM Portables NiCd'!AS35+'[3]POM Portables Li-Rechargeable'!AS35+'[3]POM Portables Other'!AS35</f>
        <v>7926.7115646925577</v>
      </c>
      <c r="AT26" s="51">
        <f>'[3]POM Portables Zn-based'!AT35+'[3]POM Portables NiMH'!AT35+'[3]POM Portables Li-Primary'!AT35+'[3]POM Portables Lead-acid'!AT35+'[3]POM Portables NiCd'!AT35+'[3]POM Portables Li-Rechargeable'!AT35+'[3]POM Portables Other'!AT35</f>
        <v>8253.8254602195721</v>
      </c>
      <c r="AU26" s="51">
        <f>'[3]POM Portables Zn-based'!AU35+'[3]POM Portables NiMH'!AU35+'[3]POM Portables Li-Primary'!AU35+'[3]POM Portables Lead-acid'!AU35+'[3]POM Portables NiCd'!AU35+'[3]POM Portables Li-Rechargeable'!AU35+'[3]POM Portables Other'!AU35</f>
        <v>8599.0553782290626</v>
      </c>
      <c r="AV26" s="51">
        <f>'[3]POM Portables Zn-based'!AV35+'[3]POM Portables NiMH'!AV35+'[3]POM Portables Li-Primary'!AV35+'[3]POM Portables Lead-acid'!AV35+'[3]POM Portables NiCd'!AV35+'[3]POM Portables Li-Rechargeable'!AV35+'[3]POM Portables Other'!AV35</f>
        <v>8963.4679328125312</v>
      </c>
      <c r="AW26" s="51">
        <f>'[3]POM Portables Zn-based'!AW35+'[3]POM Portables NiMH'!AW35+'[3]POM Portables Li-Primary'!AW35+'[3]POM Portables Lead-acid'!AW35+'[3]POM Portables NiCd'!AW35+'[3]POM Portables Li-Rechargeable'!AW35+'[3]POM Portables Other'!AW35</f>
        <v>9348.1932891920533</v>
      </c>
      <c r="AX26" s="51">
        <f>'[3]POM Portables Zn-based'!AX35+'[3]POM Portables NiMH'!AX35+'[3]POM Portables Li-Primary'!AX35+'[3]POM Portables Lead-acid'!AX35+'[3]POM Portables NiCd'!AX35+'[3]POM Portables Li-Rechargeable'!AX35+'[3]POM Portables Other'!AX35</f>
        <v>9754.4289601202818</v>
      </c>
      <c r="AY26" s="51">
        <f>'[3]POM Portables Zn-based'!AY35+'[3]POM Portables NiMH'!AY35+'[3]POM Portables Li-Primary'!AY35+'[3]POM Portables Lead-acid'!AY35+'[3]POM Portables NiCd'!AY35+'[3]POM Portables Li-Rechargeable'!AY35+'[3]POM Portables Other'!AY35</f>
        <v>10183.443829287702</v>
      </c>
      <c r="AZ26" s="51">
        <f>'[3]POM Portables Zn-based'!AZ35+'[3]POM Portables NiMH'!AZ35+'[3]POM Portables Li-Primary'!AZ35+'[3]POM Portables Lead-acid'!AZ35+'[3]POM Portables NiCd'!AZ35+'[3]POM Portables Li-Rechargeable'!AZ35+'[3]POM Portables Other'!AZ35</f>
        <v>10636.582415319368</v>
      </c>
    </row>
    <row r="27" spans="1:52" x14ac:dyDescent="0.35">
      <c r="A27" s="47" t="s">
        <v>24</v>
      </c>
      <c r="B27" s="23">
        <f>'[3]POM Portables Zn-based'!B36+'[3]POM Portables NiMH'!B36+'[3]POM Portables Li-Primary'!B36+'[3]POM Portables Lead-acid'!B36+'[3]POM Portables NiCd'!B36+'[3]POM Portables Li-Rechargeable'!B36+'[3]POM Portables Other'!B36</f>
        <v>1782.0732772405233</v>
      </c>
      <c r="C27" s="23">
        <f>'[3]POM Portables Zn-based'!C36+'[3]POM Portables NiMH'!C36+'[3]POM Portables Li-Primary'!C36+'[3]POM Portables Lead-acid'!C36+'[3]POM Portables NiCd'!C36+'[3]POM Portables Li-Rechargeable'!C36+'[3]POM Portables Other'!C36</f>
        <v>1846.6635981158347</v>
      </c>
      <c r="D27" s="23">
        <f>'[3]POM Portables Zn-based'!D36+'[3]POM Portables NiMH'!D36+'[3]POM Portables Li-Primary'!D36+'[3]POM Portables Lead-acid'!D36+'[3]POM Portables NiCd'!D36+'[3]POM Portables Li-Rechargeable'!D36+'[3]POM Portables Other'!D36</f>
        <v>1918.2737110492208</v>
      </c>
      <c r="E27" s="23">
        <f>'[3]POM Portables Zn-based'!E36+'[3]POM Portables NiMH'!E36+'[3]POM Portables Li-Primary'!E36+'[3]POM Portables Lead-acid'!E36+'[3]POM Portables NiCd'!E36+'[3]POM Portables Li-Rechargeable'!E36+'[3]POM Portables Other'!E36</f>
        <v>2009.7057998427053</v>
      </c>
      <c r="F27" s="23">
        <f>'[3]POM Portables Zn-based'!F36+'[3]POM Portables NiMH'!F36+'[3]POM Portables Li-Primary'!F36+'[3]POM Portables Lead-acid'!F36+'[3]POM Portables NiCd'!F36+'[3]POM Portables Li-Rechargeable'!F36+'[3]POM Portables Other'!F36</f>
        <v>2135.3367554992392</v>
      </c>
      <c r="G27" s="23">
        <f>'[3]POM Portables Zn-based'!G36+'[3]POM Portables NiMH'!G36+'[3]POM Portables Li-Primary'!G36+'[3]POM Portables Lead-acid'!G36+'[3]POM Portables NiCd'!G36+'[3]POM Portables Li-Rechargeable'!G36+'[3]POM Portables Other'!G36</f>
        <v>2173.1412789295482</v>
      </c>
      <c r="H27" s="23">
        <f>'[3]POM Portables Zn-based'!H36+'[3]POM Portables NiMH'!H36+'[3]POM Portables Li-Primary'!H36+'[3]POM Portables Lead-acid'!H36+'[3]POM Portables NiCd'!H36+'[3]POM Portables Li-Rechargeable'!H36+'[3]POM Portables Other'!H36</f>
        <v>2320.129221610865</v>
      </c>
      <c r="I27" s="23">
        <f>'[3]POM Portables Zn-based'!I36+'[3]POM Portables NiMH'!I36+'[3]POM Portables Li-Primary'!I36+'[3]POM Portables Lead-acid'!I36+'[3]POM Portables NiCd'!I36+'[3]POM Portables Li-Rechargeable'!I36+'[3]POM Portables Other'!I36</f>
        <v>2266.7761391949189</v>
      </c>
      <c r="J27" s="23">
        <f>'[3]POM Portables Zn-based'!J36+'[3]POM Portables NiMH'!J36+'[3]POM Portables Li-Primary'!J36+'[3]POM Portables Lead-acid'!J36+'[3]POM Portables NiCd'!J36+'[3]POM Portables Li-Rechargeable'!J36+'[3]POM Portables Other'!J36</f>
        <v>2387.5018339949174</v>
      </c>
      <c r="K27" s="23">
        <f>'[3]POM Portables Zn-based'!K36+'[3]POM Portables NiMH'!K36+'[3]POM Portables Li-Primary'!K36+'[3]POM Portables Lead-acid'!K36+'[3]POM Portables NiCd'!K36+'[3]POM Portables Li-Rechargeable'!K36+'[3]POM Portables Other'!K36</f>
        <v>2295.5695892676617</v>
      </c>
      <c r="L27" s="23">
        <f>'[3]POM Portables Zn-based'!L36+'[3]POM Portables NiMH'!L36+'[3]POM Portables Li-Primary'!L36+'[3]POM Portables Lead-acid'!L36+'[3]POM Portables NiCd'!L36+'[3]POM Portables Li-Rechargeable'!L36+'[3]POM Portables Other'!L36</f>
        <v>2473.5646868116964</v>
      </c>
      <c r="M27" s="4">
        <v>2696.41</v>
      </c>
      <c r="N27" s="4">
        <v>2739.56</v>
      </c>
      <c r="O27" s="4">
        <v>1737</v>
      </c>
      <c r="P27" s="4">
        <v>1737</v>
      </c>
      <c r="Q27" s="4">
        <v>2646</v>
      </c>
      <c r="R27" s="4">
        <v>2340</v>
      </c>
      <c r="S27" s="4">
        <v>3625</v>
      </c>
      <c r="T27" s="4">
        <v>2802</v>
      </c>
      <c r="U27" s="4">
        <v>4276</v>
      </c>
      <c r="V27" s="4">
        <v>4964</v>
      </c>
      <c r="W27" s="4">
        <v>6874</v>
      </c>
      <c r="X27" s="51">
        <f>'[3]POM Portables Zn-based'!X36+'[3]POM Portables NiMH'!X36+'[3]POM Portables Li-Primary'!X36+'[3]POM Portables Lead-acid'!X36+'[3]POM Portables NiCd'!X36+'[3]POM Portables Li-Rechargeable'!X36+'[3]POM Portables Other'!X36</f>
        <v>7120.6376157594614</v>
      </c>
      <c r="Y27" s="51">
        <f>'[3]POM Portables Zn-based'!Y36+'[3]POM Portables NiMH'!Y36+'[3]POM Portables Li-Primary'!Y36+'[3]POM Portables Lead-acid'!Y36+'[3]POM Portables NiCd'!Y36+'[3]POM Portables Li-Rechargeable'!Y36+'[3]POM Portables Other'!Y36</f>
        <v>7430.4349258975071</v>
      </c>
      <c r="Z27" s="51">
        <f>'[3]POM Portables Zn-based'!Z36+'[3]POM Portables NiMH'!Z36+'[3]POM Portables Li-Primary'!Z36+'[3]POM Portables Lead-acid'!Z36+'[3]POM Portables NiCd'!Z36+'[3]POM Portables Li-Rechargeable'!Z36+'[3]POM Portables Other'!Z36</f>
        <v>7763.6192244092836</v>
      </c>
      <c r="AA27" s="51">
        <f>'[3]POM Portables Zn-based'!AA36+'[3]POM Portables NiMH'!AA36+'[3]POM Portables Li-Primary'!AA36+'[3]POM Portables Lead-acid'!AA36+'[3]POM Portables NiCd'!AA36+'[3]POM Portables Li-Rechargeable'!AA36+'[3]POM Portables Other'!AA36</f>
        <v>8122.3527635453229</v>
      </c>
      <c r="AB27" s="51">
        <f>'[3]POM Portables Zn-based'!AB36+'[3]POM Portables NiMH'!AB36+'[3]POM Portables Li-Primary'!AB36+'[3]POM Portables Lead-acid'!AB36+'[3]POM Portables NiCd'!AB36+'[3]POM Portables Li-Rechargeable'!AB36+'[3]POM Portables Other'!AB36</f>
        <v>8509.0093331559092</v>
      </c>
      <c r="AC27" s="51">
        <f>'[3]POM Portables Zn-based'!AC36+'[3]POM Portables NiMH'!AC36+'[3]POM Portables Li-Primary'!AC36+'[3]POM Portables Lead-acid'!AC36+'[3]POM Portables NiCd'!AC36+'[3]POM Portables Li-Rechargeable'!AC36+'[3]POM Portables Other'!AC36</f>
        <v>8926.1952339627078</v>
      </c>
      <c r="AD27" s="51">
        <f>'[3]POM Portables Zn-based'!AD36+'[3]POM Portables NiMH'!AD36+'[3]POM Portables Li-Primary'!AD36+'[3]POM Portables Lead-acid'!AD36+'[3]POM Portables NiCd'!AD36+'[3]POM Portables Li-Rechargeable'!AD36+'[3]POM Portables Other'!AD36</f>
        <v>9376.7723385325771</v>
      </c>
      <c r="AE27" s="51">
        <f>'[3]POM Portables Zn-based'!AE36+'[3]POM Portables NiMH'!AE36+'[3]POM Portables Li-Primary'!AE36+'[3]POM Portables Lead-acid'!AE36+'[3]POM Portables NiCd'!AE36+'[3]POM Portables Li-Rechargeable'!AE36+'[3]POM Portables Other'!AE36</f>
        <v>9863.8834481096164</v>
      </c>
      <c r="AF27" s="51">
        <f>'[3]POM Portables Zn-based'!AF36+'[3]POM Portables NiMH'!AF36+'[3]POM Portables Li-Primary'!AF36+'[3]POM Portables Lead-acid'!AF36+'[3]POM Portables NiCd'!AF36+'[3]POM Portables Li-Rechargeable'!AF36+'[3]POM Portables Other'!AF36</f>
        <v>10388.944741951504</v>
      </c>
      <c r="AG27" s="51">
        <f>'[3]POM Portables Zn-based'!AG36+'[3]POM Portables NiMH'!AG36+'[3]POM Portables Li-Primary'!AG36+'[3]POM Portables Lead-acid'!AG36+'[3]POM Portables NiCd'!AG36+'[3]POM Portables Li-Rechargeable'!AG36+'[3]POM Portables Other'!AG36</f>
        <v>10868.825383573447</v>
      </c>
      <c r="AH27" s="51">
        <f>'[3]POM Portables Zn-based'!AH36+'[3]POM Portables NiMH'!AH36+'[3]POM Portables Li-Primary'!AH36+'[3]POM Portables Lead-acid'!AH36+'[3]POM Portables NiCd'!AH36+'[3]POM Portables Li-Rechargeable'!AH36+'[3]POM Portables Other'!AH36</f>
        <v>11380.348108312412</v>
      </c>
      <c r="AI27" s="51">
        <f>'[3]POM Portables Zn-based'!AI36+'[3]POM Portables NiMH'!AI36+'[3]POM Portables Li-Primary'!AI36+'[3]POM Portables Lead-acid'!AI36+'[3]POM Portables NiCd'!AI36+'[3]POM Portables Li-Rechargeable'!AI36+'[3]POM Portables Other'!AI36</f>
        <v>11925.889261950306</v>
      </c>
      <c r="AJ27" s="51">
        <f>'[3]POM Portables Zn-based'!AJ36+'[3]POM Portables NiMH'!AJ36+'[3]POM Portables Li-Primary'!AJ36+'[3]POM Portables Lead-acid'!AJ36+'[3]POM Portables NiCd'!AJ36+'[3]POM Portables Li-Rechargeable'!AJ36+'[3]POM Portables Other'!AJ36</f>
        <v>12508.011387664281</v>
      </c>
      <c r="AK27" s="51">
        <f>'[3]POM Portables Zn-based'!AK36+'[3]POM Portables NiMH'!AK36+'[3]POM Portables Li-Primary'!AK36+'[3]POM Portables Lead-acid'!AK36+'[3]POM Portables NiCd'!AK36+'[3]POM Portables Li-Rechargeable'!AK36+'[3]POM Portables Other'!AK36</f>
        <v>13129.477992169483</v>
      </c>
      <c r="AL27" s="51">
        <f>'[3]POM Portables Zn-based'!AL36+'[3]POM Portables NiMH'!AL36+'[3]POM Portables Li-Primary'!AL36+'[3]POM Portables Lead-acid'!AL36+'[3]POM Portables NiCd'!AL36+'[3]POM Portables Li-Rechargeable'!AL36+'[3]POM Portables Other'!AL36</f>
        <v>13793.269487545405</v>
      </c>
      <c r="AM27" s="51">
        <f>'[3]POM Portables Zn-based'!AM36+'[3]POM Portables NiMH'!AM36+'[3]POM Portables Li-Primary'!AM36+'[3]POM Portables Lead-acid'!AM36+'[3]POM Portables NiCd'!AM36+'[3]POM Portables Li-Rechargeable'!AM36+'[3]POM Portables Other'!AM36</f>
        <v>14502.600402508484</v>
      </c>
      <c r="AN27" s="51">
        <f>'[3]POM Portables Zn-based'!AN36+'[3]POM Portables NiMH'!AN36+'[3]POM Portables Li-Primary'!AN36+'[3]POM Portables Lead-acid'!AN36+'[3]POM Portables NiCd'!AN36+'[3]POM Portables Li-Rechargeable'!AN36+'[3]POM Portables Other'!AN36</f>
        <v>15260.937964378048</v>
      </c>
      <c r="AO27" s="51">
        <f>'[3]POM Portables Zn-based'!AO36+'[3]POM Portables NiMH'!AO36+'[3]POM Portables Li-Primary'!AO36+'[3]POM Portables Lead-acid'!AO36+'[3]POM Portables NiCd'!AO36+'[3]POM Portables Li-Rechargeable'!AO36+'[3]POM Portables Other'!AO36</f>
        <v>16072.022161064911</v>
      </c>
      <c r="AP27" s="51">
        <f>'[3]POM Portables Zn-based'!AP36+'[3]POM Portables NiMH'!AP36+'[3]POM Portables Li-Primary'!AP36+'[3]POM Portables Lead-acid'!AP36+'[3]POM Portables NiCd'!AP36+'[3]POM Portables Li-Rechargeable'!AP36+'[3]POM Portables Other'!AP36</f>
        <v>16871.908020234911</v>
      </c>
      <c r="AQ27" s="51">
        <f>'[3]POM Portables Zn-based'!AQ36+'[3]POM Portables NiMH'!AQ36+'[3]POM Portables Li-Primary'!AQ36+'[3]POM Portables Lead-acid'!AQ36+'[3]POM Portables NiCd'!AQ36+'[3]POM Portables Li-Rechargeable'!AQ36+'[3]POM Portables Other'!AQ36</f>
        <v>17539.147160831406</v>
      </c>
      <c r="AR27" s="51">
        <f>'[3]POM Portables Zn-based'!AR36+'[3]POM Portables NiMH'!AR36+'[3]POM Portables Li-Primary'!AR36+'[3]POM Portables Lead-acid'!AR36+'[3]POM Portables NiCd'!AR36+'[3]POM Portables Li-Rechargeable'!AR36+'[3]POM Portables Other'!AR36</f>
        <v>18242.942243030924</v>
      </c>
      <c r="AS27" s="51">
        <f>'[3]POM Portables Zn-based'!AS36+'[3]POM Portables NiMH'!AS36+'[3]POM Portables Li-Primary'!AS36+'[3]POM Portables Lead-acid'!AS36+'[3]POM Portables NiCd'!AS36+'[3]POM Portables Li-Rechargeable'!AS36+'[3]POM Portables Other'!AS36</f>
        <v>18985.440869580718</v>
      </c>
      <c r="AT27" s="51">
        <f>'[3]POM Portables Zn-based'!AT36+'[3]POM Portables NiMH'!AT36+'[3]POM Portables Li-Primary'!AT36+'[3]POM Portables Lead-acid'!AT36+'[3]POM Portables NiCd'!AT36+'[3]POM Portables Li-Rechargeable'!AT36+'[3]POM Portables Other'!AT36</f>
        <v>19768.918541306393</v>
      </c>
      <c r="AU27" s="51">
        <f>'[3]POM Portables Zn-based'!AU36+'[3]POM Portables NiMH'!AU36+'[3]POM Portables Li-Primary'!AU36+'[3]POM Portables Lead-acid'!AU36+'[3]POM Portables NiCd'!AU36+'[3]POM Portables Li-Rechargeable'!AU36+'[3]POM Portables Other'!AU36</f>
        <v>20595.786296148639</v>
      </c>
      <c r="AV27" s="51">
        <f>'[3]POM Portables Zn-based'!AV36+'[3]POM Portables NiMH'!AV36+'[3]POM Portables Li-Primary'!AV36+'[3]POM Portables Lead-acid'!AV36+'[3]POM Portables NiCd'!AV36+'[3]POM Portables Li-Rechargeable'!AV36+'[3]POM Portables Other'!AV36</f>
        <v>21468.59880493148</v>
      </c>
      <c r="AW27" s="51">
        <f>'[3]POM Portables Zn-based'!AW36+'[3]POM Portables NiMH'!AW36+'[3]POM Portables Li-Primary'!AW36+'[3]POM Portables Lead-acid'!AW36+'[3]POM Portables NiCd'!AW36+'[3]POM Portables Li-Rechargeable'!AW36+'[3]POM Portables Other'!AW36</f>
        <v>22390.062951186828</v>
      </c>
      <c r="AX27" s="51">
        <f>'[3]POM Portables Zn-based'!AX36+'[3]POM Portables NiMH'!AX36+'[3]POM Portables Li-Primary'!AX36+'[3]POM Portables Lead-acid'!AX36+'[3]POM Portables NiCd'!AX36+'[3]POM Portables Li-Rechargeable'!AX36+'[3]POM Portables Other'!AX36</f>
        <v>23363.046923995407</v>
      </c>
      <c r="AY27" s="51">
        <f>'[3]POM Portables Zn-based'!AY36+'[3]POM Portables NiMH'!AY36+'[3]POM Portables Li-Primary'!AY36+'[3]POM Portables Lead-acid'!AY36+'[3]POM Portables NiCd'!AY36+'[3]POM Portables Li-Rechargeable'!AY36+'[3]POM Portables Other'!AY36</f>
        <v>24390.589854537862</v>
      </c>
      <c r="AZ27" s="51">
        <f>'[3]POM Portables Zn-based'!AZ36+'[3]POM Portables NiMH'!AZ36+'[3]POM Portables Li-Primary'!AZ36+'[3]POM Portables Lead-acid'!AZ36+'[3]POM Portables NiCd'!AZ36+'[3]POM Portables Li-Rechargeable'!AZ36+'[3]POM Portables Other'!AZ36</f>
        <v>25475.912028886883</v>
      </c>
    </row>
    <row r="28" spans="1:52" x14ac:dyDescent="0.35">
      <c r="A28" s="47" t="s">
        <v>25</v>
      </c>
      <c r="B28" s="23">
        <f>'[3]POM Portables Zn-based'!B37+'[3]POM Portables NiMH'!B37+'[3]POM Portables Li-Primary'!B37+'[3]POM Portables Lead-acid'!B37+'[3]POM Portables NiCd'!B37+'[3]POM Portables Li-Rechargeable'!B37+'[3]POM Portables Other'!B37</f>
        <v>647.68778178975504</v>
      </c>
      <c r="C28" s="23">
        <f>'[3]POM Portables Zn-based'!C37+'[3]POM Portables NiMH'!C37+'[3]POM Portables Li-Primary'!C37+'[3]POM Portables Lead-acid'!C37+'[3]POM Portables NiCd'!C37+'[3]POM Portables Li-Rechargeable'!C37+'[3]POM Portables Other'!C37</f>
        <v>671.16288923180014</v>
      </c>
      <c r="D28" s="23">
        <f>'[3]POM Portables Zn-based'!D37+'[3]POM Portables NiMH'!D37+'[3]POM Portables Li-Primary'!D37+'[3]POM Portables Lead-acid'!D37+'[3]POM Portables NiCd'!D37+'[3]POM Portables Li-Rechargeable'!D37+'[3]POM Portables Other'!D37</f>
        <v>697.1893135050816</v>
      </c>
      <c r="E28" s="23">
        <f>'[3]POM Portables Zn-based'!E37+'[3]POM Portables NiMH'!E37+'[3]POM Portables Li-Primary'!E37+'[3]POM Portables Lead-acid'!E37+'[3]POM Portables NiCd'!E37+'[3]POM Portables Li-Rechargeable'!E37+'[3]POM Portables Other'!E37</f>
        <v>730.41995981540322</v>
      </c>
      <c r="F28" s="23">
        <f>'[3]POM Portables Zn-based'!F37+'[3]POM Portables NiMH'!F37+'[3]POM Portables Li-Primary'!F37+'[3]POM Portables Lead-acid'!F37+'[3]POM Portables NiCd'!F37+'[3]POM Portables Li-Rechargeable'!F37+'[3]POM Portables Other'!F37</f>
        <v>776.08005473546496</v>
      </c>
      <c r="G28" s="23">
        <f>'[3]POM Portables Zn-based'!G37+'[3]POM Portables NiMH'!G37+'[3]POM Portables Li-Primary'!G37+'[3]POM Portables Lead-acid'!G37+'[3]POM Portables NiCd'!G37+'[3]POM Portables Li-Rechargeable'!G37+'[3]POM Portables Other'!G37</f>
        <v>789.81996556568083</v>
      </c>
      <c r="H28" s="23">
        <f>'[3]POM Portables Zn-based'!H37+'[3]POM Portables NiMH'!H37+'[3]POM Portables Li-Primary'!H37+'[3]POM Portables Lead-acid'!H37+'[3]POM Portables NiCd'!H37+'[3]POM Portables Li-Rechargeable'!H37+'[3]POM Portables Other'!H37</f>
        <v>843.24217651568119</v>
      </c>
      <c r="I28" s="23">
        <f>'[3]POM Portables Zn-based'!I37+'[3]POM Portables NiMH'!I37+'[3]POM Portables Li-Primary'!I37+'[3]POM Portables Lead-acid'!I37+'[3]POM Portables NiCd'!I37+'[3]POM Portables Li-Rechargeable'!I37+'[3]POM Portables Other'!I37</f>
        <v>823.85120082295373</v>
      </c>
      <c r="J28" s="23">
        <f>'[3]POM Portables Zn-based'!J37+'[3]POM Portables NiMH'!J37+'[3]POM Portables Li-Primary'!J37+'[3]POM Portables Lead-acid'!J37+'[3]POM Portables NiCd'!J37+'[3]POM Portables Li-Rechargeable'!J37+'[3]POM Portables Other'!J37</f>
        <v>867.72849726674337</v>
      </c>
      <c r="K28" s="23">
        <f>'[3]POM Portables Zn-based'!K37+'[3]POM Portables NiMH'!K37+'[3]POM Portables Li-Primary'!K37+'[3]POM Portables Lead-acid'!K37+'[3]POM Portables NiCd'!K37+'[3]POM Portables Li-Rechargeable'!K37+'[3]POM Portables Other'!K37</f>
        <v>834.31607117697558</v>
      </c>
      <c r="L28" s="23">
        <f>'[3]POM Portables Zn-based'!L37+'[3]POM Portables NiMH'!L37+'[3]POM Portables Li-Primary'!L37+'[3]POM Portables Lead-acid'!L37+'[3]POM Portables NiCd'!L37+'[3]POM Portables Li-Rechargeable'!L37+'[3]POM Portables Other'!L37</f>
        <v>899.00771510099082</v>
      </c>
      <c r="M28" s="4">
        <v>980</v>
      </c>
      <c r="N28" s="4">
        <v>1000</v>
      </c>
      <c r="O28" s="4">
        <v>950</v>
      </c>
      <c r="P28" s="4">
        <v>842</v>
      </c>
      <c r="Q28" s="4">
        <v>939</v>
      </c>
      <c r="R28" s="4">
        <v>1236</v>
      </c>
      <c r="S28" s="4">
        <v>1460</v>
      </c>
      <c r="T28" s="4">
        <v>1534</v>
      </c>
      <c r="U28" s="4">
        <v>1748</v>
      </c>
      <c r="V28" s="4">
        <v>2030</v>
      </c>
      <c r="W28" s="4">
        <v>2270</v>
      </c>
      <c r="X28" s="51">
        <f>'[3]POM Portables Zn-based'!X37+'[3]POM Portables NiMH'!X37+'[3]POM Portables Li-Primary'!X37+'[3]POM Portables Lead-acid'!X37+'[3]POM Portables NiCd'!X37+'[3]POM Portables Li-Rechargeable'!X37+'[3]POM Portables Other'!X37</f>
        <v>2351.4471032548704</v>
      </c>
      <c r="Y28" s="51">
        <f>'[3]POM Portables Zn-based'!Y37+'[3]POM Portables NiMH'!Y37+'[3]POM Portables Li-Primary'!Y37+'[3]POM Portables Lead-acid'!Y37+'[3]POM Portables NiCd'!Y37+'[3]POM Portables Li-Rechargeable'!Y37+'[3]POM Portables Other'!Y37</f>
        <v>2453.7514230124148</v>
      </c>
      <c r="Z28" s="51">
        <f>'[3]POM Portables Zn-based'!Z37+'[3]POM Portables NiMH'!Z37+'[3]POM Portables Li-Primary'!Z37+'[3]POM Portables Lead-acid'!Z37+'[3]POM Portables NiCd'!Z37+'[3]POM Portables Li-Rechargeable'!Z37+'[3]POM Portables Other'!Z37</f>
        <v>2563.7788244703333</v>
      </c>
      <c r="AA28" s="51">
        <f>'[3]POM Portables Zn-based'!AA37+'[3]POM Portables NiMH'!AA37+'[3]POM Portables Li-Primary'!AA37+'[3]POM Portables Lead-acid'!AA37+'[3]POM Portables NiCd'!AA37+'[3]POM Portables Li-Rechargeable'!AA37+'[3]POM Portables Other'!AA37</f>
        <v>2682.2433478684729</v>
      </c>
      <c r="AB28" s="51">
        <f>'[3]POM Portables Zn-based'!AB37+'[3]POM Portables NiMH'!AB37+'[3]POM Portables Li-Primary'!AB37+'[3]POM Portables Lead-acid'!AB37+'[3]POM Portables NiCd'!AB37+'[3]POM Portables Li-Rechargeable'!AB37+'[3]POM Portables Other'!AB37</f>
        <v>2809.928889476857</v>
      </c>
      <c r="AC28" s="51">
        <f>'[3]POM Portables Zn-based'!AC37+'[3]POM Portables NiMH'!AC37+'[3]POM Portables Li-Primary'!AC37+'[3]POM Portables Lead-acid'!AC37+'[3]POM Portables NiCd'!AC37+'[3]POM Portables Li-Rechargeable'!AC37+'[3]POM Portables Other'!AC37</f>
        <v>2947.6961275960648</v>
      </c>
      <c r="AD28" s="51">
        <f>'[3]POM Portables Zn-based'!AD37+'[3]POM Portables NiMH'!AD37+'[3]POM Portables Li-Primary'!AD37+'[3]POM Portables Lead-acid'!AD37+'[3]POM Portables NiCd'!AD37+'[3]POM Portables Li-Rechargeable'!AD37+'[3]POM Portables Other'!AD37</f>
        <v>3096.49013797919</v>
      </c>
      <c r="AE28" s="51">
        <f>'[3]POM Portables Zn-based'!AE37+'[3]POM Portables NiMH'!AE37+'[3]POM Portables Li-Primary'!AE37+'[3]POM Portables Lead-acid'!AE37+'[3]POM Portables NiCd'!AE37+'[3]POM Portables Li-Rechargeable'!AE37+'[3]POM Portables Other'!AE37</f>
        <v>3257.3487674147264</v>
      </c>
      <c r="AF28" s="51">
        <f>'[3]POM Portables Zn-based'!AF37+'[3]POM Portables NiMH'!AF37+'[3]POM Portables Li-Primary'!AF37+'[3]POM Portables Lead-acid'!AF37+'[3]POM Portables NiCd'!AF37+'[3]POM Portables Li-Rechargeable'!AF37+'[3]POM Portables Other'!AF37</f>
        <v>3430.7396805687986</v>
      </c>
      <c r="AG28" s="51">
        <f>'[3]POM Portables Zn-based'!AG37+'[3]POM Portables NiMH'!AG37+'[3]POM Portables Li-Primary'!AG37+'[3]POM Portables Lead-acid'!AG37+'[3]POM Portables NiCd'!AG37+'[3]POM Portables Li-Rechargeable'!AG37+'[3]POM Portables Other'!AG37</f>
        <v>3589.2105936444168</v>
      </c>
      <c r="AH28" s="51">
        <f>'[3]POM Portables Zn-based'!AH37+'[3]POM Portables NiMH'!AH37+'[3]POM Portables Li-Primary'!AH37+'[3]POM Portables Lead-acid'!AH37+'[3]POM Portables NiCd'!AH37+'[3]POM Portables Li-Rechargeable'!AH37+'[3]POM Portables Other'!AH37</f>
        <v>3758.1306671325538</v>
      </c>
      <c r="AI28" s="51">
        <f>'[3]POM Portables Zn-based'!AI37+'[3]POM Portables NiMH'!AI37+'[3]POM Portables Li-Primary'!AI37+'[3]POM Portables Lead-acid'!AI37+'[3]POM Portables NiCd'!AI37+'[3]POM Portables Li-Rechargeable'!AI37+'[3]POM Portables Other'!AI37</f>
        <v>3938.2846413481516</v>
      </c>
      <c r="AJ28" s="51">
        <f>'[3]POM Portables Zn-based'!AJ37+'[3]POM Portables NiMH'!AJ37+'[3]POM Portables Li-Primary'!AJ37+'[3]POM Portables Lead-acid'!AJ37+'[3]POM Portables NiCd'!AJ37+'[3]POM Portables Li-Rechargeable'!AJ37+'[3]POM Portables Other'!AJ37</f>
        <v>4130.518744544358</v>
      </c>
      <c r="AK28" s="51">
        <f>'[3]POM Portables Zn-based'!AK37+'[3]POM Portables NiMH'!AK37+'[3]POM Portables Li-Primary'!AK37+'[3]POM Portables Lead-acid'!AK37+'[3]POM Portables NiCd'!AK37+'[3]POM Portables Li-Rechargeable'!AK37+'[3]POM Portables Other'!AK37</f>
        <v>4335.7455691336518</v>
      </c>
      <c r="AL28" s="51">
        <f>'[3]POM Portables Zn-based'!AL37+'[3]POM Portables NiMH'!AL37+'[3]POM Portables Li-Primary'!AL37+'[3]POM Portables Lead-acid'!AL37+'[3]POM Portables NiCd'!AL37+'[3]POM Portables Li-Rechargeable'!AL37+'[3]POM Portables Other'!AL37</f>
        <v>4554.9493361547957</v>
      </c>
      <c r="AM28" s="51">
        <f>'[3]POM Portables Zn-based'!AM37+'[3]POM Portables NiMH'!AM37+'[3]POM Portables Li-Primary'!AM37+'[3]POM Portables Lead-acid'!AM37+'[3]POM Portables NiCd'!AM37+'[3]POM Portables Li-Rechargeable'!AM37+'[3]POM Portables Other'!AM37</f>
        <v>4789.1915789488294</v>
      </c>
      <c r="AN28" s="51">
        <f>'[3]POM Portables Zn-based'!AN37+'[3]POM Portables NiMH'!AN37+'[3]POM Portables Li-Primary'!AN37+'[3]POM Portables Lead-acid'!AN37+'[3]POM Portables NiCd'!AN37+'[3]POM Portables Li-Rechargeable'!AN37+'[3]POM Portables Other'!AN37</f>
        <v>5039.61727947893</v>
      </c>
      <c r="AO28" s="51">
        <f>'[3]POM Portables Zn-based'!AO37+'[3]POM Portables NiMH'!AO37+'[3]POM Portables Li-Primary'!AO37+'[3]POM Portables Lead-acid'!AO37+'[3]POM Portables NiCd'!AO37+'[3]POM Portables Li-Rechargeable'!AO37+'[3]POM Portables Other'!AO37</f>
        <v>5307.4614933979274</v>
      </c>
      <c r="AP28" s="51">
        <f>'[3]POM Portables Zn-based'!AP37+'[3]POM Portables NiMH'!AP37+'[3]POM Portables Li-Primary'!AP37+'[3]POM Portables Lead-acid'!AP37+'[3]POM Portables NiCd'!AP37+'[3]POM Portables Li-Rechargeable'!AP37+'[3]POM Portables Other'!AP37</f>
        <v>5571.6076819803975</v>
      </c>
      <c r="AQ28" s="51">
        <f>'[3]POM Portables Zn-based'!AQ37+'[3]POM Portables NiMH'!AQ37+'[3]POM Portables Li-Primary'!AQ37+'[3]POM Portables Lead-acid'!AQ37+'[3]POM Portables NiCd'!AQ37+'[3]POM Portables Li-Rechargeable'!AQ37+'[3]POM Portables Other'!AQ37</f>
        <v>5791.9499643711515</v>
      </c>
      <c r="AR28" s="51">
        <f>'[3]POM Portables Zn-based'!AR37+'[3]POM Portables NiMH'!AR37+'[3]POM Portables Li-Primary'!AR37+'[3]POM Portables Lead-acid'!AR37+'[3]POM Portables NiCd'!AR37+'[3]POM Portables Li-Rechargeable'!AR37+'[3]POM Portables Other'!AR37</f>
        <v>6024.3641099331098</v>
      </c>
      <c r="AS28" s="51">
        <f>'[3]POM Portables Zn-based'!AS37+'[3]POM Portables NiMH'!AS37+'[3]POM Portables Li-Primary'!AS37+'[3]POM Portables Lead-acid'!AS37+'[3]POM Portables NiCd'!AS37+'[3]POM Portables Li-Rechargeable'!AS37+'[3]POM Portables Other'!AS37</f>
        <v>6269.5593212028271</v>
      </c>
      <c r="AT28" s="51">
        <f>'[3]POM Portables Zn-based'!AT37+'[3]POM Portables NiMH'!AT37+'[3]POM Portables Li-Primary'!AT37+'[3]POM Portables Lead-acid'!AT37+'[3]POM Portables NiCd'!AT37+'[3]POM Portables Li-Rechargeable'!AT37+'[3]POM Portables Other'!AT37</f>
        <v>6528.2870364802902</v>
      </c>
      <c r="AU28" s="51">
        <f>'[3]POM Portables Zn-based'!AU37+'[3]POM Portables NiMH'!AU37+'[3]POM Portables Li-Primary'!AU37+'[3]POM Portables Lead-acid'!AU37+'[3]POM Portables NiCd'!AU37+'[3]POM Portables Li-Rechargeable'!AU37+'[3]POM Portables Other'!AU37</f>
        <v>6801.343452466891</v>
      </c>
      <c r="AV28" s="51">
        <f>'[3]POM Portables Zn-based'!AV37+'[3]POM Portables NiMH'!AV37+'[3]POM Portables Li-Primary'!AV37+'[3]POM Portables Lead-acid'!AV37+'[3]POM Portables NiCd'!AV37+'[3]POM Portables Li-Rechargeable'!AV37+'[3]POM Portables Other'!AV37</f>
        <v>7089.5721977297735</v>
      </c>
      <c r="AW28" s="51">
        <f>'[3]POM Portables Zn-based'!AW37+'[3]POM Portables NiMH'!AW37+'[3]POM Portables Li-Primary'!AW37+'[3]POM Portables Lead-acid'!AW37+'[3]POM Portables NiCd'!AW37+'[3]POM Portables Li-Rechargeable'!AW37+'[3]POM Portables Other'!AW37</f>
        <v>7393.867166016018</v>
      </c>
      <c r="AX28" s="51">
        <f>'[3]POM Portables Zn-based'!AX37+'[3]POM Portables NiMH'!AX37+'[3]POM Portables Li-Primary'!AX37+'[3]POM Portables Lead-acid'!AX37+'[3]POM Portables NiCd'!AX37+'[3]POM Portables Li-Rechargeable'!AX37+'[3]POM Portables Other'!AX37</f>
        <v>7715.1755189801552</v>
      </c>
      <c r="AY28" s="51">
        <f>'[3]POM Portables Zn-based'!AY37+'[3]POM Portables NiMH'!AY37+'[3]POM Portables Li-Primary'!AY37+'[3]POM Portables Lead-acid'!AY37+'[3]POM Portables NiCd'!AY37+'[3]POM Portables Li-Rechargeable'!AY37+'[3]POM Portables Other'!AY37</f>
        <v>8054.5008684610066</v>
      </c>
      <c r="AZ28" s="51">
        <f>'[3]POM Portables Zn-based'!AZ37+'[3]POM Portables NiMH'!AZ37+'[3]POM Portables Li-Primary'!AZ37+'[3]POM Portables Lead-acid'!AZ37+'[3]POM Portables NiCd'!AZ37+'[3]POM Portables Li-Rechargeable'!AZ37+'[3]POM Portables Other'!AZ37</f>
        <v>8412.9066490505138</v>
      </c>
    </row>
    <row r="29" spans="1:52" x14ac:dyDescent="0.35">
      <c r="A29" s="47" t="s">
        <v>26</v>
      </c>
      <c r="B29" s="23">
        <f>'[3]POM Portables Zn-based'!B38+'[3]POM Portables NiMH'!B38+'[3]POM Portables Li-Primary'!B38+'[3]POM Portables Lead-acid'!B38+'[3]POM Portables NiCd'!B38+'[3]POM Portables Li-Rechargeable'!B38+'[3]POM Portables Other'!B38</f>
        <v>442.80695285626098</v>
      </c>
      <c r="C29" s="23">
        <f>'[3]POM Portables Zn-based'!C38+'[3]POM Portables NiMH'!C38+'[3]POM Portables Li-Primary'!C38+'[3]POM Portables Lead-acid'!C38+'[3]POM Portables NiCd'!C38+'[3]POM Portables Li-Rechargeable'!C38+'[3]POM Portables Other'!C38</f>
        <v>458.8562610054143</v>
      </c>
      <c r="D29" s="23">
        <f>'[3]POM Portables Zn-based'!D38+'[3]POM Portables NiMH'!D38+'[3]POM Portables Li-Primary'!D38+'[3]POM Portables Lead-acid'!D38+'[3]POM Portables NiCd'!D38+'[3]POM Portables Li-Rechargeable'!D38+'[3]POM Portables Other'!D38</f>
        <v>476.64983678408635</v>
      </c>
      <c r="E29" s="23">
        <f>'[3]POM Portables Zn-based'!E38+'[3]POM Portables NiMH'!E38+'[3]POM Portables Li-Primary'!E38+'[3]POM Portables Lead-acid'!E38+'[3]POM Portables NiCd'!E38+'[3]POM Portables Li-Rechargeable'!E38+'[3]POM Portables Other'!E38</f>
        <v>499.36874803706144</v>
      </c>
      <c r="F29" s="23">
        <f>'[3]POM Portables Zn-based'!F38+'[3]POM Portables NiMH'!F38+'[3]POM Portables Li-Primary'!F38+'[3]POM Portables Lead-acid'!F38+'[3]POM Portables NiCd'!F38+'[3]POM Portables Li-Rechargeable'!F38+'[3]POM Portables Other'!F38</f>
        <v>530.58534354363417</v>
      </c>
      <c r="G29" s="23">
        <f>'[3]POM Portables Zn-based'!G38+'[3]POM Portables NiMH'!G38+'[3]POM Portables Li-Primary'!G38+'[3]POM Portables Lead-acid'!G38+'[3]POM Portables NiCd'!G38+'[3]POM Portables Li-Rechargeable'!G38+'[3]POM Portables Other'!G38</f>
        <v>539.97895605000622</v>
      </c>
      <c r="H29" s="23">
        <f>'[3]POM Portables Zn-based'!H38+'[3]POM Portables NiMH'!H38+'[3]POM Portables Li-Primary'!H38+'[3]POM Portables Lead-acid'!H38+'[3]POM Portables NiCd'!H38+'[3]POM Portables Li-Rechargeable'!H38+'[3]POM Portables Other'!H38</f>
        <v>576.50230435255742</v>
      </c>
      <c r="I29" s="23">
        <f>'[3]POM Portables Zn-based'!I38+'[3]POM Portables NiMH'!I38+'[3]POM Portables Li-Primary'!I38+'[3]POM Portables Lead-acid'!I38+'[3]POM Portables NiCd'!I38+'[3]POM Portables Li-Rechargeable'!I38+'[3]POM Portables Other'!I38</f>
        <v>563.24520872589699</v>
      </c>
      <c r="J29" s="23">
        <f>'[3]POM Portables Zn-based'!J38+'[3]POM Portables NiMH'!J38+'[3]POM Portables Li-Primary'!J38+'[3]POM Portables Lead-acid'!J38+'[3]POM Portables NiCd'!J38+'[3]POM Portables Li-Rechargeable'!J38+'[3]POM Portables Other'!J38</f>
        <v>593.24295221297746</v>
      </c>
      <c r="K29" s="23">
        <f>'[3]POM Portables Zn-based'!K38+'[3]POM Portables NiMH'!K38+'[3]POM Portables Li-Primary'!K38+'[3]POM Portables Lead-acid'!K38+'[3]POM Portables NiCd'!K38+'[3]POM Portables Li-Rechargeable'!K38+'[3]POM Portables Other'!K38</f>
        <v>570.39976294752421</v>
      </c>
      <c r="L29" s="23">
        <f>'[3]POM Portables Zn-based'!L38+'[3]POM Portables NiMH'!L38+'[3]POM Portables Li-Primary'!L38+'[3]POM Portables Lead-acid'!L38+'[3]POM Portables NiCd'!L38+'[3]POM Portables Li-Rechargeable'!L38+'[3]POM Portables Other'!L38</f>
        <v>614.62772358945301</v>
      </c>
      <c r="M29" s="4">
        <v>670</v>
      </c>
      <c r="N29" s="4">
        <v>722</v>
      </c>
      <c r="O29" s="4">
        <v>720</v>
      </c>
      <c r="P29" s="4">
        <v>719</v>
      </c>
      <c r="Q29" s="4">
        <v>663</v>
      </c>
      <c r="R29" s="4">
        <v>872</v>
      </c>
      <c r="S29" s="4">
        <v>790</v>
      </c>
      <c r="T29" s="4">
        <v>823</v>
      </c>
      <c r="U29" s="4">
        <v>833</v>
      </c>
      <c r="V29" s="4">
        <v>826</v>
      </c>
      <c r="W29" s="4">
        <v>884</v>
      </c>
      <c r="X29" s="51">
        <f>'[3]POM Portables Zn-based'!X38+'[3]POM Portables NiMH'!X38+'[3]POM Portables Li-Primary'!X38+'[3]POM Portables Lead-acid'!X38+'[3]POM Portables NiCd'!X38+'[3]POM Portables Li-Rechargeable'!X38+'[3]POM Portables Other'!X38</f>
        <v>915.71772655387895</v>
      </c>
      <c r="Y29" s="51">
        <f>'[3]POM Portables Zn-based'!Y38+'[3]POM Portables NiMH'!Y38+'[3]POM Portables Li-Primary'!Y38+'[3]POM Portables Lead-acid'!Y38+'[3]POM Portables NiCd'!Y38+'[3]POM Portables Li-Rechargeable'!Y38+'[3]POM Portables Other'!Y38</f>
        <v>955.55782288236776</v>
      </c>
      <c r="Z29" s="51">
        <f>'[3]POM Portables Zn-based'!Z38+'[3]POM Portables NiMH'!Z38+'[3]POM Portables Li-Primary'!Z38+'[3]POM Portables Lead-acid'!Z38+'[3]POM Portables NiCd'!Z38+'[3]POM Portables Li-Rechargeable'!Z38+'[3]POM Portables Other'!Z38</f>
        <v>998.40549816377745</v>
      </c>
      <c r="AA29" s="51">
        <f>'[3]POM Portables Zn-based'!AA38+'[3]POM Portables NiMH'!AA38+'[3]POM Portables Li-Primary'!AA38+'[3]POM Portables Lead-acid'!AA38+'[3]POM Portables NiCd'!AA38+'[3]POM Portables Li-Rechargeable'!AA38+'[3]POM Portables Other'!AA38</f>
        <v>1044.5388191699253</v>
      </c>
      <c r="AB29" s="51">
        <f>'[3]POM Portables Zn-based'!AB38+'[3]POM Portables NiMH'!AB38+'[3]POM Portables Li-Primary'!AB38+'[3]POM Portables Lead-acid'!AB38+'[3]POM Portables NiCd'!AB38+'[3]POM Portables Li-Rechargeable'!AB38+'[3]POM Portables Other'!AB38</f>
        <v>1094.2630565187408</v>
      </c>
      <c r="AC29" s="51">
        <f>'[3]POM Portables Zn-based'!AC38+'[3]POM Portables NiMH'!AC38+'[3]POM Portables Li-Primary'!AC38+'[3]POM Portables Lead-acid'!AC38+'[3]POM Portables NiCd'!AC38+'[3]POM Portables Li-Rechargeable'!AC38+'[3]POM Portables Other'!AC38</f>
        <v>1147.9133818479829</v>
      </c>
      <c r="AD29" s="51">
        <f>'[3]POM Portables Zn-based'!AD38+'[3]POM Portables NiMH'!AD38+'[3]POM Portables Li-Primary'!AD38+'[3]POM Portables Lead-acid'!AD38+'[3]POM Portables NiCd'!AD38+'[3]POM Portables Li-Rechargeable'!AD38+'[3]POM Portables Other'!AD38</f>
        <v>1205.8578334685481</v>
      </c>
      <c r="AE29" s="51">
        <f>'[3]POM Portables Zn-based'!AE38+'[3]POM Portables NiMH'!AE38+'[3]POM Portables Li-Primary'!AE38+'[3]POM Portables Lead-acid'!AE38+'[3]POM Portables NiCd'!AE38+'[3]POM Portables Li-Rechargeable'!AE38+'[3]POM Portables Other'!AE38</f>
        <v>1268.5005772663519</v>
      </c>
      <c r="AF29" s="51">
        <f>'[3]POM Portables Zn-based'!AF38+'[3]POM Portables NiMH'!AF38+'[3]POM Portables Li-Primary'!AF38+'[3]POM Portables Lead-acid'!AF38+'[3]POM Portables NiCd'!AF38+'[3]POM Portables Li-Rechargeable'!AF38+'[3]POM Portables Other'!AF38</f>
        <v>1336.0237346356023</v>
      </c>
      <c r="AG29" s="51">
        <f>'[3]POM Portables Zn-based'!AG38+'[3]POM Portables NiMH'!AG38+'[3]POM Portables Li-Primary'!AG38+'[3]POM Portables Lead-acid'!AG38+'[3]POM Portables NiCd'!AG38+'[3]POM Portables Li-Rechargeable'!AG38+'[3]POM Portables Other'!AG38</f>
        <v>1397.7366364676936</v>
      </c>
      <c r="AH29" s="51">
        <f>'[3]POM Portables Zn-based'!AH38+'[3]POM Portables NiMH'!AH38+'[3]POM Portables Li-Primary'!AH38+'[3]POM Portables Lead-acid'!AH38+'[3]POM Portables NiCd'!AH38+'[3]POM Portables Li-Rechargeable'!AH38+'[3]POM Portables Other'!AH38</f>
        <v>1463.5187267599899</v>
      </c>
      <c r="AI29" s="51">
        <f>'[3]POM Portables Zn-based'!AI38+'[3]POM Portables NiMH'!AI38+'[3]POM Portables Li-Primary'!AI38+'[3]POM Portables Lead-acid'!AI38+'[3]POM Portables NiCd'!AI38+'[3]POM Portables Li-Rechargeable'!AI38+'[3]POM Portables Other'!AI38</f>
        <v>1533.6756048245666</v>
      </c>
      <c r="AJ29" s="51">
        <f>'[3]POM Portables Zn-based'!AJ38+'[3]POM Portables NiMH'!AJ38+'[3]POM Portables Li-Primary'!AJ38+'[3]POM Portables Lead-acid'!AJ38+'[3]POM Portables NiCd'!AJ38+'[3]POM Portables Li-Rechargeable'!AJ38+'[3]POM Portables Other'!AJ38</f>
        <v>1608.5368150560407</v>
      </c>
      <c r="AK29" s="51">
        <f>'[3]POM Portables Zn-based'!AK38+'[3]POM Portables NiMH'!AK38+'[3]POM Portables Li-Primary'!AK38+'[3]POM Portables Lead-acid'!AK38+'[3]POM Portables NiCd'!AK38+'[3]POM Portables Li-Rechargeable'!AK38+'[3]POM Portables Other'!AK38</f>
        <v>1688.4577458652636</v>
      </c>
      <c r="AL29" s="51">
        <f>'[3]POM Portables Zn-based'!AL38+'[3]POM Portables NiMH'!AL38+'[3]POM Portables Li-Primary'!AL38+'[3]POM Portables Lead-acid'!AL38+'[3]POM Portables NiCd'!AL38+'[3]POM Portables Li-Rechargeable'!AL38+'[3]POM Portables Other'!AL38</f>
        <v>1773.8216798065371</v>
      </c>
      <c r="AM29" s="51">
        <f>'[3]POM Portables Zn-based'!AM38+'[3]POM Portables NiMH'!AM38+'[3]POM Portables Li-Primary'!AM38+'[3]POM Portables Lead-acid'!AM38+'[3]POM Portables NiCd'!AM38+'[3]POM Portables Li-Rechargeable'!AM38+'[3]POM Portables Other'!AM38</f>
        <v>1865.0420069562842</v>
      </c>
      <c r="AN29" s="51">
        <f>'[3]POM Portables Zn-based'!AN38+'[3]POM Portables NiMH'!AN38+'[3]POM Portables Li-Primary'!AN38+'[3]POM Portables Lead-acid'!AN38+'[3]POM Portables NiCd'!AN38+'[3]POM Portables Li-Rechargeable'!AN38+'[3]POM Portables Other'!AN38</f>
        <v>1962.5646145636008</v>
      </c>
      <c r="AO29" s="51">
        <f>'[3]POM Portables Zn-based'!AO38+'[3]POM Portables NiMH'!AO38+'[3]POM Portables Li-Primary'!AO38+'[3]POM Portables Lead-acid'!AO38+'[3]POM Portables NiCd'!AO38+'[3]POM Portables Li-Rechargeable'!AO38+'[3]POM Portables Other'!AO38</f>
        <v>2066.8704670324964</v>
      </c>
      <c r="AP29" s="51">
        <f>'[3]POM Portables Zn-based'!AP38+'[3]POM Portables NiMH'!AP38+'[3]POM Portables Li-Primary'!AP38+'[3]POM Portables Lead-acid'!AP38+'[3]POM Portables NiCd'!AP38+'[3]POM Portables Li-Rechargeable'!AP38+'[3]POM Portables Other'!AP38</f>
        <v>2169.7362074320135</v>
      </c>
      <c r="AQ29" s="51">
        <f>'[3]POM Portables Zn-based'!AQ38+'[3]POM Portables NiMH'!AQ38+'[3]POM Portables Li-Primary'!AQ38+'[3]POM Portables Lead-acid'!AQ38+'[3]POM Portables NiCd'!AQ38+'[3]POM Portables Li-Rechargeable'!AQ38+'[3]POM Portables Other'!AQ38</f>
        <v>2255.5435103542277</v>
      </c>
      <c r="AR29" s="51">
        <f>'[3]POM Portables Zn-based'!AR38+'[3]POM Portables NiMH'!AR38+'[3]POM Portables Li-Primary'!AR38+'[3]POM Portables Lead-acid'!AR38+'[3]POM Portables NiCd'!AR38+'[3]POM Portables Li-Rechargeable'!AR38+'[3]POM Portables Other'!AR38</f>
        <v>2346.0519265113962</v>
      </c>
      <c r="AS29" s="51">
        <f>'[3]POM Portables Zn-based'!AS38+'[3]POM Portables NiMH'!AS38+'[3]POM Portables Li-Primary'!AS38+'[3]POM Portables Lead-acid'!AS38+'[3]POM Portables NiCd'!AS38+'[3]POM Portables Li-Rechargeable'!AS38+'[3]POM Portables Other'!AS38</f>
        <v>2441.5376387415413</v>
      </c>
      <c r="AT29" s="51">
        <f>'[3]POM Portables Zn-based'!AT38+'[3]POM Portables NiMH'!AT38+'[3]POM Portables Li-Primary'!AT38+'[3]POM Portables Lead-acid'!AT38+'[3]POM Portables NiCd'!AT38+'[3]POM Portables Li-Rechargeable'!AT38+'[3]POM Portables Other'!AT38</f>
        <v>2542.2932776425446</v>
      </c>
      <c r="AU29" s="51">
        <f>'[3]POM Portables Zn-based'!AU38+'[3]POM Portables NiMH'!AU38+'[3]POM Portables Li-Primary'!AU38+'[3]POM Portables Lead-acid'!AU38+'[3]POM Portables NiCd'!AU38+'[3]POM Portables Li-Rechargeable'!AU38+'[3]POM Portables Other'!AU38</f>
        <v>2648.6289039562689</v>
      </c>
      <c r="AV29" s="51">
        <f>'[3]POM Portables Zn-based'!AV38+'[3]POM Portables NiMH'!AV38+'[3]POM Portables Li-Primary'!AV38+'[3]POM Portables Lead-acid'!AV38+'[3]POM Portables NiCd'!AV38+'[3]POM Portables Li-Rechargeable'!AV38+'[3]POM Portables Other'!AV38</f>
        <v>2760.8730496885992</v>
      </c>
      <c r="AW29" s="51">
        <f>'[3]POM Portables Zn-based'!AW38+'[3]POM Portables NiMH'!AW38+'[3]POM Portables Li-Primary'!AW38+'[3]POM Portables Lead-acid'!AW38+'[3]POM Portables NiCd'!AW38+'[3]POM Portables Li-Rechargeable'!AW38+'[3]POM Portables Other'!AW38</f>
        <v>2879.3738214793652</v>
      </c>
      <c r="AX29" s="51">
        <f>'[3]POM Portables Zn-based'!AX38+'[3]POM Portables NiMH'!AX38+'[3]POM Portables Li-Primary'!AX38+'[3]POM Portables Lead-acid'!AX38+'[3]POM Portables NiCd'!AX38+'[3]POM Portables Li-Rechargeable'!AX38+'[3]POM Portables Other'!AX38</f>
        <v>3004.5000699464567</v>
      </c>
      <c r="AY29" s="51">
        <f>'[3]POM Portables Zn-based'!AY38+'[3]POM Portables NiMH'!AY38+'[3]POM Portables Li-Primary'!AY38+'[3]POM Portables Lead-acid'!AY38+'[3]POM Portables NiCd'!AY38+'[3]POM Portables Li-Rechargeable'!AY38+'[3]POM Portables Other'!AY38</f>
        <v>3136.6426289513352</v>
      </c>
      <c r="AZ29" s="51">
        <f>'[3]POM Portables Zn-based'!AZ38+'[3]POM Portables NiMH'!AZ38+'[3]POM Portables Li-Primary'!AZ38+'[3]POM Portables Lead-acid'!AZ38+'[3]POM Portables NiCd'!AZ38+'[3]POM Portables Li-Rechargeable'!AZ38+'[3]POM Portables Other'!AZ38</f>
        <v>3276.2156289694512</v>
      </c>
    </row>
    <row r="30" spans="1:52" x14ac:dyDescent="0.35">
      <c r="A30" s="47" t="s">
        <v>27</v>
      </c>
      <c r="B30" s="23">
        <f>'[3]POM Portables Zn-based'!B39+'[3]POM Portables NiMH'!B39+'[3]POM Portables Li-Primary'!B39+'[3]POM Portables Lead-acid'!B39+'[3]POM Portables NiCd'!B39+'[3]POM Portables Li-Rechargeable'!B39+'[3]POM Portables Other'!B39</f>
        <v>7686.4037901603624</v>
      </c>
      <c r="C30" s="23">
        <f>'[3]POM Portables Zn-based'!C39+'[3]POM Portables NiMH'!C39+'[3]POM Portables Li-Primary'!C39+'[3]POM Portables Lead-acid'!C39+'[3]POM Portables NiCd'!C39+'[3]POM Portables Li-Rechargeable'!C39+'[3]POM Portables Other'!C39</f>
        <v>7982.0031246668486</v>
      </c>
      <c r="D30" s="23">
        <f>'[3]POM Portables Zn-based'!D39+'[3]POM Portables NiMH'!D39+'[3]POM Portables Li-Primary'!D39+'[3]POM Portables Lead-acid'!D39+'[3]POM Portables NiCd'!D39+'[3]POM Portables Li-Rechargeable'!D39+'[3]POM Portables Other'!D39</f>
        <v>8309.2068778605117</v>
      </c>
      <c r="E30" s="23">
        <f>'[3]POM Portables Zn-based'!E39+'[3]POM Portables NiMH'!E39+'[3]POM Portables Li-Primary'!E39+'[3]POM Portables Lead-acid'!E39+'[3]POM Portables NiCd'!E39+'[3]POM Portables Li-Rechargeable'!E39+'[3]POM Portables Other'!E39</f>
        <v>8723.9003023355508</v>
      </c>
      <c r="F30" s="23">
        <f>'[3]POM Portables Zn-based'!F39+'[3]POM Portables NiMH'!F39+'[3]POM Portables Li-Primary'!F39+'[3]POM Portables Lead-acid'!F39+'[3]POM Portables NiCd'!F39+'[3]POM Portables Li-Rechargeable'!F39+'[3]POM Portables Other'!F39</f>
        <v>9330.0933877428688</v>
      </c>
      <c r="G30" s="23">
        <f>'[3]POM Portables Zn-based'!G39+'[3]POM Portables NiMH'!G39+'[3]POM Portables Li-Primary'!G39+'[3]POM Portables Lead-acid'!G39+'[3]POM Portables NiCd'!G39+'[3]POM Portables Li-Rechargeable'!G39+'[3]POM Portables Other'!G39</f>
        <v>9383.2887022534196</v>
      </c>
      <c r="H30" s="23">
        <f>'[3]POM Portables Zn-based'!H39+'[3]POM Portables NiMH'!H39+'[3]POM Portables Li-Primary'!H39+'[3]POM Portables Lead-acid'!H39+'[3]POM Portables NiCd'!H39+'[3]POM Portables Li-Rechargeable'!H39+'[3]POM Portables Other'!H39</f>
        <v>10129.189091201699</v>
      </c>
      <c r="I30" s="23">
        <f>'[3]POM Portables Zn-based'!I39+'[3]POM Portables NiMH'!I39+'[3]POM Portables Li-Primary'!I39+'[3]POM Portables Lead-acid'!I39+'[3]POM Portables NiCd'!I39+'[3]POM Portables Li-Rechargeable'!I39+'[3]POM Portables Other'!I39</f>
        <v>9704.7839690568217</v>
      </c>
      <c r="J30" s="23">
        <f>'[3]POM Portables Zn-based'!J39+'[3]POM Portables NiMH'!J39+'[3]POM Portables Li-Primary'!J39+'[3]POM Portables Lead-acid'!J39+'[3]POM Portables NiCd'!J39+'[3]POM Portables Li-Rechargeable'!J39+'[3]POM Portables Other'!J39</f>
        <v>10172.508324959625</v>
      </c>
      <c r="K30" s="23">
        <f>'[3]POM Portables Zn-based'!K39+'[3]POM Portables NiMH'!K39+'[3]POM Portables Li-Primary'!K39+'[3]POM Portables Lead-acid'!K39+'[3]POM Portables NiCd'!K39+'[3]POM Portables Li-Rechargeable'!K39+'[3]POM Portables Other'!K39</f>
        <v>9735.8821486405741</v>
      </c>
      <c r="L30" s="23">
        <f>'[3]POM Portables Zn-based'!L39+'[3]POM Portables NiMH'!L39+'[3]POM Portables Li-Primary'!L39+'[3]POM Portables Lead-acid'!L39+'[3]POM Portables NiCd'!L39+'[3]POM Portables Li-Rechargeable'!L39+'[3]POM Portables Other'!L39</f>
        <v>10370.851562332926</v>
      </c>
      <c r="M30" s="4">
        <v>11063.232</v>
      </c>
      <c r="N30" s="4">
        <v>10514</v>
      </c>
      <c r="O30" s="4">
        <v>10622</v>
      </c>
      <c r="P30" s="4">
        <v>10815</v>
      </c>
      <c r="Q30" s="4">
        <v>12669</v>
      </c>
      <c r="R30" s="4">
        <v>11915</v>
      </c>
      <c r="S30" s="4">
        <v>12017</v>
      </c>
      <c r="T30" s="4">
        <v>12774</v>
      </c>
      <c r="U30" s="4">
        <v>12948</v>
      </c>
      <c r="V30" s="4">
        <v>14364</v>
      </c>
      <c r="W30" s="4">
        <v>15547</v>
      </c>
      <c r="X30" s="51">
        <f>'[3]POM Portables Zn-based'!X39+'[3]POM Portables NiMH'!X39+'[3]POM Portables Li-Primary'!X39+'[3]POM Portables Lead-acid'!X39+'[3]POM Portables NiCd'!X39+'[3]POM Portables Li-Rechargeable'!X39+'[3]POM Portables Other'!X39</f>
        <v>15917.739142247337</v>
      </c>
      <c r="Y30" s="51">
        <f>'[3]POM Portables Zn-based'!Y39+'[3]POM Portables NiMH'!Y39+'[3]POM Portables Li-Primary'!Y39+'[3]POM Portables Lead-acid'!Y39+'[3]POM Portables NiCd'!Y39+'[3]POM Portables Li-Rechargeable'!Y39+'[3]POM Portables Other'!Y39</f>
        <v>16615.545033285587</v>
      </c>
      <c r="Z30" s="51">
        <f>'[3]POM Portables Zn-based'!Z39+'[3]POM Portables NiMH'!Z39+'[3]POM Portables Li-Primary'!Z39+'[3]POM Portables Lead-acid'!Z39+'[3]POM Portables NiCd'!Z39+'[3]POM Portables Li-Rechargeable'!Z39+'[3]POM Portables Other'!Z39</f>
        <v>17366.282584083499</v>
      </c>
      <c r="AA30" s="51">
        <f>'[3]POM Portables Zn-based'!AA39+'[3]POM Portables NiMH'!AA39+'[3]POM Portables Li-Primary'!AA39+'[3]POM Portables Lead-acid'!AA39+'[3]POM Portables NiCd'!AA39+'[3]POM Portables Li-Rechargeable'!AA39+'[3]POM Portables Other'!AA39</f>
        <v>18174.859560252415</v>
      </c>
      <c r="AB30" s="51">
        <f>'[3]POM Portables Zn-based'!AB39+'[3]POM Portables NiMH'!AB39+'[3]POM Portables Li-Primary'!AB39+'[3]POM Portables Lead-acid'!AB39+'[3]POM Portables NiCd'!AB39+'[3]POM Portables Li-Rechargeable'!AB39+'[3]POM Portables Other'!AB39</f>
        <v>19046.66461195263</v>
      </c>
      <c r="AC30" s="51">
        <f>'[3]POM Portables Zn-based'!AC39+'[3]POM Portables NiMH'!AC39+'[3]POM Portables Li-Primary'!AC39+'[3]POM Portables Lead-acid'!AC39+'[3]POM Portables NiCd'!AC39+'[3]POM Portables Li-Rechargeable'!AC39+'[3]POM Portables Other'!AC39</f>
        <v>19987.614999572514</v>
      </c>
      <c r="AD30" s="51">
        <f>'[3]POM Portables Zn-based'!AD39+'[3]POM Portables NiMH'!AD39+'[3]POM Portables Li-Primary'!AD39+'[3]POM Portables Lead-acid'!AD39+'[3]POM Portables NiCd'!AD39+'[3]POM Portables Li-Rechargeable'!AD39+'[3]POM Portables Other'!AD39</f>
        <v>21004.209073295104</v>
      </c>
      <c r="AE30" s="51">
        <f>'[3]POM Portables Zn-based'!AE39+'[3]POM Portables NiMH'!AE39+'[3]POM Portables Li-Primary'!AE39+'[3]POM Portables Lead-acid'!AE39+'[3]POM Portables NiCd'!AE39+'[3]POM Portables Li-Rechargeable'!AE39+'[3]POM Portables Other'!AE39</f>
        <v>22103.583980766292</v>
      </c>
      <c r="AF30" s="51">
        <f>'[3]POM Portables Zn-based'!AF39+'[3]POM Portables NiMH'!AF39+'[3]POM Portables Li-Primary'!AF39+'[3]POM Portables Lead-acid'!AF39+'[3]POM Portables NiCd'!AF39+'[3]POM Portables Li-Rechargeable'!AF39+'[3]POM Portables Other'!AF39</f>
        <v>23291.910901808606</v>
      </c>
      <c r="AG30" s="51">
        <f>'[3]POM Portables Zn-based'!AG39+'[3]POM Portables NiMH'!AG39+'[3]POM Portables Li-Primary'!AG39+'[3]POM Portables Lead-acid'!AG39+'[3]POM Portables NiCd'!AG39+'[3]POM Portables Li-Rechargeable'!AG39+'[3]POM Portables Other'!AG39</f>
        <v>24376.835533983183</v>
      </c>
      <c r="AH30" s="51">
        <f>'[3]POM Portables Zn-based'!AH39+'[3]POM Portables NiMH'!AH39+'[3]POM Portables Li-Primary'!AH39+'[3]POM Portables Lead-acid'!AH39+'[3]POM Portables NiCd'!AH39+'[3]POM Portables Li-Rechargeable'!AH39+'[3]POM Portables Other'!AH39</f>
        <v>25533.547910634377</v>
      </c>
      <c r="AI30" s="51">
        <f>'[3]POM Portables Zn-based'!AI39+'[3]POM Portables NiMH'!AI39+'[3]POM Portables Li-Primary'!AI39+'[3]POM Portables Lead-acid'!AI39+'[3]POM Portables NiCd'!AI39+'[3]POM Portables Li-Rechargeable'!AI39+'[3]POM Portables Other'!AI39</f>
        <v>26767.447886155485</v>
      </c>
      <c r="AJ30" s="51">
        <f>'[3]POM Portables Zn-based'!AJ39+'[3]POM Portables NiMH'!AJ39+'[3]POM Portables Li-Primary'!AJ39+'[3]POM Portables Lead-acid'!AJ39+'[3]POM Portables NiCd'!AJ39+'[3]POM Portables Li-Rechargeable'!AJ39+'[3]POM Portables Other'!AJ39</f>
        <v>28084.358768149825</v>
      </c>
      <c r="AK30" s="51">
        <f>'[3]POM Portables Zn-based'!AK39+'[3]POM Portables NiMH'!AK39+'[3]POM Portables Li-Primary'!AK39+'[3]POM Portables Lead-acid'!AK39+'[3]POM Portables NiCd'!AK39+'[3]POM Portables Li-Rechargeable'!AK39+'[3]POM Portables Other'!AK39</f>
        <v>29490.560919280062</v>
      </c>
      <c r="AL30" s="51">
        <f>'[3]POM Portables Zn-based'!AL39+'[3]POM Portables NiMH'!AL39+'[3]POM Portables Li-Primary'!AL39+'[3]POM Portables Lead-acid'!AL39+'[3]POM Portables NiCd'!AL39+'[3]POM Portables Li-Rechargeable'!AL39+'[3]POM Portables Other'!AL39</f>
        <v>30992.828035817449</v>
      </c>
      <c r="AM30" s="51">
        <f>'[3]POM Portables Zn-based'!AM39+'[3]POM Portables NiMH'!AM39+'[3]POM Portables Li-Primary'!AM39+'[3]POM Portables Lead-acid'!AM39+'[3]POM Portables NiCd'!AM39+'[3]POM Portables Li-Rechargeable'!AM39+'[3]POM Portables Other'!AM39</f>
        <v>32598.466316446924</v>
      </c>
      <c r="AN30" s="51">
        <f>'[3]POM Portables Zn-based'!AN39+'[3]POM Portables NiMH'!AN39+'[3]POM Portables Li-Primary'!AN39+'[3]POM Portables Lead-acid'!AN39+'[3]POM Portables NiCd'!AN39+'[3]POM Portables Li-Rechargeable'!AN39+'[3]POM Portables Other'!AN39</f>
        <v>34315.356751936204</v>
      </c>
      <c r="AO30" s="51">
        <f>'[3]POM Portables Zn-based'!AO39+'[3]POM Portables NiMH'!AO39+'[3]POM Portables Li-Primary'!AO39+'[3]POM Portables Lead-acid'!AO39+'[3]POM Portables NiCd'!AO39+'[3]POM Portables Li-Rechargeable'!AO39+'[3]POM Portables Other'!AO39</f>
        <v>36152.000784691249</v>
      </c>
      <c r="AP30" s="51">
        <f>'[3]POM Portables Zn-based'!AP39+'[3]POM Portables NiMH'!AP39+'[3]POM Portables Li-Primary'!AP39+'[3]POM Portables Lead-acid'!AP39+'[3]POM Portables NiCd'!AP39+'[3]POM Portables Li-Rechargeable'!AP39+'[3]POM Portables Other'!AP39</f>
        <v>37971.520918266142</v>
      </c>
      <c r="AQ30" s="51">
        <f>'[3]POM Portables Zn-based'!AQ39+'[3]POM Portables NiMH'!AQ39+'[3]POM Portables Li-Primary'!AQ39+'[3]POM Portables Lead-acid'!AQ39+'[3]POM Portables NiCd'!AQ39+'[3]POM Portables Li-Rechargeable'!AQ39+'[3]POM Portables Other'!AQ39</f>
        <v>39488.532248880925</v>
      </c>
      <c r="AR30" s="51">
        <f>'[3]POM Portables Zn-based'!AR39+'[3]POM Portables NiMH'!AR39+'[3]POM Portables Li-Primary'!AR39+'[3]POM Portables Lead-acid'!AR39+'[3]POM Portables NiCd'!AR39+'[3]POM Portables Li-Rechargeable'!AR39+'[3]POM Portables Other'!AR39</f>
        <v>41088.941227288975</v>
      </c>
      <c r="AS30" s="51">
        <f>'[3]POM Portables Zn-based'!AS39+'[3]POM Portables NiMH'!AS39+'[3]POM Portables Li-Primary'!AS39+'[3]POM Portables Lead-acid'!AS39+'[3]POM Portables NiCd'!AS39+'[3]POM Portables Li-Rechargeable'!AS39+'[3]POM Portables Other'!AS39</f>
        <v>42777.654432355928</v>
      </c>
      <c r="AT30" s="51">
        <f>'[3]POM Portables Zn-based'!AT39+'[3]POM Portables NiMH'!AT39+'[3]POM Portables Li-Primary'!AT39+'[3]POM Portables Lead-acid'!AT39+'[3]POM Portables NiCd'!AT39+'[3]POM Portables Li-Rechargeable'!AT39+'[3]POM Portables Other'!AT39</f>
        <v>44559.870915085441</v>
      </c>
      <c r="AU30" s="51">
        <f>'[3]POM Portables Zn-based'!AU39+'[3]POM Portables NiMH'!AU39+'[3]POM Portables Li-Primary'!AU39+'[3]POM Portables Lead-acid'!AU39+'[3]POM Portables NiCd'!AU39+'[3]POM Portables Li-Rechargeable'!AU39+'[3]POM Portables Other'!AU39</f>
        <v>46441.099679718463</v>
      </c>
      <c r="AV30" s="51">
        <f>'[3]POM Portables Zn-based'!AV39+'[3]POM Portables NiMH'!AV39+'[3]POM Portables Li-Primary'!AV39+'[3]POM Portables Lead-acid'!AV39+'[3]POM Portables NiCd'!AV39+'[3]POM Portables Li-Rechargeable'!AV39+'[3]POM Portables Other'!AV39</f>
        <v>48427.178210628423</v>
      </c>
      <c r="AW30" s="51">
        <f>'[3]POM Portables Zn-based'!AW39+'[3]POM Portables NiMH'!AW39+'[3]POM Portables Li-Primary'!AW39+'[3]POM Portables Lead-acid'!AW39+'[3]POM Portables NiCd'!AW39+'[3]POM Portables Li-Rechargeable'!AW39+'[3]POM Portables Other'!AW39</f>
        <v>50524.292107609806</v>
      </c>
      <c r="AX30" s="51">
        <f>'[3]POM Portables Zn-based'!AX39+'[3]POM Portables NiMH'!AX39+'[3]POM Portables Li-Primary'!AX39+'[3]POM Portables Lead-acid'!AX39+'[3]POM Portables NiCd'!AX39+'[3]POM Portables Li-Rechargeable'!AX39+'[3]POM Portables Other'!AX39</f>
        <v>52738.995895905391</v>
      </c>
      <c r="AY30" s="51">
        <f>'[3]POM Portables Zn-based'!AY39+'[3]POM Portables NiMH'!AY39+'[3]POM Portables Li-Primary'!AY39+'[3]POM Portables Lead-acid'!AY39+'[3]POM Portables NiCd'!AY39+'[3]POM Portables Li-Rechargeable'!AY39+'[3]POM Portables Other'!AY39</f>
        <v>55078.235081290637</v>
      </c>
      <c r="AZ30" s="51">
        <f>'[3]POM Portables Zn-based'!AZ39+'[3]POM Portables NiMH'!AZ39+'[3]POM Portables Li-Primary'!AZ39+'[3]POM Portables Lead-acid'!AZ39+'[3]POM Portables NiCd'!AZ39+'[3]POM Portables Li-Rechargeable'!AZ39+'[3]POM Portables Other'!AZ39</f>
        <v>57549.369524744296</v>
      </c>
    </row>
    <row r="31" spans="1:52" x14ac:dyDescent="0.35">
      <c r="A31" s="47" t="s">
        <v>28</v>
      </c>
      <c r="B31" s="23">
        <f>'[3]POM Portables Zn-based'!B40+'[3]POM Portables NiMH'!B40+'[3]POM Portables Li-Primary'!B40+'[3]POM Portables Lead-acid'!B40+'[3]POM Portables NiCd'!B40+'[3]POM Portables Li-Rechargeable'!B40+'[3]POM Portables Other'!B40</f>
        <v>3287.3828867920324</v>
      </c>
      <c r="C31" s="23">
        <f>'[3]POM Portables Zn-based'!C40+'[3]POM Portables NiMH'!C40+'[3]POM Portables Li-Primary'!C40+'[3]POM Portables Lead-acid'!C40+'[3]POM Portables NiCd'!C40+'[3]POM Portables Li-Rechargeable'!C40+'[3]POM Portables Other'!C40</f>
        <v>3393.1791786672034</v>
      </c>
      <c r="D31" s="23">
        <f>'[3]POM Portables Zn-based'!D40+'[3]POM Portables NiMH'!D40+'[3]POM Portables Li-Primary'!D40+'[3]POM Portables Lead-acid'!D40+'[3]POM Portables NiCd'!D40+'[3]POM Portables Li-Rechargeable'!D40+'[3]POM Portables Other'!D40</f>
        <v>3511.0936175449392</v>
      </c>
      <c r="E31" s="23">
        <f>'[3]POM Portables Zn-based'!E40+'[3]POM Portables NiMH'!E40+'[3]POM Portables Li-Primary'!E40+'[3]POM Portables Lead-acid'!E40+'[3]POM Portables NiCd'!E40+'[3]POM Portables Li-Rechargeable'!E40+'[3]POM Portables Other'!E40</f>
        <v>3664.7483622554878</v>
      </c>
      <c r="F31" s="23">
        <f>'[3]POM Portables Zn-based'!F40+'[3]POM Portables NiMH'!F40+'[3]POM Portables Li-Primary'!F40+'[3]POM Portables Lead-acid'!F40+'[3]POM Portables NiCd'!F40+'[3]POM Portables Li-Rechargeable'!F40+'[3]POM Portables Other'!F40</f>
        <v>3844.0442042971758</v>
      </c>
      <c r="G31" s="23">
        <f>'[3]POM Portables Zn-based'!G40+'[3]POM Portables NiMH'!G40+'[3]POM Portables Li-Primary'!G40+'[3]POM Portables Lead-acid'!G40+'[3]POM Portables NiCd'!G40+'[3]POM Portables Li-Rechargeable'!G40+'[3]POM Portables Other'!G40</f>
        <v>4011.3939712139759</v>
      </c>
      <c r="H31" s="23">
        <f>'[3]POM Portables Zn-based'!H40+'[3]POM Portables NiMH'!H40+'[3]POM Portables Li-Primary'!H40+'[3]POM Portables Lead-acid'!H40+'[3]POM Portables NiCd'!H40+'[3]POM Portables Li-Rechargeable'!H40+'[3]POM Portables Other'!H40</f>
        <v>4189.5381919463143</v>
      </c>
      <c r="I31" s="23">
        <f>'[3]POM Portables Zn-based'!I40+'[3]POM Portables NiMH'!I40+'[3]POM Portables Li-Primary'!I40+'[3]POM Portables Lead-acid'!I40+'[3]POM Portables NiCd'!I40+'[3]POM Portables Li-Rechargeable'!I40+'[3]POM Portables Other'!I40</f>
        <v>4256.7218649233564</v>
      </c>
      <c r="J31" s="23">
        <f>'[3]POM Portables Zn-based'!J40+'[3]POM Portables NiMH'!J40+'[3]POM Portables Li-Primary'!J40+'[3]POM Portables Lead-acid'!J40+'[3]POM Portables NiCd'!J40+'[3]POM Portables Li-Rechargeable'!J40+'[3]POM Portables Other'!J40</f>
        <v>4530.3963192654819</v>
      </c>
      <c r="K31" s="23">
        <f>'[3]POM Portables Zn-based'!K40+'[3]POM Portables NiMH'!K40+'[3]POM Portables Li-Primary'!K40+'[3]POM Portables Lead-acid'!K40+'[3]POM Portables NiCd'!K40+'[3]POM Portables Li-Rechargeable'!K40+'[3]POM Portables Other'!K40</f>
        <v>4389.2282763016246</v>
      </c>
      <c r="L31" s="23">
        <f>'[3]POM Portables Zn-based'!L40+'[3]POM Portables NiMH'!L40+'[3]POM Portables Li-Primary'!L40+'[3]POM Portables Lead-acid'!L40+'[3]POM Portables NiCd'!L40+'[3]POM Portables Li-Rechargeable'!L40+'[3]POM Portables Other'!L40</f>
        <v>4841.7872643495484</v>
      </c>
      <c r="M31" s="4">
        <v>5708</v>
      </c>
      <c r="N31" s="4">
        <v>5640.7999999999993</v>
      </c>
      <c r="O31" s="4">
        <v>5601.2</v>
      </c>
      <c r="P31" s="4">
        <v>6041.6</v>
      </c>
      <c r="Q31" s="4">
        <v>5811.9000000000005</v>
      </c>
      <c r="R31" s="4">
        <v>6013.8000000000011</v>
      </c>
      <c r="S31" s="4">
        <v>6904</v>
      </c>
      <c r="T31" s="4">
        <v>6833.5</v>
      </c>
      <c r="U31" s="4">
        <v>7386</v>
      </c>
      <c r="V31" s="4">
        <v>7558</v>
      </c>
      <c r="W31" s="4">
        <v>8875</v>
      </c>
      <c r="X31" s="51">
        <f>'[3]POM Portables Zn-based'!X40+'[3]POM Portables NiMH'!X40+'[3]POM Portables Li-Primary'!X40+'[3]POM Portables Lead-acid'!X40+'[3]POM Portables NiCd'!X40+'[3]POM Portables Li-Rechargeable'!X40+'[3]POM Portables Other'!X40</f>
        <v>9456.6618718067784</v>
      </c>
      <c r="Y31" s="51">
        <f>'[3]POM Portables Zn-based'!Y40+'[3]POM Portables NiMH'!Y40+'[3]POM Portables Li-Primary'!Y40+'[3]POM Portables Lead-acid'!Y40+'[3]POM Portables NiCd'!Y40+'[3]POM Portables Li-Rechargeable'!Y40+'[3]POM Portables Other'!Y40</f>
        <v>9919.023508856244</v>
      </c>
      <c r="Z31" s="51">
        <f>'[3]POM Portables Zn-based'!Z40+'[3]POM Portables NiMH'!Z40+'[3]POM Portables Li-Primary'!Z40+'[3]POM Portables Lead-acid'!Z40+'[3]POM Portables NiCd'!Z40+'[3]POM Portables Li-Rechargeable'!Z40+'[3]POM Portables Other'!Z40</f>
        <v>10418.848234328965</v>
      </c>
      <c r="AA31" s="51">
        <f>'[3]POM Portables Zn-based'!AA40+'[3]POM Portables NiMH'!AA40+'[3]POM Portables Li-Primary'!AA40+'[3]POM Portables Lead-acid'!AA40+'[3]POM Portables NiCd'!AA40+'[3]POM Portables Li-Rechargeable'!AA40+'[3]POM Portables Other'!AA40</f>
        <v>10959.672058421947</v>
      </c>
      <c r="AB31" s="51">
        <f>'[3]POM Portables Zn-based'!AB40+'[3]POM Portables NiMH'!AB40+'[3]POM Portables Li-Primary'!AB40+'[3]POM Portables Lead-acid'!AB40+'[3]POM Portables NiCd'!AB40+'[3]POM Portables Li-Rechargeable'!AB40+'[3]POM Portables Other'!AB40</f>
        <v>11545.378921261607</v>
      </c>
      <c r="AC31" s="51">
        <f>'[3]POM Portables Zn-based'!AC40+'[3]POM Portables NiMH'!AC40+'[3]POM Portables Li-Primary'!AC40+'[3]POM Portables Lead-acid'!AC40+'[3]POM Portables NiCd'!AC40+'[3]POM Portables Li-Rechargeable'!AC40+'[3]POM Portables Other'!AC40</f>
        <v>12180.235260181871</v>
      </c>
      <c r="AD31" s="51">
        <f>'[3]POM Portables Zn-based'!AD40+'[3]POM Portables NiMH'!AD40+'[3]POM Portables Li-Primary'!AD40+'[3]POM Portables Lead-acid'!AD40+'[3]POM Portables NiCd'!AD40+'[3]POM Portables Li-Rechargeable'!AD40+'[3]POM Portables Other'!AD40</f>
        <v>12868.928021452622</v>
      </c>
      <c r="AE31" s="51">
        <f>'[3]POM Portables Zn-based'!AE40+'[3]POM Portables NiMH'!AE40+'[3]POM Portables Li-Primary'!AE40+'[3]POM Portables Lead-acid'!AE40+'[3]POM Portables NiCd'!AE40+'[3]POM Portables Li-Rechargeable'!AE40+'[3]POM Portables Other'!AE40</f>
        <v>13616.606460113588</v>
      </c>
      <c r="AF31" s="51">
        <f>'[3]POM Portables Zn-based'!AF40+'[3]POM Portables NiMH'!AF40+'[3]POM Portables Li-Primary'!AF40+'[3]POM Portables Lead-acid'!AF40+'[3]POM Portables NiCd'!AF40+'[3]POM Portables Li-Rechargeable'!AF40+'[3]POM Portables Other'!AF40</f>
        <v>14425.461359831825</v>
      </c>
      <c r="AG31" s="51">
        <f>'[3]POM Portables Zn-based'!AG40+'[3]POM Portables NiMH'!AG40+'[3]POM Portables Li-Primary'!AG40+'[3]POM Portables Lead-acid'!AG40+'[3]POM Portables NiCd'!AG40+'[3]POM Portables Li-Rechargeable'!AG40+'[3]POM Portables Other'!AG40</f>
        <v>15158.159334214797</v>
      </c>
      <c r="AH31" s="51">
        <f>'[3]POM Portables Zn-based'!AH40+'[3]POM Portables NiMH'!AH40+'[3]POM Portables Li-Primary'!AH40+'[3]POM Portables Lead-acid'!AH40+'[3]POM Portables NiCd'!AH40+'[3]POM Portables Li-Rechargeable'!AH40+'[3]POM Portables Other'!AH40</f>
        <v>15941.671078873889</v>
      </c>
      <c r="AI31" s="51">
        <f>'[3]POM Portables Zn-based'!AI40+'[3]POM Portables NiMH'!AI40+'[3]POM Portables Li-Primary'!AI40+'[3]POM Portables Lead-acid'!AI40+'[3]POM Portables NiCd'!AI40+'[3]POM Portables Li-Rechargeable'!AI40+'[3]POM Portables Other'!AI40</f>
        <v>16779.878828363027</v>
      </c>
      <c r="AJ31" s="51">
        <f>'[3]POM Portables Zn-based'!AJ40+'[3]POM Portables NiMH'!AJ40+'[3]POM Portables Li-Primary'!AJ40+'[3]POM Portables Lead-acid'!AJ40+'[3]POM Portables NiCd'!AJ40+'[3]POM Portables Li-Rechargeable'!AJ40+'[3]POM Portables Other'!AJ40</f>
        <v>17676.970772199958</v>
      </c>
      <c r="AK31" s="51">
        <f>'[3]POM Portables Zn-based'!AK40+'[3]POM Portables NiMH'!AK40+'[3]POM Portables Li-Primary'!AK40+'[3]POM Portables Lead-acid'!AK40+'[3]POM Portables NiCd'!AK40+'[3]POM Portables Li-Rechargeable'!AK40+'[3]POM Portables Other'!AK40</f>
        <v>18637.465374368956</v>
      </c>
      <c r="AL31" s="51">
        <f>'[3]POM Portables Zn-based'!AL40+'[3]POM Portables NiMH'!AL40+'[3]POM Portables Li-Primary'!AL40+'[3]POM Portables Lead-acid'!AL40+'[3]POM Portables NiCd'!AL40+'[3]POM Portables Li-Rechargeable'!AL40+'[3]POM Portables Other'!AL40</f>
        <v>19666.237631445088</v>
      </c>
      <c r="AM31" s="51">
        <f>'[3]POM Portables Zn-based'!AM40+'[3]POM Portables NiMH'!AM40+'[3]POM Portables Li-Primary'!AM40+'[3]POM Portables Lead-acid'!AM40+'[3]POM Portables NiCd'!AM40+'[3]POM Portables Li-Rechargeable'!AM40+'[3]POM Portables Other'!AM40</f>
        <v>20768.547424062228</v>
      </c>
      <c r="AN31" s="51">
        <f>'[3]POM Portables Zn-based'!AN40+'[3]POM Portables NiMH'!AN40+'[3]POM Portables Li-Primary'!AN40+'[3]POM Portables Lead-acid'!AN40+'[3]POM Portables NiCd'!AN40+'[3]POM Portables Li-Rechargeable'!AN40+'[3]POM Portables Other'!AN40</f>
        <v>21950.07012880388</v>
      </c>
      <c r="AO31" s="51">
        <f>'[3]POM Portables Zn-based'!AO40+'[3]POM Portables NiMH'!AO40+'[3]POM Portables Li-Primary'!AO40+'[3]POM Portables Lead-acid'!AO40+'[3]POM Portables NiCd'!AO40+'[3]POM Portables Li-Rechargeable'!AO40+'[3]POM Portables Other'!AO40</f>
        <v>23216.929670939728</v>
      </c>
      <c r="AP31" s="51">
        <f>'[3]POM Portables Zn-based'!AP40+'[3]POM Portables NiMH'!AP40+'[3]POM Portables Li-Primary'!AP40+'[3]POM Portables Lead-acid'!AP40+'[3]POM Portables NiCd'!AP40+'[3]POM Portables Li-Rechargeable'!AP40+'[3]POM Portables Other'!AP40</f>
        <v>24494.720225097371</v>
      </c>
      <c r="AQ31" s="51">
        <f>'[3]POM Portables Zn-based'!AQ40+'[3]POM Portables NiMH'!AQ40+'[3]POM Portables Li-Primary'!AQ40+'[3]POM Portables Lead-acid'!AQ40+'[3]POM Portables NiCd'!AQ40+'[3]POM Portables Li-Rechargeable'!AQ40+'[3]POM Portables Other'!AQ40</f>
        <v>25552.165097915567</v>
      </c>
      <c r="AR31" s="51">
        <f>'[3]POM Portables Zn-based'!AR40+'[3]POM Portables NiMH'!AR40+'[3]POM Portables Li-Primary'!AR40+'[3]POM Portables Lead-acid'!AR40+'[3]POM Portables NiCd'!AR40+'[3]POM Portables Li-Rechargeable'!AR40+'[3]POM Portables Other'!AR40</f>
        <v>26668.975069947264</v>
      </c>
      <c r="AS31" s="51">
        <f>'[3]POM Portables Zn-based'!AS40+'[3]POM Portables NiMH'!AS40+'[3]POM Portables Li-Primary'!AS40+'[3]POM Portables Lead-acid'!AS40+'[3]POM Portables NiCd'!AS40+'[3]POM Portables Li-Rechargeable'!AS40+'[3]POM Portables Other'!AS40</f>
        <v>27848.656685825703</v>
      </c>
      <c r="AT31" s="51">
        <f>'[3]POM Portables Zn-based'!AT40+'[3]POM Portables NiMH'!AT40+'[3]POM Portables Li-Primary'!AT40+'[3]POM Portables Lead-acid'!AT40+'[3]POM Portables NiCd'!AT40+'[3]POM Portables Li-Rechargeable'!AT40+'[3]POM Portables Other'!AT40</f>
        <v>29094.925684904047</v>
      </c>
      <c r="AU31" s="51">
        <f>'[3]POM Portables Zn-based'!AU40+'[3]POM Portables NiMH'!AU40+'[3]POM Portables Li-Primary'!AU40+'[3]POM Portables Lead-acid'!AU40+'[3]POM Portables NiCd'!AU40+'[3]POM Portables Li-Rechargeable'!AU40+'[3]POM Portables Other'!AU40</f>
        <v>30411.719508327089</v>
      </c>
      <c r="AV31" s="51">
        <f>'[3]POM Portables Zn-based'!AV40+'[3]POM Portables NiMH'!AV40+'[3]POM Portables Li-Primary'!AV40+'[3]POM Portables Lead-acid'!AV40+'[3]POM Portables NiCd'!AV40+'[3]POM Portables Li-Rechargeable'!AV40+'[3]POM Portables Other'!AV40</f>
        <v>31803.210554451704</v>
      </c>
      <c r="AW31" s="51">
        <f>'[3]POM Portables Zn-based'!AW40+'[3]POM Portables NiMH'!AW40+'[3]POM Portables Li-Primary'!AW40+'[3]POM Portables Lead-acid'!AW40+'[3]POM Portables NiCd'!AW40+'[3]POM Portables Li-Rechargeable'!AW40+'[3]POM Portables Other'!AW40</f>
        <v>33273.820227414581</v>
      </c>
      <c r="AX31" s="51">
        <f>'[3]POM Portables Zn-based'!AX40+'[3]POM Portables NiMH'!AX40+'[3]POM Portables Li-Primary'!AX40+'[3]POM Portables Lead-acid'!AX40+'[3]POM Portables NiCd'!AX40+'[3]POM Portables Li-Rechargeable'!AX40+'[3]POM Portables Other'!AX40</f>
        <v>34828.233826328847</v>
      </c>
      <c r="AY31" s="51">
        <f>'[3]POM Portables Zn-based'!AY40+'[3]POM Portables NiMH'!AY40+'[3]POM Portables Li-Primary'!AY40+'[3]POM Portables Lead-acid'!AY40+'[3]POM Portables NiCd'!AY40+'[3]POM Portables Li-Rechargeable'!AY40+'[3]POM Portables Other'!AY40</f>
        <v>36471.416325434591</v>
      </c>
      <c r="AZ31" s="51">
        <f>'[3]POM Portables Zn-based'!AZ40+'[3]POM Portables NiMH'!AZ40+'[3]POM Portables Li-Primary'!AZ40+'[3]POM Portables Lead-acid'!AZ40+'[3]POM Portables NiCd'!AZ40+'[3]POM Portables Li-Rechargeable'!AZ40+'[3]POM Portables Other'!AZ40</f>
        <v>38208.629098542136</v>
      </c>
    </row>
    <row r="32" spans="1:52" x14ac:dyDescent="0.35">
      <c r="A32" s="47" t="s">
        <v>29</v>
      </c>
      <c r="B32" s="23">
        <f>'[3]POM Portables Zn-based'!B41+'[3]POM Portables NiMH'!B41+'[3]POM Portables Li-Primary'!B41+'[3]POM Portables Lead-acid'!B41+'[3]POM Portables NiCd'!B41+'[3]POM Portables Li-Rechargeable'!B41+'[3]POM Portables Other'!B41</f>
        <v>2336.3023557416163</v>
      </c>
      <c r="C32" s="23">
        <f>'[3]POM Portables Zn-based'!C41+'[3]POM Portables NiMH'!C41+'[3]POM Portables Li-Primary'!C41+'[3]POM Portables Lead-acid'!C41+'[3]POM Portables NiCd'!C41+'[3]POM Portables Li-Rechargeable'!C41+'[3]POM Portables Other'!C41</f>
        <v>2420.9804218718505</v>
      </c>
      <c r="D32" s="23">
        <f>'[3]POM Portables Zn-based'!D41+'[3]POM Portables NiMH'!D41+'[3]POM Portables Li-Primary'!D41+'[3]POM Portables Lead-acid'!D41+'[3]POM Portables NiCd'!D41+'[3]POM Portables Li-Rechargeable'!D41+'[3]POM Portables Other'!D41</f>
        <v>2514.8614522861872</v>
      </c>
      <c r="E32" s="23">
        <f>'[3]POM Portables Zn-based'!E41+'[3]POM Portables NiMH'!E41+'[3]POM Portables Li-Primary'!E41+'[3]POM Portables Lead-acid'!E41+'[3]POM Portables NiCd'!E41+'[3]POM Portables Li-Rechargeable'!E41+'[3]POM Portables Other'!E41</f>
        <v>2634.7291407627049</v>
      </c>
      <c r="F32" s="23">
        <f>'[3]POM Portables Zn-based'!F41+'[3]POM Portables NiMH'!F41+'[3]POM Portables Li-Primary'!F41+'[3]POM Portables Lead-acid'!F41+'[3]POM Portables NiCd'!F41+'[3]POM Portables Li-Rechargeable'!F41+'[3]POM Portables Other'!F41</f>
        <v>2799.43162601007</v>
      </c>
      <c r="G32" s="23">
        <f>'[3]POM Portables Zn-based'!G41+'[3]POM Portables NiMH'!G41+'[3]POM Portables Li-Primary'!G41+'[3]POM Portables Lead-acid'!G41+'[3]POM Portables NiCd'!G41+'[3]POM Portables Li-Rechargeable'!G41+'[3]POM Portables Other'!G41</f>
        <v>2848.9934472190625</v>
      </c>
      <c r="H32" s="23">
        <f>'[3]POM Portables Zn-based'!H41+'[3]POM Portables NiMH'!H41+'[3]POM Portables Li-Primary'!H41+'[3]POM Portables Lead-acid'!H41+'[3]POM Portables NiCd'!H41+'[3]POM Portables Li-Rechargeable'!H41+'[3]POM Portables Other'!H41</f>
        <v>3041.694993860136</v>
      </c>
      <c r="I32" s="23">
        <f>'[3]POM Portables Zn-based'!I41+'[3]POM Portables NiMH'!I41+'[3]POM Portables Li-Primary'!I41+'[3]POM Portables Lead-acid'!I41+'[3]POM Portables NiCd'!I41+'[3]POM Portables Li-Rechargeable'!I41+'[3]POM Portables Other'!I41</f>
        <v>2971.7489743970832</v>
      </c>
      <c r="J32" s="23">
        <f>'[3]POM Portables Zn-based'!J41+'[3]POM Portables NiMH'!J41+'[3]POM Portables Li-Primary'!J41+'[3]POM Portables Lead-acid'!J41+'[3]POM Portables NiCd'!J41+'[3]POM Portables Li-Rechargeable'!J41+'[3]POM Portables Other'!J41</f>
        <v>3130.0206508550386</v>
      </c>
      <c r="K32" s="23">
        <f>'[3]POM Portables Zn-based'!K41+'[3]POM Portables NiMH'!K41+'[3]POM Portables Li-Primary'!K41+'[3]POM Portables Lead-acid'!K41+'[3]POM Portables NiCd'!K41+'[3]POM Portables Li-Rechargeable'!K41+'[3]POM Portables Other'!K41</f>
        <v>3009.4972567455188</v>
      </c>
      <c r="L32" s="23">
        <f>'[3]POM Portables Zn-based'!L41+'[3]POM Portables NiMH'!L41+'[3]POM Portables Li-Primary'!L41+'[3]POM Portables Lead-acid'!L41+'[3]POM Portables NiCd'!L41+'[3]POM Portables Li-Rechargeable'!L41+'[3]POM Portables Other'!L41</f>
        <v>3242.8492580428601</v>
      </c>
      <c r="M32" s="4">
        <v>3535</v>
      </c>
      <c r="N32" s="4">
        <v>3527</v>
      </c>
      <c r="O32" s="4">
        <v>3599</v>
      </c>
      <c r="P32" s="4">
        <v>3828</v>
      </c>
      <c r="Q32" s="4">
        <v>4040</v>
      </c>
      <c r="R32" s="4">
        <v>4125</v>
      </c>
      <c r="S32" s="4">
        <v>4180</v>
      </c>
      <c r="T32" s="4">
        <v>4539</v>
      </c>
      <c r="U32" s="4">
        <v>4885</v>
      </c>
      <c r="V32" s="4">
        <v>5762</v>
      </c>
      <c r="W32" s="4">
        <v>6615</v>
      </c>
      <c r="X32" s="51">
        <f>'[3]POM Portables Zn-based'!X41+'[3]POM Portables NiMH'!X41+'[3]POM Portables Li-Primary'!X41+'[3]POM Portables Lead-acid'!X41+'[3]POM Portables NiCd'!X41+'[3]POM Portables Li-Rechargeable'!X41+'[3]POM Portables Other'!X41</f>
        <v>6852.3447524365483</v>
      </c>
      <c r="Y32" s="51">
        <f>'[3]POM Portables Zn-based'!Y41+'[3]POM Portables NiMH'!Y41+'[3]POM Portables Li-Primary'!Y41+'[3]POM Portables Lead-acid'!Y41+'[3]POM Portables NiCd'!Y41+'[3]POM Portables Li-Rechargeable'!Y41+'[3]POM Portables Other'!Y41</f>
        <v>7150.4694551661341</v>
      </c>
      <c r="Z32" s="51">
        <f>'[3]POM Portables Zn-based'!Z41+'[3]POM Portables NiMH'!Z41+'[3]POM Portables Li-Primary'!Z41+'[3]POM Portables Lead-acid'!Z41+'[3]POM Portables NiCd'!Z41+'[3]POM Portables Li-Rechargeable'!Z41+'[3]POM Portables Other'!Z41</f>
        <v>7471.0999664631081</v>
      </c>
      <c r="AA32" s="51">
        <f>'[3]POM Portables Zn-based'!AA41+'[3]POM Portables NiMH'!AA41+'[3]POM Portables Li-Primary'!AA41+'[3]POM Portables Lead-acid'!AA41+'[3]POM Portables NiCd'!AA41+'[3]POM Portables Li-Rechargeable'!AA41+'[3]POM Portables Other'!AA41</f>
        <v>7816.317068788524</v>
      </c>
      <c r="AB32" s="51">
        <f>'[3]POM Portables Zn-based'!AB41+'[3]POM Portables NiMH'!AB41+'[3]POM Portables Li-Primary'!AB41+'[3]POM Portables Lead-acid'!AB41+'[3]POM Portables NiCd'!AB41+'[3]POM Portables Li-Rechargeable'!AB41+'[3]POM Portables Other'!AB41</f>
        <v>8188.4051118455545</v>
      </c>
      <c r="AC32" s="51">
        <f>'[3]POM Portables Zn-based'!AC41+'[3]POM Portables NiMH'!AC41+'[3]POM Portables Li-Primary'!AC41+'[3]POM Portables Lead-acid'!AC41+'[3]POM Portables NiCd'!AC41+'[3]POM Portables Li-Rechargeable'!AC41+'[3]POM Portables Other'!AC41</f>
        <v>8589.8721956158442</v>
      </c>
      <c r="AD32" s="51">
        <f>'[3]POM Portables Zn-based'!AD41+'[3]POM Portables NiMH'!AD41+'[3]POM Portables Li-Primary'!AD41+'[3]POM Portables Lead-acid'!AD41+'[3]POM Portables NiCd'!AD41+'[3]POM Portables Li-Rechargeable'!AD41+'[3]POM Portables Other'!AD41</f>
        <v>9023.4723624371545</v>
      </c>
      <c r="AE32" s="51">
        <f>'[3]POM Portables Zn-based'!AE41+'[3]POM Portables NiMH'!AE41+'[3]POM Portables Li-Primary'!AE41+'[3]POM Portables Lead-acid'!AE41+'[3]POM Portables NiCd'!AE41+'[3]POM Portables Li-Rechargeable'!AE41+'[3]POM Portables Other'!AE41</f>
        <v>9492.2299984354231</v>
      </c>
      <c r="AF32" s="51">
        <f>'[3]POM Portables Zn-based'!AF41+'[3]POM Portables NiMH'!AF41+'[3]POM Portables Li-Primary'!AF41+'[3]POM Portables Lead-acid'!AF41+'[3]POM Portables NiCd'!AF41+'[3]POM Portables Li-Rechargeable'!AF41+'[3]POM Portables Other'!AF41</f>
        <v>9997.5079237720693</v>
      </c>
      <c r="AG32" s="51">
        <f>'[3]POM Portables Zn-based'!AG41+'[3]POM Portables NiMH'!AG41+'[3]POM Portables Li-Primary'!AG41+'[3]POM Portables Lead-acid'!AG41+'[3]POM Portables NiCd'!AG41+'[3]POM Portables Li-Rechargeable'!AG41+'[3]POM Portables Other'!AG41</f>
        <v>10459.307522888905</v>
      </c>
      <c r="AH32" s="51">
        <f>'[3]POM Portables Zn-based'!AH41+'[3]POM Portables NiMH'!AH41+'[3]POM Portables Li-Primary'!AH41+'[3]POM Portables Lead-acid'!AH41+'[3]POM Portables NiCd'!AH41+'[3]POM Portables Li-Rechargeable'!AH41+'[3]POM Portables Other'!AH41</f>
        <v>10951.556988141778</v>
      </c>
      <c r="AI32" s="51">
        <f>'[3]POM Portables Zn-based'!AI41+'[3]POM Portables NiMH'!AI41+'[3]POM Portables Li-Primary'!AI41+'[3]POM Portables Lead-acid'!AI41+'[3]POM Portables NiCd'!AI41+'[3]POM Portables Li-Rechargeable'!AI41+'[3]POM Portables Other'!AI41</f>
        <v>11476.543128862564</v>
      </c>
      <c r="AJ32" s="51">
        <f>'[3]POM Portables Zn-based'!AJ41+'[3]POM Portables NiMH'!AJ41+'[3]POM Portables Li-Primary'!AJ41+'[3]POM Portables Lead-acid'!AJ41+'[3]POM Portables NiCd'!AJ41+'[3]POM Portables Li-Rechargeable'!AJ41+'[3]POM Portables Other'!AJ41</f>
        <v>12036.731936194241</v>
      </c>
      <c r="AK32" s="51">
        <f>'[3]POM Portables Zn-based'!AK41+'[3]POM Portables NiMH'!AK41+'[3]POM Portables Li-Primary'!AK41+'[3]POM Portables Lead-acid'!AK41+'[3]POM Portables NiCd'!AK41+'[3]POM Portables Li-Rechargeable'!AK41+'[3]POM Portables Other'!AK41</f>
        <v>12634.782792871851</v>
      </c>
      <c r="AL32" s="51">
        <f>'[3]POM Portables Zn-based'!AL41+'[3]POM Portables NiMH'!AL41+'[3]POM Portables Li-Primary'!AL41+'[3]POM Portables Lead-acid'!AL41+'[3]POM Portables NiCd'!AL41+'[3]POM Portables Li-Rechargeable'!AL41+'[3]POM Portables Other'!AL41</f>
        <v>13273.563814389414</v>
      </c>
      <c r="AM32" s="51">
        <f>'[3]POM Portables Zn-based'!AM41+'[3]POM Portables NiMH'!AM41+'[3]POM Portables Li-Primary'!AM41+'[3]POM Portables Lead-acid'!AM41+'[3]POM Portables NiCd'!AM41+'[3]POM Portables Li-Rechargeable'!AM41+'[3]POM Portables Other'!AM41</f>
        <v>13956.168411782599</v>
      </c>
      <c r="AN32" s="51">
        <f>'[3]POM Portables Zn-based'!AN41+'[3]POM Portables NiMH'!AN41+'[3]POM Portables Li-Primary'!AN41+'[3]POM Portables Lead-acid'!AN41+'[3]POM Portables NiCd'!AN41+'[3]POM Portables Li-Rechargeable'!AN41+'[3]POM Portables Other'!AN41</f>
        <v>14685.933173459523</v>
      </c>
      <c r="AO32" s="51">
        <f>'[3]POM Portables Zn-based'!AO41+'[3]POM Portables NiMH'!AO41+'[3]POM Portables Li-Primary'!AO41+'[3]POM Portables Lead-acid'!AO41+'[3]POM Portables NiCd'!AO41+'[3]POM Portables Li-Rechargeable'!AO41+'[3]POM Portables Other'!AO41</f>
        <v>15466.457171289554</v>
      </c>
      <c r="AP32" s="51">
        <f>'[3]POM Portables Zn-based'!AP41+'[3]POM Portables NiMH'!AP41+'[3]POM Portables Li-Primary'!AP41+'[3]POM Portables Lead-acid'!AP41+'[3]POM Portables NiCd'!AP41+'[3]POM Portables Li-Rechargeable'!AP41+'[3]POM Portables Other'!AP41</f>
        <v>16236.204764890008</v>
      </c>
      <c r="AQ32" s="51">
        <f>'[3]POM Portables Zn-based'!AQ41+'[3]POM Portables NiMH'!AQ41+'[3]POM Portables Li-Primary'!AQ41+'[3]POM Portables Lead-acid'!AQ41+'[3]POM Portables NiCd'!AQ41+'[3]POM Portables Li-Rechargeable'!AQ41+'[3]POM Portables Other'!AQ41</f>
        <v>16878.303530535311</v>
      </c>
      <c r="AR32" s="51">
        <f>'[3]POM Portables Zn-based'!AR41+'[3]POM Portables NiMH'!AR41+'[3]POM Portables Li-Primary'!AR41+'[3]POM Portables Lead-acid'!AR41+'[3]POM Portables NiCd'!AR41+'[3]POM Portables Li-Rechargeable'!AR41+'[3]POM Portables Other'!AR41</f>
        <v>17555.580875421812</v>
      </c>
      <c r="AS32" s="51">
        <f>'[3]POM Portables Zn-based'!AS41+'[3]POM Portables NiMH'!AS41+'[3]POM Portables Li-Primary'!AS41+'[3]POM Portables Lead-acid'!AS41+'[3]POM Portables NiCd'!AS41+'[3]POM Portables Li-Rechargeable'!AS41+'[3]POM Portables Other'!AS41</f>
        <v>18270.103484474312</v>
      </c>
      <c r="AT32" s="51">
        <f>'[3]POM Portables Zn-based'!AT41+'[3]POM Portables NiMH'!AT41+'[3]POM Portables Li-Primary'!AT41+'[3]POM Portables Lead-acid'!AT41+'[3]POM Portables NiCd'!AT41+'[3]POM Portables Li-Rechargeable'!AT41+'[3]POM Portables Other'!AT41</f>
        <v>19024.061121725601</v>
      </c>
      <c r="AU32" s="51">
        <f>'[3]POM Portables Zn-based'!AU41+'[3]POM Portables NiMH'!AU41+'[3]POM Portables Li-Primary'!AU41+'[3]POM Portables Lead-acid'!AU41+'[3]POM Portables NiCd'!AU41+'[3]POM Portables Li-Rechargeable'!AU41+'[3]POM Portables Other'!AU41</f>
        <v>19819.77398152796</v>
      </c>
      <c r="AV32" s="51">
        <f>'[3]POM Portables Zn-based'!AV41+'[3]POM Portables NiMH'!AV41+'[3]POM Portables Li-Primary'!AV41+'[3]POM Portables Lead-acid'!AV41+'[3]POM Portables NiCd'!AV41+'[3]POM Portables Li-Rechargeable'!AV41+'[3]POM Portables Other'!AV41</f>
        <v>20659.700479287418</v>
      </c>
      <c r="AW32" s="51">
        <f>'[3]POM Portables Zn-based'!AW41+'[3]POM Portables NiMH'!AW41+'[3]POM Portables Li-Primary'!AW41+'[3]POM Portables Lead-acid'!AW41+'[3]POM Portables NiCd'!AW41+'[3]POM Portables Li-Rechargeable'!AW41+'[3]POM Portables Other'!AW41</f>
        <v>21546.445508015833</v>
      </c>
      <c r="AX32" s="51">
        <f>'[3]POM Portables Zn-based'!AX41+'[3]POM Portables NiMH'!AX41+'[3]POM Portables Li-Primary'!AX41+'[3]POM Portables Lead-acid'!AX41+'[3]POM Portables NiCd'!AX41+'[3]POM Portables Li-Rechargeable'!AX41+'[3]POM Portables Other'!AX41</f>
        <v>22482.769188569913</v>
      </c>
      <c r="AY32" s="51">
        <f>'[3]POM Portables Zn-based'!AY41+'[3]POM Portables NiMH'!AY41+'[3]POM Portables Li-Primary'!AY41+'[3]POM Portables Lead-acid'!AY41+'[3]POM Portables NiCd'!AY41+'[3]POM Portables Li-Rechargeable'!AY41+'[3]POM Portables Other'!AY41</f>
        <v>23471.596143114337</v>
      </c>
      <c r="AZ32" s="51">
        <f>'[3]POM Portables Zn-based'!AZ41+'[3]POM Portables NiMH'!AZ41+'[3]POM Portables Li-Primary'!AZ41+'[3]POM Portables Lead-acid'!AZ41+'[3]POM Portables NiCd'!AZ41+'[3]POM Portables Li-Rechargeable'!AZ41+'[3]POM Portables Other'!AZ41</f>
        <v>24516.025323114158</v>
      </c>
    </row>
    <row r="33" spans="1:52" x14ac:dyDescent="0.35">
      <c r="A33" s="47" t="s">
        <v>30</v>
      </c>
      <c r="B33" s="23">
        <f>'[3]POM Portables Zn-based'!B42+'[3]POM Portables NiMH'!B42+'[3]POM Portables Li-Primary'!B42+'[3]POM Portables Lead-acid'!B42+'[3]POM Portables NiCd'!B42+'[3]POM Portables Li-Rechargeable'!B42+'[3]POM Portables Other'!B42</f>
        <v>24573.517654474421</v>
      </c>
      <c r="C33" s="23">
        <f>'[3]POM Portables Zn-based'!C42+'[3]POM Portables NiMH'!C42+'[3]POM Portables Li-Primary'!C42+'[3]POM Portables Lead-acid'!C42+'[3]POM Portables NiCd'!C42+'[3]POM Portables Li-Rechargeable'!C42+'[3]POM Portables Other'!C42</f>
        <v>25464.172045968</v>
      </c>
      <c r="D33" s="23">
        <f>'[3]POM Portables Zn-based'!D42+'[3]POM Portables NiMH'!D42+'[3]POM Portables Li-Primary'!D42+'[3]POM Portables Lead-acid'!D42+'[3]POM Portables NiCd'!D42+'[3]POM Portables Li-Rechargeable'!D42+'[3]POM Portables Other'!D42</f>
        <v>26451.62435608419</v>
      </c>
      <c r="E33" s="23">
        <f>'[3]POM Portables Zn-based'!E42+'[3]POM Portables NiMH'!E42+'[3]POM Portables Li-Primary'!E42+'[3]POM Portables Lead-acid'!E42+'[3]POM Portables NiCd'!E42+'[3]POM Portables Li-Rechargeable'!E42+'[3]POM Portables Other'!E42</f>
        <v>27712.407555544578</v>
      </c>
      <c r="F33" s="23">
        <f>'[3]POM Portables Zn-based'!F42+'[3]POM Portables NiMH'!F42+'[3]POM Portables Li-Primary'!F42+'[3]POM Portables Lead-acid'!F42+'[3]POM Portables NiCd'!F42+'[3]POM Portables Li-Rechargeable'!F42+'[3]POM Portables Other'!F42</f>
        <v>29444.768702643272</v>
      </c>
      <c r="G33" s="23">
        <f>'[3]POM Portables Zn-based'!G42+'[3]POM Portables NiMH'!G42+'[3]POM Portables Li-Primary'!G42+'[3]POM Portables Lead-acid'!G42+'[3]POM Portables NiCd'!G42+'[3]POM Portables Li-Rechargeable'!G42+'[3]POM Portables Other'!G42</f>
        <v>29966.06607901839</v>
      </c>
      <c r="H33" s="23">
        <f>'[3]POM Portables Zn-based'!H42+'[3]POM Portables NiMH'!H42+'[3]POM Portables Li-Primary'!H42+'[3]POM Portables Lead-acid'!H42+'[3]POM Portables NiCd'!H42+'[3]POM Portables Li-Rechargeable'!H42+'[3]POM Portables Other'!H42</f>
        <v>31992.924823046738</v>
      </c>
      <c r="I33" s="23">
        <f>'[3]POM Portables Zn-based'!I42+'[3]POM Portables NiMH'!I42+'[3]POM Portables Li-Primary'!I42+'[3]POM Portables Lead-acid'!I42+'[3]POM Portables NiCd'!I42+'[3]POM Portables Li-Rechargeable'!I42+'[3]POM Portables Other'!I42</f>
        <v>31257.223923755409</v>
      </c>
      <c r="J33" s="23">
        <f>'[3]POM Portables Zn-based'!J42+'[3]POM Portables NiMH'!J42+'[3]POM Portables Li-Primary'!J42+'[3]POM Portables Lead-acid'!J42+'[3]POM Portables NiCd'!J42+'[3]POM Portables Li-Rechargeable'!J42+'[3]POM Portables Other'!J42</f>
        <v>32921.945027205336</v>
      </c>
      <c r="K33" s="23">
        <f>'[3]POM Portables Zn-based'!K42+'[3]POM Portables NiMH'!K42+'[3]POM Portables Li-Primary'!K42+'[3]POM Portables Lead-acid'!K42+'[3]POM Portables NiCd'!K42+'[3]POM Portables Li-Rechargeable'!K42+'[3]POM Portables Other'!K42</f>
        <v>31654.265034652606</v>
      </c>
      <c r="L33" s="23">
        <f>'[3]POM Portables Zn-based'!L42+'[3]POM Portables NiMH'!L42+'[3]POM Portables Li-Primary'!L42+'[3]POM Portables Lead-acid'!L42+'[3]POM Portables NiCd'!L42+'[3]POM Portables Li-Rechargeable'!L42+'[3]POM Portables Other'!L42</f>
        <v>34108.690297502159</v>
      </c>
      <c r="M33" s="4">
        <v>37181.567999999999</v>
      </c>
      <c r="N33" s="4">
        <v>35377.061999999998</v>
      </c>
      <c r="O33" s="4">
        <v>37276.79</v>
      </c>
      <c r="P33" s="4">
        <v>37657.976999999999</v>
      </c>
      <c r="Q33" s="4">
        <v>37950.137000000002</v>
      </c>
      <c r="R33" s="4">
        <v>38918.51</v>
      </c>
      <c r="S33" s="4">
        <v>39013.525999999998</v>
      </c>
      <c r="T33" s="4">
        <v>38165.735000000001</v>
      </c>
      <c r="U33" s="4">
        <v>37748.826999999997</v>
      </c>
      <c r="V33" s="4">
        <v>40367.79</v>
      </c>
      <c r="W33" s="47">
        <v>43473.63</v>
      </c>
      <c r="X33" s="51">
        <f>'[3]POM Portables Zn-based'!X42+'[3]POM Portables NiMH'!X42+'[3]POM Portables Li-Primary'!X42+'[3]POM Portables Lead-acid'!X42+'[3]POM Portables NiCd'!X42+'[3]POM Portables Li-Rechargeable'!X42+'[3]POM Portables Other'!X42</f>
        <v>45033.454331045825</v>
      </c>
      <c r="Y33" s="51">
        <f>'[3]POM Portables Zn-based'!Y42+'[3]POM Portables NiMH'!Y42+'[3]POM Portables Li-Primary'!Y42+'[3]POM Portables Lead-acid'!Y42+'[3]POM Portables NiCd'!Y42+'[3]POM Portables Li-Rechargeable'!Y42+'[3]POM Portables Other'!Y42</f>
        <v>46992.723117187321</v>
      </c>
      <c r="Z33" s="51">
        <f>'[3]POM Portables Zn-based'!Z42+'[3]POM Portables NiMH'!Z42+'[3]POM Portables Li-Primary'!Z42+'[3]POM Portables Lead-acid'!Z42+'[3]POM Portables NiCd'!Z42+'[3]POM Portables Li-Rechargeable'!Z42+'[3]POM Portables Other'!Z42</f>
        <v>49099.89956689789</v>
      </c>
      <c r="AA33" s="51">
        <f>'[3]POM Portables Zn-based'!AA42+'[3]POM Portables NiMH'!AA42+'[3]POM Portables Li-Primary'!AA42+'[3]POM Portables Lead-acid'!AA42+'[3]POM Portables NiCd'!AA42+'[3]POM Portables Li-Rechargeable'!AA42+'[3]POM Portables Other'!AA42</f>
        <v>51368.658535328323</v>
      </c>
      <c r="AB33" s="51">
        <f>'[3]POM Portables Zn-based'!AB42+'[3]POM Portables NiMH'!AB42+'[3]POM Portables Li-Primary'!AB42+'[3]POM Portables Lead-acid'!AB42+'[3]POM Portables NiCd'!AB42+'[3]POM Portables Li-Rechargeable'!AB42+'[3]POM Portables Other'!AB42</f>
        <v>53814.012716928533</v>
      </c>
      <c r="AC33" s="51">
        <f>'[3]POM Portables Zn-based'!AC42+'[3]POM Portables NiMH'!AC42+'[3]POM Portables Li-Primary'!AC42+'[3]POM Portables Lead-acid'!AC42+'[3]POM Portables NiCd'!AC42+'[3]POM Portables Li-Rechargeable'!AC42+'[3]POM Portables Other'!AC42</f>
        <v>56452.445287904891</v>
      </c>
      <c r="AD33" s="51">
        <f>'[3]POM Portables Zn-based'!AD42+'[3]POM Portables NiMH'!AD42+'[3]POM Portables Li-Primary'!AD42+'[3]POM Portables Lead-acid'!AD42+'[3]POM Portables NiCd'!AD42+'[3]POM Portables Li-Rechargeable'!AD42+'[3]POM Portables Other'!AD42</f>
        <v>59302.055752051216</v>
      </c>
      <c r="AE33" s="51">
        <f>'[3]POM Portables Zn-based'!AE42+'[3]POM Portables NiMH'!AE42+'[3]POM Portables Li-Primary'!AE42+'[3]POM Portables Lead-acid'!AE42+'[3]POM Portables NiCd'!AE42+'[3]POM Portables Li-Rechargeable'!AE42+'[3]POM Portables Other'!AE42</f>
        <v>62382.720306406984</v>
      </c>
      <c r="AF33" s="51">
        <f>'[3]POM Portables Zn-based'!AF42+'[3]POM Portables NiMH'!AF42+'[3]POM Portables Li-Primary'!AF42+'[3]POM Portables Lead-acid'!AF42+'[3]POM Portables NiCd'!AF42+'[3]POM Portables Li-Rechargeable'!AF42+'[3]POM Portables Other'!AF42</f>
        <v>65703.395374170097</v>
      </c>
      <c r="AG33" s="51">
        <f>'[3]POM Portables Zn-based'!AG42+'[3]POM Portables NiMH'!AG42+'[3]POM Portables Li-Primary'!AG42+'[3]POM Portables Lead-acid'!AG42+'[3]POM Portables NiCd'!AG42+'[3]POM Portables Li-Rechargeable'!AG42+'[3]POM Portables Other'!AG42</f>
        <v>68738.331867919696</v>
      </c>
      <c r="AH33" s="51">
        <f>'[3]POM Portables Zn-based'!AH42+'[3]POM Portables NiMH'!AH42+'[3]POM Portables Li-Primary'!AH42+'[3]POM Portables Lead-acid'!AH42+'[3]POM Portables NiCd'!AH42+'[3]POM Portables Li-Rechargeable'!AH42+'[3]POM Portables Other'!AH42</f>
        <v>71973.384191442179</v>
      </c>
      <c r="AI33" s="51">
        <f>'[3]POM Portables Zn-based'!AI42+'[3]POM Portables NiMH'!AI42+'[3]POM Portables Li-Primary'!AI42+'[3]POM Portables Lead-acid'!AI42+'[3]POM Portables NiCd'!AI42+'[3]POM Portables Li-Rechargeable'!AI42+'[3]POM Portables Other'!AI42</f>
        <v>75423.58120381154</v>
      </c>
      <c r="AJ33" s="51">
        <f>'[3]POM Portables Zn-based'!AJ42+'[3]POM Portables NiMH'!AJ42+'[3]POM Portables Li-Primary'!AJ42+'[3]POM Portables Lead-acid'!AJ42+'[3]POM Portables NiCd'!AJ42+'[3]POM Portables Li-Rechargeable'!AJ42+'[3]POM Portables Other'!AJ42</f>
        <v>79105.129342901288</v>
      </c>
      <c r="AK33" s="51">
        <f>'[3]POM Portables Zn-based'!AK42+'[3]POM Portables NiMH'!AK42+'[3]POM Portables Li-Primary'!AK42+'[3]POM Portables Lead-acid'!AK42+'[3]POM Portables NiCd'!AK42+'[3]POM Portables Li-Rechargeable'!AK42+'[3]POM Portables Other'!AK42</f>
        <v>83035.506011742633</v>
      </c>
      <c r="AL33" s="51">
        <f>'[3]POM Portables Zn-based'!AL42+'[3]POM Portables NiMH'!AL42+'[3]POM Portables Li-Primary'!AL42+'[3]POM Portables Lead-acid'!AL42+'[3]POM Portables NiCd'!AL42+'[3]POM Portables Li-Rechargeable'!AL42+'[3]POM Portables Other'!AL42</f>
        <v>87233.560400325601</v>
      </c>
      <c r="AM33" s="51">
        <f>'[3]POM Portables Zn-based'!AM42+'[3]POM Portables NiMH'!AM42+'[3]POM Portables Li-Primary'!AM42+'[3]POM Portables Lead-acid'!AM42+'[3]POM Portables NiCd'!AM42+'[3]POM Portables Li-Rechargeable'!AM42+'[3]POM Portables Other'!AM42</f>
        <v>91719.622335831344</v>
      </c>
      <c r="AN33" s="51">
        <f>'[3]POM Portables Zn-based'!AN42+'[3]POM Portables NiMH'!AN42+'[3]POM Portables Li-Primary'!AN42+'[3]POM Portables Lead-acid'!AN42+'[3]POM Portables NiCd'!AN42+'[3]POM Portables Li-Rechargeable'!AN42+'[3]POM Portables Other'!AN42</f>
        <v>96515.619801618304</v>
      </c>
      <c r="AO33" s="51">
        <f>'[3]POM Portables Zn-based'!AO42+'[3]POM Portables NiMH'!AO42+'[3]POM Portables Li-Primary'!AO42+'[3]POM Portables Lead-acid'!AO42+'[3]POM Portables NiCd'!AO42+'[3]POM Portables Li-Rechargeable'!AO42+'[3]POM Portables Other'!AO42</f>
        <v>101645.20581640037</v>
      </c>
      <c r="AP33" s="51">
        <f>'[3]POM Portables Zn-based'!AP42+'[3]POM Portables NiMH'!AP42+'[3]POM Portables Li-Primary'!AP42+'[3]POM Portables Lead-acid'!AP42+'[3]POM Portables NiCd'!AP42+'[3]POM Portables Li-Rechargeable'!AP42+'[3]POM Portables Other'!AP42</f>
        <v>106703.96954694862</v>
      </c>
      <c r="AQ33" s="51">
        <f>'[3]POM Portables Zn-based'!AQ42+'[3]POM Portables NiMH'!AQ42+'[3]POM Portables Li-Primary'!AQ42+'[3]POM Portables Lead-acid'!AQ42+'[3]POM Portables NiCd'!AQ42+'[3]POM Portables Li-Rechargeable'!AQ42+'[3]POM Portables Other'!AQ42</f>
        <v>110923.82807470682</v>
      </c>
      <c r="AR33" s="51">
        <f>'[3]POM Portables Zn-based'!AR42+'[3]POM Portables NiMH'!AR42+'[3]POM Portables Li-Primary'!AR42+'[3]POM Portables Lead-acid'!AR42+'[3]POM Portables NiCd'!AR42+'[3]POM Portables Li-Rechargeable'!AR42+'[3]POM Portables Other'!AR42</f>
        <v>115374.87942753799</v>
      </c>
      <c r="AS33" s="51">
        <f>'[3]POM Portables Zn-based'!AS42+'[3]POM Portables NiMH'!AS42+'[3]POM Portables Li-Primary'!AS42+'[3]POM Portables Lead-acid'!AS42+'[3]POM Portables NiCd'!AS42+'[3]POM Portables Li-Rechargeable'!AS42+'[3]POM Portables Other'!AS42</f>
        <v>120070.70581190429</v>
      </c>
      <c r="AT33" s="51">
        <f>'[3]POM Portables Zn-based'!AT42+'[3]POM Portables NiMH'!AT42+'[3]POM Portables Li-Primary'!AT42+'[3]POM Portables Lead-acid'!AT42+'[3]POM Portables NiCd'!AT42+'[3]POM Portables Li-Rechargeable'!AT42+'[3]POM Portables Other'!AT42</f>
        <v>125025.69830737468</v>
      </c>
      <c r="AU33" s="51">
        <f>'[3]POM Portables Zn-based'!AU42+'[3]POM Portables NiMH'!AU42+'[3]POM Portables Li-Primary'!AU42+'[3]POM Portables Lead-acid'!AU42+'[3]POM Portables NiCd'!AU42+'[3]POM Portables Li-Rechargeable'!AU42+'[3]POM Portables Other'!AU42</f>
        <v>130255.1051786203</v>
      </c>
      <c r="AV33" s="51">
        <f>'[3]POM Portables Zn-based'!AV42+'[3]POM Portables NiMH'!AV42+'[3]POM Portables Li-Primary'!AV42+'[3]POM Portables Lead-acid'!AV42+'[3]POM Portables NiCd'!AV42+'[3]POM Portables Li-Rechargeable'!AV42+'[3]POM Portables Other'!AV42</f>
        <v>135775.08307594311</v>
      </c>
      <c r="AW33" s="51">
        <f>'[3]POM Portables Zn-based'!AW42+'[3]POM Portables NiMH'!AW42+'[3]POM Portables Li-Primary'!AW42+'[3]POM Portables Lead-acid'!AW42+'[3]POM Portables NiCd'!AW42+'[3]POM Portables Li-Rechargeable'!AW42+'[3]POM Portables Other'!AW42</f>
        <v>141602.75129714925</v>
      </c>
      <c r="AX33" s="51">
        <f>'[3]POM Portables Zn-based'!AX42+'[3]POM Portables NiMH'!AX42+'[3]POM Portables Li-Primary'!AX42+'[3]POM Portables Lead-acid'!AX42+'[3]POM Portables NiCd'!AX42+'[3]POM Portables Li-Rechargeable'!AX42+'[3]POM Portables Other'!AX42</f>
        <v>147756.2492939212</v>
      </c>
      <c r="AY33" s="51">
        <f>'[3]POM Portables Zn-based'!AY42+'[3]POM Portables NiMH'!AY42+'[3]POM Portables Li-Primary'!AY42+'[3]POM Portables Lead-acid'!AY42+'[3]POM Portables NiCd'!AY42+'[3]POM Portables Li-Rechargeable'!AY42+'[3]POM Portables Other'!AY42</f>
        <v>154254.79761680719</v>
      </c>
      <c r="AZ33" s="51">
        <f>'[3]POM Portables Zn-based'!AZ42+'[3]POM Portables NiMH'!AZ42+'[3]POM Portables Li-Primary'!AZ42+'[3]POM Portables Lead-acid'!AZ42+'[3]POM Portables NiCd'!AZ42+'[3]POM Portables Li-Rechargeable'!AZ42+'[3]POM Portables Other'!AZ42</f>
        <v>161118.76250456466</v>
      </c>
    </row>
    <row r="34" spans="1:52" x14ac:dyDescent="0.35">
      <c r="A34" s="47" t="s">
        <v>31</v>
      </c>
      <c r="B34" s="23">
        <f>'[3]POM Portables Zn-based'!B43+'[3]POM Portables NiMH'!B43+'[3]POM Portables Li-Primary'!B43+'[3]POM Portables Lead-acid'!B43+'[3]POM Portables NiCd'!B43+'[3]POM Portables Li-Rechargeable'!B43+'[3]POM Portables Other'!B43</f>
        <v>143458.72358778937</v>
      </c>
      <c r="C34" s="23">
        <f>'[3]POM Portables Zn-based'!C43+'[3]POM Portables NiMH'!C43+'[3]POM Portables Li-Primary'!C43+'[3]POM Portables Lead-acid'!C43+'[3]POM Portables NiCd'!C43+'[3]POM Portables Li-Rechargeable'!C43+'[3]POM Portables Other'!C43</f>
        <v>148636.15695157702</v>
      </c>
      <c r="D34" s="23">
        <f>'[3]POM Portables Zn-based'!D43+'[3]POM Portables NiMH'!D43+'[3]POM Portables Li-Primary'!D43+'[3]POM Portables Lead-acid'!D43+'[3]POM Portables NiCd'!D43+'[3]POM Portables Li-Rechargeable'!D43+'[3]POM Portables Other'!D43</f>
        <v>154377.07644436811</v>
      </c>
      <c r="E34" s="23">
        <f>'[3]POM Portables Zn-based'!E43+'[3]POM Portables NiMH'!E43+'[3]POM Portables Li-Primary'!E43+'[3]POM Portables Lead-acid'!E43+'[3]POM Portables NiCd'!E43+'[3]POM Portables Li-Rechargeable'!E43+'[3]POM Portables Other'!E43</f>
        <v>161711.51642179539</v>
      </c>
      <c r="F34" s="23">
        <f>'[3]POM Portables Zn-based'!F43+'[3]POM Portables NiMH'!F43+'[3]POM Portables Li-Primary'!F43+'[3]POM Portables Lead-acid'!F43+'[3]POM Portables NiCd'!F43+'[3]POM Portables Li-Rechargeable'!F43+'[3]POM Portables Other'!F43</f>
        <v>171740.40937850843</v>
      </c>
      <c r="G34" s="23">
        <f>'[3]POM Portables Zn-based'!G43+'[3]POM Portables NiMH'!G43+'[3]POM Portables Li-Primary'!G43+'[3]POM Portables Lead-acid'!G43+'[3]POM Portables NiCd'!G43+'[3]POM Portables Li-Rechargeable'!G43+'[3]POM Portables Other'!G43</f>
        <v>174932.31761308727</v>
      </c>
      <c r="H34" s="23">
        <f>'[3]POM Portables Zn-based'!H43+'[3]POM Portables NiMH'!H43+'[3]POM Portables Li-Primary'!H43+'[3]POM Portables Lead-acid'!H43+'[3]POM Portables NiCd'!H43+'[3]POM Portables Li-Rechargeable'!H43+'[3]POM Portables Other'!H43</f>
        <v>186616.76728701388</v>
      </c>
      <c r="I34" s="23">
        <f>'[3]POM Portables Zn-based'!I43+'[3]POM Portables NiMH'!I43+'[3]POM Portables Li-Primary'!I43+'[3]POM Portables Lead-acid'!I43+'[3]POM Portables NiCd'!I43+'[3]POM Portables Li-Rechargeable'!I43+'[3]POM Portables Other'!I43</f>
        <v>182581.61875167745</v>
      </c>
      <c r="J34" s="23">
        <f>'[3]POM Portables Zn-based'!J43+'[3]POM Portables NiMH'!J43+'[3]POM Portables Li-Primary'!J43+'[3]POM Portables Lead-acid'!J43+'[3]POM Portables NiCd'!J43+'[3]POM Portables Li-Rechargeable'!J43+'[3]POM Portables Other'!J43</f>
        <v>192374.03902368096</v>
      </c>
      <c r="K34" s="23">
        <f>'[3]POM Portables Zn-based'!K43+'[3]POM Portables NiMH'!K43+'[3]POM Portables Li-Primary'!K43+'[3]POM Portables Lead-acid'!K43+'[3]POM Portables NiCd'!K43+'[3]POM Portables Li-Rechargeable'!K43+'[3]POM Portables Other'!K43</f>
        <v>185023.8530238138</v>
      </c>
      <c r="L34" s="23">
        <f>'[3]POM Portables Zn-based'!L43+'[3]POM Portables NiMH'!L43+'[3]POM Portables Li-Primary'!L43+'[3]POM Portables Lead-acid'!L43+'[3]POM Portables NiCd'!L43+'[3]POM Portables Li-Rechargeable'!L43+'[3]POM Portables Other'!L43</f>
        <v>199535.90063823407</v>
      </c>
      <c r="M34" s="4">
        <f t="shared" ref="M34:V34" si="0">SUM(M3:M33)</f>
        <v>217921.77452000001</v>
      </c>
      <c r="N34" s="4">
        <f t="shared" si="0"/>
        <v>215083.40577000001</v>
      </c>
      <c r="O34" s="4">
        <f t="shared" si="0"/>
        <v>210778.94300000003</v>
      </c>
      <c r="P34" s="4">
        <f t="shared" si="0"/>
        <v>212349.09066666669</v>
      </c>
      <c r="Q34" s="4">
        <f t="shared" si="0"/>
        <v>217803.83584999997</v>
      </c>
      <c r="R34" s="4">
        <f t="shared" si="0"/>
        <v>220176.22467999998</v>
      </c>
      <c r="S34" s="4">
        <f t="shared" si="0"/>
        <v>235348.66691999999</v>
      </c>
      <c r="T34" s="4">
        <f t="shared" si="0"/>
        <v>236741.69426000002</v>
      </c>
      <c r="U34" s="4">
        <f t="shared" si="0"/>
        <v>254488.17055000004</v>
      </c>
      <c r="V34" s="4">
        <f t="shared" si="0"/>
        <v>279392.74111</v>
      </c>
      <c r="W34" s="4">
        <f>SUM(W3:W33)</f>
        <v>298588.52999999997</v>
      </c>
      <c r="X34" s="51">
        <f>'[3]POM Portables Zn-based'!X43+'[3]POM Portables NiMH'!X43+'[3]POM Portables Li-Primary'!X43+'[3]POM Portables Lead-acid'!X43+'[3]POM Portables NiCd'!X43+'[3]POM Portables Li-Rechargeable'!X43+'[3]POM Portables Other'!X43</f>
        <v>309576.76059642446</v>
      </c>
      <c r="Y34" s="51">
        <f>'[3]POM Portables Zn-based'!Y43+'[3]POM Portables NiMH'!Y43+'[3]POM Portables Li-Primary'!Y43+'[3]POM Portables Lead-acid'!Y43+'[3]POM Portables NiCd'!Y43+'[3]POM Portables Li-Rechargeable'!Y43+'[3]POM Portables Other'!Y43</f>
        <v>323044.07500108529</v>
      </c>
      <c r="Z34" s="51">
        <f>'[3]POM Portables Zn-based'!Z43+'[3]POM Portables NiMH'!Z43+'[3]POM Portables Li-Primary'!Z43+'[3]POM Portables Lead-acid'!Z43+'[3]POM Portables NiCd'!Z43+'[3]POM Portables Li-Rechargeable'!Z43+'[3]POM Portables Other'!Z43</f>
        <v>337527.99723943212</v>
      </c>
      <c r="AA34" s="51">
        <f>'[3]POM Portables Zn-based'!AA43+'[3]POM Portables NiMH'!AA43+'[3]POM Portables Li-Primary'!AA43+'[3]POM Portables Lead-acid'!AA43+'[3]POM Portables NiCd'!AA43+'[3]POM Portables Li-Rechargeable'!AA43+'[3]POM Portables Other'!AA43</f>
        <v>353122.50760714366</v>
      </c>
      <c r="AB34" s="51">
        <f>'[3]POM Portables Zn-based'!AB43+'[3]POM Portables NiMH'!AB43+'[3]POM Portables Li-Primary'!AB43+'[3]POM Portables Lead-acid'!AB43+'[3]POM Portables NiCd'!AB43+'[3]POM Portables Li-Rechargeable'!AB43+'[3]POM Portables Other'!AB43</f>
        <v>369930.77991731802</v>
      </c>
      <c r="AC34" s="51">
        <f>'[3]POM Portables Zn-based'!AC43+'[3]POM Portables NiMH'!AC43+'[3]POM Portables Li-Primary'!AC43+'[3]POM Portables Lead-acid'!AC43+'[3]POM Portables NiCd'!AC43+'[3]POM Portables Li-Rechargeable'!AC43+'[3]POM Portables Other'!AC43</f>
        <v>388066.09295321669</v>
      </c>
      <c r="AD34" s="51">
        <f>'[3]POM Portables Zn-based'!AD43+'[3]POM Portables NiMH'!AD43+'[3]POM Portables Li-Primary'!AD43+'[3]POM Portables Lead-acid'!AD43+'[3]POM Portables NiCd'!AD43+'[3]POM Portables Li-Rechargeable'!AD43+'[3]POM Portables Other'!AD43</f>
        <v>407652.83264414693</v>
      </c>
      <c r="AE34" s="51">
        <f>'[3]POM Portables Zn-based'!AE43+'[3]POM Portables NiMH'!AE43+'[3]POM Portables Li-Primary'!AE43+'[3]POM Portables Lead-acid'!AE43+'[3]POM Portables NiCd'!AE43+'[3]POM Portables Li-Rechargeable'!AE43+'[3]POM Portables Other'!AE43</f>
        <v>428827.59400983655</v>
      </c>
      <c r="AF34" s="51">
        <f>'[3]POM Portables Zn-based'!AF43+'[3]POM Portables NiMH'!AF43+'[3]POM Portables Li-Primary'!AF43+'[3]POM Portables Lead-acid'!AF43+'[3]POM Portables NiCd'!AF43+'[3]POM Portables Li-Rechargeable'!AF43+'[3]POM Portables Other'!AF43</f>
        <v>451648.02166393091</v>
      </c>
      <c r="AG34" s="51">
        <f>'[3]POM Portables Zn-based'!AG43+'[3]POM Portables NiMH'!AG43+'[3]POM Portables Li-Primary'!AG43+'[3]POM Portables Lead-acid'!AG43+'[3]POM Portables NiCd'!AG43+'[3]POM Portables Li-Rechargeable'!AG43+'[3]POM Portables Other'!AG43</f>
        <v>472505.59244312241</v>
      </c>
      <c r="AH34" s="51">
        <f>'[3]POM Portables Zn-based'!AH43+'[3]POM Portables NiMH'!AH43+'[3]POM Portables Li-Primary'!AH43+'[3]POM Portables Lead-acid'!AH43+'[3]POM Portables NiCd'!AH43+'[3]POM Portables Li-Rechargeable'!AH43+'[3]POM Portables Other'!AH43</f>
        <v>494738.39807163336</v>
      </c>
      <c r="AI34" s="51">
        <f>'[3]POM Portables Zn-based'!AI43+'[3]POM Portables NiMH'!AI43+'[3]POM Portables Li-Primary'!AI43+'[3]POM Portables Lead-acid'!AI43+'[3]POM Portables NiCd'!AI43+'[3]POM Portables Li-Rechargeable'!AI43+'[3]POM Portables Other'!AI43</f>
        <v>518449.71569953178</v>
      </c>
      <c r="AJ34" s="51">
        <f>'[3]POM Portables Zn-based'!AJ43+'[3]POM Portables NiMH'!AJ43+'[3]POM Portables Li-Primary'!AJ43+'[3]POM Portables Lead-acid'!AJ43+'[3]POM Portables NiCd'!AJ43+'[3]POM Portables Li-Rechargeable'!AJ43+'[3]POM Portables Other'!AJ43</f>
        <v>543750.91443644534</v>
      </c>
      <c r="AK34" s="51">
        <f>'[3]POM Portables Zn-based'!AK43+'[3]POM Portables NiMH'!AK43+'[3]POM Portables Li-Primary'!AK43+'[3]POM Portables Lead-acid'!AK43+'[3]POM Portables NiCd'!AK43+'[3]POM Portables Li-Rechargeable'!AK43+'[3]POM Portables Other'!AK43</f>
        <v>570762.09705306462</v>
      </c>
      <c r="AL34" s="51">
        <f>'[3]POM Portables Zn-based'!AL43+'[3]POM Portables NiMH'!AL43+'[3]POM Portables Li-Primary'!AL43+'[3]POM Portables Lead-acid'!AL43+'[3]POM Portables NiCd'!AL43+'[3]POM Portables Li-Rechargeable'!AL43+'[3]POM Portables Other'!AL43</f>
        <v>599612.79277358309</v>
      </c>
      <c r="AM34" s="51">
        <f>'[3]POM Portables Zn-based'!AM43+'[3]POM Portables NiMH'!AM43+'[3]POM Portables Li-Primary'!AM43+'[3]POM Portables Lead-acid'!AM43+'[3]POM Portables NiCd'!AM43+'[3]POM Portables Li-Rechargeable'!AM43+'[3]POM Portables Other'!AM43</f>
        <v>630442.70523356018</v>
      </c>
      <c r="AN34" s="51">
        <f>'[3]POM Portables Zn-based'!AN43+'[3]POM Portables NiMH'!AN43+'[3]POM Portables Li-Primary'!AN43+'[3]POM Portables Lead-acid'!AN43+'[3]POM Portables NiCd'!AN43+'[3]POM Portables Li-Rechargeable'!AN43+'[3]POM Portables Other'!AN43</f>
        <v>663402.52000292088</v>
      </c>
      <c r="AO34" s="51">
        <f>'[3]POM Portables Zn-based'!AO43+'[3]POM Portables NiMH'!AO43+'[3]POM Portables Li-Primary'!AO43+'[3]POM Portables Lead-acid'!AO43+'[3]POM Portables NiCd'!AO43+'[3]POM Portables Li-Rechargeable'!AO43+'[3]POM Portables Other'!AO43</f>
        <v>698654.77642502042</v>
      </c>
      <c r="AP34" s="51">
        <f>'[3]POM Portables Zn-based'!AP43+'[3]POM Portables NiMH'!AP43+'[3]POM Portables Li-Primary'!AP43+'[3]POM Portables Lead-acid'!AP43+'[3]POM Portables NiCd'!AP43+'[3]POM Portables Li-Rechargeable'!AP43+'[3]POM Portables Other'!AP43</f>
        <v>733412.55053204997</v>
      </c>
      <c r="AQ34" s="51">
        <f>'[3]POM Portables Zn-based'!AQ43+'[3]POM Portables NiMH'!AQ43+'[3]POM Portables Li-Primary'!AQ43+'[3]POM Portables Lead-acid'!AQ43+'[3]POM Portables NiCd'!AQ43+'[3]POM Portables Li-Rechargeable'!AQ43+'[3]POM Portables Other'!AQ43</f>
        <v>762406.47609113099</v>
      </c>
      <c r="AR34" s="51">
        <f>'[3]POM Portables Zn-based'!AR43+'[3]POM Portables NiMH'!AR43+'[3]POM Portables Li-Primary'!AR43+'[3]POM Portables Lead-acid'!AR43+'[3]POM Portables NiCd'!AR43+'[3]POM Portables Li-Rechargeable'!AR43+'[3]POM Portables Other'!AR43</f>
        <v>792988.6670964784</v>
      </c>
      <c r="AS34" s="51">
        <f>'[3]POM Portables Zn-based'!AS43+'[3]POM Portables NiMH'!AS43+'[3]POM Portables Li-Primary'!AS43+'[3]POM Portables Lead-acid'!AS43+'[3]POM Portables NiCd'!AS43+'[3]POM Portables Li-Rechargeable'!AS43+'[3]POM Portables Other'!AS43</f>
        <v>825252.42428494967</v>
      </c>
      <c r="AT34" s="51">
        <f>'[3]POM Portables Zn-based'!AT43+'[3]POM Portables NiMH'!AT43+'[3]POM Portables Li-Primary'!AT43+'[3]POM Portables Lead-acid'!AT43+'[3]POM Portables NiCd'!AT43+'[3]POM Portables Li-Rechargeable'!AT43+'[3]POM Portables Other'!AT43</f>
        <v>859296.60450325336</v>
      </c>
      <c r="AU34" s="51">
        <f>'[3]POM Portables Zn-based'!AU43+'[3]POM Portables NiMH'!AU43+'[3]POM Portables Li-Primary'!AU43+'[3]POM Portables Lead-acid'!AU43+'[3]POM Portables NiCd'!AU43+'[3]POM Portables Li-Rechargeable'!AU43+'[3]POM Portables Other'!AU43</f>
        <v>895225.95254561515</v>
      </c>
      <c r="AV34" s="51">
        <f>'[3]POM Portables Zn-based'!AV43+'[3]POM Portables NiMH'!AV43+'[3]POM Portables Li-Primary'!AV43+'[3]POM Portables Lead-acid'!AV43+'[3]POM Portables NiCd'!AV43+'[3]POM Portables Li-Rechargeable'!AV43+'[3]POM Portables Other'!AV43</f>
        <v>933151.45283098565</v>
      </c>
      <c r="AW34" s="51">
        <f>'[3]POM Portables Zn-based'!AW43+'[3]POM Portables NiMH'!AW43+'[3]POM Portables Li-Primary'!AW43+'[3]POM Portables Lead-acid'!AW43+'[3]POM Portables NiCd'!AW43+'[3]POM Portables Li-Rechargeable'!AW43+'[3]POM Portables Other'!AW43</f>
        <v>973190.70210668608</v>
      </c>
      <c r="AX34" s="51">
        <f>'[3]POM Portables Zn-based'!AX43+'[3]POM Portables NiMH'!AX43+'[3]POM Portables Li-Primary'!AX43+'[3]POM Portables Lead-acid'!AX43+'[3]POM Portables NiCd'!AX43+'[3]POM Portables Li-Rechargeable'!AX43+'[3]POM Portables Other'!AX43</f>
        <v>1015468.3044364265</v>
      </c>
      <c r="AY34" s="51">
        <f>'[3]POM Portables Zn-based'!AY43+'[3]POM Portables NiMH'!AY43+'[3]POM Portables Li-Primary'!AY43+'[3]POM Portables Lead-acid'!AY43+'[3]POM Portables NiCd'!AY43+'[3]POM Portables Li-Rechargeable'!AY43+'[3]POM Portables Other'!AY43</f>
        <v>1060116.2898059224</v>
      </c>
      <c r="AZ34" s="51">
        <f>'[3]POM Portables Zn-based'!AZ43+'[3]POM Portables NiMH'!AZ43+'[3]POM Portables Li-Primary'!AZ43+'[3]POM Portables Lead-acid'!AZ43+'[3]POM Portables NiCd'!AZ43+'[3]POM Portables Li-Rechargeable'!AZ43+'[3]POM Portables Other'!AZ43</f>
        <v>1107274.5577591443</v>
      </c>
    </row>
    <row r="35" spans="1:52" x14ac:dyDescent="0.35"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7" spans="1:52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52"/>
    </row>
    <row r="38" spans="1:52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52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0785-B927-4F47-A76D-C08710C67603}">
  <sheetPr>
    <tabColor theme="7" tint="0.79998168889431442"/>
  </sheetPr>
  <dimension ref="A1:AZ44"/>
  <sheetViews>
    <sheetView topLeftCell="T1" zoomScale="70" zoomScaleNormal="70" workbookViewId="0">
      <selection activeCell="T1" sqref="T1"/>
    </sheetView>
  </sheetViews>
  <sheetFormatPr baseColWidth="10" defaultRowHeight="14.5" x14ac:dyDescent="0.35"/>
  <cols>
    <col min="1" max="1" width="30" customWidth="1"/>
    <col min="2" max="3" width="12.6328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1" t="s">
        <v>66</v>
      </c>
      <c r="B1" s="1" t="s">
        <v>73</v>
      </c>
      <c r="C1" s="1" t="s">
        <v>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35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7"/>
      <c r="C4" s="27"/>
      <c r="D4" s="20"/>
      <c r="E4" s="20"/>
      <c r="F4" s="20"/>
      <c r="G4" s="20"/>
      <c r="H4" s="20"/>
      <c r="I4" s="20"/>
      <c r="J4" s="20"/>
      <c r="K4" s="20"/>
      <c r="L4" s="20"/>
      <c r="M4" s="12">
        <v>6.1108093427485063E-2</v>
      </c>
      <c r="N4" s="12">
        <v>5.7197987733443596E-2</v>
      </c>
      <c r="O4" s="12">
        <v>6.0867804845131247E-2</v>
      </c>
      <c r="P4" s="12">
        <v>5.700206432709596E-2</v>
      </c>
      <c r="Q4" s="12">
        <v>5.7657306292251694E-2</v>
      </c>
      <c r="R4" s="12">
        <v>5.4998747181157603E-2</v>
      </c>
      <c r="S4" s="12">
        <v>6.2939533960553407E-2</v>
      </c>
      <c r="T4" s="12">
        <v>5.6071523154616769E-2</v>
      </c>
      <c r="U4" s="12">
        <v>3.8846922084220387E-2</v>
      </c>
      <c r="V4" s="12">
        <v>4.9062430164760383E-2</v>
      </c>
      <c r="W4" s="12">
        <v>4.0372155990551051E-2</v>
      </c>
    </row>
    <row r="5" spans="1:52" x14ac:dyDescent="0.35">
      <c r="A5" s="8" t="s">
        <v>28</v>
      </c>
      <c r="B5" s="27"/>
      <c r="C5" s="27"/>
      <c r="D5" s="20"/>
      <c r="E5" s="20"/>
      <c r="F5" s="20"/>
      <c r="G5" s="20"/>
      <c r="H5" s="20"/>
      <c r="I5" s="20"/>
      <c r="J5" s="20"/>
      <c r="K5" s="20"/>
      <c r="L5" s="20"/>
      <c r="M5" s="12">
        <v>5.4298642533936646E-2</v>
      </c>
      <c r="N5" s="12">
        <v>5.0033523298692588E-2</v>
      </c>
      <c r="O5" s="12">
        <v>5.4059280130383136E-2</v>
      </c>
      <c r="P5" s="12">
        <v>5.1504304351684765E-2</v>
      </c>
      <c r="Q5" s="12">
        <v>5.1189127972819937E-2</v>
      </c>
      <c r="R5" s="12">
        <v>5.8080808080808073E-2</v>
      </c>
      <c r="S5" s="12">
        <v>5.2608858318703787E-2</v>
      </c>
      <c r="T5" s="12">
        <v>3.5901130916951227E-2</v>
      </c>
      <c r="U5" s="13"/>
      <c r="V5" s="13"/>
      <c r="W5" s="13"/>
    </row>
    <row r="6" spans="1:52" x14ac:dyDescent="0.35">
      <c r="A6" s="14" t="s">
        <v>32</v>
      </c>
      <c r="B6" s="28"/>
      <c r="C6" s="28"/>
      <c r="D6" s="21"/>
      <c r="E6" s="21"/>
      <c r="F6" s="21"/>
      <c r="G6" s="21"/>
      <c r="H6" s="21"/>
      <c r="I6" s="21"/>
      <c r="J6" s="21"/>
      <c r="K6" s="21"/>
      <c r="L6" s="21"/>
      <c r="M6" s="15">
        <v>6.0390962990270781E-2</v>
      </c>
      <c r="N6" s="15">
        <v>5.643973472228956E-2</v>
      </c>
      <c r="O6" s="15">
        <v>6.0143513139336906E-2</v>
      </c>
      <c r="P6" s="15">
        <v>5.6414198175693944E-2</v>
      </c>
      <c r="Q6" s="15">
        <v>5.6964489652819895E-2</v>
      </c>
      <c r="R6" s="15">
        <v>5.5330198041866369E-2</v>
      </c>
      <c r="S6" s="15">
        <v>6.1818861448625105E-2</v>
      </c>
      <c r="T6" s="15">
        <v>5.386658265868368E-2</v>
      </c>
      <c r="U6" s="15">
        <v>3.8846922084220387E-2</v>
      </c>
      <c r="V6" s="16">
        <v>4.9062430164760383E-2</v>
      </c>
      <c r="W6" s="16">
        <v>4.0372155990551051E-2</v>
      </c>
    </row>
    <row r="7" spans="1:52" x14ac:dyDescent="0.35">
      <c r="A7" s="1"/>
      <c r="B7" s="29"/>
      <c r="C7" s="2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7"/>
      <c r="W7" s="7"/>
      <c r="X7" s="6" t="s">
        <v>78</v>
      </c>
    </row>
    <row r="8" spans="1:52" x14ac:dyDescent="0.35">
      <c r="A8" s="1"/>
      <c r="B8" s="1"/>
      <c r="C8" s="1"/>
      <c r="D8" s="9"/>
      <c r="E8" s="9"/>
      <c r="F8" s="9"/>
      <c r="G8" s="9"/>
      <c r="H8" s="9"/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7"/>
      <c r="X8" s="49" t="s">
        <v>79</v>
      </c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35">
      <c r="A9" s="1"/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50">
        <v>2022</v>
      </c>
      <c r="Y9" s="50">
        <v>2023</v>
      </c>
      <c r="Z9" s="50">
        <v>2024</v>
      </c>
      <c r="AA9" s="50">
        <v>2025</v>
      </c>
      <c r="AB9" s="50">
        <v>2026</v>
      </c>
      <c r="AC9" s="50">
        <v>2027</v>
      </c>
      <c r="AD9" s="50">
        <v>2028</v>
      </c>
      <c r="AE9" s="50">
        <v>2029</v>
      </c>
      <c r="AF9" s="50">
        <v>2030</v>
      </c>
      <c r="AG9" s="50">
        <v>2031</v>
      </c>
      <c r="AH9" s="50">
        <v>2032</v>
      </c>
      <c r="AI9" s="50">
        <v>2033</v>
      </c>
      <c r="AJ9" s="50">
        <v>2034</v>
      </c>
      <c r="AK9" s="50">
        <v>2035</v>
      </c>
      <c r="AL9" s="50">
        <v>2036</v>
      </c>
      <c r="AM9" s="50">
        <v>2037</v>
      </c>
      <c r="AN9" s="50">
        <v>2038</v>
      </c>
      <c r="AO9" s="50">
        <v>2039</v>
      </c>
      <c r="AP9" s="50">
        <v>2040</v>
      </c>
      <c r="AQ9" s="50">
        <v>2041</v>
      </c>
      <c r="AR9" s="50">
        <v>2042</v>
      </c>
      <c r="AS9" s="50">
        <v>2043</v>
      </c>
      <c r="AT9" s="50">
        <v>2044</v>
      </c>
      <c r="AU9" s="50">
        <v>2045</v>
      </c>
      <c r="AV9" s="50">
        <v>2046</v>
      </c>
      <c r="AW9" s="50">
        <v>2047</v>
      </c>
      <c r="AX9" s="50">
        <v>2048</v>
      </c>
      <c r="AY9" s="50">
        <v>2049</v>
      </c>
      <c r="AZ9" s="50">
        <v>2050</v>
      </c>
    </row>
    <row r="10" spans="1:52" x14ac:dyDescent="0.35">
      <c r="A10" s="1" t="s">
        <v>0</v>
      </c>
      <c r="B10" s="23">
        <f>C10/1.1</f>
        <v>150.57943115684623</v>
      </c>
      <c r="C10" s="23">
        <f>D10/1.1</f>
        <v>165.63737427253088</v>
      </c>
      <c r="D10" s="23">
        <f>E10/1.11</f>
        <v>182.20111169978398</v>
      </c>
      <c r="E10" s="23">
        <f>F10/1.23</f>
        <v>202.24323398676023</v>
      </c>
      <c r="F10" s="23">
        <f>G10/(1-0.21)</f>
        <v>248.75917780371509</v>
      </c>
      <c r="G10" s="23">
        <f>H10/1.37</f>
        <v>196.51975046493493</v>
      </c>
      <c r="H10" s="23">
        <f>I10/(1-0.39)</f>
        <v>269.23205813696086</v>
      </c>
      <c r="I10" s="23">
        <f>J10/(1-0.08)</f>
        <v>164.23155546354613</v>
      </c>
      <c r="J10" s="23">
        <f>K10/(1-0.22)</f>
        <v>151.09303102646246</v>
      </c>
      <c r="K10" s="23">
        <f>L10/(1-0.39)</f>
        <v>117.85256420064073</v>
      </c>
      <c r="L10" s="23">
        <f>M10/1.46</f>
        <v>71.890064162390843</v>
      </c>
      <c r="M10" s="4">
        <f>$M$6*'Eurostat Collected Portables GU'!M3</f>
        <v>104.95949367709062</v>
      </c>
      <c r="N10" s="4">
        <f>$N$6*'Eurostat Collected Portables GU'!N3</f>
        <v>107.74345358485077</v>
      </c>
      <c r="O10" s="4">
        <f>$O$6*'Eurostat Collected Portables GU'!O3</f>
        <v>118.84358196332973</v>
      </c>
      <c r="P10" s="4">
        <f>$P$6*'Eurostat Collected Portables GU'!P3</f>
        <v>118.3005735744302</v>
      </c>
      <c r="Q10" s="4">
        <f>$Q$6*'Eurostat Collected Portables GU'!Q3</f>
        <v>130.96136171183295</v>
      </c>
      <c r="R10" s="4">
        <f>$R$6*'Eurostat Collected Portables GU'!R3</f>
        <v>121.06247331560361</v>
      </c>
      <c r="S10" s="4">
        <f>$S$6*'Eurostat Collected Portables GU'!S3</f>
        <v>130.87052968673936</v>
      </c>
      <c r="T10" s="4">
        <f>$T$6*'Eurostat Collected Portables GU'!T3</f>
        <v>122.27714263521196</v>
      </c>
      <c r="U10" s="4">
        <f>$U$6*'Eurostat Collected Portables GU'!U3</f>
        <v>92.300286872107634</v>
      </c>
      <c r="V10" s="4">
        <f>$V$6*'Eurostat Collected Portables GU'!V3</f>
        <v>138.79761493610712</v>
      </c>
      <c r="W10" s="4">
        <f>$W$6*'Eurostat Collected Portables GU'!W3</f>
        <v>111.83087209382641</v>
      </c>
      <c r="X10" s="51">
        <f>W10-(W10*0.08)</f>
        <v>102.8844023263203</v>
      </c>
      <c r="Y10" s="51">
        <f>X10-(X10*0.08)</f>
        <v>94.65365014021468</v>
      </c>
      <c r="Z10" s="51">
        <f>Y10-(Y10*0.07)</f>
        <v>88.027894630399658</v>
      </c>
      <c r="AA10" s="51">
        <f>Z10-(Z10*0.07)</f>
        <v>81.86594200627168</v>
      </c>
      <c r="AB10" s="51">
        <f>AA10-(AA10*0.06)</f>
        <v>76.953985485895373</v>
      </c>
      <c r="AC10" s="51">
        <f>AB10-(AB10*0.06)</f>
        <v>72.336746356741656</v>
      </c>
      <c r="AD10" s="51">
        <f>AC10-(AC10*0.05)</f>
        <v>68.719909038904575</v>
      </c>
      <c r="AE10" s="51">
        <f>AD10-(AD10*0.05)</f>
        <v>65.283913586959343</v>
      </c>
      <c r="AF10" s="51">
        <f>AE10-(AE10*0.04)</f>
        <v>62.672557043480971</v>
      </c>
      <c r="AG10" s="51">
        <f>AF10-(AF10*0.04)</f>
        <v>60.165654761741735</v>
      </c>
      <c r="AH10" s="51">
        <f>AG10-(AG10*0.03)</f>
        <v>58.360685118889485</v>
      </c>
      <c r="AI10" s="51">
        <f>AH10-(AH10*0.03)</f>
        <v>56.609864565322802</v>
      </c>
      <c r="AJ10" s="51">
        <f>AI10-(AI10*0.02)</f>
        <v>55.477667274016348</v>
      </c>
      <c r="AK10" s="51">
        <f>AJ10-(AJ10*0.02)</f>
        <v>54.368113928536019</v>
      </c>
      <c r="AL10" s="51">
        <f>AK10-(AK10*0.01)</f>
        <v>53.824432789250658</v>
      </c>
      <c r="AM10" s="51">
        <f>AL10-(AL10*0.01)</f>
        <v>53.286188461358151</v>
      </c>
      <c r="AN10" s="51">
        <f t="shared" ref="AN10:AP10" si="0">AM10-(AM10*0.01)</f>
        <v>52.75332657674457</v>
      </c>
      <c r="AO10" s="51">
        <f t="shared" si="0"/>
        <v>52.225793310977124</v>
      </c>
      <c r="AP10" s="51">
        <v>0</v>
      </c>
      <c r="AQ10" s="51">
        <v>0</v>
      </c>
      <c r="AR10" s="51">
        <v>0</v>
      </c>
      <c r="AS10" s="51">
        <v>0</v>
      </c>
      <c r="AT10" s="51">
        <v>0</v>
      </c>
      <c r="AU10" s="51">
        <v>0</v>
      </c>
      <c r="AV10" s="51">
        <v>0</v>
      </c>
      <c r="AW10" s="51">
        <v>0</v>
      </c>
      <c r="AX10" s="51">
        <v>0</v>
      </c>
      <c r="AY10" s="51">
        <v>0</v>
      </c>
      <c r="AZ10" s="51">
        <v>0</v>
      </c>
    </row>
    <row r="11" spans="1:52" x14ac:dyDescent="0.35">
      <c r="A11" s="1" t="s">
        <v>1</v>
      </c>
      <c r="B11" s="23">
        <f t="shared" ref="B11:C11" si="1">C11/1.1</f>
        <v>193.11942005098405</v>
      </c>
      <c r="C11" s="23">
        <f t="shared" si="1"/>
        <v>212.43136205608246</v>
      </c>
      <c r="D11" s="23">
        <f t="shared" ref="D11:D40" si="2">E11/1.11</f>
        <v>233.67449826169073</v>
      </c>
      <c r="E11" s="23">
        <f t="shared" ref="E11:E40" si="3">F11/1.23</f>
        <v>259.37869307047674</v>
      </c>
      <c r="F11" s="23">
        <f t="shared" ref="F11:F40" si="4">G11/(1-0.21)</f>
        <v>319.03579247668637</v>
      </c>
      <c r="G11" s="23">
        <f t="shared" ref="G11:G40" si="5">H11/1.37</f>
        <v>252.03827605658225</v>
      </c>
      <c r="H11" s="23">
        <f t="shared" ref="H11:H40" si="6">I11/(1-0.39)</f>
        <v>345.2924381975177</v>
      </c>
      <c r="I11" s="23">
        <f t="shared" ref="I11:I40" si="7">J11/(1-0.08)</f>
        <v>210.6283873004858</v>
      </c>
      <c r="J11" s="23">
        <f t="shared" ref="J11:J40" si="8">K11/(1-0.22)</f>
        <v>193.77811631644695</v>
      </c>
      <c r="K11" s="23">
        <f t="shared" ref="K11:K40" si="9">L11/(1-0.39)</f>
        <v>151.14693072682863</v>
      </c>
      <c r="L11" s="23">
        <f t="shared" ref="L11:L40" si="10">M11/1.46</f>
        <v>92.199627743365468</v>
      </c>
      <c r="M11" s="4">
        <f>$M$6*'Eurostat Collected Portables GU'!M4</f>
        <v>134.61145650531358</v>
      </c>
      <c r="N11" s="4">
        <f>$N$6*'Eurostat Collected Portables GU'!N4</f>
        <v>128.28751702376417</v>
      </c>
      <c r="O11" s="4">
        <f>$O$6*'Eurostat Collected Portables GU'!O4</f>
        <v>138.20979319419621</v>
      </c>
      <c r="P11" s="4">
        <f>$P$6*'Eurostat Collected Portables GU'!P4</f>
        <v>132.1784663256509</v>
      </c>
      <c r="Q11" s="4">
        <f>$Q$6*'Eurostat Collected Portables GU'!Q4</f>
        <v>138.87942577357489</v>
      </c>
      <c r="R11" s="4">
        <f>$R$6*'Eurostat Collected Portables GU'!R4</f>
        <v>174.45611442600466</v>
      </c>
      <c r="S11" s="4">
        <f>$S$6*'Eurostat Collected Portables GU'!S4</f>
        <v>173.89645725498241</v>
      </c>
      <c r="T11" s="4">
        <f>$T$6*'Eurostat Collected Portables GU'!T4</f>
        <v>158.09842010323661</v>
      </c>
      <c r="U11" s="4">
        <f>$U$6*'Eurostat Collected Portables GU'!U4</f>
        <v>131.49683125508602</v>
      </c>
      <c r="V11" s="4">
        <f>$V$6*'Eurostat Collected Portables GU'!V4</f>
        <v>154.49759258883046</v>
      </c>
      <c r="W11" s="4">
        <f>$W$6*'Eurostat Collected Portables GU'!W4</f>
        <v>136.94235311994916</v>
      </c>
      <c r="X11" s="51">
        <f t="shared" ref="X11:Y40" si="11">W11-(W11*0.08)</f>
        <v>125.98696487035323</v>
      </c>
      <c r="Y11" s="51">
        <f t="shared" si="11"/>
        <v>115.90800768072498</v>
      </c>
      <c r="Z11" s="51">
        <f t="shared" ref="Z11:AA40" si="12">Y11-(Y11*0.07)</f>
        <v>107.79444714307422</v>
      </c>
      <c r="AA11" s="51">
        <f t="shared" si="12"/>
        <v>100.24883584305903</v>
      </c>
      <c r="AB11" s="51">
        <f t="shared" ref="AB11:AC39" si="13">AA11-(AA11*0.06)</f>
        <v>94.233905692475489</v>
      </c>
      <c r="AC11" s="51">
        <f t="shared" si="13"/>
        <v>88.579871350926965</v>
      </c>
      <c r="AD11" s="51">
        <f t="shared" ref="AD11:AE40" si="14">AC11-(AC11*0.05)</f>
        <v>84.150877783380622</v>
      </c>
      <c r="AE11" s="51">
        <f t="shared" si="14"/>
        <v>79.943333894211591</v>
      </c>
      <c r="AF11" s="51">
        <f t="shared" ref="AF11:AG40" si="15">AE11-(AE11*0.04)</f>
        <v>76.745600538443128</v>
      </c>
      <c r="AG11" s="51">
        <f t="shared" si="15"/>
        <v>73.675776516905401</v>
      </c>
      <c r="AH11" s="51">
        <f t="shared" ref="AH11:AI40" si="16">AG11-(AG11*0.03)</f>
        <v>71.465503221398237</v>
      </c>
      <c r="AI11" s="51">
        <f t="shared" si="16"/>
        <v>69.321538124756287</v>
      </c>
      <c r="AJ11" s="51">
        <f t="shared" ref="AJ11:AK40" si="17">AI11-(AI11*0.02)</f>
        <v>67.935107362261164</v>
      </c>
      <c r="AK11" s="51">
        <f t="shared" si="17"/>
        <v>66.576405215015939</v>
      </c>
      <c r="AL11" s="51">
        <f t="shared" ref="AL11:AM40" si="18">AK11-(AK11*0.01)</f>
        <v>65.910641162865772</v>
      </c>
      <c r="AM11" s="51">
        <f t="shared" si="18"/>
        <v>65.251534751237116</v>
      </c>
      <c r="AN11" s="51">
        <f t="shared" ref="AN11:AP11" si="19">AM11-(AM11*0.01)</f>
        <v>64.599019403724739</v>
      </c>
      <c r="AO11" s="51">
        <f t="shared" si="19"/>
        <v>63.953029209687493</v>
      </c>
      <c r="AP11" s="51">
        <v>0</v>
      </c>
      <c r="AQ11" s="51">
        <v>0</v>
      </c>
      <c r="AR11" s="51">
        <v>0</v>
      </c>
      <c r="AS11" s="51">
        <v>0</v>
      </c>
      <c r="AT11" s="51">
        <v>0</v>
      </c>
      <c r="AU11" s="51">
        <v>0</v>
      </c>
      <c r="AV11" s="51">
        <v>0</v>
      </c>
      <c r="AW11" s="51">
        <v>0</v>
      </c>
      <c r="AX11" s="51">
        <v>0</v>
      </c>
      <c r="AY11" s="51">
        <v>0</v>
      </c>
      <c r="AZ11" s="51">
        <v>0</v>
      </c>
    </row>
    <row r="12" spans="1:52" x14ac:dyDescent="0.35">
      <c r="A12" s="1" t="s">
        <v>2</v>
      </c>
      <c r="B12" s="23">
        <f t="shared" ref="B12:C12" si="20">C12/1.1</f>
        <v>9.3570647669386613</v>
      </c>
      <c r="C12" s="23">
        <f t="shared" si="20"/>
        <v>10.292771243632528</v>
      </c>
      <c r="D12" s="23">
        <f t="shared" si="2"/>
        <v>11.322048367995782</v>
      </c>
      <c r="E12" s="23">
        <f t="shared" si="3"/>
        <v>12.567473688475319</v>
      </c>
      <c r="F12" s="23">
        <f t="shared" si="4"/>
        <v>15.457992636824642</v>
      </c>
      <c r="G12" s="23">
        <f t="shared" si="5"/>
        <v>12.211814183091468</v>
      </c>
      <c r="H12" s="23">
        <f t="shared" si="6"/>
        <v>16.730185430835313</v>
      </c>
      <c r="I12" s="23">
        <f t="shared" si="7"/>
        <v>10.20541311280954</v>
      </c>
      <c r="J12" s="23">
        <f t="shared" si="8"/>
        <v>9.3889800637847767</v>
      </c>
      <c r="K12" s="23">
        <f t="shared" si="9"/>
        <v>7.3234044497521262</v>
      </c>
      <c r="L12" s="23">
        <f t="shared" si="10"/>
        <v>4.467276714348797</v>
      </c>
      <c r="M12" s="4">
        <f>$M$6*'Eurostat Collected Portables GU'!M5</f>
        <v>6.522224002949244</v>
      </c>
      <c r="N12" s="4">
        <f>$N$6*'Eurostat Collected Portables GU'!N5</f>
        <v>14.730770762517576</v>
      </c>
      <c r="O12" s="4">
        <f>$O$6*'Eurostat Collected Portables GU'!O5</f>
        <v>14.855447745416216</v>
      </c>
      <c r="P12" s="4">
        <f>$P$6*'Eurostat Collected Portables GU'!P5</f>
        <v>17.093502047235265</v>
      </c>
      <c r="Q12" s="4">
        <f>$Q$6*'Eurostat Collected Portables GU'!Q5</f>
        <v>18.342565668208007</v>
      </c>
      <c r="R12" s="4">
        <f>$R$6*'Eurostat Collected Portables GU'!R5</f>
        <v>20.029531691155626</v>
      </c>
      <c r="S12" s="4">
        <f>$S$6*'Eurostat Collected Portables GU'!S5</f>
        <v>23.98571824206654</v>
      </c>
      <c r="T12" s="4">
        <f>$T$6*'Eurostat Collected Portables GU'!T5</f>
        <v>21.654366228790838</v>
      </c>
      <c r="U12" s="4">
        <f>$U$6*'Eurostat Collected Portables GU'!U5</f>
        <v>15.227993457014392</v>
      </c>
      <c r="V12" s="4">
        <f>$V$6*'Eurostat Collected Portables GU'!V5</f>
        <v>20.017471507222236</v>
      </c>
      <c r="W12" s="4">
        <f>$W$6*'Eurostat Collected Portables GU'!W5</f>
        <v>18.086725883766871</v>
      </c>
      <c r="X12" s="51">
        <f t="shared" si="11"/>
        <v>16.639787813065521</v>
      </c>
      <c r="Y12" s="51">
        <f t="shared" si="11"/>
        <v>15.308604788020279</v>
      </c>
      <c r="Z12" s="51">
        <f t="shared" si="12"/>
        <v>14.23700245285886</v>
      </c>
      <c r="AA12" s="51">
        <f t="shared" si="12"/>
        <v>13.24041228115874</v>
      </c>
      <c r="AB12" s="51">
        <f t="shared" si="13"/>
        <v>12.445987544289215</v>
      </c>
      <c r="AC12" s="51">
        <f t="shared" si="13"/>
        <v>11.699228291631862</v>
      </c>
      <c r="AD12" s="51">
        <f t="shared" si="14"/>
        <v>11.114266877050268</v>
      </c>
      <c r="AE12" s="51">
        <f t="shared" si="14"/>
        <v>10.558553533197754</v>
      </c>
      <c r="AF12" s="51">
        <f t="shared" si="15"/>
        <v>10.136211391869844</v>
      </c>
      <c r="AG12" s="51">
        <f t="shared" si="15"/>
        <v>9.7307629361950507</v>
      </c>
      <c r="AH12" s="51">
        <f t="shared" si="16"/>
        <v>9.4388400481091992</v>
      </c>
      <c r="AI12" s="51">
        <f t="shared" si="16"/>
        <v>9.1556748466659226</v>
      </c>
      <c r="AJ12" s="51">
        <f t="shared" si="17"/>
        <v>8.9725613497326044</v>
      </c>
      <c r="AK12" s="51">
        <f t="shared" si="17"/>
        <v>8.7931101227379518</v>
      </c>
      <c r="AL12" s="51">
        <f t="shared" si="18"/>
        <v>8.7051790215105722</v>
      </c>
      <c r="AM12" s="51">
        <f t="shared" si="18"/>
        <v>8.6181272312954658</v>
      </c>
      <c r="AN12" s="51">
        <f t="shared" ref="AN12:AP12" si="21">AM12-(AM12*0.01)</f>
        <v>8.5319459589825115</v>
      </c>
      <c r="AO12" s="51">
        <f t="shared" si="21"/>
        <v>8.4466264993926856</v>
      </c>
      <c r="AP12" s="51">
        <v>0</v>
      </c>
      <c r="AQ12" s="51">
        <v>0</v>
      </c>
      <c r="AR12" s="51">
        <v>0</v>
      </c>
      <c r="AS12" s="51">
        <v>0</v>
      </c>
      <c r="AT12" s="51">
        <v>0</v>
      </c>
      <c r="AU12" s="51">
        <v>0</v>
      </c>
      <c r="AV12" s="51">
        <v>0</v>
      </c>
      <c r="AW12" s="51">
        <v>0</v>
      </c>
      <c r="AX12" s="51">
        <v>0</v>
      </c>
      <c r="AY12" s="51">
        <v>0</v>
      </c>
      <c r="AZ12" s="51">
        <v>0</v>
      </c>
    </row>
    <row r="13" spans="1:52" x14ac:dyDescent="0.35">
      <c r="A13" s="1" t="s">
        <v>3</v>
      </c>
      <c r="B13" s="23">
        <f t="shared" ref="B13:C13" si="22">C13/1.1</f>
        <v>5.8195734497948122</v>
      </c>
      <c r="C13" s="23">
        <f t="shared" si="22"/>
        <v>6.4015307947742937</v>
      </c>
      <c r="D13" s="23">
        <f t="shared" si="2"/>
        <v>7.0416838742517234</v>
      </c>
      <c r="E13" s="23">
        <f t="shared" si="3"/>
        <v>7.8162691004194134</v>
      </c>
      <c r="F13" s="23">
        <f t="shared" si="4"/>
        <v>9.614010993515878</v>
      </c>
      <c r="G13" s="23">
        <f t="shared" si="5"/>
        <v>7.5950686848775444</v>
      </c>
      <c r="H13" s="23">
        <f t="shared" si="6"/>
        <v>10.405244098282237</v>
      </c>
      <c r="I13" s="23">
        <f t="shared" si="7"/>
        <v>6.3471988999521649</v>
      </c>
      <c r="J13" s="23">
        <f t="shared" si="8"/>
        <v>5.8394229879559916</v>
      </c>
      <c r="K13" s="23">
        <f t="shared" si="9"/>
        <v>4.5547499306056736</v>
      </c>
      <c r="L13" s="23">
        <f t="shared" si="10"/>
        <v>2.7783974576694606</v>
      </c>
      <c r="M13" s="4">
        <f>$M$6*'Eurostat Collected Portables GU'!M6</f>
        <v>4.0564602881974121</v>
      </c>
      <c r="N13" s="4">
        <f>$N$6*'Eurostat Collected Portables GU'!N6</f>
        <v>4.0325466192479134</v>
      </c>
      <c r="O13" s="4">
        <f>$O$6*'Eurostat Collected Portables GU'!O6</f>
        <v>4.5709069985896047</v>
      </c>
      <c r="P13" s="4">
        <f>$P$6*'Eurostat Collected Portables GU'!P6</f>
        <v>4.0618222686499639</v>
      </c>
      <c r="Q13" s="4">
        <f>$Q$6*'Eurostat Collected Portables GU'!Q6</f>
        <v>5.5825199859763499</v>
      </c>
      <c r="R13" s="4">
        <f>$R$6*'Eurostat Collected Portables GU'!R6</f>
        <v>18.646276740108966</v>
      </c>
      <c r="S13" s="4">
        <f>$S$6*'Eurostat Collected Portables GU'!S6</f>
        <v>29.425778049545549</v>
      </c>
      <c r="T13" s="4">
        <f>$T$6*'Eurostat Collected Portables GU'!T6</f>
        <v>28.279955895808932</v>
      </c>
      <c r="U13" s="4">
        <f>$U$6*'Eurostat Collected Portables GU'!U6</f>
        <v>25.289346276827473</v>
      </c>
      <c r="V13" s="4">
        <f>$V$6*'Eurostat Collected Portables GU'!V6</f>
        <v>29.241208378197189</v>
      </c>
      <c r="W13" s="4">
        <f>$W$6*'Eurostat Collected Portables GU'!W6</f>
        <v>29.754278965036125</v>
      </c>
      <c r="X13" s="51">
        <f t="shared" si="11"/>
        <v>27.373936647833236</v>
      </c>
      <c r="Y13" s="51">
        <f t="shared" si="11"/>
        <v>25.184021716006576</v>
      </c>
      <c r="Z13" s="51">
        <f t="shared" si="12"/>
        <v>23.421140195886117</v>
      </c>
      <c r="AA13" s="51">
        <f t="shared" si="12"/>
        <v>21.781660382174088</v>
      </c>
      <c r="AB13" s="51">
        <f t="shared" si="13"/>
        <v>20.474760759243644</v>
      </c>
      <c r="AC13" s="51">
        <f t="shared" si="13"/>
        <v>19.246275113689027</v>
      </c>
      <c r="AD13" s="51">
        <f t="shared" si="14"/>
        <v>18.283961358004575</v>
      </c>
      <c r="AE13" s="51">
        <f t="shared" si="14"/>
        <v>17.369763290104345</v>
      </c>
      <c r="AF13" s="51">
        <f t="shared" si="15"/>
        <v>16.674972758500171</v>
      </c>
      <c r="AG13" s="51">
        <f t="shared" si="15"/>
        <v>16.007973848160166</v>
      </c>
      <c r="AH13" s="51">
        <f t="shared" si="16"/>
        <v>15.527734632715362</v>
      </c>
      <c r="AI13" s="51">
        <f t="shared" si="16"/>
        <v>15.061902593733901</v>
      </c>
      <c r="AJ13" s="51">
        <f t="shared" si="17"/>
        <v>14.760664541859223</v>
      </c>
      <c r="AK13" s="51">
        <f t="shared" si="17"/>
        <v>14.465451251022039</v>
      </c>
      <c r="AL13" s="51">
        <f t="shared" si="18"/>
        <v>14.320796738511818</v>
      </c>
      <c r="AM13" s="51">
        <f t="shared" si="18"/>
        <v>14.1775887711267</v>
      </c>
      <c r="AN13" s="51">
        <f t="shared" ref="AN13:AP13" si="23">AM13-(AM13*0.01)</f>
        <v>14.035812883415433</v>
      </c>
      <c r="AO13" s="51">
        <f t="shared" si="23"/>
        <v>13.895454754581278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51">
        <v>0</v>
      </c>
      <c r="AV13" s="51">
        <v>0</v>
      </c>
      <c r="AW13" s="51">
        <v>0</v>
      </c>
      <c r="AX13" s="51">
        <v>0</v>
      </c>
      <c r="AY13" s="51">
        <v>0</v>
      </c>
      <c r="AZ13" s="51">
        <v>0</v>
      </c>
    </row>
    <row r="14" spans="1:52" x14ac:dyDescent="0.35">
      <c r="A14" s="1" t="s">
        <v>4</v>
      </c>
      <c r="B14" s="23">
        <f t="shared" ref="B14:C14" si="24">C14/1.1</f>
        <v>2.8591031232312587</v>
      </c>
      <c r="C14" s="23">
        <f t="shared" si="24"/>
        <v>3.1450134355543846</v>
      </c>
      <c r="D14" s="23">
        <f t="shared" si="2"/>
        <v>3.4595147791098233</v>
      </c>
      <c r="E14" s="23">
        <f t="shared" si="3"/>
        <v>3.8400614048119044</v>
      </c>
      <c r="F14" s="23">
        <f t="shared" si="4"/>
        <v>4.7232755279186422</v>
      </c>
      <c r="G14" s="23">
        <f t="shared" si="5"/>
        <v>3.7313876670557273</v>
      </c>
      <c r="H14" s="23">
        <f t="shared" si="6"/>
        <v>5.1120011038663469</v>
      </c>
      <c r="I14" s="23">
        <f t="shared" si="7"/>
        <v>3.1183206733584714</v>
      </c>
      <c r="J14" s="23">
        <f t="shared" si="8"/>
        <v>2.8688550194897937</v>
      </c>
      <c r="K14" s="23">
        <f t="shared" si="9"/>
        <v>2.2377069152020392</v>
      </c>
      <c r="L14" s="23">
        <f t="shared" si="10"/>
        <v>1.3650012182732438</v>
      </c>
      <c r="M14" s="4">
        <f>$M$6*'Eurostat Collected Portables GU'!M7</f>
        <v>1.9929017786789358</v>
      </c>
      <c r="N14" s="4">
        <f>$N$6*'Eurostat Collected Portables GU'!N7</f>
        <v>1.7496317763909763</v>
      </c>
      <c r="O14" s="4">
        <f>$O$6*'Eurostat Collected Portables GU'!O7</f>
        <v>2.3455970124341392</v>
      </c>
      <c r="P14" s="4">
        <f>$P$6*'Eurostat Collected Portables GU'!P7</f>
        <v>2.3129821252034519</v>
      </c>
      <c r="Q14" s="4">
        <f>$Q$6*'Eurostat Collected Portables GU'!Q7</f>
        <v>3.1330469309050941</v>
      </c>
      <c r="R14" s="4">
        <f>$R$6*'Eurostat Collected Portables GU'!R7</f>
        <v>3.153821288386383</v>
      </c>
      <c r="S14" s="4">
        <f>$S$6*'Eurostat Collected Portables GU'!S7</f>
        <v>3.9564071327120067</v>
      </c>
      <c r="T14" s="4">
        <f>$T$6*'Eurostat Collected Portables GU'!T7</f>
        <v>4.1477268647186429</v>
      </c>
      <c r="U14" s="4">
        <f>$U$6*'Eurostat Collected Portables GU'!U7</f>
        <v>3.2631414550745124</v>
      </c>
      <c r="V14" s="4">
        <f>$V$6*'Eurostat Collected Portables GU'!V7</f>
        <v>3.9249944131808308</v>
      </c>
      <c r="W14" s="4">
        <f>$W$6*'Eurostat Collected Portables GU'!W7</f>
        <v>3.5931218831590437</v>
      </c>
      <c r="X14" s="51">
        <f t="shared" si="11"/>
        <v>3.3056721325063201</v>
      </c>
      <c r="Y14" s="51">
        <f t="shared" si="11"/>
        <v>3.0412183619058144</v>
      </c>
      <c r="Z14" s="51">
        <f t="shared" si="12"/>
        <v>2.8283330765724073</v>
      </c>
      <c r="AA14" s="51">
        <f t="shared" si="12"/>
        <v>2.6303497612123388</v>
      </c>
      <c r="AB14" s="51">
        <f t="shared" si="13"/>
        <v>2.4725287755395984</v>
      </c>
      <c r="AC14" s="51">
        <f t="shared" si="13"/>
        <v>2.3241770490072224</v>
      </c>
      <c r="AD14" s="51">
        <f t="shared" si="14"/>
        <v>2.2079681965568612</v>
      </c>
      <c r="AE14" s="51">
        <f t="shared" si="14"/>
        <v>2.0975697867290179</v>
      </c>
      <c r="AF14" s="51">
        <f t="shared" si="15"/>
        <v>2.0136669952598574</v>
      </c>
      <c r="AG14" s="51">
        <f t="shared" si="15"/>
        <v>1.9331203154494632</v>
      </c>
      <c r="AH14" s="51">
        <f t="shared" si="16"/>
        <v>1.8751267059859793</v>
      </c>
      <c r="AI14" s="51">
        <f t="shared" si="16"/>
        <v>1.8188729048063998</v>
      </c>
      <c r="AJ14" s="51">
        <f t="shared" si="17"/>
        <v>1.7824954467102718</v>
      </c>
      <c r="AK14" s="51">
        <f t="shared" si="17"/>
        <v>1.7468455377760663</v>
      </c>
      <c r="AL14" s="51">
        <f t="shared" si="18"/>
        <v>1.7293770823983057</v>
      </c>
      <c r="AM14" s="51">
        <f t="shared" si="18"/>
        <v>1.7120833115743226</v>
      </c>
      <c r="AN14" s="51">
        <f t="shared" ref="AN14:AP14" si="25">AM14-(AM14*0.01)</f>
        <v>1.6949624784585793</v>
      </c>
      <c r="AO14" s="51">
        <f t="shared" si="25"/>
        <v>1.6780128536739936</v>
      </c>
      <c r="AP14" s="51">
        <v>0</v>
      </c>
      <c r="AQ14" s="51">
        <v>0</v>
      </c>
      <c r="AR14" s="51">
        <v>0</v>
      </c>
      <c r="AS14" s="51">
        <v>0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</row>
    <row r="15" spans="1:52" x14ac:dyDescent="0.35">
      <c r="A15" s="1" t="s">
        <v>5</v>
      </c>
      <c r="B15" s="23">
        <f t="shared" ref="B15:C15" si="26">C15/1.1</f>
        <v>74.076762738264406</v>
      </c>
      <c r="C15" s="23">
        <f t="shared" si="26"/>
        <v>81.48443901209086</v>
      </c>
      <c r="D15" s="23">
        <f t="shared" si="2"/>
        <v>89.632882913299952</v>
      </c>
      <c r="E15" s="23">
        <f t="shared" si="3"/>
        <v>99.492500033762951</v>
      </c>
      <c r="F15" s="23">
        <f t="shared" si="4"/>
        <v>122.37577504152843</v>
      </c>
      <c r="G15" s="23">
        <f t="shared" si="5"/>
        <v>96.676862282807463</v>
      </c>
      <c r="H15" s="23">
        <f t="shared" si="6"/>
        <v>132.44730132744624</v>
      </c>
      <c r="I15" s="23">
        <f t="shared" si="7"/>
        <v>80.792853809742198</v>
      </c>
      <c r="J15" s="23">
        <f t="shared" si="8"/>
        <v>74.329425504962828</v>
      </c>
      <c r="K15" s="23">
        <f t="shared" si="9"/>
        <v>57.976951893871004</v>
      </c>
      <c r="L15" s="23">
        <f t="shared" si="10"/>
        <v>35.365940655261312</v>
      </c>
      <c r="M15" s="4">
        <f>$M$6*'Eurostat Collected Portables GU'!M8</f>
        <v>51.634273356681518</v>
      </c>
      <c r="N15" s="4">
        <f>$N$6*'Eurostat Collected Portables GU'!N8</f>
        <v>57.004132069512458</v>
      </c>
      <c r="O15" s="4">
        <f>$O$6*'Eurostat Collected Portables GU'!O8</f>
        <v>66.999873637221313</v>
      </c>
      <c r="P15" s="4">
        <f>$P$6*'Eurostat Collected Portables GU'!P8</f>
        <v>67.414966819954259</v>
      </c>
      <c r="Q15" s="4">
        <f>$Q$6*'Eurostat Collected Portables GU'!Q8</f>
        <v>80.149036941517593</v>
      </c>
      <c r="R15" s="4">
        <f>$R$6*'Eurostat Collected Portables GU'!R8</f>
        <v>115.19747232316578</v>
      </c>
      <c r="S15" s="4">
        <f>$S$6*'Eurostat Collected Portables GU'!S8</f>
        <v>116.83764813790145</v>
      </c>
      <c r="T15" s="4">
        <f>$T$6*'Eurostat Collected Portables GU'!T8</f>
        <v>103.47770528733135</v>
      </c>
      <c r="U15" s="4">
        <f>$U$6*'Eurostat Collected Portables GU'!U8</f>
        <v>79.325414895978028</v>
      </c>
      <c r="V15" s="4">
        <f>$V$6*'Eurostat Collected Portables GU'!V8</f>
        <v>105.68047457489386</v>
      </c>
      <c r="W15" s="4">
        <f>$W$6*'Eurostat Collected Portables GU'!W8</f>
        <v>98.225455525010702</v>
      </c>
      <c r="X15" s="51">
        <f t="shared" si="11"/>
        <v>90.36741908300985</v>
      </c>
      <c r="Y15" s="51">
        <f t="shared" si="11"/>
        <v>83.138025556369058</v>
      </c>
      <c r="Z15" s="51">
        <f t="shared" si="12"/>
        <v>77.318363767423222</v>
      </c>
      <c r="AA15" s="51">
        <f t="shared" si="12"/>
        <v>71.906078303703595</v>
      </c>
      <c r="AB15" s="51">
        <f t="shared" si="13"/>
        <v>67.591713605481374</v>
      </c>
      <c r="AC15" s="51">
        <f t="shared" si="13"/>
        <v>63.536210789152491</v>
      </c>
      <c r="AD15" s="51">
        <f t="shared" si="14"/>
        <v>60.359400249694865</v>
      </c>
      <c r="AE15" s="51">
        <f t="shared" si="14"/>
        <v>57.341430237210119</v>
      </c>
      <c r="AF15" s="51">
        <f t="shared" si="15"/>
        <v>55.047773027721718</v>
      </c>
      <c r="AG15" s="51">
        <f t="shared" si="15"/>
        <v>52.845862106612849</v>
      </c>
      <c r="AH15" s="51">
        <f t="shared" si="16"/>
        <v>51.260486243414462</v>
      </c>
      <c r="AI15" s="51">
        <f t="shared" si="16"/>
        <v>49.722671656112027</v>
      </c>
      <c r="AJ15" s="51">
        <f t="shared" si="17"/>
        <v>48.728218222989788</v>
      </c>
      <c r="AK15" s="51">
        <f t="shared" si="17"/>
        <v>47.753653858529994</v>
      </c>
      <c r="AL15" s="51">
        <f t="shared" si="18"/>
        <v>47.276117319944696</v>
      </c>
      <c r="AM15" s="51">
        <f t="shared" si="18"/>
        <v>46.803356146745251</v>
      </c>
      <c r="AN15" s="51">
        <f t="shared" ref="AN15:AP15" si="27">AM15-(AM15*0.01)</f>
        <v>46.335322585277801</v>
      </c>
      <c r="AO15" s="51">
        <f t="shared" si="27"/>
        <v>45.871969359425023</v>
      </c>
      <c r="AP15" s="51">
        <v>0</v>
      </c>
      <c r="AQ15" s="51">
        <v>0</v>
      </c>
      <c r="AR15" s="51">
        <v>0</v>
      </c>
      <c r="AS15" s="51">
        <v>0</v>
      </c>
      <c r="AT15" s="51">
        <v>0</v>
      </c>
      <c r="AU15" s="51">
        <v>0</v>
      </c>
      <c r="AV15" s="51">
        <v>0</v>
      </c>
      <c r="AW15" s="51">
        <v>0</v>
      </c>
      <c r="AX15" s="51">
        <v>0</v>
      </c>
      <c r="AY15" s="51">
        <v>0</v>
      </c>
      <c r="AZ15" s="51">
        <v>0</v>
      </c>
    </row>
    <row r="16" spans="1:52" x14ac:dyDescent="0.35">
      <c r="A16" s="1" t="s">
        <v>6</v>
      </c>
      <c r="B16" s="23">
        <f t="shared" ref="B16:C16" si="28">C16/1.1</f>
        <v>137.67014735801419</v>
      </c>
      <c r="C16" s="23">
        <f t="shared" si="28"/>
        <v>151.43716209381563</v>
      </c>
      <c r="D16" s="23">
        <f t="shared" si="2"/>
        <v>166.58087830319721</v>
      </c>
      <c r="E16" s="23">
        <f t="shared" si="3"/>
        <v>184.90477491654892</v>
      </c>
      <c r="F16" s="23">
        <f t="shared" si="4"/>
        <v>227.43287314735517</v>
      </c>
      <c r="G16" s="23">
        <f t="shared" si="5"/>
        <v>179.67196978641059</v>
      </c>
      <c r="H16" s="23">
        <f t="shared" si="6"/>
        <v>246.15059860738253</v>
      </c>
      <c r="I16" s="23">
        <f t="shared" si="7"/>
        <v>150.15186515050334</v>
      </c>
      <c r="J16" s="23">
        <f t="shared" si="8"/>
        <v>138.13971593846307</v>
      </c>
      <c r="K16" s="23">
        <f t="shared" si="9"/>
        <v>107.74897843200119</v>
      </c>
      <c r="L16" s="23">
        <f t="shared" si="10"/>
        <v>65.726876843520728</v>
      </c>
      <c r="M16" s="4">
        <f>$M$6*'Eurostat Collected Portables GU'!M9</f>
        <v>95.96124019154027</v>
      </c>
      <c r="N16" s="4">
        <f>$N$6*'Eurostat Collected Portables GU'!N9</f>
        <v>85.280439165379519</v>
      </c>
      <c r="O16" s="4">
        <f>$O$6*'Eurostat Collected Portables GU'!O9</f>
        <v>84.381348934489679</v>
      </c>
      <c r="P16" s="4">
        <f>$P$6*'Eurostat Collected Portables GU'!P9</f>
        <v>87.103521983271449</v>
      </c>
      <c r="Q16" s="4">
        <f>$Q$6*'Eurostat Collected Portables GU'!Q9</f>
        <v>90.630503037636458</v>
      </c>
      <c r="R16" s="4">
        <f>$R$6*'Eurostat Collected Portables GU'!R9</f>
        <v>93.120723304461094</v>
      </c>
      <c r="S16" s="4">
        <f>$S$6*'Eurostat Collected Portables GU'!S9</f>
        <v>122.71043997552083</v>
      </c>
      <c r="T16" s="4">
        <f>$T$6*'Eurostat Collected Portables GU'!T9</f>
        <v>106.60196708153501</v>
      </c>
      <c r="U16" s="4">
        <f>$U$6*'Eurostat Collected Portables GU'!U9</f>
        <v>87.366727767411646</v>
      </c>
      <c r="V16" s="4">
        <f>$V$6*'Eurostat Collected Portables GU'!V9</f>
        <v>130.26075208743882</v>
      </c>
      <c r="W16" s="4">
        <f>$W$6*'Eurostat Collected Portables GU'!W9</f>
        <v>105.7346765392532</v>
      </c>
      <c r="X16" s="51">
        <f t="shared" si="11"/>
        <v>97.275902416112942</v>
      </c>
      <c r="Y16" s="51">
        <f t="shared" si="11"/>
        <v>89.493830222823902</v>
      </c>
      <c r="Z16" s="51">
        <f t="shared" si="12"/>
        <v>83.229262107226234</v>
      </c>
      <c r="AA16" s="51">
        <f t="shared" si="12"/>
        <v>77.403213759720401</v>
      </c>
      <c r="AB16" s="51">
        <f t="shared" si="13"/>
        <v>72.759020934137183</v>
      </c>
      <c r="AC16" s="51">
        <f t="shared" si="13"/>
        <v>68.393479678088951</v>
      </c>
      <c r="AD16" s="51">
        <f t="shared" si="14"/>
        <v>64.973805694184506</v>
      </c>
      <c r="AE16" s="51">
        <f t="shared" si="14"/>
        <v>61.725115409475279</v>
      </c>
      <c r="AF16" s="51">
        <f t="shared" si="15"/>
        <v>59.256110793096269</v>
      </c>
      <c r="AG16" s="51">
        <f t="shared" si="15"/>
        <v>56.885866361372422</v>
      </c>
      <c r="AH16" s="51">
        <f t="shared" si="16"/>
        <v>55.179290370531248</v>
      </c>
      <c r="AI16" s="51">
        <f t="shared" si="16"/>
        <v>53.523911659415312</v>
      </c>
      <c r="AJ16" s="51">
        <f t="shared" si="17"/>
        <v>52.453433426227008</v>
      </c>
      <c r="AK16" s="51">
        <f t="shared" si="17"/>
        <v>51.404364757702467</v>
      </c>
      <c r="AL16" s="51">
        <f t="shared" si="18"/>
        <v>50.890321110125441</v>
      </c>
      <c r="AM16" s="51">
        <f t="shared" si="18"/>
        <v>50.381417899024186</v>
      </c>
      <c r="AN16" s="51">
        <f t="shared" ref="AN16:AP16" si="29">AM16-(AM16*0.01)</f>
        <v>49.877603720033946</v>
      </c>
      <c r="AO16" s="51">
        <f t="shared" si="29"/>
        <v>49.378827682833609</v>
      </c>
      <c r="AP16" s="51">
        <v>0</v>
      </c>
      <c r="AQ16" s="51">
        <v>0</v>
      </c>
      <c r="AR16" s="51">
        <v>0</v>
      </c>
      <c r="AS16" s="51">
        <v>0</v>
      </c>
      <c r="AT16" s="51">
        <v>0</v>
      </c>
      <c r="AU16" s="51">
        <v>0</v>
      </c>
      <c r="AV16" s="51">
        <v>0</v>
      </c>
      <c r="AW16" s="51">
        <v>0</v>
      </c>
      <c r="AX16" s="51">
        <v>0</v>
      </c>
      <c r="AY16" s="51">
        <v>0</v>
      </c>
      <c r="AZ16" s="51">
        <v>0</v>
      </c>
    </row>
    <row r="17" spans="1:52" x14ac:dyDescent="0.35">
      <c r="A17" s="1" t="s">
        <v>7</v>
      </c>
      <c r="B17" s="23">
        <f t="shared" ref="B17:C17" si="30">C17/1.1</f>
        <v>6.2380431779591072</v>
      </c>
      <c r="C17" s="23">
        <f t="shared" si="30"/>
        <v>6.8618474957550184</v>
      </c>
      <c r="D17" s="23">
        <f t="shared" si="2"/>
        <v>7.5480322453305213</v>
      </c>
      <c r="E17" s="23">
        <f t="shared" si="3"/>
        <v>8.3783157923168794</v>
      </c>
      <c r="F17" s="23">
        <f t="shared" si="4"/>
        <v>10.305328424549762</v>
      </c>
      <c r="G17" s="23">
        <f t="shared" si="5"/>
        <v>8.1412094553943124</v>
      </c>
      <c r="H17" s="23">
        <f t="shared" si="6"/>
        <v>11.153456953890208</v>
      </c>
      <c r="I17" s="23">
        <f t="shared" si="7"/>
        <v>6.8036087418730267</v>
      </c>
      <c r="J17" s="23">
        <f t="shared" si="8"/>
        <v>6.2593200425231847</v>
      </c>
      <c r="K17" s="23">
        <f t="shared" si="9"/>
        <v>4.8822696331680842</v>
      </c>
      <c r="L17" s="23">
        <f t="shared" si="10"/>
        <v>2.9781844762325314</v>
      </c>
      <c r="M17" s="4">
        <f>$M$6*'Eurostat Collected Portables GU'!M10</f>
        <v>4.348149335299496</v>
      </c>
      <c r="N17" s="4">
        <f>$N$6*'Eurostat Collected Portables GU'!N10</f>
        <v>6.942087370841616</v>
      </c>
      <c r="O17" s="4">
        <f>$O$6*'Eurostat Collected Portables GU'!O10</f>
        <v>17.622049349825712</v>
      </c>
      <c r="P17" s="4">
        <f>$P$6*'Eurostat Collected Portables GU'!P10</f>
        <v>6.036319204799252</v>
      </c>
      <c r="Q17" s="4">
        <f>$Q$6*'Eurostat Collected Portables GU'!Q10</f>
        <v>9.8548567099378417</v>
      </c>
      <c r="R17" s="4">
        <f>$R$6*'Eurostat Collected Portables GU'!R10</f>
        <v>7.0269351513170291</v>
      </c>
      <c r="S17" s="4">
        <f>$S$6*'Eurostat Collected Portables GU'!S10</f>
        <v>9.6437423859855169</v>
      </c>
      <c r="T17" s="4">
        <f>$T$6*'Eurostat Collected Portables GU'!T10</f>
        <v>8.7802529733654406</v>
      </c>
      <c r="U17" s="4">
        <f>$U$6*'Eurostat Collected Portables GU'!U10</f>
        <v>5.4385690917908542</v>
      </c>
      <c r="V17" s="4">
        <f>$V$6*'Eurostat Collected Portables GU'!V10</f>
        <v>9.6162363122930348</v>
      </c>
      <c r="W17" s="4">
        <f>$W$6*'Eurostat Collected Portables GU'!W10</f>
        <v>9.2452237218361901</v>
      </c>
      <c r="X17" s="51">
        <f t="shared" si="11"/>
        <v>8.5056058240892956</v>
      </c>
      <c r="Y17" s="51">
        <f t="shared" si="11"/>
        <v>7.8251573581621514</v>
      </c>
      <c r="Z17" s="51">
        <f t="shared" si="12"/>
        <v>7.2773963430908006</v>
      </c>
      <c r="AA17" s="51">
        <f t="shared" si="12"/>
        <v>6.7679785990744445</v>
      </c>
      <c r="AB17" s="51">
        <f t="shared" si="13"/>
        <v>6.3618998831299782</v>
      </c>
      <c r="AC17" s="51">
        <f t="shared" si="13"/>
        <v>5.9801858901421792</v>
      </c>
      <c r="AD17" s="51">
        <f t="shared" si="14"/>
        <v>5.6811765956350699</v>
      </c>
      <c r="AE17" s="51">
        <f t="shared" si="14"/>
        <v>5.3971177658533165</v>
      </c>
      <c r="AF17" s="51">
        <f t="shared" si="15"/>
        <v>5.1812330552191836</v>
      </c>
      <c r="AG17" s="51">
        <f t="shared" si="15"/>
        <v>4.9739837330104164</v>
      </c>
      <c r="AH17" s="51">
        <f t="shared" si="16"/>
        <v>4.8247642210201036</v>
      </c>
      <c r="AI17" s="51">
        <f t="shared" si="16"/>
        <v>4.6800212943895003</v>
      </c>
      <c r="AJ17" s="51">
        <f t="shared" si="17"/>
        <v>4.58642086850171</v>
      </c>
      <c r="AK17" s="51">
        <f t="shared" si="17"/>
        <v>4.4946924511316757</v>
      </c>
      <c r="AL17" s="51">
        <f t="shared" si="18"/>
        <v>4.4497455266203589</v>
      </c>
      <c r="AM17" s="51">
        <f t="shared" si="18"/>
        <v>4.4052480713541557</v>
      </c>
      <c r="AN17" s="51">
        <f t="shared" ref="AN17:AP17" si="31">AM17-(AM17*0.01)</f>
        <v>4.3611955906406141</v>
      </c>
      <c r="AO17" s="51">
        <f t="shared" si="31"/>
        <v>4.3175836347342083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</v>
      </c>
      <c r="AV17" s="51">
        <v>0</v>
      </c>
      <c r="AW17" s="51">
        <v>0</v>
      </c>
      <c r="AX17" s="51">
        <v>0</v>
      </c>
      <c r="AY17" s="51">
        <v>0</v>
      </c>
      <c r="AZ17" s="51">
        <v>0</v>
      </c>
    </row>
    <row r="18" spans="1:52" x14ac:dyDescent="0.35">
      <c r="A18" s="1" t="s">
        <v>8</v>
      </c>
      <c r="B18" s="23">
        <f t="shared" ref="B18:C18" si="32">C18/1.1</f>
        <v>83.867024948116878</v>
      </c>
      <c r="C18" s="23">
        <f t="shared" si="32"/>
        <v>92.253727442928579</v>
      </c>
      <c r="D18" s="23">
        <f t="shared" si="2"/>
        <v>101.47910018722145</v>
      </c>
      <c r="E18" s="23">
        <f t="shared" si="3"/>
        <v>112.64180120781582</v>
      </c>
      <c r="F18" s="23">
        <f t="shared" si="4"/>
        <v>138.54941548561345</v>
      </c>
      <c r="G18" s="23">
        <f t="shared" si="5"/>
        <v>109.45403823363463</v>
      </c>
      <c r="H18" s="23">
        <f t="shared" si="6"/>
        <v>149.95203238007946</v>
      </c>
      <c r="I18" s="23">
        <f t="shared" si="7"/>
        <v>91.47073975184847</v>
      </c>
      <c r="J18" s="23">
        <f t="shared" si="8"/>
        <v>84.153080571700599</v>
      </c>
      <c r="K18" s="23">
        <f t="shared" si="9"/>
        <v>65.639402845926469</v>
      </c>
      <c r="L18" s="23">
        <f t="shared" si="10"/>
        <v>40.040035736015149</v>
      </c>
      <c r="M18" s="4">
        <f>$M$6*'Eurostat Collected Portables GU'!M11</f>
        <v>58.458452174582114</v>
      </c>
      <c r="N18" s="4">
        <f>$N$6*'Eurostat Collected Portables GU'!N11</f>
        <v>51.924555944506395</v>
      </c>
      <c r="O18" s="4">
        <f>$O$6*'Eurostat Collected Portables GU'!O11</f>
        <v>67.781739308032698</v>
      </c>
      <c r="P18" s="4">
        <f>$P$6*'Eurostat Collected Portables GU'!P11</f>
        <v>70.630576115968822</v>
      </c>
      <c r="Q18" s="4">
        <f>$Q$6*'Eurostat Collected Portables GU'!Q11</f>
        <v>73.655085121096121</v>
      </c>
      <c r="R18" s="4">
        <f>$R$6*'Eurostat Collected Portables GU'!R11</f>
        <v>72.261238642677483</v>
      </c>
      <c r="S18" s="4">
        <f>$S$6*'Eurostat Collected Portables GU'!S11</f>
        <v>84.691840184616396</v>
      </c>
      <c r="T18" s="4">
        <f>$T$6*'Eurostat Collected Portables GU'!T11</f>
        <v>78.968410177630275</v>
      </c>
      <c r="U18" s="4">
        <f>$U$6*'Eurostat Collected Portables GU'!U11</f>
        <v>65.223982179406036</v>
      </c>
      <c r="V18" s="4">
        <f>$V$6*'Eurostat Collected Portables GU'!V11</f>
        <v>85.761127928001144</v>
      </c>
      <c r="W18" s="4">
        <f>$W$6*'Eurostat Collected Portables GU'!W11</f>
        <v>84.539294644213896</v>
      </c>
      <c r="X18" s="51">
        <f t="shared" si="11"/>
        <v>77.776151072676782</v>
      </c>
      <c r="Y18" s="51">
        <f t="shared" si="11"/>
        <v>71.554058986862643</v>
      </c>
      <c r="Z18" s="51">
        <f t="shared" si="12"/>
        <v>66.54527485778226</v>
      </c>
      <c r="AA18" s="51">
        <f t="shared" si="12"/>
        <v>61.887105617737504</v>
      </c>
      <c r="AB18" s="51">
        <f t="shared" si="13"/>
        <v>58.173879280673255</v>
      </c>
      <c r="AC18" s="51">
        <f t="shared" si="13"/>
        <v>54.683446523832856</v>
      </c>
      <c r="AD18" s="51">
        <f t="shared" si="14"/>
        <v>51.949274197641216</v>
      </c>
      <c r="AE18" s="51">
        <f t="shared" si="14"/>
        <v>49.351810487759153</v>
      </c>
      <c r="AF18" s="51">
        <f t="shared" si="15"/>
        <v>47.377738068248789</v>
      </c>
      <c r="AG18" s="51">
        <f t="shared" si="15"/>
        <v>45.482628545518835</v>
      </c>
      <c r="AH18" s="51">
        <f t="shared" si="16"/>
        <v>44.11814968915327</v>
      </c>
      <c r="AI18" s="51">
        <f t="shared" si="16"/>
        <v>42.794605198478671</v>
      </c>
      <c r="AJ18" s="51">
        <f t="shared" si="17"/>
        <v>41.938713094509097</v>
      </c>
      <c r="AK18" s="51">
        <f t="shared" si="17"/>
        <v>41.099938832618918</v>
      </c>
      <c r="AL18" s="51">
        <f t="shared" si="18"/>
        <v>40.688939444292728</v>
      </c>
      <c r="AM18" s="51">
        <f t="shared" si="18"/>
        <v>40.282050049849801</v>
      </c>
      <c r="AN18" s="51">
        <f t="shared" ref="AN18:AP18" si="33">AM18-(AM18*0.01)</f>
        <v>39.879229549351301</v>
      </c>
      <c r="AO18" s="51">
        <f t="shared" si="33"/>
        <v>39.480437253857787</v>
      </c>
      <c r="AP18" s="51">
        <v>0</v>
      </c>
      <c r="AQ18" s="51">
        <v>0</v>
      </c>
      <c r="AR18" s="51">
        <v>0</v>
      </c>
      <c r="AS18" s="51">
        <v>0</v>
      </c>
      <c r="AT18" s="51">
        <v>0</v>
      </c>
      <c r="AU18" s="51">
        <v>0</v>
      </c>
      <c r="AV18" s="51">
        <v>0</v>
      </c>
      <c r="AW18" s="51">
        <v>0</v>
      </c>
      <c r="AX18" s="51">
        <v>0</v>
      </c>
      <c r="AY18" s="51">
        <v>0</v>
      </c>
      <c r="AZ18" s="51">
        <v>0</v>
      </c>
    </row>
    <row r="19" spans="1:52" x14ac:dyDescent="0.35">
      <c r="A19" s="1" t="s">
        <v>9</v>
      </c>
      <c r="B19" s="23">
        <f t="shared" ref="B19:C19" si="34">C19/1.1</f>
        <v>1006.8374968203166</v>
      </c>
      <c r="C19" s="23">
        <f t="shared" si="34"/>
        <v>1107.5212465023483</v>
      </c>
      <c r="D19" s="23">
        <f t="shared" si="2"/>
        <v>1218.2733711525832</v>
      </c>
      <c r="E19" s="23">
        <f t="shared" si="3"/>
        <v>1352.2834419793676</v>
      </c>
      <c r="F19" s="23">
        <f t="shared" si="4"/>
        <v>1663.3086336346221</v>
      </c>
      <c r="G19" s="23">
        <f t="shared" si="5"/>
        <v>1314.0138205713515</v>
      </c>
      <c r="H19" s="23">
        <f t="shared" si="6"/>
        <v>1800.1989341827516</v>
      </c>
      <c r="I19" s="23">
        <f t="shared" si="7"/>
        <v>1098.1213498514785</v>
      </c>
      <c r="J19" s="23">
        <f t="shared" si="8"/>
        <v>1010.2716418633603</v>
      </c>
      <c r="K19" s="23">
        <f t="shared" si="9"/>
        <v>788.01188065342103</v>
      </c>
      <c r="L19" s="23">
        <f t="shared" si="10"/>
        <v>480.68724719858682</v>
      </c>
      <c r="M19" s="4">
        <f>$M$6*'Eurostat Collected Portables GU'!M12</f>
        <v>701.80338090993678</v>
      </c>
      <c r="N19" s="4">
        <f>$N$6*'Eurostat Collected Portables GU'!N12</f>
        <v>664.63431608968187</v>
      </c>
      <c r="O19" s="4">
        <f>$O$6*'Eurostat Collected Portables GU'!O12</f>
        <v>683.59117034170322</v>
      </c>
      <c r="P19" s="4">
        <f>$P$6*'Eurostat Collected Portables GU'!P12</f>
        <v>676.3498219283947</v>
      </c>
      <c r="Q19" s="4">
        <f>$Q$6*'Eurostat Collected Portables GU'!Q12</f>
        <v>700.43536477107341</v>
      </c>
      <c r="R19" s="4">
        <f>$R$6*'Eurostat Collected Portables GU'!R12</f>
        <v>756.80644881664819</v>
      </c>
      <c r="S19" s="4">
        <f>$S$6*'Eurostat Collected Portables GU'!S12</f>
        <v>864.28950191322758</v>
      </c>
      <c r="T19" s="4">
        <f>$T$6*'Eurostat Collected Portables GU'!T12</f>
        <v>775.67879028504501</v>
      </c>
      <c r="U19" s="4">
        <f>$U$6*'Eurostat Collected Portables GU'!U12</f>
        <v>603.0596184354373</v>
      </c>
      <c r="V19" s="4">
        <f>$V$6*'Eurostat Collected Portables GU'!V12</f>
        <v>742.02019381183607</v>
      </c>
      <c r="W19" s="4">
        <f>$W$6*'Eurostat Collected Portables GU'!W12</f>
        <v>809.8654491704541</v>
      </c>
      <c r="X19" s="51">
        <f t="shared" si="11"/>
        <v>745.07621323681781</v>
      </c>
      <c r="Y19" s="51">
        <f t="shared" si="11"/>
        <v>685.47011617787234</v>
      </c>
      <c r="Z19" s="51">
        <f t="shared" si="12"/>
        <v>637.48720804542131</v>
      </c>
      <c r="AA19" s="51">
        <f t="shared" si="12"/>
        <v>592.86310348224185</v>
      </c>
      <c r="AB19" s="51">
        <f t="shared" si="13"/>
        <v>557.2913172733073</v>
      </c>
      <c r="AC19" s="51">
        <f t="shared" si="13"/>
        <v>523.85383823690881</v>
      </c>
      <c r="AD19" s="51">
        <f t="shared" si="14"/>
        <v>497.66114632506338</v>
      </c>
      <c r="AE19" s="51">
        <f t="shared" si="14"/>
        <v>472.77808900881018</v>
      </c>
      <c r="AF19" s="51">
        <f t="shared" si="15"/>
        <v>453.86696544845779</v>
      </c>
      <c r="AG19" s="51">
        <f t="shared" si="15"/>
        <v>435.71228683051947</v>
      </c>
      <c r="AH19" s="51">
        <f t="shared" si="16"/>
        <v>422.64091822560391</v>
      </c>
      <c r="AI19" s="51">
        <f t="shared" si="16"/>
        <v>409.96169067883579</v>
      </c>
      <c r="AJ19" s="51">
        <f t="shared" si="17"/>
        <v>401.76245686525908</v>
      </c>
      <c r="AK19" s="51">
        <f t="shared" si="17"/>
        <v>393.7272077279539</v>
      </c>
      <c r="AL19" s="51">
        <f t="shared" si="18"/>
        <v>389.78993565067435</v>
      </c>
      <c r="AM19" s="51">
        <f t="shared" si="18"/>
        <v>385.89203629416761</v>
      </c>
      <c r="AN19" s="51">
        <f t="shared" ref="AN19:AP19" si="35">AM19-(AM19*0.01)</f>
        <v>382.03311593122595</v>
      </c>
      <c r="AO19" s="51">
        <f t="shared" si="35"/>
        <v>378.21278477191368</v>
      </c>
      <c r="AP19" s="51">
        <v>0</v>
      </c>
      <c r="AQ19" s="51">
        <v>0</v>
      </c>
      <c r="AR19" s="51">
        <v>0</v>
      </c>
      <c r="AS19" s="51">
        <v>0</v>
      </c>
      <c r="AT19" s="51">
        <v>0</v>
      </c>
      <c r="AU19" s="51">
        <v>0</v>
      </c>
      <c r="AV19" s="51">
        <v>0</v>
      </c>
      <c r="AW19" s="51">
        <v>0</v>
      </c>
      <c r="AX19" s="51">
        <v>0</v>
      </c>
      <c r="AY19" s="51">
        <v>0</v>
      </c>
      <c r="AZ19" s="51">
        <v>0</v>
      </c>
    </row>
    <row r="20" spans="1:52" x14ac:dyDescent="0.35">
      <c r="A20" s="1" t="s">
        <v>10</v>
      </c>
      <c r="B20" s="23">
        <f t="shared" ref="B20:C20" si="36">C20/1.1</f>
        <v>1554.1838872164585</v>
      </c>
      <c r="C20" s="23">
        <f t="shared" si="36"/>
        <v>1709.6022759381044</v>
      </c>
      <c r="D20" s="23">
        <f t="shared" si="2"/>
        <v>1880.5625035319151</v>
      </c>
      <c r="E20" s="23">
        <f t="shared" si="3"/>
        <v>2087.4243789204261</v>
      </c>
      <c r="F20" s="23">
        <f t="shared" si="4"/>
        <v>2567.5319860721238</v>
      </c>
      <c r="G20" s="23">
        <f t="shared" si="5"/>
        <v>2028.3502689969778</v>
      </c>
      <c r="H20" s="23">
        <f t="shared" si="6"/>
        <v>2778.8398685258599</v>
      </c>
      <c r="I20" s="23">
        <f t="shared" si="7"/>
        <v>1695.0923198007745</v>
      </c>
      <c r="J20" s="23">
        <f t="shared" si="8"/>
        <v>1559.4849342167126</v>
      </c>
      <c r="K20" s="23">
        <f t="shared" si="9"/>
        <v>1216.3982486890359</v>
      </c>
      <c r="L20" s="23">
        <f t="shared" si="10"/>
        <v>742.00293170031182</v>
      </c>
      <c r="M20" s="4">
        <f>M4*'Eurostat Collected Portables GU'!M13</f>
        <v>1083.3242802824552</v>
      </c>
      <c r="N20" s="4">
        <f>N4*'Eurostat Collected Portables GU'!N13</f>
        <v>1038.5438632761354</v>
      </c>
      <c r="O20" s="4">
        <f>O4*'Eurostat Collected Portables GU'!O13</f>
        <v>1132.0803023145961</v>
      </c>
      <c r="P20" s="4">
        <f>P4*'Eurostat Collected Portables GU'!P13</f>
        <v>1091.133515349271</v>
      </c>
      <c r="Q20" s="4">
        <f>Q4*'Eurostat Collected Portables GU'!Q13</f>
        <v>1134.5804732189288</v>
      </c>
      <c r="R20" s="4">
        <f>R4*'Eurostat Collected Portables GU'!R13</f>
        <v>1128.7942871460787</v>
      </c>
      <c r="S20" s="4">
        <f>S4*'Eurostat Collected Portables GU'!S13</f>
        <v>1324.058975928162</v>
      </c>
      <c r="T20" s="4">
        <f>T4*'Eurostat Collected Portables GU'!T13</f>
        <v>1321.5497292311627</v>
      </c>
      <c r="U20" s="4">
        <f>U4*'Eurostat Collected Portables GU'!U13</f>
        <v>1073.1462225765881</v>
      </c>
      <c r="V20" s="4">
        <f>V4*'Eurostat Collected Portables GU'!V13</f>
        <v>1292.4515978302827</v>
      </c>
      <c r="W20" s="4">
        <f>W4*'Eurostat Collected Portables GU'!W13</f>
        <v>1195.9847490640843</v>
      </c>
      <c r="X20" s="51">
        <f t="shared" si="11"/>
        <v>1100.3059691389576</v>
      </c>
      <c r="Y20" s="51">
        <f t="shared" si="11"/>
        <v>1012.281491607841</v>
      </c>
      <c r="Z20" s="51">
        <f t="shared" si="12"/>
        <v>941.42178719529204</v>
      </c>
      <c r="AA20" s="51">
        <f t="shared" si="12"/>
        <v>875.52226209162154</v>
      </c>
      <c r="AB20" s="51">
        <f t="shared" si="13"/>
        <v>822.9909263661242</v>
      </c>
      <c r="AC20" s="51">
        <f t="shared" si="13"/>
        <v>773.61147078415672</v>
      </c>
      <c r="AD20" s="51">
        <f t="shared" si="14"/>
        <v>734.93089724494894</v>
      </c>
      <c r="AE20" s="51">
        <f t="shared" si="14"/>
        <v>698.18435238270149</v>
      </c>
      <c r="AF20" s="51">
        <f t="shared" si="15"/>
        <v>670.25697828739339</v>
      </c>
      <c r="AG20" s="51">
        <f t="shared" si="15"/>
        <v>643.4466991558977</v>
      </c>
      <c r="AH20" s="51">
        <f t="shared" si="16"/>
        <v>624.14329818122076</v>
      </c>
      <c r="AI20" s="51">
        <f t="shared" si="16"/>
        <v>605.4189992357841</v>
      </c>
      <c r="AJ20" s="51">
        <f t="shared" si="17"/>
        <v>593.31061925106837</v>
      </c>
      <c r="AK20" s="51">
        <f t="shared" si="17"/>
        <v>581.44440686604696</v>
      </c>
      <c r="AL20" s="51">
        <f t="shared" si="18"/>
        <v>575.6299627973865</v>
      </c>
      <c r="AM20" s="51">
        <f t="shared" si="18"/>
        <v>569.87366316941268</v>
      </c>
      <c r="AN20" s="51">
        <f t="shared" ref="AN20:AP20" si="37">AM20-(AM20*0.01)</f>
        <v>564.17492653771853</v>
      </c>
      <c r="AO20" s="51">
        <f t="shared" si="37"/>
        <v>558.53317727234139</v>
      </c>
      <c r="AP20" s="51">
        <v>0</v>
      </c>
      <c r="AQ20" s="51">
        <v>0</v>
      </c>
      <c r="AR20" s="51">
        <v>0</v>
      </c>
      <c r="AS20" s="51">
        <v>0</v>
      </c>
      <c r="AT20" s="51">
        <v>0</v>
      </c>
      <c r="AU20" s="51">
        <v>0</v>
      </c>
      <c r="AV20" s="51">
        <v>0</v>
      </c>
      <c r="AW20" s="51">
        <v>0</v>
      </c>
      <c r="AX20" s="51">
        <v>0</v>
      </c>
      <c r="AY20" s="51">
        <v>0</v>
      </c>
      <c r="AZ20" s="51">
        <v>0</v>
      </c>
    </row>
    <row r="21" spans="1:52" x14ac:dyDescent="0.35">
      <c r="A21" s="1" t="s">
        <v>11</v>
      </c>
      <c r="B21" s="23">
        <f t="shared" ref="B21:C21" si="38">C21/1.1</f>
        <v>37.4069459754893</v>
      </c>
      <c r="C21" s="23">
        <f t="shared" si="38"/>
        <v>41.147640573038231</v>
      </c>
      <c r="D21" s="23">
        <f t="shared" si="2"/>
        <v>45.262404630342061</v>
      </c>
      <c r="E21" s="23">
        <f t="shared" si="3"/>
        <v>50.241269139679694</v>
      </c>
      <c r="F21" s="23">
        <f t="shared" si="4"/>
        <v>61.796761041806022</v>
      </c>
      <c r="G21" s="23">
        <f t="shared" si="5"/>
        <v>48.819441223026757</v>
      </c>
      <c r="H21" s="23">
        <f t="shared" si="6"/>
        <v>66.882634475546666</v>
      </c>
      <c r="I21" s="23">
        <f t="shared" si="7"/>
        <v>40.798407030083467</v>
      </c>
      <c r="J21" s="23">
        <f t="shared" si="8"/>
        <v>37.534534467676792</v>
      </c>
      <c r="K21" s="23">
        <f t="shared" si="9"/>
        <v>29.276936884787901</v>
      </c>
      <c r="L21" s="23">
        <f t="shared" si="10"/>
        <v>17.858931499720619</v>
      </c>
      <c r="M21" s="4">
        <f>$M$6*'Eurostat Collected Portables GU'!M14</f>
        <v>26.074039989592105</v>
      </c>
      <c r="N21" s="4">
        <f>$N$6*'Eurostat Collected Portables GU'!N14</f>
        <v>26.086031106432042</v>
      </c>
      <c r="O21" s="4">
        <f>$O$6*'Eurostat Collected Portables GU'!O14</f>
        <v>29.757641570541665</v>
      </c>
      <c r="P21" s="4">
        <f>$P$6*'Eurostat Collected Portables GU'!P14</f>
        <v>29.880289925846299</v>
      </c>
      <c r="Q21" s="4">
        <f>$Q$6*'Eurostat Collected Portables GU'!Q14</f>
        <v>32.298865633148878</v>
      </c>
      <c r="R21" s="4">
        <f>$R$6*'Eurostat Collected Portables GU'!R14</f>
        <v>34.968685162459543</v>
      </c>
      <c r="S21" s="4">
        <f>$S$6*'Eurostat Collected Portables GU'!S14</f>
        <v>35.298569887164938</v>
      </c>
      <c r="T21" s="4">
        <f>$T$6*'Eurostat Collected Portables GU'!T14</f>
        <v>29.788220210252074</v>
      </c>
      <c r="U21" s="4">
        <f>$U$6*'Eurostat Collected Portables GU'!U14</f>
        <v>23.696622471374436</v>
      </c>
      <c r="V21" s="4">
        <f>$V$6*'Eurostat Collected Portables GU'!V14</f>
        <v>29.486520529020989</v>
      </c>
      <c r="W21" s="4">
        <f>$W$6*'Eurostat Collected Portables GU'!W14</f>
        <v>25.676691209990469</v>
      </c>
      <c r="X21" s="51">
        <f t="shared" si="11"/>
        <v>23.622555913191231</v>
      </c>
      <c r="Y21" s="51">
        <f t="shared" si="11"/>
        <v>21.732751440135932</v>
      </c>
      <c r="Z21" s="51">
        <f t="shared" si="12"/>
        <v>20.211458839326415</v>
      </c>
      <c r="AA21" s="51">
        <f t="shared" si="12"/>
        <v>18.796656720573566</v>
      </c>
      <c r="AB21" s="51">
        <f t="shared" si="13"/>
        <v>17.668857317339153</v>
      </c>
      <c r="AC21" s="51">
        <f t="shared" si="13"/>
        <v>16.608725878298806</v>
      </c>
      <c r="AD21" s="51">
        <f t="shared" si="14"/>
        <v>15.778289584383865</v>
      </c>
      <c r="AE21" s="51">
        <f t="shared" si="14"/>
        <v>14.989375105164672</v>
      </c>
      <c r="AF21" s="51">
        <f t="shared" si="15"/>
        <v>14.389800100958086</v>
      </c>
      <c r="AG21" s="51">
        <f t="shared" si="15"/>
        <v>13.814208096919762</v>
      </c>
      <c r="AH21" s="51">
        <f t="shared" si="16"/>
        <v>13.399781854012168</v>
      </c>
      <c r="AI21" s="51">
        <f t="shared" si="16"/>
        <v>12.997788398391803</v>
      </c>
      <c r="AJ21" s="51">
        <f t="shared" si="17"/>
        <v>12.737832630423966</v>
      </c>
      <c r="AK21" s="51">
        <f t="shared" si="17"/>
        <v>12.483075977815487</v>
      </c>
      <c r="AL21" s="51">
        <f t="shared" si="18"/>
        <v>12.358245218037332</v>
      </c>
      <c r="AM21" s="51">
        <f t="shared" si="18"/>
        <v>12.234662765856958</v>
      </c>
      <c r="AN21" s="51">
        <f t="shared" ref="AN21:AP21" si="39">AM21-(AM21*0.01)</f>
        <v>12.112316138198389</v>
      </c>
      <c r="AO21" s="51">
        <f t="shared" si="39"/>
        <v>11.991192976816405</v>
      </c>
      <c r="AP21" s="51">
        <v>0</v>
      </c>
      <c r="AQ21" s="51">
        <v>0</v>
      </c>
      <c r="AR21" s="51">
        <v>0</v>
      </c>
      <c r="AS21" s="51">
        <v>0</v>
      </c>
      <c r="AT21" s="51">
        <v>0</v>
      </c>
      <c r="AU21" s="51">
        <v>0</v>
      </c>
      <c r="AV21" s="51">
        <v>0</v>
      </c>
      <c r="AW21" s="51">
        <v>0</v>
      </c>
      <c r="AX21" s="51">
        <v>0</v>
      </c>
      <c r="AY21" s="51">
        <v>0</v>
      </c>
      <c r="AZ21" s="51">
        <v>0</v>
      </c>
    </row>
    <row r="22" spans="1:52" x14ac:dyDescent="0.35">
      <c r="A22" s="1" t="s">
        <v>12</v>
      </c>
      <c r="B22" s="23">
        <f t="shared" ref="B22:C22" si="40">C22/1.1</f>
        <v>39.074409350827189</v>
      </c>
      <c r="C22" s="23">
        <f t="shared" si="40"/>
        <v>42.981850285909914</v>
      </c>
      <c r="D22" s="23">
        <f t="shared" si="2"/>
        <v>47.280035314500907</v>
      </c>
      <c r="E22" s="23">
        <f t="shared" si="3"/>
        <v>52.48083919909601</v>
      </c>
      <c r="F22" s="23">
        <f t="shared" si="4"/>
        <v>64.551432214888095</v>
      </c>
      <c r="G22" s="23">
        <f t="shared" si="5"/>
        <v>50.995631449761596</v>
      </c>
      <c r="H22" s="23">
        <f t="shared" si="6"/>
        <v>69.864015086173396</v>
      </c>
      <c r="I22" s="23">
        <f t="shared" si="7"/>
        <v>42.617049202565774</v>
      </c>
      <c r="J22" s="23">
        <f t="shared" si="8"/>
        <v>39.207685266360514</v>
      </c>
      <c r="K22" s="23">
        <f t="shared" si="9"/>
        <v>30.581994507761202</v>
      </c>
      <c r="L22" s="23">
        <f t="shared" si="10"/>
        <v>18.655016649734332</v>
      </c>
      <c r="M22" s="4">
        <f>$M$6*'Eurostat Collected Portables GU'!M15</f>
        <v>27.236324308612122</v>
      </c>
      <c r="N22" s="4">
        <f>$N$6*'Eurostat Collected Portables GU'!N15</f>
        <v>29.743740198646599</v>
      </c>
      <c r="O22" s="4">
        <f>$O$6*'Eurostat Collected Portables GU'!O15</f>
        <v>31.274626832455191</v>
      </c>
      <c r="P22" s="4">
        <f>$P$6*'Eurostat Collected Portables GU'!P15</f>
        <v>34.243418292646226</v>
      </c>
      <c r="Q22" s="4">
        <f>$Q$6*'Eurostat Collected Portables GU'!Q15</f>
        <v>42.495509281003642</v>
      </c>
      <c r="R22" s="4">
        <f>$R$6*'Eurostat Collected Portables GU'!R15</f>
        <v>51.014442594600794</v>
      </c>
      <c r="S22" s="4">
        <f>$S$6*'Eurostat Collected Portables GU'!S15</f>
        <v>61.200672834138857</v>
      </c>
      <c r="T22" s="4">
        <f>$T$6*'Eurostat Collected Portables GU'!T15</f>
        <v>57.583376862132852</v>
      </c>
      <c r="U22" s="4">
        <f>$U$6*'Eurostat Collected Portables GU'!U15</f>
        <v>56.677659320877545</v>
      </c>
      <c r="V22" s="4">
        <f>$V$6*'Eurostat Collected Portables GU'!V15</f>
        <v>62.309286309245685</v>
      </c>
      <c r="W22" s="4">
        <f>$W$6*'Eurostat Collected Portables GU'!W15</f>
        <v>53.735339623423449</v>
      </c>
      <c r="X22" s="51">
        <f t="shared" si="11"/>
        <v>49.436512453549575</v>
      </c>
      <c r="Y22" s="51">
        <f t="shared" si="11"/>
        <v>45.481591457265608</v>
      </c>
      <c r="Z22" s="51">
        <f t="shared" si="12"/>
        <v>42.297880055257018</v>
      </c>
      <c r="AA22" s="51">
        <f t="shared" si="12"/>
        <v>39.337028451389024</v>
      </c>
      <c r="AB22" s="51">
        <f t="shared" si="13"/>
        <v>36.976806744305684</v>
      </c>
      <c r="AC22" s="51">
        <f t="shared" si="13"/>
        <v>34.758198339647343</v>
      </c>
      <c r="AD22" s="51">
        <f t="shared" si="14"/>
        <v>33.020288422664976</v>
      </c>
      <c r="AE22" s="51">
        <f t="shared" si="14"/>
        <v>31.369274001531728</v>
      </c>
      <c r="AF22" s="51">
        <f t="shared" si="15"/>
        <v>30.11450304147046</v>
      </c>
      <c r="AG22" s="51">
        <f t="shared" si="15"/>
        <v>28.909922919811642</v>
      </c>
      <c r="AH22" s="51">
        <f t="shared" si="16"/>
        <v>28.042625232217294</v>
      </c>
      <c r="AI22" s="51">
        <f t="shared" si="16"/>
        <v>27.201346475250773</v>
      </c>
      <c r="AJ22" s="51">
        <f t="shared" si="17"/>
        <v>26.657319545745757</v>
      </c>
      <c r="AK22" s="51">
        <f t="shared" si="17"/>
        <v>26.124173154830842</v>
      </c>
      <c r="AL22" s="51">
        <f t="shared" si="18"/>
        <v>25.862931423282532</v>
      </c>
      <c r="AM22" s="51">
        <f t="shared" si="18"/>
        <v>25.604302109049708</v>
      </c>
      <c r="AN22" s="51">
        <f t="shared" ref="AN22:AP22" si="41">AM22-(AM22*0.01)</f>
        <v>25.34825908795921</v>
      </c>
      <c r="AO22" s="51">
        <f t="shared" si="41"/>
        <v>25.094776497079618</v>
      </c>
      <c r="AP22" s="51">
        <v>0</v>
      </c>
      <c r="AQ22" s="51">
        <v>0</v>
      </c>
      <c r="AR22" s="51">
        <v>0</v>
      </c>
      <c r="AS22" s="51">
        <v>0</v>
      </c>
      <c r="AT22" s="51">
        <v>0</v>
      </c>
      <c r="AU22" s="51">
        <v>0</v>
      </c>
      <c r="AV22" s="51">
        <v>0</v>
      </c>
      <c r="AW22" s="51">
        <v>0</v>
      </c>
      <c r="AX22" s="51">
        <v>0</v>
      </c>
      <c r="AY22" s="51">
        <v>0</v>
      </c>
      <c r="AZ22" s="51">
        <v>0</v>
      </c>
    </row>
    <row r="23" spans="1:52" x14ac:dyDescent="0.35">
      <c r="A23" s="1" t="s">
        <v>13</v>
      </c>
      <c r="B23" s="23">
        <f t="shared" ref="B23:C23" si="42">C23/1.1</f>
        <v>43.276424547091317</v>
      </c>
      <c r="C23" s="23">
        <f t="shared" si="42"/>
        <v>47.604067001800452</v>
      </c>
      <c r="D23" s="23">
        <f t="shared" si="2"/>
        <v>52.364473701980501</v>
      </c>
      <c r="E23" s="23">
        <f t="shared" si="3"/>
        <v>58.124565809198359</v>
      </c>
      <c r="F23" s="23">
        <f t="shared" si="4"/>
        <v>71.493215945313977</v>
      </c>
      <c r="G23" s="23">
        <f t="shared" si="5"/>
        <v>56.479640596798049</v>
      </c>
      <c r="H23" s="23">
        <f t="shared" si="6"/>
        <v>77.377107617613333</v>
      </c>
      <c r="I23" s="23">
        <f t="shared" si="7"/>
        <v>47.200035646744134</v>
      </c>
      <c r="J23" s="23">
        <f t="shared" si="8"/>
        <v>43.424032795004607</v>
      </c>
      <c r="K23" s="23">
        <f t="shared" si="9"/>
        <v>33.870745580103595</v>
      </c>
      <c r="L23" s="23">
        <f t="shared" si="10"/>
        <v>20.661154803863191</v>
      </c>
      <c r="M23" s="4">
        <f>$M$6*'Eurostat Collected Portables GU'!M16</f>
        <v>30.165286013640259</v>
      </c>
      <c r="N23" s="4">
        <f>$N$6*'Eurostat Collected Portables GU'!N16</f>
        <v>29.236346983493213</v>
      </c>
      <c r="O23" s="4">
        <f>$O$6*'Eurostat Collected Portables GU'!O16</f>
        <v>35.153883429942418</v>
      </c>
      <c r="P23" s="4">
        <f>$P$6*'Eurostat Collected Portables GU'!P16</f>
        <v>31.072940355172229</v>
      </c>
      <c r="Q23" s="4">
        <f>$Q$6*'Eurostat Collected Portables GU'!Q16</f>
        <v>32.003284871368948</v>
      </c>
      <c r="R23" s="4">
        <f>$R$6*'Eurostat Collected Portables GU'!R16</f>
        <v>30.68751467337103</v>
      </c>
      <c r="S23" s="4">
        <f>$S$6*'Eurostat Collected Portables GU'!S16</f>
        <v>54.628345913869943</v>
      </c>
      <c r="T23" s="4">
        <f>$T$6*'Eurostat Collected Portables GU'!T16</f>
        <v>35.123189510621422</v>
      </c>
      <c r="U23" s="4">
        <f>$U$6*'Eurostat Collected Portables GU'!U16</f>
        <v>29.845599943374364</v>
      </c>
      <c r="V23" s="4">
        <f>$V$6*'Eurostat Collected Portables GU'!V16</f>
        <v>42.824511140196627</v>
      </c>
      <c r="W23" s="4">
        <f>$W$6*'Eurostat Collected Portables GU'!W16</f>
        <v>37.032812197188328</v>
      </c>
      <c r="X23" s="51">
        <f t="shared" si="11"/>
        <v>34.070187221413264</v>
      </c>
      <c r="Y23" s="51">
        <f t="shared" si="11"/>
        <v>31.344572243700203</v>
      </c>
      <c r="Z23" s="51">
        <f t="shared" si="12"/>
        <v>29.150452186641189</v>
      </c>
      <c r="AA23" s="51">
        <f t="shared" si="12"/>
        <v>27.109920533576307</v>
      </c>
      <c r="AB23" s="51">
        <f t="shared" si="13"/>
        <v>25.483325301561727</v>
      </c>
      <c r="AC23" s="51">
        <f t="shared" si="13"/>
        <v>23.954325783468025</v>
      </c>
      <c r="AD23" s="51">
        <f t="shared" si="14"/>
        <v>22.756609494294626</v>
      </c>
      <c r="AE23" s="51">
        <f t="shared" si="14"/>
        <v>21.618779019579893</v>
      </c>
      <c r="AF23" s="51">
        <f t="shared" si="15"/>
        <v>20.754027858796697</v>
      </c>
      <c r="AG23" s="51">
        <f t="shared" si="15"/>
        <v>19.92386674444483</v>
      </c>
      <c r="AH23" s="51">
        <f t="shared" si="16"/>
        <v>19.326150742111484</v>
      </c>
      <c r="AI23" s="51">
        <f t="shared" si="16"/>
        <v>18.746366219848138</v>
      </c>
      <c r="AJ23" s="51">
        <f t="shared" si="17"/>
        <v>18.371438895451174</v>
      </c>
      <c r="AK23" s="51">
        <f t="shared" si="17"/>
        <v>18.004010117542151</v>
      </c>
      <c r="AL23" s="51">
        <f t="shared" si="18"/>
        <v>17.823970016366729</v>
      </c>
      <c r="AM23" s="51">
        <f t="shared" si="18"/>
        <v>17.645730316203061</v>
      </c>
      <c r="AN23" s="51">
        <f t="shared" ref="AN23:AP23" si="43">AM23-(AM23*0.01)</f>
        <v>17.469273013041029</v>
      </c>
      <c r="AO23" s="51">
        <f t="shared" si="43"/>
        <v>17.294580282910619</v>
      </c>
      <c r="AP23" s="51">
        <v>0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0</v>
      </c>
      <c r="AW23" s="51">
        <v>0</v>
      </c>
      <c r="AX23" s="51">
        <v>0</v>
      </c>
      <c r="AY23" s="51">
        <v>0</v>
      </c>
      <c r="AZ23" s="51">
        <v>0</v>
      </c>
    </row>
    <row r="24" spans="1:52" x14ac:dyDescent="0.35">
      <c r="A24" s="1" t="s">
        <v>14</v>
      </c>
      <c r="B24" s="23">
        <f t="shared" ref="B24:C24" si="44">C24/1.1</f>
        <v>53.110006501235191</v>
      </c>
      <c r="C24" s="23">
        <f t="shared" si="44"/>
        <v>58.421007151358715</v>
      </c>
      <c r="D24" s="23">
        <f t="shared" si="2"/>
        <v>64.263107866494593</v>
      </c>
      <c r="E24" s="23">
        <f t="shared" si="3"/>
        <v>71.332049731809008</v>
      </c>
      <c r="F24" s="23">
        <f t="shared" si="4"/>
        <v>87.738421170125079</v>
      </c>
      <c r="G24" s="23">
        <f t="shared" si="5"/>
        <v>69.313352724398811</v>
      </c>
      <c r="H24" s="23">
        <f t="shared" si="6"/>
        <v>94.959293232426376</v>
      </c>
      <c r="I24" s="23">
        <f t="shared" si="7"/>
        <v>57.925168871780087</v>
      </c>
      <c r="J24" s="23">
        <f t="shared" si="8"/>
        <v>53.291155362037685</v>
      </c>
      <c r="K24" s="23">
        <f t="shared" si="9"/>
        <v>41.567101182389393</v>
      </c>
      <c r="L24" s="23">
        <f t="shared" si="10"/>
        <v>25.35593172125753</v>
      </c>
      <c r="M24" s="4">
        <f>$M$6*'Eurostat Collected Portables GU'!M17</f>
        <v>37.019660313035992</v>
      </c>
      <c r="N24" s="4">
        <f>$N$6*'Eurostat Collected Portables GU'!N17</f>
        <v>32.396407730594206</v>
      </c>
      <c r="O24" s="4">
        <f>$O$6*'Eurostat Collected Portables GU'!O17</f>
        <v>37.048404093831536</v>
      </c>
      <c r="P24" s="4">
        <f>$P$6*'Eurostat Collected Portables GU'!P17</f>
        <v>38.248826363120493</v>
      </c>
      <c r="Q24" s="4">
        <f>$Q$6*'Eurostat Collected Portables GU'!Q17</f>
        <v>44.033550501629776</v>
      </c>
      <c r="R24" s="4">
        <f>$R$6*'Eurostat Collected Portables GU'!R17</f>
        <v>62.467793589267131</v>
      </c>
      <c r="S24" s="4">
        <f>$S$6*'Eurostat Collected Portables GU'!S17</f>
        <v>82.095448003774138</v>
      </c>
      <c r="T24" s="4">
        <f>$T$6*'Eurostat Collected Portables GU'!T17</f>
        <v>66.094296922204876</v>
      </c>
      <c r="U24" s="4">
        <f>$U$6*'Eurostat Collected Portables GU'!U17</f>
        <v>48.908274904033469</v>
      </c>
      <c r="V24" s="4">
        <f>$V$6*'Eurostat Collected Portables GU'!V17</f>
        <v>71.680210470714925</v>
      </c>
      <c r="W24" s="4">
        <f>$W$6*'Eurostat Collected Portables GU'!W17</f>
        <v>64.272472336957279</v>
      </c>
      <c r="X24" s="51">
        <f t="shared" si="11"/>
        <v>59.130674550000698</v>
      </c>
      <c r="Y24" s="51">
        <f t="shared" si="11"/>
        <v>54.400220586000643</v>
      </c>
      <c r="Z24" s="51">
        <f t="shared" si="12"/>
        <v>50.592205144980596</v>
      </c>
      <c r="AA24" s="51">
        <f t="shared" si="12"/>
        <v>47.050750784831955</v>
      </c>
      <c r="AB24" s="51">
        <f t="shared" si="13"/>
        <v>44.227705737742035</v>
      </c>
      <c r="AC24" s="51">
        <f t="shared" si="13"/>
        <v>41.57404339347751</v>
      </c>
      <c r="AD24" s="51">
        <f t="shared" si="14"/>
        <v>39.495341223803635</v>
      </c>
      <c r="AE24" s="51">
        <f t="shared" si="14"/>
        <v>37.520574162613457</v>
      </c>
      <c r="AF24" s="51">
        <f t="shared" si="15"/>
        <v>36.019751196108921</v>
      </c>
      <c r="AG24" s="51">
        <f t="shared" si="15"/>
        <v>34.578961148264561</v>
      </c>
      <c r="AH24" s="51">
        <f t="shared" si="16"/>
        <v>33.541592313816622</v>
      </c>
      <c r="AI24" s="51">
        <f t="shared" si="16"/>
        <v>32.535344544402122</v>
      </c>
      <c r="AJ24" s="51">
        <f t="shared" si="17"/>
        <v>31.88463765351408</v>
      </c>
      <c r="AK24" s="51">
        <f t="shared" si="17"/>
        <v>31.246944900443797</v>
      </c>
      <c r="AL24" s="51">
        <f t="shared" si="18"/>
        <v>30.934475451439358</v>
      </c>
      <c r="AM24" s="51">
        <f t="shared" si="18"/>
        <v>30.625130696924963</v>
      </c>
      <c r="AN24" s="51">
        <f t="shared" ref="AN24:AP24" si="45">AM24-(AM24*0.01)</f>
        <v>30.318879389955711</v>
      </c>
      <c r="AO24" s="51">
        <f t="shared" si="45"/>
        <v>30.015690596056153</v>
      </c>
      <c r="AP24" s="51">
        <v>0</v>
      </c>
      <c r="AQ24" s="51">
        <v>0</v>
      </c>
      <c r="AR24" s="51">
        <v>0</v>
      </c>
      <c r="AS24" s="51">
        <v>0</v>
      </c>
      <c r="AT24" s="51">
        <v>0</v>
      </c>
      <c r="AU24" s="51">
        <v>0</v>
      </c>
      <c r="AV24" s="51">
        <v>0</v>
      </c>
      <c r="AW24" s="51">
        <v>0</v>
      </c>
      <c r="AX24" s="51">
        <v>0</v>
      </c>
      <c r="AY24" s="51">
        <v>0</v>
      </c>
      <c r="AZ24" s="51">
        <v>0</v>
      </c>
    </row>
    <row r="25" spans="1:52" x14ac:dyDescent="0.35">
      <c r="A25" s="1" t="s">
        <v>15</v>
      </c>
      <c r="B25" s="23">
        <f t="shared" ref="B25:C25" si="46">C25/1.1</f>
        <v>645.11763198727135</v>
      </c>
      <c r="C25" s="23">
        <f t="shared" si="46"/>
        <v>709.62939518599853</v>
      </c>
      <c r="D25" s="23">
        <f t="shared" si="2"/>
        <v>780.59233470459844</v>
      </c>
      <c r="E25" s="23">
        <f t="shared" si="3"/>
        <v>866.45749152210431</v>
      </c>
      <c r="F25" s="23">
        <f t="shared" si="4"/>
        <v>1065.7427145721883</v>
      </c>
      <c r="G25" s="23">
        <f t="shared" si="5"/>
        <v>841.93674451202878</v>
      </c>
      <c r="H25" s="23">
        <f t="shared" si="6"/>
        <v>1153.4533399814795</v>
      </c>
      <c r="I25" s="23">
        <f t="shared" si="7"/>
        <v>703.60653738870246</v>
      </c>
      <c r="J25" s="23">
        <f t="shared" si="8"/>
        <v>647.31801439760625</v>
      </c>
      <c r="K25" s="23">
        <f t="shared" si="9"/>
        <v>504.90805123013286</v>
      </c>
      <c r="L25" s="23">
        <f t="shared" si="10"/>
        <v>307.99391125038102</v>
      </c>
      <c r="M25" s="4">
        <f>$M$6*'Eurostat Collected Portables GU'!M18</f>
        <v>449.67111042555626</v>
      </c>
      <c r="N25" s="4">
        <f>$N$6*'Eurostat Collected Portables GU'!N18</f>
        <v>454.33986451443093</v>
      </c>
      <c r="O25" s="4">
        <f>$O$6*'Eurostat Collected Portables GU'!O18</f>
        <v>506.94967225147076</v>
      </c>
      <c r="P25" s="4">
        <f>$P$6*'Eurostat Collected Portables GU'!P18</f>
        <v>540.73008951402642</v>
      </c>
      <c r="Q25" s="4">
        <f>$Q$6*'Eurostat Collected Portables GU'!Q18</f>
        <v>575.62616794174505</v>
      </c>
      <c r="R25" s="4">
        <f>$R$6*'Eurostat Collected Portables GU'!R18</f>
        <v>525.36023040752116</v>
      </c>
      <c r="S25" s="4">
        <f>$S$6*'Eurostat Collected Portables GU'!S18</f>
        <v>586.53735742455501</v>
      </c>
      <c r="T25" s="4">
        <f>$T$6*'Eurostat Collected Portables GU'!T18</f>
        <v>561.9361902953882</v>
      </c>
      <c r="U25" s="4">
        <f>$U$6*'Eurostat Collected Portables GU'!U18</f>
        <v>426.07304141972918</v>
      </c>
      <c r="V25" s="4">
        <f>$V$6*'Eurostat Collected Portables GU'!V18</f>
        <v>513.97801840602972</v>
      </c>
      <c r="W25" s="4">
        <f>$W$6*'Eurostat Collected Portables GU'!W18</f>
        <v>423.86726574479547</v>
      </c>
      <c r="X25" s="51">
        <f t="shared" si="11"/>
        <v>389.95788448521182</v>
      </c>
      <c r="Y25" s="51">
        <f t="shared" si="11"/>
        <v>358.7612537263949</v>
      </c>
      <c r="Z25" s="51">
        <f t="shared" si="12"/>
        <v>333.64796596554726</v>
      </c>
      <c r="AA25" s="51">
        <f t="shared" si="12"/>
        <v>310.29260834795895</v>
      </c>
      <c r="AB25" s="51">
        <f t="shared" si="13"/>
        <v>291.67505184708142</v>
      </c>
      <c r="AC25" s="51">
        <f t="shared" si="13"/>
        <v>274.17454873625655</v>
      </c>
      <c r="AD25" s="51">
        <f t="shared" si="14"/>
        <v>260.46582129944375</v>
      </c>
      <c r="AE25" s="51">
        <f t="shared" si="14"/>
        <v>247.44253023447155</v>
      </c>
      <c r="AF25" s="51">
        <f t="shared" si="15"/>
        <v>237.5448290250927</v>
      </c>
      <c r="AG25" s="51">
        <f t="shared" si="15"/>
        <v>228.04303586408898</v>
      </c>
      <c r="AH25" s="51">
        <f t="shared" si="16"/>
        <v>221.20174478816631</v>
      </c>
      <c r="AI25" s="51">
        <f t="shared" si="16"/>
        <v>214.56569244452132</v>
      </c>
      <c r="AJ25" s="51">
        <f t="shared" si="17"/>
        <v>210.27437859563088</v>
      </c>
      <c r="AK25" s="51">
        <f t="shared" si="17"/>
        <v>206.06889102371827</v>
      </c>
      <c r="AL25" s="51">
        <f t="shared" si="18"/>
        <v>204.00820211348108</v>
      </c>
      <c r="AM25" s="51">
        <f t="shared" si="18"/>
        <v>201.96812009234625</v>
      </c>
      <c r="AN25" s="51">
        <f t="shared" ref="AN25:AP25" si="47">AM25-(AM25*0.01)</f>
        <v>199.9484388914228</v>
      </c>
      <c r="AO25" s="51">
        <f t="shared" si="47"/>
        <v>197.94895450250857</v>
      </c>
      <c r="AP25" s="51">
        <v>0</v>
      </c>
      <c r="AQ25" s="51">
        <v>0</v>
      </c>
      <c r="AR25" s="51">
        <v>0</v>
      </c>
      <c r="AS25" s="51">
        <v>0</v>
      </c>
      <c r="AT25" s="51">
        <v>0</v>
      </c>
      <c r="AU25" s="51">
        <v>0</v>
      </c>
      <c r="AV25" s="51">
        <v>0</v>
      </c>
      <c r="AW25" s="51">
        <v>0</v>
      </c>
      <c r="AX25" s="51">
        <v>0</v>
      </c>
      <c r="AY25" s="51">
        <v>0</v>
      </c>
      <c r="AZ25" s="51">
        <v>0</v>
      </c>
    </row>
    <row r="26" spans="1:52" x14ac:dyDescent="0.35">
      <c r="A26" s="1" t="s">
        <v>16</v>
      </c>
      <c r="B26" s="23">
        <f t="shared" ref="B26:C26" si="48">C26/1.1</f>
        <v>11.003215050011207</v>
      </c>
      <c r="C26" s="23">
        <f t="shared" si="48"/>
        <v>12.103536555012328</v>
      </c>
      <c r="D26" s="23">
        <f t="shared" si="2"/>
        <v>13.313890210513561</v>
      </c>
      <c r="E26" s="23">
        <f t="shared" si="3"/>
        <v>14.778418133670053</v>
      </c>
      <c r="F26" s="23">
        <f t="shared" si="4"/>
        <v>18.177454304414166</v>
      </c>
      <c r="G26" s="23">
        <f t="shared" si="5"/>
        <v>14.360188900487191</v>
      </c>
      <c r="H26" s="23">
        <f t="shared" si="6"/>
        <v>19.673458793667454</v>
      </c>
      <c r="I26" s="23">
        <f t="shared" si="7"/>
        <v>12.000809864137146</v>
      </c>
      <c r="J26" s="23">
        <f t="shared" si="8"/>
        <v>11.040745075006175</v>
      </c>
      <c r="K26" s="23">
        <f t="shared" si="9"/>
        <v>8.611781158504817</v>
      </c>
      <c r="L26" s="23">
        <f t="shared" si="10"/>
        <v>5.2531865066879382</v>
      </c>
      <c r="M26" s="4">
        <f>$M$6*'Eurostat Collected Portables GU'!M19</f>
        <v>7.6696522997643894</v>
      </c>
      <c r="N26" s="4">
        <f>$N$6*'Eurostat Collected Portables GU'!N19</f>
        <v>7.280725779175353</v>
      </c>
      <c r="O26" s="4">
        <f>$O$6*'Eurostat Collected Portables GU'!O19</f>
        <v>7.9990872475318087</v>
      </c>
      <c r="P26" s="4">
        <f>$P$6*'Eurostat Collected Portables GU'!P19</f>
        <v>8.2928871318270101</v>
      </c>
      <c r="Q26" s="4">
        <f>$Q$6*'Eurostat Collected Portables GU'!Q19</f>
        <v>7.4053836548665863</v>
      </c>
      <c r="R26" s="4">
        <f>$R$6*'Eurostat Collected Portables GU'!R19</f>
        <v>9.3508034690754158</v>
      </c>
      <c r="S26" s="4">
        <f>$S$6*'Eurostat Collected Portables GU'!S19</f>
        <v>13.909243825940649</v>
      </c>
      <c r="T26" s="4">
        <f>$T$6*'Eurostat Collected Portables GU'!T19</f>
        <v>12.497047176814613</v>
      </c>
      <c r="U26" s="4">
        <f>$U$6*'Eurostat Collected Portables GU'!U19</f>
        <v>10.333281274402623</v>
      </c>
      <c r="V26" s="4">
        <f>$V$6*'Eurostat Collected Portables GU'!V19</f>
        <v>15.209353351075718</v>
      </c>
      <c r="W26" s="4">
        <f>$W$6*'Eurostat Collected Portables GU'!W19</f>
        <v>12.797973449004683</v>
      </c>
      <c r="X26" s="51">
        <f t="shared" si="11"/>
        <v>11.774135573084308</v>
      </c>
      <c r="Y26" s="51">
        <f t="shared" si="11"/>
        <v>10.832204727237563</v>
      </c>
      <c r="Z26" s="51">
        <f t="shared" si="12"/>
        <v>10.073950396330934</v>
      </c>
      <c r="AA26" s="51">
        <f t="shared" si="12"/>
        <v>9.3687738685877697</v>
      </c>
      <c r="AB26" s="51">
        <f t="shared" si="13"/>
        <v>8.8066474364725043</v>
      </c>
      <c r="AC26" s="51">
        <f t="shared" si="13"/>
        <v>8.2782485902841536</v>
      </c>
      <c r="AD26" s="51">
        <f t="shared" si="14"/>
        <v>7.8643361607699456</v>
      </c>
      <c r="AE26" s="51">
        <f t="shared" si="14"/>
        <v>7.4711193527314483</v>
      </c>
      <c r="AF26" s="51">
        <f t="shared" si="15"/>
        <v>7.17227457862219</v>
      </c>
      <c r="AG26" s="51">
        <f t="shared" si="15"/>
        <v>6.8853835954773022</v>
      </c>
      <c r="AH26" s="51">
        <f t="shared" si="16"/>
        <v>6.6788220876129829</v>
      </c>
      <c r="AI26" s="51">
        <f t="shared" si="16"/>
        <v>6.4784574249845939</v>
      </c>
      <c r="AJ26" s="51">
        <f t="shared" si="17"/>
        <v>6.3488882764849022</v>
      </c>
      <c r="AK26" s="51">
        <f t="shared" si="17"/>
        <v>6.2219105109552038</v>
      </c>
      <c r="AL26" s="51">
        <f t="shared" si="18"/>
        <v>6.1596914058456518</v>
      </c>
      <c r="AM26" s="51">
        <f t="shared" si="18"/>
        <v>6.0980944917871955</v>
      </c>
      <c r="AN26" s="51">
        <f t="shared" ref="AN26:AP26" si="49">AM26-(AM26*0.01)</f>
        <v>6.0371135468693238</v>
      </c>
      <c r="AO26" s="51">
        <f t="shared" si="49"/>
        <v>5.9767424114006307</v>
      </c>
      <c r="AP26" s="51">
        <v>0</v>
      </c>
      <c r="AQ26" s="51">
        <v>0</v>
      </c>
      <c r="AR26" s="51">
        <v>0</v>
      </c>
      <c r="AS26" s="51">
        <v>0</v>
      </c>
      <c r="AT26" s="51">
        <v>0</v>
      </c>
      <c r="AU26" s="51">
        <v>0</v>
      </c>
      <c r="AV26" s="51">
        <v>0</v>
      </c>
      <c r="AW26" s="51">
        <v>0</v>
      </c>
      <c r="AX26" s="51">
        <v>0</v>
      </c>
      <c r="AY26" s="51">
        <v>0</v>
      </c>
      <c r="AZ26" s="51">
        <v>0</v>
      </c>
    </row>
    <row r="27" spans="1:52" x14ac:dyDescent="0.35">
      <c r="A27" s="1" t="s">
        <v>17</v>
      </c>
      <c r="B27" s="23">
        <f t="shared" ref="B27:C27" si="50">C27/1.1</f>
        <v>18.45421106812903</v>
      </c>
      <c r="C27" s="23">
        <f t="shared" si="50"/>
        <v>20.299632174941934</v>
      </c>
      <c r="D27" s="23">
        <f t="shared" si="2"/>
        <v>22.329595392436129</v>
      </c>
      <c r="E27" s="23">
        <f t="shared" si="3"/>
        <v>24.785850885604106</v>
      </c>
      <c r="F27" s="23">
        <f t="shared" si="4"/>
        <v>30.48659658929305</v>
      </c>
      <c r="G27" s="23">
        <f t="shared" si="5"/>
        <v>24.084411305541511</v>
      </c>
      <c r="H27" s="23">
        <f t="shared" si="6"/>
        <v>32.995643488591874</v>
      </c>
      <c r="I27" s="23">
        <f t="shared" si="7"/>
        <v>20.127342528041041</v>
      </c>
      <c r="J27" s="23">
        <f t="shared" si="8"/>
        <v>18.517155125797757</v>
      </c>
      <c r="K27" s="23">
        <f t="shared" si="9"/>
        <v>14.443380998122251</v>
      </c>
      <c r="L27" s="23">
        <f t="shared" si="10"/>
        <v>8.8104624088545727</v>
      </c>
      <c r="M27" s="4">
        <f>$M$6*'Eurostat Collected Portables GU'!M20</f>
        <v>12.863275116927676</v>
      </c>
      <c r="N27" s="4">
        <f>$N$6*'Eurostat Collected Portables GU'!N20</f>
        <v>14.279252884739259</v>
      </c>
      <c r="O27" s="4">
        <f>$O$6*'Eurostat Collected Portables GU'!O20</f>
        <v>16.599609626456985</v>
      </c>
      <c r="P27" s="4">
        <f>$P$6*'Eurostat Collected Portables GU'!P20</f>
        <v>13.990721147572097</v>
      </c>
      <c r="Q27" s="4">
        <f>$Q$6*'Eurostat Collected Portables GU'!Q20</f>
        <v>17.602027302721346</v>
      </c>
      <c r="R27" s="4">
        <f>$R$6*'Eurostat Collected Portables GU'!R20</f>
        <v>20.748824265699888</v>
      </c>
      <c r="S27" s="4">
        <f>$S$6*'Eurostat Collected Portables GU'!S20</f>
        <v>21.45114492267291</v>
      </c>
      <c r="T27" s="4">
        <f>$T$6*'Eurostat Collected Portables GU'!T20</f>
        <v>19.553569505102175</v>
      </c>
      <c r="U27" s="4">
        <f>$U$6*'Eurostat Collected Portables GU'!U20</f>
        <v>13.751810417814017</v>
      </c>
      <c r="V27" s="4">
        <f>$V$6*'Eurostat Collected Portables GU'!V20</f>
        <v>17.368100278325176</v>
      </c>
      <c r="W27" s="4">
        <f>$W$6*'Eurostat Collected Portables GU'!W20</f>
        <v>15.987373772258216</v>
      </c>
      <c r="X27" s="51">
        <f t="shared" si="11"/>
        <v>14.708383870477558</v>
      </c>
      <c r="Y27" s="51">
        <f t="shared" si="11"/>
        <v>13.531713160839352</v>
      </c>
      <c r="Z27" s="51">
        <f t="shared" si="12"/>
        <v>12.584493239580597</v>
      </c>
      <c r="AA27" s="51">
        <f t="shared" si="12"/>
        <v>11.703578712809955</v>
      </c>
      <c r="AB27" s="51">
        <f t="shared" si="13"/>
        <v>11.001363990041359</v>
      </c>
      <c r="AC27" s="51">
        <f t="shared" si="13"/>
        <v>10.341282150638877</v>
      </c>
      <c r="AD27" s="51">
        <f t="shared" si="14"/>
        <v>9.8242180431069333</v>
      </c>
      <c r="AE27" s="51">
        <f t="shared" si="14"/>
        <v>9.3330071409515867</v>
      </c>
      <c r="AF27" s="51">
        <f t="shared" si="15"/>
        <v>8.9596868553135227</v>
      </c>
      <c r="AG27" s="51">
        <f t="shared" si="15"/>
        <v>8.601299381100981</v>
      </c>
      <c r="AH27" s="51">
        <f t="shared" si="16"/>
        <v>8.3432603996679511</v>
      </c>
      <c r="AI27" s="51">
        <f t="shared" si="16"/>
        <v>8.0929625876779134</v>
      </c>
      <c r="AJ27" s="51">
        <f t="shared" si="17"/>
        <v>7.9311033359243552</v>
      </c>
      <c r="AK27" s="51">
        <f t="shared" si="17"/>
        <v>7.7724812692058682</v>
      </c>
      <c r="AL27" s="51">
        <f t="shared" si="18"/>
        <v>7.6947564565138098</v>
      </c>
      <c r="AM27" s="51">
        <f t="shared" si="18"/>
        <v>7.6178088919486715</v>
      </c>
      <c r="AN27" s="51">
        <f t="shared" ref="AN27:AP27" si="51">AM27-(AM27*0.01)</f>
        <v>7.541630803029185</v>
      </c>
      <c r="AO27" s="51">
        <f t="shared" si="51"/>
        <v>7.4662144949988933</v>
      </c>
      <c r="AP27" s="51">
        <v>0</v>
      </c>
      <c r="AQ27" s="51">
        <v>0</v>
      </c>
      <c r="AR27" s="51">
        <v>0</v>
      </c>
      <c r="AS27" s="51">
        <v>0</v>
      </c>
      <c r="AT27" s="51">
        <v>0</v>
      </c>
      <c r="AU27" s="51">
        <v>0</v>
      </c>
      <c r="AV27" s="51">
        <v>0</v>
      </c>
      <c r="AW27" s="51">
        <v>0</v>
      </c>
      <c r="AX27" s="51">
        <v>0</v>
      </c>
      <c r="AY27" s="51">
        <v>0</v>
      </c>
      <c r="AZ27" s="51">
        <v>0</v>
      </c>
    </row>
    <row r="28" spans="1:52" x14ac:dyDescent="0.35">
      <c r="A28" s="1" t="s">
        <v>18</v>
      </c>
      <c r="B28" s="23">
        <f t="shared" ref="B28:C28" si="52">C28/1.1</f>
        <v>11.523051981507797</v>
      </c>
      <c r="C28" s="23">
        <f t="shared" si="52"/>
        <v>12.675357179658578</v>
      </c>
      <c r="D28" s="23">
        <f t="shared" si="2"/>
        <v>13.942892897624438</v>
      </c>
      <c r="E28" s="23">
        <f t="shared" si="3"/>
        <v>15.476611116363127</v>
      </c>
      <c r="F28" s="23">
        <f t="shared" si="4"/>
        <v>19.036231673126647</v>
      </c>
      <c r="G28" s="23">
        <f t="shared" si="5"/>
        <v>15.038623021770052</v>
      </c>
      <c r="H28" s="23">
        <f t="shared" si="6"/>
        <v>20.602913539824971</v>
      </c>
      <c r="I28" s="23">
        <f t="shared" si="7"/>
        <v>12.567777259293232</v>
      </c>
      <c r="J28" s="23">
        <f t="shared" si="8"/>
        <v>11.562355078549773</v>
      </c>
      <c r="K28" s="23">
        <f t="shared" si="9"/>
        <v>9.0186369612688235</v>
      </c>
      <c r="L28" s="23">
        <f t="shared" si="10"/>
        <v>5.5013685463739819</v>
      </c>
      <c r="M28" s="4">
        <f>$M$6*'Eurostat Collected Portables GU'!M21</f>
        <v>8.0319980777060138</v>
      </c>
      <c r="N28" s="4">
        <f>$N$6*'Eurostat Collected Portables GU'!N21</f>
        <v>7.2242860444530637</v>
      </c>
      <c r="O28" s="4">
        <f>$O$6*'Eurostat Collected Portables GU'!O21</f>
        <v>7.0367910373024181</v>
      </c>
      <c r="P28" s="4">
        <f>$P$6*'Eurostat Collected Portables GU'!P21</f>
        <v>6.8261179792589672</v>
      </c>
      <c r="Q28" s="4">
        <f>$Q$6*'Eurostat Collected Portables GU'!Q21</f>
        <v>6.0382359031989088</v>
      </c>
      <c r="R28" s="4">
        <f>$R$6*'Eurostat Collected Portables GU'!R21</f>
        <v>6.307642576772766</v>
      </c>
      <c r="S28" s="4">
        <f>$S$6*'Eurostat Collected Portables GU'!S21</f>
        <v>6.7382558979001361</v>
      </c>
      <c r="T28" s="4">
        <f>$T$6*'Eurostat Collected Portables GU'!T21</f>
        <v>7.5413215722157156</v>
      </c>
      <c r="U28" s="4">
        <f>$U$6*'Eurostat Collected Portables GU'!U21</f>
        <v>6.06011984513838</v>
      </c>
      <c r="V28" s="4">
        <f>$V$6*'Eurostat Collected Portables GU'!V21</f>
        <v>7.9971761168559423</v>
      </c>
      <c r="W28" s="4">
        <f>$W$6*'Eurostat Collected Portables GU'!W21</f>
        <v>6.6614057384409238</v>
      </c>
      <c r="X28" s="51">
        <f t="shared" si="11"/>
        <v>6.1284932793656495</v>
      </c>
      <c r="Y28" s="51">
        <f t="shared" si="11"/>
        <v>5.6382138170163971</v>
      </c>
      <c r="Z28" s="51">
        <f t="shared" si="12"/>
        <v>5.2435388498252493</v>
      </c>
      <c r="AA28" s="51">
        <f t="shared" si="12"/>
        <v>4.8764911303374818</v>
      </c>
      <c r="AB28" s="51">
        <f t="shared" si="13"/>
        <v>4.5839016625172331</v>
      </c>
      <c r="AC28" s="51">
        <f t="shared" si="13"/>
        <v>4.3088675627661992</v>
      </c>
      <c r="AD28" s="51">
        <f t="shared" si="14"/>
        <v>4.0934241846278896</v>
      </c>
      <c r="AE28" s="51">
        <f t="shared" si="14"/>
        <v>3.8887529753964953</v>
      </c>
      <c r="AF28" s="51">
        <f t="shared" si="15"/>
        <v>3.7332028563806356</v>
      </c>
      <c r="AG28" s="51">
        <f t="shared" si="15"/>
        <v>3.5838747421254102</v>
      </c>
      <c r="AH28" s="51">
        <f t="shared" si="16"/>
        <v>3.4763584998616479</v>
      </c>
      <c r="AI28" s="51">
        <f t="shared" si="16"/>
        <v>3.3720677448657983</v>
      </c>
      <c r="AJ28" s="51">
        <f t="shared" si="17"/>
        <v>3.3046263899684822</v>
      </c>
      <c r="AK28" s="51">
        <f t="shared" si="17"/>
        <v>3.2385338621691124</v>
      </c>
      <c r="AL28" s="51">
        <f t="shared" si="18"/>
        <v>3.2061485235474212</v>
      </c>
      <c r="AM28" s="51">
        <f t="shared" si="18"/>
        <v>3.1740870383119471</v>
      </c>
      <c r="AN28" s="51">
        <f t="shared" ref="AN28:AP28" si="53">AM28-(AM28*0.01)</f>
        <v>3.1423461679288276</v>
      </c>
      <c r="AO28" s="51">
        <f t="shared" si="53"/>
        <v>3.1109227062495393</v>
      </c>
      <c r="AP28" s="51">
        <v>0</v>
      </c>
      <c r="AQ28" s="51">
        <v>0</v>
      </c>
      <c r="AR28" s="51">
        <v>0</v>
      </c>
      <c r="AS28" s="51">
        <v>0</v>
      </c>
      <c r="AT28" s="51">
        <v>0</v>
      </c>
      <c r="AU28" s="51">
        <v>0</v>
      </c>
      <c r="AV28" s="51">
        <v>0</v>
      </c>
      <c r="AW28" s="51">
        <v>0</v>
      </c>
      <c r="AX28" s="51">
        <v>0</v>
      </c>
      <c r="AY28" s="51">
        <v>0</v>
      </c>
      <c r="AZ28" s="51">
        <v>0</v>
      </c>
    </row>
    <row r="29" spans="1:52" x14ac:dyDescent="0.35">
      <c r="A29" s="1" t="s">
        <v>19</v>
      </c>
      <c r="B29" s="23">
        <f t="shared" ref="B29:C29" si="54">C29/1.1</f>
        <v>1.5595107944897768</v>
      </c>
      <c r="C29" s="23">
        <f t="shared" si="54"/>
        <v>1.7154618739387546</v>
      </c>
      <c r="D29" s="23">
        <f t="shared" si="2"/>
        <v>1.8870080613326303</v>
      </c>
      <c r="E29" s="23">
        <f t="shared" si="3"/>
        <v>2.0945789480792198</v>
      </c>
      <c r="F29" s="23">
        <f t="shared" si="4"/>
        <v>2.5763321061374405</v>
      </c>
      <c r="G29" s="23">
        <f t="shared" si="5"/>
        <v>2.0353023638485781</v>
      </c>
      <c r="H29" s="23">
        <f t="shared" si="6"/>
        <v>2.788364238472552</v>
      </c>
      <c r="I29" s="23">
        <f t="shared" si="7"/>
        <v>1.7009021854682567</v>
      </c>
      <c r="J29" s="23">
        <f t="shared" si="8"/>
        <v>1.5648300106307962</v>
      </c>
      <c r="K29" s="23">
        <f t="shared" si="9"/>
        <v>1.220567408292021</v>
      </c>
      <c r="L29" s="23">
        <f t="shared" si="10"/>
        <v>0.74454611905813284</v>
      </c>
      <c r="M29" s="4">
        <f>$M$6*'Eurostat Collected Portables GU'!M22</f>
        <v>1.087037333824874</v>
      </c>
      <c r="N29" s="4">
        <f>$N$6*'Eurostat Collected Portables GU'!N22</f>
        <v>1.1287946944457912</v>
      </c>
      <c r="O29" s="4">
        <f>$O$6*'Eurostat Collected Portables GU'!O22</f>
        <v>2.3455970124341392</v>
      </c>
      <c r="P29" s="4">
        <f>$P$6*'Eurostat Collected Portables GU'!P22</f>
        <v>1.1846981616895729</v>
      </c>
      <c r="Q29" s="4">
        <f>$Q$6*'Eurostat Collected Portables GU'!Q22</f>
        <v>1.9937571378486962</v>
      </c>
      <c r="R29" s="4">
        <f>$R$6*'Eurostat Collected Portables GU'!R22</f>
        <v>1.2725945549629265</v>
      </c>
      <c r="S29" s="4">
        <f>$S$6*'Eurostat Collected Portables GU'!S22</f>
        <v>1.4218338133183774</v>
      </c>
      <c r="T29" s="4">
        <f>$T$6*'Eurostat Collected Portables GU'!T22</f>
        <v>1.4005311491257757</v>
      </c>
      <c r="U29" s="4">
        <f>$U$6*'Eurostat Collected Portables GU'!U22</f>
        <v>1.1654076625266117</v>
      </c>
      <c r="V29" s="4">
        <f>$V$6*'Eurostat Collected Portables GU'!V22</f>
        <v>1.7171850557666135</v>
      </c>
      <c r="W29" s="4">
        <f>$W$6*'Eurostat Collected Portables GU'!W22</f>
        <v>1.4130254596692868</v>
      </c>
      <c r="X29" s="51">
        <f t="shared" si="11"/>
        <v>1.2999834228957439</v>
      </c>
      <c r="Y29" s="51">
        <f t="shared" si="11"/>
        <v>1.1959847490640843</v>
      </c>
      <c r="Z29" s="51">
        <f t="shared" si="12"/>
        <v>1.1122658166295984</v>
      </c>
      <c r="AA29" s="51">
        <f t="shared" si="12"/>
        <v>1.0344072094655266</v>
      </c>
      <c r="AB29" s="51">
        <f t="shared" si="13"/>
        <v>0.97234277689759496</v>
      </c>
      <c r="AC29" s="51">
        <f t="shared" si="13"/>
        <v>0.91400221028373929</v>
      </c>
      <c r="AD29" s="51">
        <f t="shared" si="14"/>
        <v>0.8683020997695523</v>
      </c>
      <c r="AE29" s="51">
        <f t="shared" si="14"/>
        <v>0.82488699478107463</v>
      </c>
      <c r="AF29" s="51">
        <f t="shared" si="15"/>
        <v>0.79189151498983168</v>
      </c>
      <c r="AG29" s="51">
        <f t="shared" si="15"/>
        <v>0.76021585439023842</v>
      </c>
      <c r="AH29" s="51">
        <f t="shared" si="16"/>
        <v>0.7374093787585313</v>
      </c>
      <c r="AI29" s="51">
        <f t="shared" si="16"/>
        <v>0.71528709739577534</v>
      </c>
      <c r="AJ29" s="51">
        <f t="shared" si="17"/>
        <v>0.70098135544785989</v>
      </c>
      <c r="AK29" s="51">
        <f t="shared" si="17"/>
        <v>0.68696172833890268</v>
      </c>
      <c r="AL29" s="51">
        <f t="shared" si="18"/>
        <v>0.6800921110555137</v>
      </c>
      <c r="AM29" s="51">
        <f t="shared" si="18"/>
        <v>0.67329118994495851</v>
      </c>
      <c r="AN29" s="51">
        <f t="shared" ref="AN29:AP29" si="55">AM29-(AM29*0.01)</f>
        <v>0.66655827804550893</v>
      </c>
      <c r="AO29" s="51">
        <f t="shared" si="55"/>
        <v>0.6598926952650539</v>
      </c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v>0</v>
      </c>
      <c r="AV29" s="51">
        <v>0</v>
      </c>
      <c r="AW29" s="51">
        <v>0</v>
      </c>
      <c r="AX29" s="51">
        <v>0</v>
      </c>
      <c r="AY29" s="51">
        <v>0</v>
      </c>
      <c r="AZ29" s="51">
        <v>0</v>
      </c>
    </row>
    <row r="30" spans="1:52" x14ac:dyDescent="0.35">
      <c r="A30" s="1" t="s">
        <v>20</v>
      </c>
      <c r="B30" s="23">
        <f t="shared" ref="B30:C30" si="56">C30/1.1</f>
        <v>287.72974158336382</v>
      </c>
      <c r="C30" s="23">
        <f t="shared" si="56"/>
        <v>316.50271574170023</v>
      </c>
      <c r="D30" s="23">
        <f t="shared" si="2"/>
        <v>348.15298731587029</v>
      </c>
      <c r="E30" s="23">
        <f t="shared" si="3"/>
        <v>386.44981592061606</v>
      </c>
      <c r="F30" s="23">
        <f t="shared" si="4"/>
        <v>475.33327358235778</v>
      </c>
      <c r="G30" s="23">
        <f t="shared" si="5"/>
        <v>375.51328613006268</v>
      </c>
      <c r="H30" s="23">
        <f t="shared" si="6"/>
        <v>514.45320199818593</v>
      </c>
      <c r="I30" s="23">
        <f t="shared" si="7"/>
        <v>313.8164532188934</v>
      </c>
      <c r="J30" s="23">
        <f t="shared" si="8"/>
        <v>288.71113696138195</v>
      </c>
      <c r="K30" s="23">
        <f t="shared" si="9"/>
        <v>225.19468682987792</v>
      </c>
      <c r="L30" s="23">
        <f t="shared" si="10"/>
        <v>137.36875896622553</v>
      </c>
      <c r="M30" s="4">
        <f>$M$6*'Eurostat Collected Portables GU'!M23</f>
        <v>200.55838809068928</v>
      </c>
      <c r="N30" s="4">
        <f>$N$6*'Eurostat Collected Portables GU'!N23</f>
        <v>186.13824511411096</v>
      </c>
      <c r="O30" s="4">
        <f>$O$6*'Eurostat Collected Portables GU'!O23</f>
        <v>189.87307098088661</v>
      </c>
      <c r="P30" s="4">
        <f>$P$6*'Eurostat Collected Portables GU'!P23</f>
        <v>183.96670025093795</v>
      </c>
      <c r="Q30" s="4">
        <f>$Q$6*'Eurostat Collected Portables GU'!Q23</f>
        <v>195.38819950917224</v>
      </c>
      <c r="R30" s="4">
        <f>$R$6*'Eurostat Collected Portables GU'!R23</f>
        <v>218.22230107712096</v>
      </c>
      <c r="S30" s="4">
        <f>$S$6*'Eurostat Collected Portables GU'!S23</f>
        <v>247.27544579450043</v>
      </c>
      <c r="T30" s="4">
        <f>$T$6*'Eurostat Collected Portables GU'!T23</f>
        <v>232.11110467626798</v>
      </c>
      <c r="U30" s="4">
        <f>$U$6*'Eurostat Collected Portables GU'!U23</f>
        <v>178.50160697699269</v>
      </c>
      <c r="V30" s="4">
        <f>$V$6*'Eurostat Collected Portables GU'!V23</f>
        <v>229.75936046157287</v>
      </c>
      <c r="W30" s="4">
        <f>$W$6*'Eurostat Collected Portables GU'!W23</f>
        <v>183.61256544502618</v>
      </c>
      <c r="X30" s="51">
        <f t="shared" si="11"/>
        <v>168.9235602094241</v>
      </c>
      <c r="Y30" s="51">
        <f t="shared" si="11"/>
        <v>155.40967539267018</v>
      </c>
      <c r="Z30" s="51">
        <f t="shared" si="12"/>
        <v>144.53099811518328</v>
      </c>
      <c r="AA30" s="51">
        <f t="shared" si="12"/>
        <v>134.41382824712045</v>
      </c>
      <c r="AB30" s="51">
        <f t="shared" si="13"/>
        <v>126.34899855229322</v>
      </c>
      <c r="AC30" s="51">
        <f t="shared" si="13"/>
        <v>118.76805863915563</v>
      </c>
      <c r="AD30" s="51">
        <f t="shared" si="14"/>
        <v>112.82965570719784</v>
      </c>
      <c r="AE30" s="51">
        <f t="shared" si="14"/>
        <v>107.18817292183795</v>
      </c>
      <c r="AF30" s="51">
        <f t="shared" si="15"/>
        <v>102.90064600496443</v>
      </c>
      <c r="AG30" s="51">
        <f t="shared" si="15"/>
        <v>98.784620164765855</v>
      </c>
      <c r="AH30" s="51">
        <f t="shared" si="16"/>
        <v>95.821081559822886</v>
      </c>
      <c r="AI30" s="51">
        <f t="shared" si="16"/>
        <v>92.946449113028194</v>
      </c>
      <c r="AJ30" s="51">
        <f t="shared" si="17"/>
        <v>91.087520130767629</v>
      </c>
      <c r="AK30" s="51">
        <f t="shared" si="17"/>
        <v>89.265769728152279</v>
      </c>
      <c r="AL30" s="51">
        <f t="shared" si="18"/>
        <v>88.373112030870757</v>
      </c>
      <c r="AM30" s="51">
        <f t="shared" si="18"/>
        <v>87.489380910562048</v>
      </c>
      <c r="AN30" s="51">
        <f t="shared" ref="AN30:AP30" si="57">AM30-(AM30*0.01)</f>
        <v>86.614487101456433</v>
      </c>
      <c r="AO30" s="51">
        <f t="shared" si="57"/>
        <v>85.748342230441864</v>
      </c>
      <c r="AP30" s="51">
        <v>0</v>
      </c>
      <c r="AQ30" s="51">
        <v>0</v>
      </c>
      <c r="AR30" s="51">
        <v>0</v>
      </c>
      <c r="AS30" s="51">
        <v>0</v>
      </c>
      <c r="AT30" s="51">
        <v>0</v>
      </c>
      <c r="AU30" s="51">
        <v>0</v>
      </c>
      <c r="AV30" s="51">
        <v>0</v>
      </c>
      <c r="AW30" s="51">
        <v>0</v>
      </c>
      <c r="AX30" s="51">
        <v>0</v>
      </c>
      <c r="AY30" s="51">
        <v>0</v>
      </c>
      <c r="AZ30" s="51">
        <v>0</v>
      </c>
    </row>
    <row r="31" spans="1:52" x14ac:dyDescent="0.35">
      <c r="A31" s="1" t="s">
        <v>21</v>
      </c>
      <c r="B31" s="23">
        <f t="shared" ref="B31:C31" si="58">C31/1.1</f>
        <v>39.334327816575474</v>
      </c>
      <c r="C31" s="23">
        <f t="shared" si="58"/>
        <v>43.267760598233025</v>
      </c>
      <c r="D31" s="23">
        <f t="shared" si="2"/>
        <v>47.594536658056334</v>
      </c>
      <c r="E31" s="23">
        <f t="shared" si="3"/>
        <v>52.829935690442539</v>
      </c>
      <c r="F31" s="23">
        <f t="shared" si="4"/>
        <v>64.980820899244321</v>
      </c>
      <c r="G31" s="23">
        <f t="shared" si="5"/>
        <v>51.33484851040302</v>
      </c>
      <c r="H31" s="23">
        <f t="shared" si="6"/>
        <v>70.32874245925214</v>
      </c>
      <c r="I31" s="23">
        <f t="shared" si="7"/>
        <v>42.900532900143808</v>
      </c>
      <c r="J31" s="23">
        <f t="shared" si="8"/>
        <v>39.468490268132307</v>
      </c>
      <c r="K31" s="23">
        <f t="shared" si="9"/>
        <v>30.785422409143202</v>
      </c>
      <c r="L31" s="23">
        <f t="shared" si="10"/>
        <v>18.779107669577353</v>
      </c>
      <c r="M31" s="4">
        <f>$M$6*'Eurostat Collected Portables GU'!M24</f>
        <v>27.417497197582936</v>
      </c>
      <c r="N31" s="4">
        <f>$N$6*'Eurostat Collected Portables GU'!N24</f>
        <v>37.475983855600269</v>
      </c>
      <c r="O31" s="4">
        <f>$O$6*'Eurostat Collected Portables GU'!O24</f>
        <v>49.016963208559581</v>
      </c>
      <c r="P31" s="4">
        <f>$P$6*'Eurostat Collected Portables GU'!P24</f>
        <v>49.58808019643498</v>
      </c>
      <c r="Q31" s="4">
        <f>$Q$6*'Eurostat Collected Portables GU'!Q24</f>
        <v>37.026918274332935</v>
      </c>
      <c r="R31" s="4">
        <f>$R$6*'Eurostat Collected Portables GU'!R24</f>
        <v>98.32176192039654</v>
      </c>
      <c r="S31" s="4">
        <f>$S$6*'Eurostat Collected Portables GU'!S24</f>
        <v>65.466174274093987</v>
      </c>
      <c r="T31" s="4">
        <f>$T$6*'Eurostat Collected Portables GU'!T24</f>
        <v>63.023901710659906</v>
      </c>
      <c r="U31" s="4">
        <f>$U$6*'Eurostat Collected Portables GU'!U24</f>
        <v>75.401875765471772</v>
      </c>
      <c r="V31" s="4">
        <f>$V$6*'Eurostat Collected Portables GU'!V24</f>
        <v>113.87390041240884</v>
      </c>
      <c r="W31" s="4">
        <f>$W$6*'Eurostat Collected Portables GU'!W24</f>
        <v>93.784518366050094</v>
      </c>
      <c r="X31" s="51">
        <f t="shared" si="11"/>
        <v>86.281756896766083</v>
      </c>
      <c r="Y31" s="51">
        <f t="shared" si="11"/>
        <v>79.379216345024801</v>
      </c>
      <c r="Z31" s="51">
        <f t="shared" si="12"/>
        <v>73.82267120087306</v>
      </c>
      <c r="AA31" s="51">
        <f t="shared" si="12"/>
        <v>68.655084216811943</v>
      </c>
      <c r="AB31" s="51">
        <f t="shared" si="13"/>
        <v>64.535779163803227</v>
      </c>
      <c r="AC31" s="51">
        <f t="shared" si="13"/>
        <v>60.66363241397503</v>
      </c>
      <c r="AD31" s="51">
        <f t="shared" si="14"/>
        <v>57.630450793276282</v>
      </c>
      <c r="AE31" s="51">
        <f t="shared" si="14"/>
        <v>54.748928253612469</v>
      </c>
      <c r="AF31" s="51">
        <f t="shared" si="15"/>
        <v>52.55897112346797</v>
      </c>
      <c r="AG31" s="51">
        <f t="shared" si="15"/>
        <v>50.456612278529249</v>
      </c>
      <c r="AH31" s="51">
        <f t="shared" si="16"/>
        <v>48.942913910173374</v>
      </c>
      <c r="AI31" s="51">
        <f t="shared" si="16"/>
        <v>47.474626492868175</v>
      </c>
      <c r="AJ31" s="51">
        <f t="shared" si="17"/>
        <v>46.525133963010809</v>
      </c>
      <c r="AK31" s="51">
        <f t="shared" si="17"/>
        <v>45.594631283750594</v>
      </c>
      <c r="AL31" s="51">
        <f t="shared" si="18"/>
        <v>45.13868497091309</v>
      </c>
      <c r="AM31" s="51">
        <f t="shared" si="18"/>
        <v>44.687298121203959</v>
      </c>
      <c r="AN31" s="51">
        <f t="shared" ref="AN31:AP31" si="59">AM31-(AM31*0.01)</f>
        <v>44.24042513999192</v>
      </c>
      <c r="AO31" s="51">
        <f t="shared" si="59"/>
        <v>43.798020888591999</v>
      </c>
      <c r="AP31" s="51">
        <v>0</v>
      </c>
      <c r="AQ31" s="51">
        <v>0</v>
      </c>
      <c r="AR31" s="51">
        <v>0</v>
      </c>
      <c r="AS31" s="51">
        <v>0</v>
      </c>
      <c r="AT31" s="51">
        <v>0</v>
      </c>
      <c r="AU31" s="51">
        <v>0</v>
      </c>
      <c r="AV31" s="51">
        <v>0</v>
      </c>
      <c r="AW31" s="51">
        <v>0</v>
      </c>
      <c r="AX31" s="51">
        <v>0</v>
      </c>
      <c r="AY31" s="51">
        <v>0</v>
      </c>
      <c r="AZ31" s="51">
        <v>0</v>
      </c>
    </row>
    <row r="32" spans="1:52" x14ac:dyDescent="0.35">
      <c r="A32" s="1" t="s">
        <v>22</v>
      </c>
      <c r="B32" s="23">
        <f t="shared" ref="B32:C32" si="60">C32/1.1</f>
        <v>193.20605953956684</v>
      </c>
      <c r="C32" s="23">
        <f t="shared" si="60"/>
        <v>212.52666549352352</v>
      </c>
      <c r="D32" s="23">
        <f t="shared" si="2"/>
        <v>233.77933204287589</v>
      </c>
      <c r="E32" s="23">
        <f t="shared" si="3"/>
        <v>259.49505856759225</v>
      </c>
      <c r="F32" s="23">
        <f t="shared" si="4"/>
        <v>319.17892203813847</v>
      </c>
      <c r="G32" s="23">
        <f t="shared" si="5"/>
        <v>252.1513484101294</v>
      </c>
      <c r="H32" s="23">
        <f t="shared" si="6"/>
        <v>345.44734732187732</v>
      </c>
      <c r="I32" s="23">
        <f t="shared" si="7"/>
        <v>210.72288186634515</v>
      </c>
      <c r="J32" s="23">
        <f t="shared" si="8"/>
        <v>193.86505131703754</v>
      </c>
      <c r="K32" s="23">
        <f t="shared" si="9"/>
        <v>151.21474002728928</v>
      </c>
      <c r="L32" s="23">
        <f t="shared" si="10"/>
        <v>92.240991416646466</v>
      </c>
      <c r="M32" s="4">
        <f>$M$6*'Eurostat Collected Portables GU'!M25</f>
        <v>134.67184746830384</v>
      </c>
      <c r="N32" s="4">
        <f>$N$6*'Eurostat Collected Portables GU'!N25</f>
        <v>165.53774194047529</v>
      </c>
      <c r="O32" s="4">
        <f>$O$6*'Eurostat Collected Portables GU'!O25</f>
        <v>190.65493665169799</v>
      </c>
      <c r="P32" s="4">
        <f>$P$6*'Eurostat Collected Portables GU'!P25</f>
        <v>209.29667523182454</v>
      </c>
      <c r="Q32" s="4">
        <f>$Q$6*'Eurostat Collected Portables GU'!Q25</f>
        <v>368.78810601235602</v>
      </c>
      <c r="R32" s="4">
        <f>$R$6*'Eurostat Collected Portables GU'!R25</f>
        <v>531.99985417254516</v>
      </c>
      <c r="S32" s="4">
        <f>$S$6*'Eurostat Collected Portables GU'!S25</f>
        <v>513.77655749952328</v>
      </c>
      <c r="T32" s="4">
        <f>$T$6*'Eurostat Collected Portables GU'!T25</f>
        <v>576.69563394386751</v>
      </c>
      <c r="U32" s="4">
        <f>$U$6*'Eurostat Collected Portables GU'!U25</f>
        <v>434.23089505741547</v>
      </c>
      <c r="V32" s="4">
        <f>$V$6*'Eurostat Collected Portables GU'!V25</f>
        <v>538.41110862808046</v>
      </c>
      <c r="W32" s="4">
        <f>$W$6*'Eurostat Collected Portables GU'!W25</f>
        <v>366.65992070618466</v>
      </c>
      <c r="X32" s="51">
        <f t="shared" si="11"/>
        <v>337.32712704968992</v>
      </c>
      <c r="Y32" s="51">
        <f t="shared" si="11"/>
        <v>310.34095688571472</v>
      </c>
      <c r="Z32" s="51">
        <f t="shared" si="12"/>
        <v>288.61708990371471</v>
      </c>
      <c r="AA32" s="51">
        <f t="shared" si="12"/>
        <v>268.41389361045469</v>
      </c>
      <c r="AB32" s="51">
        <f t="shared" si="13"/>
        <v>252.30905999382742</v>
      </c>
      <c r="AC32" s="51">
        <f t="shared" si="13"/>
        <v>237.17051639419776</v>
      </c>
      <c r="AD32" s="51">
        <f t="shared" si="14"/>
        <v>225.31199057448788</v>
      </c>
      <c r="AE32" s="51">
        <f t="shared" si="14"/>
        <v>214.04639104576347</v>
      </c>
      <c r="AF32" s="51">
        <f t="shared" si="15"/>
        <v>205.48453540393294</v>
      </c>
      <c r="AG32" s="51">
        <f t="shared" si="15"/>
        <v>197.26515398777562</v>
      </c>
      <c r="AH32" s="51">
        <f t="shared" si="16"/>
        <v>191.34719936814236</v>
      </c>
      <c r="AI32" s="51">
        <f t="shared" si="16"/>
        <v>185.60678338709809</v>
      </c>
      <c r="AJ32" s="51">
        <f t="shared" si="17"/>
        <v>181.89464771935613</v>
      </c>
      <c r="AK32" s="51">
        <f t="shared" si="17"/>
        <v>178.256754764969</v>
      </c>
      <c r="AL32" s="51">
        <f t="shared" si="18"/>
        <v>176.47418721731933</v>
      </c>
      <c r="AM32" s="51">
        <f t="shared" si="18"/>
        <v>174.70944534514612</v>
      </c>
      <c r="AN32" s="51">
        <f t="shared" ref="AN32:AP32" si="61">AM32-(AM32*0.01)</f>
        <v>172.96235089169465</v>
      </c>
      <c r="AO32" s="51">
        <f t="shared" si="61"/>
        <v>171.23272738277771</v>
      </c>
      <c r="AP32" s="51">
        <v>0</v>
      </c>
      <c r="AQ32" s="51">
        <v>0</v>
      </c>
      <c r="AR32" s="51">
        <v>0</v>
      </c>
      <c r="AS32" s="51">
        <v>0</v>
      </c>
      <c r="AT32" s="51">
        <v>0</v>
      </c>
      <c r="AU32" s="51">
        <v>0</v>
      </c>
      <c r="AV32" s="51">
        <v>0</v>
      </c>
      <c r="AW32" s="51">
        <v>0</v>
      </c>
      <c r="AX32" s="51">
        <v>0</v>
      </c>
      <c r="AY32" s="51">
        <v>0</v>
      </c>
      <c r="AZ32" s="51">
        <v>0</v>
      </c>
    </row>
    <row r="33" spans="1:52" x14ac:dyDescent="0.35">
      <c r="A33" s="1" t="s">
        <v>23</v>
      </c>
      <c r="B33" s="23">
        <f t="shared" ref="B33:C33" si="62">C33/1.1</f>
        <v>35.608829807516578</v>
      </c>
      <c r="C33" s="23">
        <f t="shared" si="62"/>
        <v>39.169712788268242</v>
      </c>
      <c r="D33" s="23">
        <f t="shared" si="2"/>
        <v>43.086684067095071</v>
      </c>
      <c r="E33" s="23">
        <f t="shared" si="3"/>
        <v>47.82621931447553</v>
      </c>
      <c r="F33" s="23">
        <f t="shared" si="4"/>
        <v>58.826249756804899</v>
      </c>
      <c r="G33" s="23">
        <f t="shared" si="5"/>
        <v>46.472737307875875</v>
      </c>
      <c r="H33" s="23">
        <f t="shared" si="6"/>
        <v>63.667650111789953</v>
      </c>
      <c r="I33" s="23">
        <f t="shared" si="7"/>
        <v>38.837266568191872</v>
      </c>
      <c r="J33" s="23">
        <f t="shared" si="8"/>
        <v>35.730285242736521</v>
      </c>
      <c r="K33" s="23">
        <f t="shared" si="9"/>
        <v>27.869622489334485</v>
      </c>
      <c r="L33" s="23">
        <f t="shared" si="10"/>
        <v>17.000469718494035</v>
      </c>
      <c r="M33" s="4">
        <f>$M$6*'Eurostat Collected Portables GU'!M26</f>
        <v>24.820685789001292</v>
      </c>
      <c r="N33" s="4">
        <f>$N$6*'Eurostat Collected Portables GU'!N26</f>
        <v>25.285001155585721</v>
      </c>
      <c r="O33" s="4">
        <f>$O$6*'Eurostat Collected Portables GU'!O26</f>
        <v>29.229747385717737</v>
      </c>
      <c r="P33" s="4">
        <f>$P$6*'Eurostat Collected Portables GU'!P26</f>
        <v>27.586542907914339</v>
      </c>
      <c r="Q33" s="4">
        <f>$Q$6*'Eurostat Collected Portables GU'!Q26</f>
        <v>30.020286047036084</v>
      </c>
      <c r="R33" s="4">
        <f>$R$6*'Eurostat Collected Portables GU'!R26</f>
        <v>39.339770807766989</v>
      </c>
      <c r="S33" s="4">
        <f>$S$6*'Eurostat Collected Portables GU'!S26</f>
        <v>45.251406580393578</v>
      </c>
      <c r="T33" s="4">
        <f>$T$6*'Eurostat Collected Portables GU'!T26</f>
        <v>36.03674379865938</v>
      </c>
      <c r="U33" s="4">
        <f>$U$6*'Eurostat Collected Portables GU'!U26</f>
        <v>29.251732329417951</v>
      </c>
      <c r="V33" s="4">
        <f>$V$6*'Eurostat Collected Portables GU'!V26</f>
        <v>19.03622290392703</v>
      </c>
      <c r="W33" s="4">
        <f>$W$6*'Eurostat Collected Portables GU'!W26</f>
        <v>17.238910607965298</v>
      </c>
      <c r="X33" s="51">
        <f t="shared" si="11"/>
        <v>15.859797759328075</v>
      </c>
      <c r="Y33" s="51">
        <f t="shared" si="11"/>
        <v>14.591013938581828</v>
      </c>
      <c r="Z33" s="51">
        <f t="shared" si="12"/>
        <v>13.569642962881099</v>
      </c>
      <c r="AA33" s="51">
        <f t="shared" si="12"/>
        <v>12.619767955479421</v>
      </c>
      <c r="AB33" s="51">
        <f t="shared" si="13"/>
        <v>11.862581878150657</v>
      </c>
      <c r="AC33" s="51">
        <f t="shared" si="13"/>
        <v>11.150826965461617</v>
      </c>
      <c r="AD33" s="51">
        <f t="shared" si="14"/>
        <v>10.593285617188537</v>
      </c>
      <c r="AE33" s="51">
        <f t="shared" si="14"/>
        <v>10.06362133632911</v>
      </c>
      <c r="AF33" s="51">
        <f t="shared" si="15"/>
        <v>9.661076482875945</v>
      </c>
      <c r="AG33" s="51">
        <f t="shared" si="15"/>
        <v>9.2746334235609069</v>
      </c>
      <c r="AH33" s="51">
        <f t="shared" si="16"/>
        <v>8.9963944208540791</v>
      </c>
      <c r="AI33" s="51">
        <f t="shared" si="16"/>
        <v>8.7265025882284561</v>
      </c>
      <c r="AJ33" s="51">
        <f t="shared" si="17"/>
        <v>8.5519725364638877</v>
      </c>
      <c r="AK33" s="51">
        <f t="shared" si="17"/>
        <v>8.3809330857346094</v>
      </c>
      <c r="AL33" s="51">
        <f t="shared" si="18"/>
        <v>8.2971237548772638</v>
      </c>
      <c r="AM33" s="51">
        <f t="shared" si="18"/>
        <v>8.2141525173284915</v>
      </c>
      <c r="AN33" s="51">
        <f t="shared" ref="AN33:AP33" si="63">AM33-(AM33*0.01)</f>
        <v>8.1320109921552071</v>
      </c>
      <c r="AO33" s="51">
        <f t="shared" si="63"/>
        <v>8.0506908822336545</v>
      </c>
      <c r="AP33" s="51">
        <v>0</v>
      </c>
      <c r="AQ33" s="51">
        <v>0</v>
      </c>
      <c r="AR33" s="51">
        <v>0</v>
      </c>
      <c r="AS33" s="51">
        <v>0</v>
      </c>
      <c r="AT33" s="51">
        <v>0</v>
      </c>
      <c r="AU33" s="51">
        <v>0</v>
      </c>
      <c r="AV33" s="51">
        <v>0</v>
      </c>
      <c r="AW33" s="51">
        <v>0</v>
      </c>
      <c r="AX33" s="51">
        <v>0</v>
      </c>
      <c r="AY33" s="51">
        <v>0</v>
      </c>
      <c r="AZ33" s="51">
        <v>0</v>
      </c>
    </row>
    <row r="34" spans="1:52" x14ac:dyDescent="0.35">
      <c r="A34" s="1" t="s">
        <v>24</v>
      </c>
      <c r="B34" s="23">
        <f t="shared" ref="B34:C34" si="64">C34/1.1</f>
        <v>13.775678684659699</v>
      </c>
      <c r="C34" s="23">
        <f t="shared" si="64"/>
        <v>15.153246553125669</v>
      </c>
      <c r="D34" s="23">
        <f t="shared" si="2"/>
        <v>16.668571208438237</v>
      </c>
      <c r="E34" s="23">
        <f t="shared" si="3"/>
        <v>18.502114041366443</v>
      </c>
      <c r="F34" s="23">
        <f t="shared" si="4"/>
        <v>22.757600270880726</v>
      </c>
      <c r="G34" s="23">
        <f t="shared" si="5"/>
        <v>17.978504213995773</v>
      </c>
      <c r="H34" s="23">
        <f t="shared" si="6"/>
        <v>24.63055077317421</v>
      </c>
      <c r="I34" s="23">
        <f t="shared" si="7"/>
        <v>15.024635971636268</v>
      </c>
      <c r="J34" s="23">
        <f t="shared" si="8"/>
        <v>13.822665093905368</v>
      </c>
      <c r="K34" s="23">
        <f t="shared" si="9"/>
        <v>10.781678773246187</v>
      </c>
      <c r="L34" s="23">
        <f t="shared" si="10"/>
        <v>6.5768240516801741</v>
      </c>
      <c r="M34" s="4">
        <f>$M$6*'Eurostat Collected Portables GU'!M27</f>
        <v>9.6021631154530542</v>
      </c>
      <c r="N34" s="4">
        <f>$N$6*'Eurostat Collected Portables GU'!N27</f>
        <v>17.609197233354344</v>
      </c>
      <c r="O34" s="4">
        <f>$O$6*'Eurostat Collected Portables GU'!O27</f>
        <v>28.087020636070335</v>
      </c>
      <c r="P34" s="4">
        <f>$P$6*'Eurostat Collected Portables GU'!P27</f>
        <v>43.94666037886558</v>
      </c>
      <c r="Q34" s="4">
        <f>$Q$6*'Eurostat Collected Portables GU'!Q27</f>
        <v>28.824031764326868</v>
      </c>
      <c r="R34" s="4">
        <f>$R$6*'Eurostat Collected Portables GU'!R27</f>
        <v>42.382931700069641</v>
      </c>
      <c r="S34" s="4">
        <f>$S$6*'Eurostat Collected Portables GU'!S27</f>
        <v>86.979138058215526</v>
      </c>
      <c r="T34" s="4">
        <f>$T$6*'Eurostat Collected Portables GU'!T27</f>
        <v>82.954537294372869</v>
      </c>
      <c r="U34" s="4">
        <f>$U$6*'Eurostat Collected Portables GU'!U27</f>
        <v>73.071060440418549</v>
      </c>
      <c r="V34" s="4">
        <f>$V$6*'Eurostat Collected Portables GU'!V27</f>
        <v>102.63860390467872</v>
      </c>
      <c r="W34" s="4">
        <f>$W$6*'Eurostat Collected Portables GU'!W27</f>
        <v>128.66606114188619</v>
      </c>
      <c r="X34" s="51">
        <f t="shared" si="11"/>
        <v>118.3727762505353</v>
      </c>
      <c r="Y34" s="51">
        <f t="shared" si="11"/>
        <v>108.90295415049248</v>
      </c>
      <c r="Z34" s="51">
        <f t="shared" si="12"/>
        <v>101.27974735995801</v>
      </c>
      <c r="AA34" s="51">
        <f t="shared" si="12"/>
        <v>94.190165044760946</v>
      </c>
      <c r="AB34" s="51">
        <f t="shared" si="13"/>
        <v>88.538755142075289</v>
      </c>
      <c r="AC34" s="51">
        <f t="shared" si="13"/>
        <v>83.226429833550768</v>
      </c>
      <c r="AD34" s="51">
        <f t="shared" si="14"/>
        <v>79.065108341873227</v>
      </c>
      <c r="AE34" s="51">
        <f t="shared" si="14"/>
        <v>75.111852924779569</v>
      </c>
      <c r="AF34" s="51">
        <f t="shared" si="15"/>
        <v>72.107378807788393</v>
      </c>
      <c r="AG34" s="51">
        <f t="shared" si="15"/>
        <v>69.223083655476856</v>
      </c>
      <c r="AH34" s="51">
        <f t="shared" si="16"/>
        <v>67.146391145812544</v>
      </c>
      <c r="AI34" s="51">
        <f t="shared" si="16"/>
        <v>65.131999411438173</v>
      </c>
      <c r="AJ34" s="51">
        <f t="shared" si="17"/>
        <v>63.829359423209411</v>
      </c>
      <c r="AK34" s="51">
        <f t="shared" si="17"/>
        <v>62.55277223474522</v>
      </c>
      <c r="AL34" s="51">
        <f t="shared" si="18"/>
        <v>61.92724451239777</v>
      </c>
      <c r="AM34" s="51">
        <f t="shared" si="18"/>
        <v>61.307972067273795</v>
      </c>
      <c r="AN34" s="51">
        <f t="shared" ref="AN34:AP34" si="65">AM34-(AM34*0.01)</f>
        <v>60.694892346601058</v>
      </c>
      <c r="AO34" s="51">
        <f t="shared" si="65"/>
        <v>60.087943423135044</v>
      </c>
      <c r="AP34" s="51">
        <v>0</v>
      </c>
      <c r="AQ34" s="51">
        <v>0</v>
      </c>
      <c r="AR34" s="51">
        <v>0</v>
      </c>
      <c r="AS34" s="51">
        <v>0</v>
      </c>
      <c r="AT34" s="51">
        <v>0</v>
      </c>
      <c r="AU34" s="51">
        <v>0</v>
      </c>
      <c r="AV34" s="51">
        <v>0</v>
      </c>
      <c r="AW34" s="51">
        <v>0</v>
      </c>
      <c r="AX34" s="51">
        <v>0</v>
      </c>
      <c r="AY34" s="51">
        <v>0</v>
      </c>
      <c r="AZ34" s="51">
        <v>0</v>
      </c>
    </row>
    <row r="35" spans="1:52" x14ac:dyDescent="0.35">
      <c r="A35" s="1" t="s">
        <v>25</v>
      </c>
      <c r="B35" s="23">
        <f t="shared" ref="B35:C35" si="66">C35/1.1</f>
        <v>36.561864181926993</v>
      </c>
      <c r="C35" s="23">
        <f t="shared" si="66"/>
        <v>40.218050600119696</v>
      </c>
      <c r="D35" s="23">
        <f t="shared" si="2"/>
        <v>44.239855660131667</v>
      </c>
      <c r="E35" s="23">
        <f t="shared" si="3"/>
        <v>49.106239782746158</v>
      </c>
      <c r="F35" s="23">
        <f t="shared" si="4"/>
        <v>60.400674932777775</v>
      </c>
      <c r="G35" s="23">
        <f t="shared" si="5"/>
        <v>47.716533196894446</v>
      </c>
      <c r="H35" s="23">
        <f t="shared" si="6"/>
        <v>65.371650479745398</v>
      </c>
      <c r="I35" s="23">
        <f t="shared" si="7"/>
        <v>39.87670679264469</v>
      </c>
      <c r="J35" s="23">
        <f t="shared" si="8"/>
        <v>36.686570249233114</v>
      </c>
      <c r="K35" s="23">
        <f t="shared" si="9"/>
        <v>28.615524794401829</v>
      </c>
      <c r="L35" s="23">
        <f t="shared" si="10"/>
        <v>17.455470124585116</v>
      </c>
      <c r="M35" s="4">
        <f>$M$6*'Eurostat Collected Portables GU'!M28</f>
        <v>25.48498638189427</v>
      </c>
      <c r="N35" s="4">
        <f>$N$6*'Eurostat Collected Portables GU'!N28</f>
        <v>33.412322955595421</v>
      </c>
      <c r="O35" s="4">
        <f>$O$6*'Eurostat Collected Portables GU'!O28</f>
        <v>28.147164149209672</v>
      </c>
      <c r="P35" s="4">
        <f>$P$6*'Eurostat Collected Portables GU'!P28</f>
        <v>34.807560274403166</v>
      </c>
      <c r="Q35" s="4">
        <f>$Q$6*'Eurostat Collected Portables GU'!Q28</f>
        <v>27.456884012659188</v>
      </c>
      <c r="R35" s="4">
        <f>$R$6*'Eurostat Collected Portables GU'!R28</f>
        <v>26.447834664012124</v>
      </c>
      <c r="S35" s="4">
        <f>$S$6*'Eurostat Collected Portables GU'!S28</f>
        <v>68.248023039282117</v>
      </c>
      <c r="T35" s="4">
        <f>$T$6*'Eurostat Collected Portables GU'!T28</f>
        <v>43.793531701509835</v>
      </c>
      <c r="U35" s="4">
        <f>$U$6*'Eurostat Collected Portables GU'!U28</f>
        <v>34.612607577040365</v>
      </c>
      <c r="V35" s="4">
        <f>$V$6*'Eurostat Collected Portables GU'!V28</f>
        <v>45.235560611909072</v>
      </c>
      <c r="W35" s="4">
        <f>$W$6*'Eurostat Collected Portables GU'!W28</f>
        <v>38.515036814985706</v>
      </c>
      <c r="X35" s="51">
        <f t="shared" si="11"/>
        <v>35.433833869786852</v>
      </c>
      <c r="Y35" s="51">
        <f t="shared" si="11"/>
        <v>32.599127160203906</v>
      </c>
      <c r="Z35" s="51">
        <f t="shared" si="12"/>
        <v>30.317188258989631</v>
      </c>
      <c r="AA35" s="51">
        <f t="shared" si="12"/>
        <v>28.194985080860356</v>
      </c>
      <c r="AB35" s="51">
        <f t="shared" si="13"/>
        <v>26.503285976008733</v>
      </c>
      <c r="AC35" s="51">
        <f t="shared" si="13"/>
        <v>24.913088817448209</v>
      </c>
      <c r="AD35" s="51">
        <f t="shared" si="14"/>
        <v>23.667434376575798</v>
      </c>
      <c r="AE35" s="51">
        <f t="shared" si="14"/>
        <v>22.484062657747007</v>
      </c>
      <c r="AF35" s="51">
        <f t="shared" si="15"/>
        <v>21.584700151437126</v>
      </c>
      <c r="AG35" s="51">
        <f t="shared" si="15"/>
        <v>20.721312145379642</v>
      </c>
      <c r="AH35" s="51">
        <f t="shared" si="16"/>
        <v>20.099672781018253</v>
      </c>
      <c r="AI35" s="51">
        <f t="shared" si="16"/>
        <v>19.496682597587704</v>
      </c>
      <c r="AJ35" s="51">
        <f t="shared" si="17"/>
        <v>19.10674894563595</v>
      </c>
      <c r="AK35" s="51">
        <f t="shared" si="17"/>
        <v>18.724613966723229</v>
      </c>
      <c r="AL35" s="51">
        <f t="shared" si="18"/>
        <v>18.537367827055999</v>
      </c>
      <c r="AM35" s="51">
        <f t="shared" si="18"/>
        <v>18.351994148785437</v>
      </c>
      <c r="AN35" s="51">
        <f t="shared" ref="AN35:AP35" si="67">AM35-(AM35*0.01)</f>
        <v>18.168474207297582</v>
      </c>
      <c r="AO35" s="51">
        <f t="shared" si="67"/>
        <v>17.986789465224607</v>
      </c>
      <c r="AP35" s="51">
        <v>0</v>
      </c>
      <c r="AQ35" s="51">
        <v>0</v>
      </c>
      <c r="AR35" s="51">
        <v>0</v>
      </c>
      <c r="AS35" s="51">
        <v>0</v>
      </c>
      <c r="AT35" s="51">
        <v>0</v>
      </c>
      <c r="AU35" s="51">
        <v>0</v>
      </c>
      <c r="AV35" s="51">
        <v>0</v>
      </c>
      <c r="AW35" s="51">
        <v>0</v>
      </c>
      <c r="AX35" s="51">
        <v>0</v>
      </c>
      <c r="AY35" s="51">
        <v>0</v>
      </c>
      <c r="AZ35" s="51">
        <v>0</v>
      </c>
    </row>
    <row r="36" spans="1:52" x14ac:dyDescent="0.35">
      <c r="A36" s="1" t="s">
        <v>26</v>
      </c>
      <c r="B36" s="23">
        <f t="shared" ref="B36:C36" si="68">C36/1.1</f>
        <v>22.266348565770709</v>
      </c>
      <c r="C36" s="23">
        <f t="shared" si="68"/>
        <v>24.49298342234778</v>
      </c>
      <c r="D36" s="23">
        <f t="shared" si="2"/>
        <v>26.94228176458256</v>
      </c>
      <c r="E36" s="23">
        <f t="shared" si="3"/>
        <v>29.905932758686646</v>
      </c>
      <c r="F36" s="23">
        <f t="shared" si="4"/>
        <v>36.784297293184572</v>
      </c>
      <c r="G36" s="23">
        <f t="shared" si="5"/>
        <v>29.059594861615814</v>
      </c>
      <c r="H36" s="23">
        <f t="shared" si="6"/>
        <v>39.811644960413666</v>
      </c>
      <c r="I36" s="23">
        <f t="shared" si="7"/>
        <v>24.285103425852334</v>
      </c>
      <c r="J36" s="23">
        <f t="shared" si="8"/>
        <v>22.34229515178415</v>
      </c>
      <c r="K36" s="23">
        <f t="shared" si="9"/>
        <v>17.426990218391637</v>
      </c>
      <c r="L36" s="23">
        <f t="shared" si="10"/>
        <v>10.630464033218898</v>
      </c>
      <c r="M36" s="4">
        <f>$M$6*'Eurostat Collected Portables GU'!M29</f>
        <v>15.520477488499591</v>
      </c>
      <c r="N36" s="4">
        <f>$N$6*'Eurostat Collected Portables GU'!N29</f>
        <v>15.40804757918505</v>
      </c>
      <c r="O36" s="4">
        <f>$O$6*'Eurostat Collected Portables GU'!O29</f>
        <v>13.712720995768814</v>
      </c>
      <c r="P36" s="4">
        <f>$P$6*'Eurostat Collected Portables GU'!P29</f>
        <v>11.846981616895729</v>
      </c>
      <c r="Q36" s="4">
        <f>$Q$6*'Eurostat Collected Portables GU'!Q29</f>
        <v>14.070228944246514</v>
      </c>
      <c r="R36" s="4">
        <f>$R$6*'Eurostat Collected Portables GU'!R29</f>
        <v>14.828493075220187</v>
      </c>
      <c r="S36" s="4">
        <f>$S$6*'Eurostat Collected Portables GU'!S29</f>
        <v>16.752911452577404</v>
      </c>
      <c r="T36" s="4">
        <f>$T$6*'Eurostat Collected Portables GU'!T29</f>
        <v>17.237306450778778</v>
      </c>
      <c r="U36" s="4">
        <f>$U$6*'Eurostat Collected Portables GU'!U29</f>
        <v>11.926005079855658</v>
      </c>
      <c r="V36" s="4">
        <f>$V$6*'Eurostat Collected Portables GU'!V29</f>
        <v>16.828413546512813</v>
      </c>
      <c r="W36" s="4">
        <f>$W$6*'Eurostat Collected Portables GU'!W29</f>
        <v>13.968765972730663</v>
      </c>
      <c r="X36" s="51">
        <f t="shared" si="11"/>
        <v>12.85126469491221</v>
      </c>
      <c r="Y36" s="51">
        <f t="shared" si="11"/>
        <v>11.823163519319234</v>
      </c>
      <c r="Z36" s="51">
        <f t="shared" si="12"/>
        <v>10.995542072966888</v>
      </c>
      <c r="AA36" s="51">
        <f t="shared" si="12"/>
        <v>10.225854127859206</v>
      </c>
      <c r="AB36" s="51">
        <f t="shared" si="13"/>
        <v>9.612302880187654</v>
      </c>
      <c r="AC36" s="51">
        <f t="shared" si="13"/>
        <v>9.0355647073763947</v>
      </c>
      <c r="AD36" s="51">
        <f t="shared" si="14"/>
        <v>8.5837864720075743</v>
      </c>
      <c r="AE36" s="51">
        <f t="shared" si="14"/>
        <v>8.1545971484071949</v>
      </c>
      <c r="AF36" s="51">
        <f t="shared" si="15"/>
        <v>7.8284132624709066</v>
      </c>
      <c r="AG36" s="51">
        <f t="shared" si="15"/>
        <v>7.5152767319720706</v>
      </c>
      <c r="AH36" s="51">
        <f t="shared" si="16"/>
        <v>7.2898184300129083</v>
      </c>
      <c r="AI36" s="51">
        <f t="shared" si="16"/>
        <v>7.0711238771125213</v>
      </c>
      <c r="AJ36" s="51">
        <f t="shared" si="17"/>
        <v>6.9297013995702708</v>
      </c>
      <c r="AK36" s="51">
        <f t="shared" si="17"/>
        <v>6.7911073715788657</v>
      </c>
      <c r="AL36" s="51">
        <f t="shared" si="18"/>
        <v>6.723196297863077</v>
      </c>
      <c r="AM36" s="51">
        <f t="shared" si="18"/>
        <v>6.6559643348844464</v>
      </c>
      <c r="AN36" s="51">
        <f t="shared" ref="AN36:AP36" si="69">AM36-(AM36*0.01)</f>
        <v>6.5894046915356022</v>
      </c>
      <c r="AO36" s="51">
        <f t="shared" si="69"/>
        <v>6.523510644620246</v>
      </c>
      <c r="AP36" s="51">
        <v>0</v>
      </c>
      <c r="AQ36" s="51">
        <v>0</v>
      </c>
      <c r="AR36" s="51">
        <v>0</v>
      </c>
      <c r="AS36" s="51">
        <v>0</v>
      </c>
      <c r="AT36" s="51">
        <v>0</v>
      </c>
      <c r="AU36" s="51">
        <v>0</v>
      </c>
      <c r="AV36" s="51">
        <v>0</v>
      </c>
      <c r="AW36" s="51">
        <v>0</v>
      </c>
      <c r="AX36" s="51">
        <v>0</v>
      </c>
      <c r="AY36" s="51">
        <v>0</v>
      </c>
      <c r="AZ36" s="51">
        <v>0</v>
      </c>
    </row>
    <row r="37" spans="1:52" x14ac:dyDescent="0.35">
      <c r="A37" s="1" t="s">
        <v>27</v>
      </c>
      <c r="B37" s="23">
        <f t="shared" ref="B37:C37" si="70">C37/1.1</f>
        <v>314.15478560110733</v>
      </c>
      <c r="C37" s="23">
        <f t="shared" si="70"/>
        <v>345.57026416121812</v>
      </c>
      <c r="D37" s="23">
        <f t="shared" si="2"/>
        <v>380.12729057733998</v>
      </c>
      <c r="E37" s="23">
        <f t="shared" si="3"/>
        <v>421.94129254084743</v>
      </c>
      <c r="F37" s="23">
        <f t="shared" si="4"/>
        <v>518.98778982524232</v>
      </c>
      <c r="G37" s="23">
        <f t="shared" si="5"/>
        <v>410.00035396194141</v>
      </c>
      <c r="H37" s="23">
        <f t="shared" si="6"/>
        <v>561.70048492785975</v>
      </c>
      <c r="I37" s="23">
        <f t="shared" si="7"/>
        <v>342.63729580599443</v>
      </c>
      <c r="J37" s="23">
        <f t="shared" si="8"/>
        <v>315.22631214151488</v>
      </c>
      <c r="K37" s="23">
        <f t="shared" si="9"/>
        <v>245.87652347038161</v>
      </c>
      <c r="L37" s="23">
        <f t="shared" si="10"/>
        <v>149.98467931693278</v>
      </c>
      <c r="M37" s="4">
        <f>$M$6*'Eurostat Collected Portables GU'!M30</f>
        <v>218.97763180272185</v>
      </c>
      <c r="N37" s="4">
        <f>$N$6*'Eurostat Collected Portables GU'!N30</f>
        <v>223.55778923498895</v>
      </c>
      <c r="O37" s="4">
        <f>$O$6*'Eurostat Collected Portables GU'!O30</f>
        <v>222.35056807612855</v>
      </c>
      <c r="P37" s="4">
        <f>$P$6*'Eurostat Collected Portables GU'!P30</f>
        <v>218.66143212898973</v>
      </c>
      <c r="Q37" s="4">
        <f>$Q$6*'Eurostat Collected Portables GU'!Q30</f>
        <v>268.30274626478172</v>
      </c>
      <c r="R37" s="4">
        <f>$R$6*'Eurostat Collected Portables GU'!R30</f>
        <v>249.59452336685919</v>
      </c>
      <c r="S37" s="4">
        <f>$S$6*'Eurostat Collected Portables GU'!S30</f>
        <v>288.69408296507925</v>
      </c>
      <c r="T37" s="4">
        <f>$T$6*'Eurostat Collected Portables GU'!T30</f>
        <v>247.35534756867546</v>
      </c>
      <c r="U37" s="4">
        <f>$U$6*'Eurostat Collected Portables GU'!U30</f>
        <v>222.98133276342503</v>
      </c>
      <c r="V37" s="4">
        <f>$V$6*'Eurostat Collected Portables GU'!V30</f>
        <v>268.96024216321644</v>
      </c>
      <c r="W37" s="4">
        <f>$W$6*'Eurostat Collected Portables GU'!W30</f>
        <v>301.70112171738799</v>
      </c>
      <c r="X37" s="51">
        <f t="shared" si="11"/>
        <v>277.56503197999695</v>
      </c>
      <c r="Y37" s="51">
        <f t="shared" si="11"/>
        <v>255.3598294215972</v>
      </c>
      <c r="Z37" s="51">
        <f t="shared" si="12"/>
        <v>237.4846413620854</v>
      </c>
      <c r="AA37" s="51">
        <f t="shared" si="12"/>
        <v>220.8607164667394</v>
      </c>
      <c r="AB37" s="51">
        <f t="shared" si="13"/>
        <v>207.60907347873504</v>
      </c>
      <c r="AC37" s="51">
        <f t="shared" si="13"/>
        <v>195.15252907001093</v>
      </c>
      <c r="AD37" s="51">
        <f t="shared" si="14"/>
        <v>185.39490261651039</v>
      </c>
      <c r="AE37" s="51">
        <f t="shared" si="14"/>
        <v>176.12515748568487</v>
      </c>
      <c r="AF37" s="51">
        <f t="shared" si="15"/>
        <v>169.08015118625747</v>
      </c>
      <c r="AG37" s="51">
        <f t="shared" si="15"/>
        <v>162.31694513880717</v>
      </c>
      <c r="AH37" s="51">
        <f t="shared" si="16"/>
        <v>157.44743678464295</v>
      </c>
      <c r="AI37" s="51">
        <f t="shared" si="16"/>
        <v>152.72401368110366</v>
      </c>
      <c r="AJ37" s="51">
        <f t="shared" si="17"/>
        <v>149.66953340748159</v>
      </c>
      <c r="AK37" s="51">
        <f t="shared" si="17"/>
        <v>146.67614273933197</v>
      </c>
      <c r="AL37" s="51">
        <f t="shared" si="18"/>
        <v>145.20938131193864</v>
      </c>
      <c r="AM37" s="51">
        <f t="shared" si="18"/>
        <v>143.75728749881927</v>
      </c>
      <c r="AN37" s="51">
        <f t="shared" ref="AN37:AP37" si="71">AM37-(AM37*0.01)</f>
        <v>142.31971462383106</v>
      </c>
      <c r="AO37" s="51">
        <f t="shared" si="71"/>
        <v>140.89651747759274</v>
      </c>
      <c r="AP37" s="51">
        <v>0</v>
      </c>
      <c r="AQ37" s="51">
        <v>0</v>
      </c>
      <c r="AR37" s="51">
        <v>0</v>
      </c>
      <c r="AS37" s="51">
        <v>0</v>
      </c>
      <c r="AT37" s="51">
        <v>0</v>
      </c>
      <c r="AU37" s="51">
        <v>0</v>
      </c>
      <c r="AV37" s="51">
        <v>0</v>
      </c>
      <c r="AW37" s="51">
        <v>0</v>
      </c>
      <c r="AX37" s="51">
        <v>0</v>
      </c>
      <c r="AY37" s="51">
        <v>0</v>
      </c>
      <c r="AZ37" s="51">
        <v>0</v>
      </c>
    </row>
    <row r="38" spans="1:52" x14ac:dyDescent="0.35">
      <c r="A38" s="1" t="s">
        <v>28</v>
      </c>
      <c r="B38" s="23">
        <f t="shared" ref="B38:C38" si="72">C38/1.1</f>
        <v>235.87872323359883</v>
      </c>
      <c r="C38" s="23">
        <f t="shared" si="72"/>
        <v>259.46659555695874</v>
      </c>
      <c r="D38" s="23">
        <f t="shared" si="2"/>
        <v>285.41325511265461</v>
      </c>
      <c r="E38" s="23">
        <f t="shared" si="3"/>
        <v>316.80871317504665</v>
      </c>
      <c r="F38" s="23">
        <f t="shared" si="4"/>
        <v>389.67471720530739</v>
      </c>
      <c r="G38" s="23">
        <f t="shared" si="5"/>
        <v>307.84302659219287</v>
      </c>
      <c r="H38" s="23">
        <f t="shared" si="6"/>
        <v>421.74494643130424</v>
      </c>
      <c r="I38" s="23">
        <f t="shared" si="7"/>
        <v>257.26441732309559</v>
      </c>
      <c r="J38" s="23">
        <f t="shared" si="8"/>
        <v>236.68326393724794</v>
      </c>
      <c r="K38" s="23">
        <f t="shared" si="9"/>
        <v>184.6129458710534</v>
      </c>
      <c r="L38" s="23">
        <f t="shared" si="10"/>
        <v>112.61389698134258</v>
      </c>
      <c r="M38" s="4">
        <f>M5*'Eurostat Collected Portables GU'!M31</f>
        <v>164.41628959276017</v>
      </c>
      <c r="N38" s="4">
        <f>N5*'Eurostat Collected Portables GU'!N31</f>
        <v>179.37018102581294</v>
      </c>
      <c r="O38" s="4">
        <f>O5*'Eurostat Collected Portables GU'!O31</f>
        <v>195.69459407198696</v>
      </c>
      <c r="P38" s="4">
        <f>P5*'Eurostat Collected Portables GU'!P31</f>
        <v>174.13605301304619</v>
      </c>
      <c r="Q38" s="4">
        <f>Q5*'Eurostat Collected Portables GU'!Q31</f>
        <v>180.8</v>
      </c>
      <c r="R38" s="4">
        <f>R5*'Eurostat Collected Portables GU'!R31</f>
        <v>170.23484848484847</v>
      </c>
      <c r="S38" s="4">
        <f>S5*'Eurostat Collected Portables GU'!S31</f>
        <v>182.81578265749565</v>
      </c>
      <c r="T38" s="4">
        <f>T5*'Eurostat Collected Portables GU'!T31</f>
        <v>114.59640988690832</v>
      </c>
      <c r="U38" s="4">
        <f>$U$6*'Eurostat Collected Portables GU'!U31</f>
        <v>143.57822402327855</v>
      </c>
      <c r="V38" s="4">
        <f>$V$6*'Eurostat Collected Portables GU'!V31</f>
        <v>168.62757247628144</v>
      </c>
      <c r="W38" s="4">
        <f>$W$6*'Eurostat Collected Portables GU'!W31</f>
        <v>150.265164596831</v>
      </c>
      <c r="X38" s="51">
        <f t="shared" si="11"/>
        <v>138.24395142908452</v>
      </c>
      <c r="Y38" s="51">
        <f t="shared" si="11"/>
        <v>127.18443531475776</v>
      </c>
      <c r="Z38" s="51">
        <f t="shared" si="12"/>
        <v>118.28152484272472</v>
      </c>
      <c r="AA38" s="51">
        <f t="shared" si="12"/>
        <v>110.001818103734</v>
      </c>
      <c r="AB38" s="51">
        <f t="shared" si="13"/>
        <v>103.40170901750996</v>
      </c>
      <c r="AC38" s="51">
        <f t="shared" si="13"/>
        <v>97.197606476459356</v>
      </c>
      <c r="AD38" s="51">
        <f t="shared" si="14"/>
        <v>92.337726152636392</v>
      </c>
      <c r="AE38" s="51">
        <f t="shared" si="14"/>
        <v>87.720839845004576</v>
      </c>
      <c r="AF38" s="51">
        <f t="shared" si="15"/>
        <v>84.2120062512044</v>
      </c>
      <c r="AG38" s="51">
        <f t="shared" si="15"/>
        <v>80.843526001156221</v>
      </c>
      <c r="AH38" s="51">
        <f t="shared" si="16"/>
        <v>78.41822022112153</v>
      </c>
      <c r="AI38" s="51">
        <f t="shared" si="16"/>
        <v>76.065673614487878</v>
      </c>
      <c r="AJ38" s="51">
        <f t="shared" si="17"/>
        <v>74.544360142198116</v>
      </c>
      <c r="AK38" s="51">
        <f t="shared" si="17"/>
        <v>73.053472939354151</v>
      </c>
      <c r="AL38" s="51">
        <f t="shared" si="18"/>
        <v>72.322938209960611</v>
      </c>
      <c r="AM38" s="51">
        <f t="shared" si="18"/>
        <v>71.599708827861008</v>
      </c>
      <c r="AN38" s="51">
        <f t="shared" ref="AN38:AP38" si="73">AM38-(AM38*0.01)</f>
        <v>70.883711739582395</v>
      </c>
      <c r="AO38" s="51">
        <f t="shared" si="73"/>
        <v>70.174874622186564</v>
      </c>
      <c r="AP38" s="51">
        <v>0</v>
      </c>
      <c r="AQ38" s="51">
        <v>0</v>
      </c>
      <c r="AR38" s="51">
        <v>0</v>
      </c>
      <c r="AS38" s="51">
        <v>0</v>
      </c>
      <c r="AT38" s="51">
        <v>0</v>
      </c>
      <c r="AU38" s="51">
        <v>0</v>
      </c>
      <c r="AV38" s="51">
        <v>0</v>
      </c>
      <c r="AW38" s="51">
        <v>0</v>
      </c>
      <c r="AX38" s="51">
        <v>0</v>
      </c>
      <c r="AY38" s="51">
        <v>0</v>
      </c>
      <c r="AZ38" s="51">
        <v>0</v>
      </c>
    </row>
    <row r="39" spans="1:52" x14ac:dyDescent="0.35">
      <c r="A39" s="1" t="s">
        <v>29</v>
      </c>
      <c r="B39" s="23">
        <f t="shared" ref="B39:C39" si="74">C39/1.1</f>
        <v>205.68214589548501</v>
      </c>
      <c r="C39" s="23">
        <f t="shared" si="74"/>
        <v>226.25036048503353</v>
      </c>
      <c r="D39" s="23">
        <f t="shared" si="2"/>
        <v>248.8753965335369</v>
      </c>
      <c r="E39" s="23">
        <f t="shared" si="3"/>
        <v>276.25169015222599</v>
      </c>
      <c r="F39" s="23">
        <f t="shared" si="4"/>
        <v>339.78957888723795</v>
      </c>
      <c r="G39" s="23">
        <f t="shared" si="5"/>
        <v>268.43376732091798</v>
      </c>
      <c r="H39" s="23">
        <f t="shared" si="6"/>
        <v>367.75426122965769</v>
      </c>
      <c r="I39" s="23">
        <f t="shared" si="7"/>
        <v>224.33009935009119</v>
      </c>
      <c r="J39" s="23">
        <f t="shared" si="8"/>
        <v>206.38369140208391</v>
      </c>
      <c r="K39" s="23">
        <f t="shared" si="9"/>
        <v>160.97927929362547</v>
      </c>
      <c r="L39" s="23">
        <f t="shared" si="10"/>
        <v>98.197360369111536</v>
      </c>
      <c r="M39" s="4">
        <f>$M$6*'Eurostat Collected Portables GU'!M32</f>
        <v>143.36814613890283</v>
      </c>
      <c r="N39" s="4">
        <f>$N$6*'Eurostat Collected Portables GU'!N32</f>
        <v>145.16299770572874</v>
      </c>
      <c r="O39" s="4">
        <f>$O$6*'Eurostat Collected Portables GU'!O32</f>
        <v>151.86237067682569</v>
      </c>
      <c r="P39" s="4">
        <f>$P$6*'Eurostat Collected Portables GU'!P32</f>
        <v>154.23641781234724</v>
      </c>
      <c r="Q39" s="4">
        <f>$Q$6*'Eurostat Collected Portables GU'!Q32</f>
        <v>155.1712698142814</v>
      </c>
      <c r="R39" s="4">
        <f>$R$6*'Eurostat Collected Portables GU'!R32</f>
        <v>155.14587530939329</v>
      </c>
      <c r="S39" s="4">
        <f>$S$6*'Eurostat Collected Portables GU'!S32</f>
        <v>171.79461596572918</v>
      </c>
      <c r="T39" s="4">
        <f>$T$6*'Eurostat Collected Portables GU'!T32</f>
        <v>154.32775931712874</v>
      </c>
      <c r="U39" s="4">
        <f>$U$6*'Eurostat Collected Portables GU'!U32</f>
        <v>120.85277460400962</v>
      </c>
      <c r="V39" s="4">
        <f>$V$6*'Eurostat Collected Portables GU'!V32</f>
        <v>155.7732157731142</v>
      </c>
      <c r="W39" s="4">
        <f>$W$6*'Eurostat Collected Portables GU'!W32</f>
        <v>132.05732224509248</v>
      </c>
      <c r="X39" s="51">
        <f t="shared" si="11"/>
        <v>121.49273646548508</v>
      </c>
      <c r="Y39" s="51">
        <f t="shared" si="11"/>
        <v>111.77331754824627</v>
      </c>
      <c r="Z39" s="51">
        <f t="shared" si="12"/>
        <v>103.94918531986903</v>
      </c>
      <c r="AA39" s="51">
        <f t="shared" si="12"/>
        <v>96.672742347478192</v>
      </c>
      <c r="AB39" s="51">
        <f t="shared" si="13"/>
        <v>90.872377806629501</v>
      </c>
      <c r="AC39" s="51">
        <f t="shared" si="13"/>
        <v>85.420035138231725</v>
      </c>
      <c r="AD39" s="51">
        <f t="shared" si="14"/>
        <v>81.149033381320137</v>
      </c>
      <c r="AE39" s="51">
        <f t="shared" si="14"/>
        <v>77.091581712254126</v>
      </c>
      <c r="AF39" s="51">
        <f t="shared" si="15"/>
        <v>74.007918443763955</v>
      </c>
      <c r="AG39" s="51">
        <f t="shared" si="15"/>
        <v>71.047601706013396</v>
      </c>
      <c r="AH39" s="51">
        <f t="shared" si="16"/>
        <v>68.916173654832988</v>
      </c>
      <c r="AI39" s="51">
        <f t="shared" si="16"/>
        <v>66.848688445188003</v>
      </c>
      <c r="AJ39" s="51">
        <f t="shared" si="17"/>
        <v>65.511714676284242</v>
      </c>
      <c r="AK39" s="51">
        <f t="shared" si="17"/>
        <v>64.201480382758561</v>
      </c>
      <c r="AL39" s="51">
        <f t="shared" si="18"/>
        <v>63.559465578930975</v>
      </c>
      <c r="AM39" s="51">
        <f t="shared" si="18"/>
        <v>62.923870923141664</v>
      </c>
      <c r="AN39" s="51">
        <f t="shared" ref="AN39:AP39" si="75">AM39-(AM39*0.01)</f>
        <v>62.294632213910248</v>
      </c>
      <c r="AO39" s="51">
        <f t="shared" si="75"/>
        <v>61.671685891771148</v>
      </c>
      <c r="AP39" s="51">
        <v>0</v>
      </c>
      <c r="AQ39" s="51">
        <v>0</v>
      </c>
      <c r="AR39" s="51">
        <v>0</v>
      </c>
      <c r="AS39" s="51">
        <v>0</v>
      </c>
      <c r="AT39" s="51">
        <v>0</v>
      </c>
      <c r="AU39" s="51">
        <v>0</v>
      </c>
      <c r="AV39" s="51">
        <v>0</v>
      </c>
      <c r="AW39" s="51">
        <v>0</v>
      </c>
      <c r="AX39" s="51">
        <v>0</v>
      </c>
      <c r="AY39" s="51">
        <v>0</v>
      </c>
      <c r="AZ39" s="51">
        <v>0</v>
      </c>
    </row>
    <row r="40" spans="1:52" x14ac:dyDescent="0.35">
      <c r="A40" s="1" t="s">
        <v>30</v>
      </c>
      <c r="B40" s="23">
        <f t="shared" ref="B40:C40" si="76">C40/1.1</f>
        <v>691.38311889046781</v>
      </c>
      <c r="C40" s="23">
        <f t="shared" si="76"/>
        <v>760.52143077951462</v>
      </c>
      <c r="D40" s="23">
        <f t="shared" si="2"/>
        <v>836.57357385746616</v>
      </c>
      <c r="E40" s="23">
        <f t="shared" si="3"/>
        <v>928.59666698178751</v>
      </c>
      <c r="F40" s="23">
        <f t="shared" si="4"/>
        <v>1142.1739003875987</v>
      </c>
      <c r="G40" s="23">
        <f t="shared" si="5"/>
        <v>902.31738130620306</v>
      </c>
      <c r="H40" s="23">
        <f t="shared" si="6"/>
        <v>1236.1748123894984</v>
      </c>
      <c r="I40" s="23">
        <f t="shared" si="7"/>
        <v>754.06663555759394</v>
      </c>
      <c r="J40" s="23">
        <f t="shared" si="8"/>
        <v>693.74130471298645</v>
      </c>
      <c r="K40" s="23">
        <f t="shared" si="9"/>
        <v>541.11821767612946</v>
      </c>
      <c r="L40" s="23">
        <f t="shared" si="10"/>
        <v>330.08211278243897</v>
      </c>
      <c r="M40" s="4">
        <f>$M$6*'Eurostat Collected Portables GU'!M33</f>
        <v>481.91988466236086</v>
      </c>
      <c r="N40" s="4">
        <f>$N$6*'Eurostat Collected Portables GU'!N33</f>
        <v>615.64462635073448</v>
      </c>
      <c r="O40" s="4">
        <f>$O$6*'Eurostat Collected Portables GU'!O33</f>
        <v>732.96899462909892</v>
      </c>
      <c r="P40" s="4">
        <f>$P$6*'Eurostat Collected Portables GU'!P33</f>
        <v>742.80574737936217</v>
      </c>
      <c r="Q40" s="4">
        <f>$Q$6*'Eurostat Collected Portables GU'!Q33</f>
        <v>868.02489332966957</v>
      </c>
      <c r="R40" s="4">
        <f>$R$6*'Eurostat Collected Portables GU'!R33</f>
        <v>953.50530285548314</v>
      </c>
      <c r="S40" s="4">
        <f>$S$6*'Eurostat Collected Portables GU'!S33</f>
        <v>1077.3172984651897</v>
      </c>
      <c r="T40" s="4">
        <f>$T$6*'Eurostat Collected Portables GU'!T33</f>
        <v>959.43488717368314</v>
      </c>
      <c r="U40" s="4">
        <f>$U$6*'Eurostat Collected Portables GU'!U33</f>
        <v>686.64300561414461</v>
      </c>
      <c r="V40" s="4">
        <f>$V$6*'Eurostat Collected Portables GU'!V33</f>
        <v>869.78975194522911</v>
      </c>
      <c r="W40" s="4">
        <f>$W$6*'Eurostat Collected Portables GU'!W33</f>
        <v>738.4970859522856</v>
      </c>
      <c r="X40" s="51">
        <f t="shared" si="11"/>
        <v>679.41731907610279</v>
      </c>
      <c r="Y40" s="51">
        <f t="shared" si="11"/>
        <v>625.06393355001455</v>
      </c>
      <c r="Z40" s="51">
        <f t="shared" si="12"/>
        <v>581.30945820151351</v>
      </c>
      <c r="AA40" s="51">
        <f t="shared" si="12"/>
        <v>540.61779612740759</v>
      </c>
      <c r="AB40" s="51">
        <f>AA40-(AA40*0.06)</f>
        <v>508.18072835976312</v>
      </c>
      <c r="AC40" s="51">
        <f>AB40-(AB40*0.06)</f>
        <v>477.68988465817733</v>
      </c>
      <c r="AD40" s="51">
        <f t="shared" si="14"/>
        <v>453.80539042526846</v>
      </c>
      <c r="AE40" s="51">
        <f t="shared" si="14"/>
        <v>431.11512090400504</v>
      </c>
      <c r="AF40" s="51">
        <f t="shared" si="15"/>
        <v>413.87051606784485</v>
      </c>
      <c r="AG40" s="51">
        <f t="shared" si="15"/>
        <v>397.31569542513103</v>
      </c>
      <c r="AH40" s="51">
        <f t="shared" si="16"/>
        <v>385.39622456237709</v>
      </c>
      <c r="AI40" s="51">
        <f t="shared" si="16"/>
        <v>373.83433782550577</v>
      </c>
      <c r="AJ40" s="51">
        <f t="shared" si="17"/>
        <v>366.35765106899566</v>
      </c>
      <c r="AK40" s="51">
        <f t="shared" si="17"/>
        <v>359.03049804761577</v>
      </c>
      <c r="AL40" s="51">
        <f t="shared" si="18"/>
        <v>355.4401930671396</v>
      </c>
      <c r="AM40" s="51">
        <f t="shared" si="18"/>
        <v>351.88579113646819</v>
      </c>
      <c r="AN40" s="51">
        <f t="shared" ref="AN40:AP40" si="77">AM40-(AM40*0.01)</f>
        <v>348.36693322510348</v>
      </c>
      <c r="AO40" s="51">
        <f t="shared" si="77"/>
        <v>344.88326389285243</v>
      </c>
      <c r="AP40" s="51">
        <v>0</v>
      </c>
      <c r="AQ40" s="51">
        <v>0</v>
      </c>
      <c r="AR40" s="51">
        <v>0</v>
      </c>
      <c r="AS40" s="51">
        <v>0</v>
      </c>
      <c r="AT40" s="51">
        <v>0</v>
      </c>
      <c r="AU40" s="51">
        <v>0</v>
      </c>
      <c r="AV40" s="51">
        <v>0</v>
      </c>
      <c r="AW40" s="51">
        <v>0</v>
      </c>
      <c r="AX40" s="51">
        <v>0</v>
      </c>
      <c r="AY40" s="51">
        <v>0</v>
      </c>
      <c r="AZ40" s="51">
        <v>0</v>
      </c>
    </row>
    <row r="41" spans="1:52" x14ac:dyDescent="0.35">
      <c r="A41" s="1" t="s">
        <v>31</v>
      </c>
      <c r="B41" s="4">
        <f t="shared" ref="B41" si="78">SUM(B10:B40)</f>
        <v>6160.7149858630155</v>
      </c>
      <c r="C41" s="4">
        <f t="shared" ref="C41" si="79">SUM(C10:C40)</f>
        <v>6776.786484449317</v>
      </c>
      <c r="D41" s="4">
        <f t="shared" ref="D41:M41" si="80">SUM(D10:D40)</f>
        <v>7454.4651328942509</v>
      </c>
      <c r="E41" s="4">
        <f t="shared" si="80"/>
        <v>8274.4562975126209</v>
      </c>
      <c r="F41" s="4">
        <f t="shared" si="80"/>
        <v>10177.581245940522</v>
      </c>
      <c r="G41" s="4">
        <f t="shared" si="80"/>
        <v>8040.2891842930121</v>
      </c>
      <c r="H41" s="4">
        <f t="shared" si="80"/>
        <v>11015.196182481428</v>
      </c>
      <c r="I41" s="4">
        <f t="shared" si="80"/>
        <v>6719.269671313672</v>
      </c>
      <c r="J41" s="4">
        <f t="shared" si="80"/>
        <v>6181.7280976085776</v>
      </c>
      <c r="K41" s="4">
        <f t="shared" si="80"/>
        <v>4821.7479161346891</v>
      </c>
      <c r="L41" s="4">
        <f t="shared" si="80"/>
        <v>2941.2662288421607</v>
      </c>
      <c r="M41" s="4">
        <f t="shared" si="80"/>
        <v>4294.2486941095558</v>
      </c>
      <c r="N41" s="4">
        <f t="shared" ref="N41:AO41" si="81">SUM(N10:N40)</f>
        <v>4407.1908977704106</v>
      </c>
      <c r="O41" s="4">
        <f t="shared" si="81"/>
        <v>4837.0452753637528</v>
      </c>
      <c r="P41" s="4">
        <f t="shared" si="81"/>
        <v>4827.9649078050106</v>
      </c>
      <c r="Q41" s="4">
        <f t="shared" si="81"/>
        <v>5319.5745860710804</v>
      </c>
      <c r="R41" s="4">
        <f t="shared" si="81"/>
        <v>5752.7573515730528</v>
      </c>
      <c r="S41" s="4">
        <f t="shared" si="81"/>
        <v>6512.0193481668757</v>
      </c>
      <c r="T41" s="4">
        <f t="shared" si="81"/>
        <v>6048.5993734902077</v>
      </c>
      <c r="U41" s="4">
        <f t="shared" si="81"/>
        <v>4808.7010717534622</v>
      </c>
      <c r="V41" s="4">
        <f t="shared" si="81"/>
        <v>6003.773578852446</v>
      </c>
      <c r="W41" s="4">
        <f t="shared" si="81"/>
        <v>5410.2130337087438</v>
      </c>
      <c r="X41" s="4">
        <f t="shared" si="81"/>
        <v>4977.3959910120448</v>
      </c>
      <c r="Y41" s="4">
        <f t="shared" si="81"/>
        <v>4579.2043117310805</v>
      </c>
      <c r="Z41" s="4">
        <f t="shared" si="81"/>
        <v>4258.660009909906</v>
      </c>
      <c r="AA41" s="4">
        <f t="shared" si="81"/>
        <v>3960.5538092162114</v>
      </c>
      <c r="AB41" s="4">
        <f t="shared" si="81"/>
        <v>3722.920580663239</v>
      </c>
      <c r="AC41" s="4">
        <f t="shared" si="81"/>
        <v>3499.5453458234451</v>
      </c>
      <c r="AD41" s="4">
        <f t="shared" si="81"/>
        <v>3324.5680785322734</v>
      </c>
      <c r="AE41" s="4">
        <f t="shared" si="81"/>
        <v>3158.3396746056587</v>
      </c>
      <c r="AF41" s="4">
        <f t="shared" si="81"/>
        <v>3032.0060876214329</v>
      </c>
      <c r="AG41" s="4">
        <f t="shared" si="81"/>
        <v>2910.725844116575</v>
      </c>
      <c r="AH41" s="4">
        <f t="shared" si="81"/>
        <v>2823.4040687930774</v>
      </c>
      <c r="AI41" s="4">
        <f t="shared" si="81"/>
        <v>2738.7019467292853</v>
      </c>
      <c r="AJ41" s="4">
        <f t="shared" si="81"/>
        <v>2683.9279077946994</v>
      </c>
      <c r="AK41" s="4">
        <f t="shared" si="81"/>
        <v>2630.2493496388061</v>
      </c>
      <c r="AL41" s="4">
        <f t="shared" si="81"/>
        <v>2603.9468561424178</v>
      </c>
      <c r="AM41" s="4">
        <f t="shared" si="81"/>
        <v>2577.9073875809931</v>
      </c>
      <c r="AN41" s="4">
        <f t="shared" si="81"/>
        <v>2552.1283137051832</v>
      </c>
      <c r="AO41" s="4">
        <f t="shared" si="81"/>
        <v>2526.6070305681319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</row>
    <row r="42" spans="1:52" x14ac:dyDescent="0.35">
      <c r="A42" s="1" t="s">
        <v>68</v>
      </c>
      <c r="B42" s="46">
        <f>_xlfn.RRI(1,B41,C41)</f>
        <v>0.10000000000000009</v>
      </c>
      <c r="C42" s="46">
        <f t="shared" ref="C42:W42" si="82">_xlfn.RRI(1,C41,D41)</f>
        <v>0.10000000000000031</v>
      </c>
      <c r="D42" s="46">
        <f t="shared" si="82"/>
        <v>0.11000000000000032</v>
      </c>
      <c r="E42" s="46">
        <f t="shared" si="82"/>
        <v>0.22999999999999976</v>
      </c>
      <c r="F42" s="46">
        <f t="shared" si="82"/>
        <v>-0.21000000000000008</v>
      </c>
      <c r="G42" s="46">
        <f t="shared" si="82"/>
        <v>0.37000000000000011</v>
      </c>
      <c r="H42" s="46">
        <f t="shared" si="82"/>
        <v>-0.3899999999999999</v>
      </c>
      <c r="I42" s="46">
        <f t="shared" si="82"/>
        <v>-8.0000000000000071E-2</v>
      </c>
      <c r="J42" s="46">
        <f t="shared" si="82"/>
        <v>-0.2200000000000002</v>
      </c>
      <c r="K42" s="46">
        <f t="shared" si="82"/>
        <v>-0.3899999999999999</v>
      </c>
      <c r="L42" s="46">
        <f t="shared" si="82"/>
        <v>0.46000000000000041</v>
      </c>
      <c r="M42" s="46">
        <f t="shared" si="82"/>
        <v>2.6300806428788848E-2</v>
      </c>
      <c r="N42" s="46">
        <f t="shared" si="82"/>
        <v>9.7534776133887169E-2</v>
      </c>
      <c r="O42" s="46">
        <f t="shared" si="82"/>
        <v>-1.8772550269460231E-3</v>
      </c>
      <c r="P42" s="46">
        <f t="shared" si="82"/>
        <v>0.10182544563886964</v>
      </c>
      <c r="Q42" s="46">
        <f t="shared" si="82"/>
        <v>8.1431843560616723E-2</v>
      </c>
      <c r="R42" s="46">
        <f t="shared" si="82"/>
        <v>0.13198227392403528</v>
      </c>
      <c r="S42" s="46">
        <f t="shared" si="82"/>
        <v>-7.116378958657732E-2</v>
      </c>
      <c r="T42" s="46">
        <f t="shared" si="82"/>
        <v>-0.20498932482964072</v>
      </c>
      <c r="U42" s="46">
        <f t="shared" si="82"/>
        <v>0.24852293566736683</v>
      </c>
      <c r="V42" s="46">
        <f t="shared" si="82"/>
        <v>-9.8864578643412915E-2</v>
      </c>
      <c r="W42" s="46">
        <f t="shared" si="82"/>
        <v>-7.999999999999996E-2</v>
      </c>
      <c r="X42" s="46">
        <f t="shared" ref="X42" si="83">_xlfn.RRI(1,X41,Y41)</f>
        <v>-8.0000000000000182E-2</v>
      </c>
      <c r="Y42" s="46">
        <f t="shared" ref="Y42" si="84">_xlfn.RRI(1,Y41,Z41)</f>
        <v>-6.9999999999999729E-2</v>
      </c>
      <c r="Z42" s="46">
        <f t="shared" ref="Z42" si="85">_xlfn.RRI(1,Z41,AA41)</f>
        <v>-7.0000000000000284E-2</v>
      </c>
      <c r="AA42" s="46">
        <f t="shared" ref="AA42" si="86">_xlfn.RRI(1,AA41,AB41)</f>
        <v>-5.9999999999999942E-2</v>
      </c>
      <c r="AB42" s="46">
        <f t="shared" ref="AB42" si="87">_xlfn.RRI(1,AB41,AC41)</f>
        <v>-5.9999999999999831E-2</v>
      </c>
      <c r="AC42" s="46">
        <f t="shared" ref="AC42" si="88">_xlfn.RRI(1,AC41,AD41)</f>
        <v>-4.9999999999999822E-2</v>
      </c>
      <c r="AD42" s="46">
        <f t="shared" ref="AD42" si="89">_xlfn.RRI(1,AD41,AE41)</f>
        <v>-5.0000000000000266E-2</v>
      </c>
      <c r="AE42" s="46">
        <f t="shared" ref="AE42" si="90">_xlfn.RRI(1,AE41,AF41)</f>
        <v>-3.9999999999999813E-2</v>
      </c>
      <c r="AF42" s="46">
        <f t="shared" ref="AF42" si="91">_xlfn.RRI(1,AF41,AG41)</f>
        <v>-4.0000000000000258E-2</v>
      </c>
      <c r="AG42" s="46">
        <f t="shared" ref="AG42" si="92">_xlfn.RRI(1,AG41,AH41)</f>
        <v>-3.0000000000000138E-2</v>
      </c>
      <c r="AH42" s="46">
        <f t="shared" ref="AH42" si="93">_xlfn.RRI(1,AH41,AI41)</f>
        <v>-2.9999999999999916E-2</v>
      </c>
      <c r="AI42" s="46">
        <f t="shared" ref="AI42" si="94">_xlfn.RRI(1,AI41,AJ41)</f>
        <v>-2.0000000000000018E-2</v>
      </c>
      <c r="AJ42" s="46">
        <f t="shared" ref="AJ42" si="95">_xlfn.RRI(1,AJ41,AK41)</f>
        <v>-1.9999999999999796E-2</v>
      </c>
      <c r="AK42" s="46">
        <f t="shared" ref="AK42" si="96">_xlfn.RRI(1,AK41,AL41)</f>
        <v>-1.000000000000012E-2</v>
      </c>
      <c r="AL42" s="46">
        <f t="shared" ref="AL42" si="97">_xlfn.RRI(1,AL41,AM41)</f>
        <v>-1.0000000000000231E-2</v>
      </c>
      <c r="AM42" s="46">
        <f t="shared" ref="AM42" si="98">_xlfn.RRI(1,AM41,AN41)</f>
        <v>-1.0000000000000009E-2</v>
      </c>
      <c r="AN42" s="46">
        <f t="shared" ref="AN42" si="99">_xlfn.RRI(1,AN41,AO41)</f>
        <v>-9.9999999999997868E-3</v>
      </c>
      <c r="AO42" s="46">
        <f t="shared" ref="AO42" si="100">_xlfn.RRI(1,AO41,AP41)</f>
        <v>-1</v>
      </c>
      <c r="AP42" s="46">
        <f t="shared" ref="AP42" si="101">_xlfn.RRI(1,AP41,AQ41)</f>
        <v>0</v>
      </c>
      <c r="AQ42" s="46">
        <f t="shared" ref="AQ42" si="102">_xlfn.RRI(1,AQ41,AR41)</f>
        <v>0</v>
      </c>
      <c r="AR42" s="46">
        <f t="shared" ref="AR42" si="103">_xlfn.RRI(1,AR41,AS41)</f>
        <v>0</v>
      </c>
      <c r="AS42" s="46">
        <f t="shared" ref="AS42" si="104">_xlfn.RRI(1,AS41,AT41)</f>
        <v>0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24" t="s">
        <v>65</v>
      </c>
      <c r="B44" s="24"/>
      <c r="C44" s="24"/>
      <c r="D44" s="24"/>
      <c r="E44" s="24"/>
      <c r="F44" s="24"/>
      <c r="G44" s="6"/>
      <c r="H44" s="6"/>
      <c r="I44" s="6"/>
      <c r="J44" s="6"/>
      <c r="K44" s="6"/>
      <c r="L44" s="6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8792-B9CA-4A99-9652-E3C16CB1582F}">
  <sheetPr>
    <tabColor theme="7" tint="0.79998168889431442"/>
  </sheetPr>
  <dimension ref="A1:AZ43"/>
  <sheetViews>
    <sheetView topLeftCell="T1" zoomScale="70" zoomScaleNormal="70" workbookViewId="0">
      <selection activeCell="X9" sqref="X9:AO39"/>
    </sheetView>
  </sheetViews>
  <sheetFormatPr baseColWidth="10" defaultRowHeight="14.5" x14ac:dyDescent="0.35"/>
  <cols>
    <col min="1" max="1" width="29.6328125" customWidth="1"/>
    <col min="2" max="3" width="12.6328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1" t="s">
        <v>66</v>
      </c>
      <c r="B1" s="1" t="s">
        <v>69</v>
      </c>
      <c r="C1" s="1" t="s">
        <v>75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36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5.7713199348180333E-3</v>
      </c>
      <c r="N4" s="12">
        <v>8.4074150644338781E-3</v>
      </c>
      <c r="O4" s="12">
        <v>6.2757271070922466E-3</v>
      </c>
      <c r="P4" s="12">
        <v>6.9920756475993877E-3</v>
      </c>
      <c r="Q4" s="12">
        <v>8.2553302132085289E-3</v>
      </c>
      <c r="R4" s="12">
        <v>1.0022550739163118E-2</v>
      </c>
      <c r="S4" s="12">
        <v>1.1206659338907844E-2</v>
      </c>
      <c r="T4" s="12">
        <v>1.1707441805247345E-2</v>
      </c>
      <c r="U4" s="12">
        <v>1.0669340851738906E-2</v>
      </c>
      <c r="V4" s="12">
        <v>8.0450196046563619E-3</v>
      </c>
      <c r="W4" s="45">
        <v>1.271256682645153E-2</v>
      </c>
    </row>
    <row r="5" spans="1:52" x14ac:dyDescent="0.35">
      <c r="A5" s="14" t="s">
        <v>32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15">
        <v>5.7713199348180333E-3</v>
      </c>
      <c r="N5" s="15">
        <v>8.4074150644338781E-3</v>
      </c>
      <c r="O5" s="15">
        <v>6.2757271070922466E-3</v>
      </c>
      <c r="P5" s="15">
        <v>6.9920756475993877E-3</v>
      </c>
      <c r="Q5" s="15">
        <v>8.2553302132085289E-3</v>
      </c>
      <c r="R5" s="15">
        <v>1.0022550739163118E-2</v>
      </c>
      <c r="S5" s="15">
        <v>1.1206659338907844E-2</v>
      </c>
      <c r="T5" s="15">
        <v>1.1707441805247345E-2</v>
      </c>
      <c r="U5" s="15">
        <v>1.0669340851738906E-2</v>
      </c>
      <c r="V5" s="16">
        <v>8.0450196046563619E-3</v>
      </c>
      <c r="W5" s="16">
        <v>1.271256682645153E-2</v>
      </c>
    </row>
    <row r="6" spans="1:52" x14ac:dyDescent="0.35">
      <c r="A6" s="1"/>
      <c r="B6" s="26"/>
      <c r="C6" s="26"/>
      <c r="D6" s="25"/>
      <c r="E6" s="25"/>
      <c r="F6" s="25"/>
      <c r="G6" s="25"/>
      <c r="H6" s="25"/>
      <c r="I6" s="25"/>
      <c r="J6" s="25"/>
      <c r="K6" s="25"/>
      <c r="L6" s="25"/>
      <c r="M6" s="1"/>
      <c r="N6" s="1"/>
      <c r="O6" s="1"/>
      <c r="P6" s="1"/>
      <c r="Q6" s="1"/>
      <c r="R6" s="1"/>
      <c r="S6" s="1"/>
      <c r="T6" s="1"/>
      <c r="U6" s="1"/>
      <c r="V6" s="7"/>
      <c r="X6" s="6" t="s">
        <v>78</v>
      </c>
    </row>
    <row r="7" spans="1:52" x14ac:dyDescent="0.35">
      <c r="A7" s="1"/>
      <c r="B7" s="1"/>
      <c r="C7" s="1"/>
      <c r="D7" s="9"/>
      <c r="E7" s="9"/>
      <c r="F7" s="9"/>
      <c r="G7" s="9"/>
      <c r="H7" s="9"/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7"/>
      <c r="X7" s="49" t="s">
        <v>79</v>
      </c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35">
      <c r="A8" s="1"/>
      <c r="B8">
        <v>2000</v>
      </c>
      <c r="C8">
        <v>2001</v>
      </c>
      <c r="D8">
        <v>2002</v>
      </c>
      <c r="E8">
        <v>2003</v>
      </c>
      <c r="F8">
        <v>2004</v>
      </c>
      <c r="G8">
        <v>2005</v>
      </c>
      <c r="H8">
        <v>2006</v>
      </c>
      <c r="I8">
        <v>2007</v>
      </c>
      <c r="J8">
        <v>2008</v>
      </c>
      <c r="K8">
        <v>2009</v>
      </c>
      <c r="L8">
        <v>2010</v>
      </c>
      <c r="M8" s="1">
        <v>2011</v>
      </c>
      <c r="N8" s="1">
        <v>2012</v>
      </c>
      <c r="O8" s="1">
        <v>2013</v>
      </c>
      <c r="P8" s="1">
        <v>2014</v>
      </c>
      <c r="Q8" s="1">
        <v>2015</v>
      </c>
      <c r="R8" s="1">
        <v>2016</v>
      </c>
      <c r="S8" s="1">
        <v>2017</v>
      </c>
      <c r="T8" s="1">
        <v>2018</v>
      </c>
      <c r="U8" s="1">
        <v>2019</v>
      </c>
      <c r="V8" s="1">
        <v>2020</v>
      </c>
      <c r="W8" s="1">
        <v>2021</v>
      </c>
      <c r="X8" s="50">
        <v>2022</v>
      </c>
      <c r="Y8" s="50">
        <v>2023</v>
      </c>
      <c r="Z8" s="50">
        <v>2024</v>
      </c>
      <c r="AA8" s="50">
        <v>2025</v>
      </c>
      <c r="AB8" s="50">
        <v>2026</v>
      </c>
      <c r="AC8" s="50">
        <v>2027</v>
      </c>
      <c r="AD8" s="50">
        <v>2028</v>
      </c>
      <c r="AE8" s="50">
        <v>2029</v>
      </c>
      <c r="AF8" s="50">
        <v>2030</v>
      </c>
      <c r="AG8" s="50">
        <v>2031</v>
      </c>
      <c r="AH8" s="50">
        <v>2032</v>
      </c>
      <c r="AI8" s="50">
        <v>2033</v>
      </c>
      <c r="AJ8" s="50">
        <v>2034</v>
      </c>
      <c r="AK8" s="50">
        <v>2035</v>
      </c>
      <c r="AL8" s="50">
        <v>2036</v>
      </c>
      <c r="AM8" s="50">
        <v>2037</v>
      </c>
      <c r="AN8" s="50">
        <v>2038</v>
      </c>
      <c r="AO8" s="50">
        <v>2039</v>
      </c>
      <c r="AP8" s="50">
        <v>2040</v>
      </c>
      <c r="AQ8" s="50">
        <v>2041</v>
      </c>
      <c r="AR8" s="50">
        <v>2042</v>
      </c>
      <c r="AS8" s="50">
        <v>2043</v>
      </c>
      <c r="AT8" s="50">
        <v>2044</v>
      </c>
      <c r="AU8" s="50">
        <v>2045</v>
      </c>
      <c r="AV8" s="50">
        <v>2046</v>
      </c>
      <c r="AW8" s="50">
        <v>2047</v>
      </c>
      <c r="AX8" s="50">
        <v>2048</v>
      </c>
      <c r="AY8" s="50">
        <v>2049</v>
      </c>
      <c r="AZ8" s="50">
        <v>2050</v>
      </c>
    </row>
    <row r="9" spans="1:52" x14ac:dyDescent="0.35">
      <c r="A9" s="1" t="s">
        <v>0</v>
      </c>
      <c r="B9" s="23">
        <f>C9/1.34</f>
        <v>0.65917077238366584</v>
      </c>
      <c r="C9" s="23">
        <f>D9/1.34</f>
        <v>0.88328883499411226</v>
      </c>
      <c r="D9" s="23">
        <f>E9/1.5</f>
        <v>1.1836070388921105</v>
      </c>
      <c r="E9" s="23">
        <f>F9/1.5</f>
        <v>1.7754105583381659</v>
      </c>
      <c r="F9" s="23">
        <f>G9/1.22</f>
        <v>2.6631158375072488</v>
      </c>
      <c r="G9" s="23">
        <f>H9/1.18</f>
        <v>3.2490013217588434</v>
      </c>
      <c r="H9" s="23">
        <f>I9/1.19</f>
        <v>3.8338215596754348</v>
      </c>
      <c r="I9" s="23">
        <f>J9/1.35</f>
        <v>4.562247656013767</v>
      </c>
      <c r="J9" s="23">
        <f>K9/(1-0.26)</f>
        <v>6.1590343356185855</v>
      </c>
      <c r="K9" s="23">
        <f>L9/1.68</f>
        <v>4.5576854083577532</v>
      </c>
      <c r="L9" s="23">
        <f>M9/1.31</f>
        <v>7.6569114860410243</v>
      </c>
      <c r="M9" s="4">
        <f>$M$5*'Eurostat Collected Portables GU'!M3</f>
        <v>10.030554046713743</v>
      </c>
      <c r="N9" s="4">
        <f>$N$5*'Eurostat Collected Portables GU'!N3</f>
        <v>16.049755358004273</v>
      </c>
      <c r="O9" s="4">
        <f>$O$5*'Eurostat Collected Portables GU'!O3</f>
        <v>12.400836763614279</v>
      </c>
      <c r="P9" s="4">
        <f>$P$5*'Eurostat Collected Portables GU'!P3</f>
        <v>14.662382633015916</v>
      </c>
      <c r="Q9" s="4">
        <f>$Q$5*'Eurostat Collected Portables GU'!Q3</f>
        <v>18.979004160166408</v>
      </c>
      <c r="R9" s="4">
        <f>$R$5*'Eurostat Collected Portables GU'!R3</f>
        <v>21.929341017288902</v>
      </c>
      <c r="S9" s="4">
        <f>$S$5*'Eurostat Collected Portables GU'!S3</f>
        <v>23.724497820467906</v>
      </c>
      <c r="T9" s="4">
        <f>$T$5*'Eurostat Collected Portables GU'!T3</f>
        <v>26.575892897911473</v>
      </c>
      <c r="U9" s="4">
        <f>$U$5*'Eurostat Collected Portables GU'!U3</f>
        <v>25.350353863731641</v>
      </c>
      <c r="V9" s="4">
        <f>$V$5*'Eurostat Collected Portables GU'!V3</f>
        <v>22.759360461572847</v>
      </c>
      <c r="W9" s="4">
        <f>$W$5*'Eurostat Collected Portables GU'!W3</f>
        <v>35.213810109270739</v>
      </c>
      <c r="X9" s="51">
        <f>W9+(W9*0.08)</f>
        <v>38.0309149180124</v>
      </c>
      <c r="Y9" s="51">
        <f t="shared" ref="Y9:AO24" si="0">X9+(X9*0.08)</f>
        <v>41.07338811145339</v>
      </c>
      <c r="Z9" s="51">
        <f t="shared" si="0"/>
        <v>44.35925916036966</v>
      </c>
      <c r="AA9" s="51">
        <f t="shared" si="0"/>
        <v>47.907999893199232</v>
      </c>
      <c r="AB9" s="51">
        <f t="shared" si="0"/>
        <v>51.740639884655174</v>
      </c>
      <c r="AC9" s="51">
        <f t="shared" si="0"/>
        <v>55.879891075427587</v>
      </c>
      <c r="AD9" s="51">
        <f t="shared" si="0"/>
        <v>60.350282361461794</v>
      </c>
      <c r="AE9" s="51">
        <f t="shared" si="0"/>
        <v>65.178304950378731</v>
      </c>
      <c r="AF9" s="51">
        <f t="shared" si="0"/>
        <v>70.392569346409033</v>
      </c>
      <c r="AG9" s="51">
        <f t="shared" si="0"/>
        <v>76.02397489412175</v>
      </c>
      <c r="AH9" s="51">
        <f t="shared" si="0"/>
        <v>82.105892885651485</v>
      </c>
      <c r="AI9" s="51">
        <f t="shared" si="0"/>
        <v>88.674364316503599</v>
      </c>
      <c r="AJ9" s="51">
        <f t="shared" si="0"/>
        <v>95.76831346182388</v>
      </c>
      <c r="AK9" s="51">
        <f t="shared" si="0"/>
        <v>103.4297785387698</v>
      </c>
      <c r="AL9" s="51">
        <f t="shared" si="0"/>
        <v>111.70416082187138</v>
      </c>
      <c r="AM9" s="51">
        <f t="shared" si="0"/>
        <v>120.64049368762109</v>
      </c>
      <c r="AN9" s="51">
        <f t="shared" si="0"/>
        <v>130.29173318263076</v>
      </c>
      <c r="AO9" s="51">
        <f t="shared" si="0"/>
        <v>140.71507183724123</v>
      </c>
      <c r="AP9" s="51">
        <f>AO9+(AO9*0.07)</f>
        <v>150.5651268658481</v>
      </c>
      <c r="AQ9" s="51">
        <f t="shared" ref="AQ9:AQ39" si="1">AP9+(AP9*0.07)</f>
        <v>161.10468574645748</v>
      </c>
      <c r="AR9" s="51">
        <f t="shared" ref="AR9:AR39" si="2">AQ9+(AQ9*0.07)</f>
        <v>172.38201374870951</v>
      </c>
      <c r="AS9" s="51">
        <f t="shared" ref="AS9:AS39" si="3">AR9+(AR9*0.07)</f>
        <v>184.44875471111919</v>
      </c>
      <c r="AT9" s="51">
        <f t="shared" ref="AT9:AT39" si="4">AS9+(AS9*0.07)</f>
        <v>197.36016754089755</v>
      </c>
      <c r="AU9" s="51">
        <f t="shared" ref="AU9:AU39" si="5">AT9+(AT9*0.07)</f>
        <v>211.17537926876037</v>
      </c>
      <c r="AV9" s="51">
        <f t="shared" ref="AV9:AV39" si="6">AU9+(AU9*0.07)</f>
        <v>225.9576558175736</v>
      </c>
      <c r="AW9" s="51">
        <f t="shared" ref="AW9:AW39" si="7">AV9+(AV9*0.07)</f>
        <v>241.77469172480374</v>
      </c>
      <c r="AX9" s="51">
        <f t="shared" ref="AX9:AX39" si="8">AW9+(AW9*0.07)</f>
        <v>258.69892014554</v>
      </c>
      <c r="AY9" s="51">
        <f t="shared" ref="AY9:AY39" si="9">AX9+(AX9*0.07)</f>
        <v>276.8078445557278</v>
      </c>
      <c r="AZ9" s="51">
        <f t="shared" ref="AZ9:AZ39" si="10">AY9+(AY9*0.07)</f>
        <v>296.18439367462872</v>
      </c>
    </row>
    <row r="10" spans="1:52" x14ac:dyDescent="0.35">
      <c r="A10" s="1" t="s">
        <v>1</v>
      </c>
      <c r="B10" s="23">
        <f t="shared" ref="B10:C10" si="11">C10/1.34</f>
        <v>0.84539220462784304</v>
      </c>
      <c r="C10" s="23">
        <f t="shared" si="11"/>
        <v>1.1328255542013097</v>
      </c>
      <c r="D10" s="23">
        <f t="shared" ref="D10:E10" si="12">E10/1.5</f>
        <v>1.517986242629755</v>
      </c>
      <c r="E10" s="23">
        <f t="shared" si="12"/>
        <v>2.2769793639446325</v>
      </c>
      <c r="F10" s="23">
        <f t="shared" ref="F10:F39" si="13">G10/1.22</f>
        <v>3.4154690459169488</v>
      </c>
      <c r="G10" s="23">
        <f t="shared" ref="G10:G39" si="14">H10/1.18</f>
        <v>4.1668722360186772</v>
      </c>
      <c r="H10" s="23">
        <f t="shared" ref="H10:H39" si="15">I10/1.19</f>
        <v>4.916909238502039</v>
      </c>
      <c r="I10" s="23">
        <f t="shared" ref="I10:I39" si="16">J10/1.35</f>
        <v>5.8511219938174257</v>
      </c>
      <c r="J10" s="23">
        <f t="shared" ref="J10:J39" si="17">K10/(1-0.26)</f>
        <v>7.8990146916535249</v>
      </c>
      <c r="K10" s="23">
        <f t="shared" ref="K10:K39" si="18">L10/1.68</f>
        <v>5.8452708718236082</v>
      </c>
      <c r="L10" s="23">
        <f t="shared" ref="L10:L39" si="19">M10/1.31</f>
        <v>9.8200550646636611</v>
      </c>
      <c r="M10" s="4">
        <f>$M$5*'Eurostat Collected Portables GU'!M4</f>
        <v>12.864272134709397</v>
      </c>
      <c r="N10" s="4">
        <f>$N$5*'Eurostat Collected Portables GU'!N4</f>
        <v>19.110054441458203</v>
      </c>
      <c r="O10" s="4">
        <f>$O$5*'Eurostat Collected Portables GU'!O4</f>
        <v>14.421620892097982</v>
      </c>
      <c r="P10" s="4">
        <f>$P$5*'Eurostat Collected Portables GU'!P4</f>
        <v>16.382433242325366</v>
      </c>
      <c r="Q10" s="4">
        <f>$Q$5*'Eurostat Collected Portables GU'!Q4</f>
        <v>20.126495059802394</v>
      </c>
      <c r="R10" s="4">
        <f>$R$5*'Eurostat Collected Portables GU'!R4</f>
        <v>31.601102480581311</v>
      </c>
      <c r="S10" s="4">
        <f>$S$5*'Eurostat Collected Portables GU'!S4</f>
        <v>31.524332720347765</v>
      </c>
      <c r="T10" s="4">
        <f>$T$5*'Eurostat Collected Portables GU'!T4</f>
        <v>34.361341698400956</v>
      </c>
      <c r="U10" s="4">
        <f>$U$5*'Eurostat Collected Portables GU'!U4</f>
        <v>36.115718783136195</v>
      </c>
      <c r="V10" s="4">
        <f>$V$5*'Eurostat Collected Portables GU'!V4</f>
        <v>25.333766735062884</v>
      </c>
      <c r="W10" s="4">
        <f>$W$5*'Eurostat Collected Portables GU'!W4</f>
        <v>43.121026675323591</v>
      </c>
      <c r="X10" s="51">
        <f t="shared" ref="X10:AM39" si="20">W10+(W10*0.08)</f>
        <v>46.570708809349476</v>
      </c>
      <c r="Y10" s="51">
        <f t="shared" si="20"/>
        <v>50.296365514097431</v>
      </c>
      <c r="Z10" s="51">
        <f t="shared" si="20"/>
        <v>54.320074755225228</v>
      </c>
      <c r="AA10" s="51">
        <f t="shared" si="20"/>
        <v>58.665680735643249</v>
      </c>
      <c r="AB10" s="51">
        <f t="shared" si="20"/>
        <v>63.358935194494713</v>
      </c>
      <c r="AC10" s="51">
        <f t="shared" si="20"/>
        <v>68.427650010054293</v>
      </c>
      <c r="AD10" s="51">
        <f t="shared" si="20"/>
        <v>73.901862010858636</v>
      </c>
      <c r="AE10" s="51">
        <f t="shared" si="20"/>
        <v>79.814010971727328</v>
      </c>
      <c r="AF10" s="51">
        <f t="shared" si="20"/>
        <v>86.199131849465516</v>
      </c>
      <c r="AG10" s="51">
        <f t="shared" si="20"/>
        <v>93.095062397422751</v>
      </c>
      <c r="AH10" s="51">
        <f t="shared" si="20"/>
        <v>100.54266738921658</v>
      </c>
      <c r="AI10" s="51">
        <f t="shared" si="20"/>
        <v>108.5860807803539</v>
      </c>
      <c r="AJ10" s="51">
        <f t="shared" si="20"/>
        <v>117.27296724278222</v>
      </c>
      <c r="AK10" s="51">
        <f t="shared" si="20"/>
        <v>126.65480462220479</v>
      </c>
      <c r="AL10" s="51">
        <f t="shared" si="20"/>
        <v>136.78718899198117</v>
      </c>
      <c r="AM10" s="51">
        <f t="shared" si="20"/>
        <v>147.73016411133966</v>
      </c>
      <c r="AN10" s="51">
        <f t="shared" si="0"/>
        <v>159.54857724024683</v>
      </c>
      <c r="AO10" s="51">
        <f t="shared" si="0"/>
        <v>172.31246341946658</v>
      </c>
      <c r="AP10" s="51">
        <f t="shared" ref="AP9:AP39" si="21">AO10+(AO10*0.07)</f>
        <v>184.37433585882926</v>
      </c>
      <c r="AQ10" s="51">
        <f t="shared" si="1"/>
        <v>197.2805393689473</v>
      </c>
      <c r="AR10" s="51">
        <f t="shared" si="2"/>
        <v>211.09017712477362</v>
      </c>
      <c r="AS10" s="51">
        <f t="shared" si="3"/>
        <v>225.86648952350777</v>
      </c>
      <c r="AT10" s="51">
        <f t="shared" si="4"/>
        <v>241.67714379015331</v>
      </c>
      <c r="AU10" s="51">
        <f t="shared" si="5"/>
        <v>258.59454385546405</v>
      </c>
      <c r="AV10" s="51">
        <f t="shared" si="6"/>
        <v>276.69616192534653</v>
      </c>
      <c r="AW10" s="51">
        <f t="shared" si="7"/>
        <v>296.06489326012081</v>
      </c>
      <c r="AX10" s="51">
        <f t="shared" si="8"/>
        <v>316.78943578832929</v>
      </c>
      <c r="AY10" s="51">
        <f t="shared" si="9"/>
        <v>338.96469629351236</v>
      </c>
      <c r="AZ10" s="51">
        <f t="shared" si="10"/>
        <v>362.69222503405825</v>
      </c>
    </row>
    <row r="11" spans="1:52" x14ac:dyDescent="0.35">
      <c r="A11" s="1" t="s">
        <v>2</v>
      </c>
      <c r="B11" s="23">
        <f t="shared" ref="B11:C11" si="22">C11/1.34</f>
        <v>4.0961129699330204E-2</v>
      </c>
      <c r="C11" s="23">
        <f t="shared" si="22"/>
        <v>5.4887913797102478E-2</v>
      </c>
      <c r="D11" s="23">
        <f t="shared" ref="D11:E11" si="23">E11/1.5</f>
        <v>7.3549804488117321E-2</v>
      </c>
      <c r="E11" s="23">
        <f t="shared" si="23"/>
        <v>0.11032470673217598</v>
      </c>
      <c r="F11" s="23">
        <f t="shared" si="13"/>
        <v>0.16548706009826397</v>
      </c>
      <c r="G11" s="23">
        <f t="shared" si="14"/>
        <v>0.20189421331988205</v>
      </c>
      <c r="H11" s="23">
        <f t="shared" si="15"/>
        <v>0.23823517171746081</v>
      </c>
      <c r="I11" s="23">
        <f t="shared" si="16"/>
        <v>0.28349985434377833</v>
      </c>
      <c r="J11" s="23">
        <f t="shared" si="17"/>
        <v>0.38272480336410081</v>
      </c>
      <c r="K11" s="23">
        <f t="shared" si="18"/>
        <v>0.28321635448943461</v>
      </c>
      <c r="L11" s="23">
        <f t="shared" si="19"/>
        <v>0.47580347554225011</v>
      </c>
      <c r="M11" s="4">
        <f>$M$5*'Eurostat Collected Portables GU'!M5</f>
        <v>0.62330255296034764</v>
      </c>
      <c r="N11" s="4">
        <f>$N$5*'Eurostat Collected Portables GU'!N5</f>
        <v>2.1943353318172423</v>
      </c>
      <c r="O11" s="4">
        <f>$O$5*'Eurostat Collected Portables GU'!O5</f>
        <v>1.5501045954517849</v>
      </c>
      <c r="P11" s="4">
        <f>$P$5*'Eurostat Collected Portables GU'!P5</f>
        <v>2.1185989212226146</v>
      </c>
      <c r="Q11" s="4">
        <f>$Q$5*'Eurostat Collected Portables GU'!Q5</f>
        <v>2.6582163286531464</v>
      </c>
      <c r="R11" s="4">
        <f>$R$5*'Eurostat Collected Portables GU'!R5</f>
        <v>3.6281633675770486</v>
      </c>
      <c r="S11" s="4">
        <f>$S$5*'Eurostat Collected Portables GU'!S5</f>
        <v>4.3481838234962433</v>
      </c>
      <c r="T11" s="4">
        <f>$T$5*'Eurostat Collected Portables GU'!T5</f>
        <v>4.7063916057094328</v>
      </c>
      <c r="U11" s="4">
        <f>$U$5*'Eurostat Collected Portables GU'!U5</f>
        <v>4.1823816138816516</v>
      </c>
      <c r="V11" s="4">
        <f>$V$5*'Eurostat Collected Portables GU'!V5</f>
        <v>3.2823679986997956</v>
      </c>
      <c r="W11" s="4">
        <f>$W$5*'Eurostat Collected Portables GU'!W5</f>
        <v>5.6952299382502858</v>
      </c>
      <c r="X11" s="51">
        <f t="shared" si="20"/>
        <v>6.150848333310309</v>
      </c>
      <c r="Y11" s="51">
        <f t="shared" si="0"/>
        <v>6.6429161999751338</v>
      </c>
      <c r="Z11" s="51">
        <f t="shared" si="0"/>
        <v>7.1743494959731446</v>
      </c>
      <c r="AA11" s="51">
        <f t="shared" si="0"/>
        <v>7.748297455650996</v>
      </c>
      <c r="AB11" s="51">
        <f t="shared" si="0"/>
        <v>8.368161252103075</v>
      </c>
      <c r="AC11" s="51">
        <f t="shared" si="0"/>
        <v>9.0376141522713205</v>
      </c>
      <c r="AD11" s="51">
        <f t="shared" si="0"/>
        <v>9.7606232844530254</v>
      </c>
      <c r="AE11" s="51">
        <f t="shared" si="0"/>
        <v>10.541473147209267</v>
      </c>
      <c r="AF11" s="51">
        <f t="shared" si="0"/>
        <v>11.384790998986007</v>
      </c>
      <c r="AG11" s="51">
        <f t="shared" si="0"/>
        <v>12.295574278904889</v>
      </c>
      <c r="AH11" s="51">
        <f t="shared" si="0"/>
        <v>13.27922022121728</v>
      </c>
      <c r="AI11" s="51">
        <f t="shared" si="0"/>
        <v>14.341557838914662</v>
      </c>
      <c r="AJ11" s="51">
        <f t="shared" si="0"/>
        <v>15.488882466027835</v>
      </c>
      <c r="AK11" s="51">
        <f t="shared" si="0"/>
        <v>16.727993063310063</v>
      </c>
      <c r="AL11" s="51">
        <f t="shared" si="0"/>
        <v>18.066232508374867</v>
      </c>
      <c r="AM11" s="51">
        <f t="shared" si="0"/>
        <v>19.511531109044856</v>
      </c>
      <c r="AN11" s="51">
        <f t="shared" si="0"/>
        <v>21.072453597768444</v>
      </c>
      <c r="AO11" s="51">
        <f t="shared" si="0"/>
        <v>22.758249885589919</v>
      </c>
      <c r="AP11" s="51">
        <f t="shared" si="21"/>
        <v>24.351327377581214</v>
      </c>
      <c r="AQ11" s="51">
        <f t="shared" si="1"/>
        <v>26.055920294011898</v>
      </c>
      <c r="AR11" s="51">
        <f t="shared" si="2"/>
        <v>27.879834714592732</v>
      </c>
      <c r="AS11" s="51">
        <f t="shared" si="3"/>
        <v>29.831423144614224</v>
      </c>
      <c r="AT11" s="51">
        <f t="shared" si="4"/>
        <v>31.91962276473722</v>
      </c>
      <c r="AU11" s="51">
        <f t="shared" si="5"/>
        <v>34.153996358268827</v>
      </c>
      <c r="AV11" s="51">
        <f t="shared" si="6"/>
        <v>36.544776103347644</v>
      </c>
      <c r="AW11" s="51">
        <f t="shared" si="7"/>
        <v>39.102910430581979</v>
      </c>
      <c r="AX11" s="51">
        <f t="shared" si="8"/>
        <v>41.84011416072272</v>
      </c>
      <c r="AY11" s="51">
        <f t="shared" si="9"/>
        <v>44.768922151973314</v>
      </c>
      <c r="AZ11" s="51">
        <f t="shared" si="10"/>
        <v>47.902746702611445</v>
      </c>
    </row>
    <row r="12" spans="1:52" x14ac:dyDescent="0.35">
      <c r="A12" s="1" t="s">
        <v>3</v>
      </c>
      <c r="B12" s="23">
        <f t="shared" ref="B12:C12" si="24">C12/1.34</f>
        <v>2.5475542684505009E-2</v>
      </c>
      <c r="C12" s="23">
        <f t="shared" si="24"/>
        <v>3.4137227197236712E-2</v>
      </c>
      <c r="D12" s="23">
        <f t="shared" ref="D12:E12" si="25">E12/1.5</f>
        <v>4.5743884444297195E-2</v>
      </c>
      <c r="E12" s="23">
        <f t="shared" si="25"/>
        <v>6.8615826666445792E-2</v>
      </c>
      <c r="F12" s="23">
        <f t="shared" si="13"/>
        <v>0.1029237399996687</v>
      </c>
      <c r="G12" s="23">
        <f t="shared" si="14"/>
        <v>0.12556696279959581</v>
      </c>
      <c r="H12" s="23">
        <f t="shared" si="15"/>
        <v>0.14816901610352304</v>
      </c>
      <c r="I12" s="23">
        <f t="shared" si="16"/>
        <v>0.1763211291631924</v>
      </c>
      <c r="J12" s="23">
        <f t="shared" si="17"/>
        <v>0.23803352437030975</v>
      </c>
      <c r="K12" s="23">
        <f t="shared" si="18"/>
        <v>0.17614480803402921</v>
      </c>
      <c r="L12" s="23">
        <f t="shared" si="19"/>
        <v>0.29592327749716907</v>
      </c>
      <c r="M12" s="4">
        <f>$M$5*'Eurostat Collected Portables GU'!M6</f>
        <v>0.38765949352129148</v>
      </c>
      <c r="N12" s="4">
        <f>$N$5*'Eurostat Collected Portables GU'!N6</f>
        <v>0.60069901748328913</v>
      </c>
      <c r="O12" s="4">
        <f>$O$5*'Eurostat Collected Portables GU'!O6</f>
        <v>0.47695526013901074</v>
      </c>
      <c r="P12" s="4">
        <f>$P$5*'Eurostat Collected Portables GU'!P6</f>
        <v>0.50342944662715594</v>
      </c>
      <c r="Q12" s="4">
        <f>$Q$5*'Eurostat Collected Portables GU'!Q6</f>
        <v>0.8090223608944358</v>
      </c>
      <c r="R12" s="4">
        <f>$R$5*'Eurostat Collected Portables GU'!R6</f>
        <v>3.3775995990979708</v>
      </c>
      <c r="S12" s="4">
        <f>$S$5*'Eurostat Collected Portables GU'!S6</f>
        <v>5.3343698453201336</v>
      </c>
      <c r="T12" s="4">
        <f>$T$5*'Eurostat Collected Portables GU'!T6</f>
        <v>6.1464069477548566</v>
      </c>
      <c r="U12" s="4">
        <f>$U$5*'Eurostat Collected Portables GU'!U6</f>
        <v>6.9457408944820278</v>
      </c>
      <c r="V12" s="4">
        <f>$V$5*'Eurostat Collected Portables GU'!V6</f>
        <v>4.7948316843751915</v>
      </c>
      <c r="W12" s="4">
        <f>$W$5*'Eurostat Collected Portables GU'!W6</f>
        <v>9.3691617510947776</v>
      </c>
      <c r="X12" s="51">
        <f t="shared" si="20"/>
        <v>10.118694691182359</v>
      </c>
      <c r="Y12" s="51">
        <f t="shared" si="0"/>
        <v>10.928190266476948</v>
      </c>
      <c r="Z12" s="51">
        <f t="shared" si="0"/>
        <v>11.802445487795104</v>
      </c>
      <c r="AA12" s="51">
        <f t="shared" si="0"/>
        <v>12.746641126818712</v>
      </c>
      <c r="AB12" s="51">
        <f t="shared" si="0"/>
        <v>13.766372416964209</v>
      </c>
      <c r="AC12" s="51">
        <f t="shared" si="0"/>
        <v>14.867682210321346</v>
      </c>
      <c r="AD12" s="51">
        <f t="shared" si="0"/>
        <v>16.057096787147053</v>
      </c>
      <c r="AE12" s="51">
        <f t="shared" si="0"/>
        <v>17.341664530118816</v>
      </c>
      <c r="AF12" s="51">
        <f t="shared" si="0"/>
        <v>18.728997692528321</v>
      </c>
      <c r="AG12" s="51">
        <f t="shared" si="0"/>
        <v>20.227317507930586</v>
      </c>
      <c r="AH12" s="51">
        <f t="shared" si="0"/>
        <v>21.845502908565031</v>
      </c>
      <c r="AI12" s="51">
        <f t="shared" si="0"/>
        <v>23.593143141250234</v>
      </c>
      <c r="AJ12" s="51">
        <f t="shared" si="0"/>
        <v>25.480594592550254</v>
      </c>
      <c r="AK12" s="51">
        <f t="shared" si="0"/>
        <v>27.519042159954274</v>
      </c>
      <c r="AL12" s="51">
        <f t="shared" si="0"/>
        <v>29.720565532750616</v>
      </c>
      <c r="AM12" s="51">
        <f t="shared" si="0"/>
        <v>32.098210775370667</v>
      </c>
      <c r="AN12" s="51">
        <f t="shared" si="0"/>
        <v>34.666067637400317</v>
      </c>
      <c r="AO12" s="51">
        <f t="shared" si="0"/>
        <v>37.439353048392341</v>
      </c>
      <c r="AP12" s="51">
        <f t="shared" si="21"/>
        <v>40.060107761779804</v>
      </c>
      <c r="AQ12" s="51">
        <f t="shared" si="1"/>
        <v>42.864315305104391</v>
      </c>
      <c r="AR12" s="51">
        <f t="shared" si="2"/>
        <v>45.864817376461701</v>
      </c>
      <c r="AS12" s="51">
        <f t="shared" si="3"/>
        <v>49.075354592814023</v>
      </c>
      <c r="AT12" s="51">
        <f t="shared" si="4"/>
        <v>52.510629414311005</v>
      </c>
      <c r="AU12" s="51">
        <f t="shared" si="5"/>
        <v>56.186373473312777</v>
      </c>
      <c r="AV12" s="51">
        <f t="shared" si="6"/>
        <v>60.119419616444674</v>
      </c>
      <c r="AW12" s="51">
        <f t="shared" si="7"/>
        <v>64.327778989595799</v>
      </c>
      <c r="AX12" s="51">
        <f t="shared" si="8"/>
        <v>68.830723518867501</v>
      </c>
      <c r="AY12" s="51">
        <f t="shared" si="9"/>
        <v>73.648874165188232</v>
      </c>
      <c r="AZ12" s="51">
        <f t="shared" si="10"/>
        <v>78.80429535675141</v>
      </c>
    </row>
    <row r="13" spans="1:52" x14ac:dyDescent="0.35">
      <c r="A13" s="1" t="s">
        <v>4</v>
      </c>
      <c r="B13" s="23">
        <f t="shared" ref="B13:C13" si="26">C13/1.34</f>
        <v>1.2515900741462006E-2</v>
      </c>
      <c r="C13" s="23">
        <f t="shared" si="26"/>
        <v>1.6771306993559089E-2</v>
      </c>
      <c r="D13" s="23">
        <f t="shared" ref="D13:E13" si="27">E13/1.5</f>
        <v>2.247355137136918E-2</v>
      </c>
      <c r="E13" s="23">
        <f t="shared" si="27"/>
        <v>3.371032705705377E-2</v>
      </c>
      <c r="F13" s="23">
        <f t="shared" si="13"/>
        <v>5.0565490585580658E-2</v>
      </c>
      <c r="G13" s="23">
        <f t="shared" si="14"/>
        <v>6.1689898514408398E-2</v>
      </c>
      <c r="H13" s="23">
        <f t="shared" si="15"/>
        <v>7.2794080247001902E-2</v>
      </c>
      <c r="I13" s="23">
        <f t="shared" si="16"/>
        <v>8.662495549393226E-2</v>
      </c>
      <c r="J13" s="23">
        <f t="shared" si="17"/>
        <v>0.11694368991680856</v>
      </c>
      <c r="K13" s="23">
        <f t="shared" si="18"/>
        <v>8.6538330538438332E-2</v>
      </c>
      <c r="L13" s="23">
        <f t="shared" si="19"/>
        <v>0.14538439530457639</v>
      </c>
      <c r="M13" s="4">
        <f>$M$5*'Eurostat Collected Portables GU'!M7</f>
        <v>0.19045355784899509</v>
      </c>
      <c r="N13" s="4">
        <f>$N$5*'Eurostat Collected Portables GU'!N7</f>
        <v>0.26062986699745022</v>
      </c>
      <c r="O13" s="4">
        <f>$O$5*'Eurostat Collected Portables GU'!O7</f>
        <v>0.24475335717659763</v>
      </c>
      <c r="P13" s="4">
        <f>$P$5*'Eurostat Collected Portables GU'!P7</f>
        <v>0.28667510155157488</v>
      </c>
      <c r="Q13" s="4">
        <f>$Q$5*'Eurostat Collected Portables GU'!Q7</f>
        <v>0.45404316172646908</v>
      </c>
      <c r="R13" s="4">
        <f>$R$5*'Eurostat Collected Portables GU'!R7</f>
        <v>0.57128539213229768</v>
      </c>
      <c r="S13" s="4">
        <f>$S$5*'Eurostat Collected Portables GU'!S7</f>
        <v>0.71722619769010199</v>
      </c>
      <c r="T13" s="4">
        <f>$T$5*'Eurostat Collected Portables GU'!T7</f>
        <v>0.90147301900404553</v>
      </c>
      <c r="U13" s="4">
        <f>$U$5*'Eurostat Collected Portables GU'!U7</f>
        <v>0.89622463154606813</v>
      </c>
      <c r="V13" s="4">
        <f>$V$5*'Eurostat Collected Portables GU'!V7</f>
        <v>0.64360156837250893</v>
      </c>
      <c r="W13" s="4">
        <f>$W$5*'Eurostat Collected Portables GU'!W7</f>
        <v>1.1314184475541862</v>
      </c>
      <c r="X13" s="51">
        <f t="shared" si="20"/>
        <v>1.2219319233585211</v>
      </c>
      <c r="Y13" s="51">
        <f t="shared" si="0"/>
        <v>1.3196864772272028</v>
      </c>
      <c r="Z13" s="51">
        <f t="shared" si="0"/>
        <v>1.425261395405379</v>
      </c>
      <c r="AA13" s="51">
        <f t="shared" si="0"/>
        <v>1.5392823070378092</v>
      </c>
      <c r="AB13" s="51">
        <f t="shared" si="0"/>
        <v>1.662424891600834</v>
      </c>
      <c r="AC13" s="51">
        <f t="shared" si="0"/>
        <v>1.7954188829289006</v>
      </c>
      <c r="AD13" s="51">
        <f t="shared" si="0"/>
        <v>1.9390523935632127</v>
      </c>
      <c r="AE13" s="51">
        <f t="shared" si="0"/>
        <v>2.0941765850482699</v>
      </c>
      <c r="AF13" s="51">
        <f t="shared" si="0"/>
        <v>2.2617107118521314</v>
      </c>
      <c r="AG13" s="51">
        <f t="shared" si="0"/>
        <v>2.442647568800302</v>
      </c>
      <c r="AH13" s="51">
        <f t="shared" si="0"/>
        <v>2.6380593743043264</v>
      </c>
      <c r="AI13" s="51">
        <f t="shared" si="0"/>
        <v>2.8491041242486723</v>
      </c>
      <c r="AJ13" s="51">
        <f t="shared" si="0"/>
        <v>3.0770324541885663</v>
      </c>
      <c r="AK13" s="51">
        <f t="shared" si="0"/>
        <v>3.3231950505236516</v>
      </c>
      <c r="AL13" s="51">
        <f t="shared" si="0"/>
        <v>3.5890506545655438</v>
      </c>
      <c r="AM13" s="51">
        <f t="shared" si="0"/>
        <v>3.8761747069307875</v>
      </c>
      <c r="AN13" s="51">
        <f t="shared" si="0"/>
        <v>4.1862686834852507</v>
      </c>
      <c r="AO13" s="51">
        <f t="shared" si="0"/>
        <v>4.5211701781640707</v>
      </c>
      <c r="AP13" s="51">
        <f t="shared" si="21"/>
        <v>4.8376520906355553</v>
      </c>
      <c r="AQ13" s="51">
        <f t="shared" si="1"/>
        <v>5.1762877369800444</v>
      </c>
      <c r="AR13" s="51">
        <f t="shared" si="2"/>
        <v>5.5386278785686471</v>
      </c>
      <c r="AS13" s="51">
        <f t="shared" si="3"/>
        <v>5.9263318300684524</v>
      </c>
      <c r="AT13" s="51">
        <f t="shared" si="4"/>
        <v>6.3411750581732438</v>
      </c>
      <c r="AU13" s="51">
        <f t="shared" si="5"/>
        <v>6.785057312245371</v>
      </c>
      <c r="AV13" s="51">
        <f t="shared" si="6"/>
        <v>7.260011324102547</v>
      </c>
      <c r="AW13" s="51">
        <f t="shared" si="7"/>
        <v>7.7682121167897256</v>
      </c>
      <c r="AX13" s="51">
        <f t="shared" si="8"/>
        <v>8.3119869649650067</v>
      </c>
      <c r="AY13" s="51">
        <f t="shared" si="9"/>
        <v>8.8938260525125568</v>
      </c>
      <c r="AZ13" s="51">
        <f t="shared" si="10"/>
        <v>9.5163938761884364</v>
      </c>
    </row>
    <row r="14" spans="1:52" x14ac:dyDescent="0.35">
      <c r="A14" s="1" t="s">
        <v>5</v>
      </c>
      <c r="B14" s="23">
        <f t="shared" ref="B14:C14" si="28">C14/1.34</f>
        <v>0.32427561011969747</v>
      </c>
      <c r="C14" s="23">
        <f t="shared" si="28"/>
        <v>0.43452931756039465</v>
      </c>
      <c r="D14" s="23">
        <f t="shared" ref="D14:E14" si="29">E14/1.5</f>
        <v>0.58226928553092883</v>
      </c>
      <c r="E14" s="23">
        <f t="shared" si="29"/>
        <v>0.87340392829639324</v>
      </c>
      <c r="F14" s="23">
        <f t="shared" si="13"/>
        <v>1.3101058924445899</v>
      </c>
      <c r="G14" s="23">
        <f t="shared" si="14"/>
        <v>1.5983291887823996</v>
      </c>
      <c r="H14" s="23">
        <f t="shared" si="15"/>
        <v>1.8860284427632314</v>
      </c>
      <c r="I14" s="23">
        <f t="shared" si="16"/>
        <v>2.2443738468882453</v>
      </c>
      <c r="J14" s="23">
        <f t="shared" si="17"/>
        <v>3.0299046932991311</v>
      </c>
      <c r="K14" s="23">
        <f t="shared" si="18"/>
        <v>2.242129473041357</v>
      </c>
      <c r="L14" s="23">
        <f t="shared" si="19"/>
        <v>3.7667775147094793</v>
      </c>
      <c r="M14" s="4">
        <f>$M$5*'Eurostat Collected Portables GU'!M8</f>
        <v>4.9344785442694183</v>
      </c>
      <c r="N14" s="4">
        <f>$N$5*'Eurostat Collected Portables GU'!N8</f>
        <v>8.4914892150782162</v>
      </c>
      <c r="O14" s="4">
        <f>$O$5*'Eurostat Collected Portables GU'!O8</f>
        <v>6.9911599973007625</v>
      </c>
      <c r="P14" s="4">
        <f>$P$5*'Eurostat Collected Portables GU'!P8</f>
        <v>8.3555303988812675</v>
      </c>
      <c r="Q14" s="4">
        <f>$Q$5*'Eurostat Collected Portables GU'!Q8</f>
        <v>11.615249609984399</v>
      </c>
      <c r="R14" s="4">
        <f>$R$5*'Eurostat Collected Portables GU'!R8</f>
        <v>20.86695063893761</v>
      </c>
      <c r="S14" s="4">
        <f>$S$5*'Eurostat Collected Portables GU'!S8</f>
        <v>21.180586150535824</v>
      </c>
      <c r="T14" s="4">
        <f>$T$5*'Eurostat Collected Portables GU'!T8</f>
        <v>22.489995707880151</v>
      </c>
      <c r="U14" s="4">
        <f>$U$5*'Eurostat Collected Portables GU'!U8</f>
        <v>21.786794019250845</v>
      </c>
      <c r="V14" s="4">
        <f>$V$5*'Eurostat Collected Portables GU'!V8</f>
        <v>17.328972228429805</v>
      </c>
      <c r="W14" s="4">
        <f>$W$5*'Eurostat Collected Portables GU'!W8</f>
        <v>30.929675088756571</v>
      </c>
      <c r="X14" s="51">
        <f t="shared" si="20"/>
        <v>33.404049095857097</v>
      </c>
      <c r="Y14" s="51">
        <f t="shared" si="0"/>
        <v>36.076373023525662</v>
      </c>
      <c r="Z14" s="51">
        <f t="shared" si="0"/>
        <v>38.962482865407715</v>
      </c>
      <c r="AA14" s="51">
        <f t="shared" si="0"/>
        <v>42.079481494640333</v>
      </c>
      <c r="AB14" s="51">
        <f t="shared" si="0"/>
        <v>45.445840014211562</v>
      </c>
      <c r="AC14" s="51">
        <f t="shared" si="0"/>
        <v>49.081507215348488</v>
      </c>
      <c r="AD14" s="51">
        <f t="shared" si="0"/>
        <v>53.008027792576364</v>
      </c>
      <c r="AE14" s="51">
        <f t="shared" si="0"/>
        <v>57.248670015982469</v>
      </c>
      <c r="AF14" s="51">
        <f t="shared" si="0"/>
        <v>61.828563617261068</v>
      </c>
      <c r="AG14" s="51">
        <f t="shared" si="0"/>
        <v>66.774848706641947</v>
      </c>
      <c r="AH14" s="51">
        <f t="shared" si="0"/>
        <v>72.116836603173297</v>
      </c>
      <c r="AI14" s="51">
        <f t="shared" si="0"/>
        <v>77.886183531427164</v>
      </c>
      <c r="AJ14" s="51">
        <f t="shared" si="0"/>
        <v>84.11707821394134</v>
      </c>
      <c r="AK14" s="51">
        <f t="shared" si="0"/>
        <v>90.846444471056643</v>
      </c>
      <c r="AL14" s="51">
        <f t="shared" si="0"/>
        <v>98.114160028741168</v>
      </c>
      <c r="AM14" s="51">
        <f t="shared" si="0"/>
        <v>105.96329283104046</v>
      </c>
      <c r="AN14" s="51">
        <f t="shared" si="0"/>
        <v>114.4403562575237</v>
      </c>
      <c r="AO14" s="51">
        <f t="shared" si="0"/>
        <v>123.5955847581256</v>
      </c>
      <c r="AP14" s="51">
        <f t="shared" si="21"/>
        <v>132.24727569119437</v>
      </c>
      <c r="AQ14" s="51">
        <f t="shared" si="1"/>
        <v>141.50458498957798</v>
      </c>
      <c r="AR14" s="51">
        <f t="shared" si="2"/>
        <v>151.40990593884842</v>
      </c>
      <c r="AS14" s="51">
        <f t="shared" si="3"/>
        <v>162.00859935456782</v>
      </c>
      <c r="AT14" s="51">
        <f t="shared" si="4"/>
        <v>173.34920130938758</v>
      </c>
      <c r="AU14" s="51">
        <f t="shared" si="5"/>
        <v>185.48364540104473</v>
      </c>
      <c r="AV14" s="51">
        <f t="shared" si="6"/>
        <v>198.46750057911785</v>
      </c>
      <c r="AW14" s="51">
        <f t="shared" si="7"/>
        <v>212.36022561965609</v>
      </c>
      <c r="AX14" s="51">
        <f t="shared" si="8"/>
        <v>227.22544141303203</v>
      </c>
      <c r="AY14" s="51">
        <f t="shared" si="9"/>
        <v>243.13122231194427</v>
      </c>
      <c r="AZ14" s="51">
        <f t="shared" si="10"/>
        <v>260.15040787378035</v>
      </c>
    </row>
    <row r="15" spans="1:52" x14ac:dyDescent="0.35">
      <c r="A15" s="1" t="s">
        <v>6</v>
      </c>
      <c r="B15" s="23">
        <f t="shared" ref="B15:C15" si="30">C15/1.34</f>
        <v>0.60265958418736754</v>
      </c>
      <c r="C15" s="23">
        <f t="shared" si="30"/>
        <v>0.80756384281107252</v>
      </c>
      <c r="D15" s="23">
        <f t="shared" ref="D15:E15" si="31">E15/1.5</f>
        <v>1.0821355493668372</v>
      </c>
      <c r="E15" s="23">
        <f t="shared" si="31"/>
        <v>1.6232033240502559</v>
      </c>
      <c r="F15" s="23">
        <f t="shared" si="13"/>
        <v>2.4348049860753838</v>
      </c>
      <c r="G15" s="23">
        <f t="shared" si="14"/>
        <v>2.9704620830119683</v>
      </c>
      <c r="H15" s="23">
        <f t="shared" si="15"/>
        <v>3.5051452579541227</v>
      </c>
      <c r="I15" s="23">
        <f t="shared" si="16"/>
        <v>4.1711228569654057</v>
      </c>
      <c r="J15" s="23">
        <f t="shared" si="17"/>
        <v>5.6310158569032982</v>
      </c>
      <c r="K15" s="23">
        <f t="shared" si="18"/>
        <v>4.1669517341084408</v>
      </c>
      <c r="L15" s="23">
        <f t="shared" si="19"/>
        <v>7.0004789133021799</v>
      </c>
      <c r="M15" s="4">
        <f>$M$5*'Eurostat Collected Portables GU'!M9</f>
        <v>9.1706273764258555</v>
      </c>
      <c r="N15" s="4">
        <f>$N$5*'Eurostat Collected Portables GU'!N9</f>
        <v>12.703604162359589</v>
      </c>
      <c r="O15" s="4">
        <f>$O$5*'Eurostat Collected Portables GU'!O9</f>
        <v>8.8048451312504223</v>
      </c>
      <c r="P15" s="4">
        <f>$P$5*'Eurostat Collected Portables GU'!P9</f>
        <v>10.795764799893455</v>
      </c>
      <c r="Q15" s="4">
        <f>$Q$5*'Eurostat Collected Portables GU'!Q9</f>
        <v>13.134230369214769</v>
      </c>
      <c r="R15" s="4">
        <f>$R$5*'Eurostat Collected Portables GU'!R9</f>
        <v>16.867952894011527</v>
      </c>
      <c r="S15" s="4">
        <f>$S$5*'Eurostat Collected Portables GU'!S9</f>
        <v>22.245218787732071</v>
      </c>
      <c r="T15" s="4">
        <f>$T$5*'Eurostat Collected Portables GU'!T9</f>
        <v>23.169027332584495</v>
      </c>
      <c r="U15" s="4">
        <f>$U$5*'Eurostat Collected Portables GU'!U9</f>
        <v>23.9953475755608</v>
      </c>
      <c r="V15" s="4">
        <f>$V$5*'Eurostat Collected Portables GU'!V9</f>
        <v>21.35952705036264</v>
      </c>
      <c r="W15" s="4">
        <f>$W$5*'Eurostat Collected Portables GU'!W9</f>
        <v>33.294212518476556</v>
      </c>
      <c r="X15" s="51">
        <f t="shared" si="20"/>
        <v>35.957749519954682</v>
      </c>
      <c r="Y15" s="51">
        <f t="shared" si="0"/>
        <v>38.834369481551057</v>
      </c>
      <c r="Z15" s="51">
        <f t="shared" si="0"/>
        <v>41.941119040075144</v>
      </c>
      <c r="AA15" s="51">
        <f t="shared" si="0"/>
        <v>45.296408563281155</v>
      </c>
      <c r="AB15" s="51">
        <f t="shared" si="0"/>
        <v>48.920121248343648</v>
      </c>
      <c r="AC15" s="51">
        <f t="shared" si="0"/>
        <v>52.833730948211141</v>
      </c>
      <c r="AD15" s="51">
        <f t="shared" si="0"/>
        <v>57.060429424068033</v>
      </c>
      <c r="AE15" s="51">
        <f t="shared" si="0"/>
        <v>61.625263777993474</v>
      </c>
      <c r="AF15" s="51">
        <f t="shared" si="0"/>
        <v>66.555284880232946</v>
      </c>
      <c r="AG15" s="51">
        <f t="shared" si="0"/>
        <v>71.879707670651584</v>
      </c>
      <c r="AH15" s="51">
        <f t="shared" si="0"/>
        <v>77.630084284303706</v>
      </c>
      <c r="AI15" s="51">
        <f t="shared" si="0"/>
        <v>83.840491027048003</v>
      </c>
      <c r="AJ15" s="51">
        <f t="shared" si="0"/>
        <v>90.547730309211843</v>
      </c>
      <c r="AK15" s="51">
        <f t="shared" si="0"/>
        <v>97.791548733948787</v>
      </c>
      <c r="AL15" s="51">
        <f t="shared" si="0"/>
        <v>105.61487263266469</v>
      </c>
      <c r="AM15" s="51">
        <f t="shared" si="0"/>
        <v>114.06406244327786</v>
      </c>
      <c r="AN15" s="51">
        <f t="shared" si="0"/>
        <v>123.18918743874009</v>
      </c>
      <c r="AO15" s="51">
        <f t="shared" si="0"/>
        <v>133.04432243383931</v>
      </c>
      <c r="AP15" s="51">
        <f t="shared" si="21"/>
        <v>142.35742500420807</v>
      </c>
      <c r="AQ15" s="51">
        <f t="shared" si="1"/>
        <v>152.32244475450264</v>
      </c>
      <c r="AR15" s="51">
        <f t="shared" si="2"/>
        <v>162.98501588731781</v>
      </c>
      <c r="AS15" s="51">
        <f t="shared" si="3"/>
        <v>174.39396699943006</v>
      </c>
      <c r="AT15" s="51">
        <f t="shared" si="4"/>
        <v>186.60154468939018</v>
      </c>
      <c r="AU15" s="51">
        <f t="shared" si="5"/>
        <v>199.66365281764749</v>
      </c>
      <c r="AV15" s="51">
        <f t="shared" si="6"/>
        <v>213.64010851488283</v>
      </c>
      <c r="AW15" s="51">
        <f t="shared" si="7"/>
        <v>228.59491611092463</v>
      </c>
      <c r="AX15" s="51">
        <f t="shared" si="8"/>
        <v>244.59656023868936</v>
      </c>
      <c r="AY15" s="51">
        <f t="shared" si="9"/>
        <v>261.71831945539759</v>
      </c>
      <c r="AZ15" s="51">
        <f t="shared" si="10"/>
        <v>280.03860181727543</v>
      </c>
    </row>
    <row r="16" spans="1:52" x14ac:dyDescent="0.35">
      <c r="A16" s="1" t="s">
        <v>7</v>
      </c>
      <c r="B16" s="23">
        <f t="shared" ref="B16:C16" si="32">C16/1.34</f>
        <v>2.7307419799553471E-2</v>
      </c>
      <c r="C16" s="23">
        <f t="shared" si="32"/>
        <v>3.6591942531401654E-2</v>
      </c>
      <c r="D16" s="23">
        <f t="shared" ref="D16:E16" si="33">E16/1.5</f>
        <v>4.9033202992078216E-2</v>
      </c>
      <c r="E16" s="23">
        <f t="shared" si="33"/>
        <v>7.3549804488117321E-2</v>
      </c>
      <c r="F16" s="23">
        <f t="shared" si="13"/>
        <v>0.11032470673217598</v>
      </c>
      <c r="G16" s="23">
        <f t="shared" si="14"/>
        <v>0.13459614221325469</v>
      </c>
      <c r="H16" s="23">
        <f t="shared" si="15"/>
        <v>0.15882344781164054</v>
      </c>
      <c r="I16" s="23">
        <f t="shared" si="16"/>
        <v>0.18899990289585222</v>
      </c>
      <c r="J16" s="23">
        <f t="shared" si="17"/>
        <v>0.2551498689094005</v>
      </c>
      <c r="K16" s="23">
        <f t="shared" si="18"/>
        <v>0.18881090299295639</v>
      </c>
      <c r="L16" s="23">
        <f t="shared" si="19"/>
        <v>0.3172023170281667</v>
      </c>
      <c r="M16" s="4">
        <f>$M$5*'Eurostat Collected Portables GU'!M10</f>
        <v>0.41553503530689839</v>
      </c>
      <c r="N16" s="4">
        <f>$N$5*'Eurostat Collected Portables GU'!N10</f>
        <v>1.0341120529253669</v>
      </c>
      <c r="O16" s="4">
        <f>$O$5*'Eurostat Collected Portables GU'!O10</f>
        <v>1.8387880423780283</v>
      </c>
      <c r="P16" s="4">
        <f>$P$5*'Eurostat Collected Portables GU'!P10</f>
        <v>0.74815209429313445</v>
      </c>
      <c r="Q16" s="4">
        <f>$Q$5*'Eurostat Collected Portables GU'!Q10</f>
        <v>1.4281721268850756</v>
      </c>
      <c r="R16" s="4">
        <f>$R$5*'Eurostat Collected Portables GU'!R10</f>
        <v>1.2728639438737159</v>
      </c>
      <c r="S16" s="4">
        <f>$S$5*'Eurostat Collected Portables GU'!S10</f>
        <v>1.7482388568696237</v>
      </c>
      <c r="T16" s="4">
        <f>$T$5*'Eurostat Collected Portables GU'!T10</f>
        <v>1.9083130142553173</v>
      </c>
      <c r="U16" s="4">
        <f>$U$5*'Eurostat Collected Portables GU'!U10</f>
        <v>1.4937077192434469</v>
      </c>
      <c r="V16" s="4">
        <f>$V$5*'Eurostat Collected Portables GU'!V10</f>
        <v>1.5768238425126468</v>
      </c>
      <c r="W16" s="4">
        <f>$W$5*'Eurostat Collected Portables GU'!W10</f>
        <v>2.9111778032574005</v>
      </c>
      <c r="X16" s="51">
        <f t="shared" si="20"/>
        <v>3.1440720275179928</v>
      </c>
      <c r="Y16" s="51">
        <f t="shared" si="0"/>
        <v>3.395597789719432</v>
      </c>
      <c r="Z16" s="51">
        <f t="shared" si="0"/>
        <v>3.6672456128969868</v>
      </c>
      <c r="AA16" s="51">
        <f t="shared" si="0"/>
        <v>3.9606252619287456</v>
      </c>
      <c r="AB16" s="51">
        <f t="shared" si="0"/>
        <v>4.2774752828830449</v>
      </c>
      <c r="AC16" s="51">
        <f t="shared" si="0"/>
        <v>4.6196733055136887</v>
      </c>
      <c r="AD16" s="51">
        <f t="shared" si="0"/>
        <v>4.9892471699547833</v>
      </c>
      <c r="AE16" s="51">
        <f t="shared" si="0"/>
        <v>5.3883869435511658</v>
      </c>
      <c r="AF16" s="51">
        <f t="shared" si="0"/>
        <v>5.8194578990352586</v>
      </c>
      <c r="AG16" s="51">
        <f t="shared" si="0"/>
        <v>6.2850145309580796</v>
      </c>
      <c r="AH16" s="51">
        <f t="shared" si="0"/>
        <v>6.7878156934347258</v>
      </c>
      <c r="AI16" s="51">
        <f t="shared" si="0"/>
        <v>7.3308409489095041</v>
      </c>
      <c r="AJ16" s="51">
        <f t="shared" si="0"/>
        <v>7.9173082248222642</v>
      </c>
      <c r="AK16" s="51">
        <f t="shared" si="0"/>
        <v>8.5506928828080451</v>
      </c>
      <c r="AL16" s="51">
        <f t="shared" si="0"/>
        <v>9.2347483134326893</v>
      </c>
      <c r="AM16" s="51">
        <f t="shared" si="0"/>
        <v>9.9735281785073049</v>
      </c>
      <c r="AN16" s="51">
        <f t="shared" si="0"/>
        <v>10.771410432787889</v>
      </c>
      <c r="AO16" s="51">
        <f t="shared" si="0"/>
        <v>11.63312326741092</v>
      </c>
      <c r="AP16" s="51">
        <f t="shared" si="21"/>
        <v>12.447441896129684</v>
      </c>
      <c r="AQ16" s="51">
        <f t="shared" si="1"/>
        <v>13.318762828858763</v>
      </c>
      <c r="AR16" s="51">
        <f t="shared" si="2"/>
        <v>14.251076226878876</v>
      </c>
      <c r="AS16" s="51">
        <f t="shared" si="3"/>
        <v>15.248651562760397</v>
      </c>
      <c r="AT16" s="51">
        <f t="shared" si="4"/>
        <v>16.316057172153624</v>
      </c>
      <c r="AU16" s="51">
        <f t="shared" si="5"/>
        <v>17.458181174204377</v>
      </c>
      <c r="AV16" s="51">
        <f t="shared" si="6"/>
        <v>18.680253856398682</v>
      </c>
      <c r="AW16" s="51">
        <f t="shared" si="7"/>
        <v>19.987871626346589</v>
      </c>
      <c r="AX16" s="51">
        <f t="shared" si="8"/>
        <v>21.38702264019085</v>
      </c>
      <c r="AY16" s="51">
        <f t="shared" si="9"/>
        <v>22.884114225004211</v>
      </c>
      <c r="AZ16" s="51">
        <f t="shared" si="10"/>
        <v>24.486002220754507</v>
      </c>
    </row>
    <row r="17" spans="1:52" x14ac:dyDescent="0.35">
      <c r="A17" s="1" t="s">
        <v>8</v>
      </c>
      <c r="B17" s="23">
        <f t="shared" ref="B17:C17" si="34">C17/1.34</f>
        <v>0.36713308841621883</v>
      </c>
      <c r="C17" s="23">
        <f t="shared" si="34"/>
        <v>0.49195833847773324</v>
      </c>
      <c r="D17" s="23">
        <f t="shared" ref="D17:E17" si="35">E17/1.5</f>
        <v>0.65922417356016261</v>
      </c>
      <c r="E17" s="23">
        <f t="shared" si="35"/>
        <v>0.98883626034024397</v>
      </c>
      <c r="F17" s="23">
        <f t="shared" si="13"/>
        <v>1.4832543905103659</v>
      </c>
      <c r="G17" s="23">
        <f t="shared" si="14"/>
        <v>1.8095703564226464</v>
      </c>
      <c r="H17" s="23">
        <f t="shared" si="15"/>
        <v>2.1352930205787226</v>
      </c>
      <c r="I17" s="23">
        <f t="shared" si="16"/>
        <v>2.54099869448868</v>
      </c>
      <c r="J17" s="23">
        <f t="shared" si="17"/>
        <v>3.4303482375597181</v>
      </c>
      <c r="K17" s="23">
        <f t="shared" si="18"/>
        <v>2.5384576957941913</v>
      </c>
      <c r="L17" s="23">
        <f t="shared" si="19"/>
        <v>4.2646089289342415</v>
      </c>
      <c r="M17" s="4">
        <f>$M$5*'Eurostat Collected Portables GU'!M11</f>
        <v>5.586637696903856</v>
      </c>
      <c r="N17" s="4">
        <f>$N$5*'Eurostat Collected Portables GU'!N11</f>
        <v>7.734821859279168</v>
      </c>
      <c r="O17" s="4">
        <f>$O$5*'Eurostat Collected Portables GU'!O11</f>
        <v>7.0727444496929621</v>
      </c>
      <c r="P17" s="4">
        <f>$P$5*'Eurostat Collected Portables GU'!P11</f>
        <v>8.7540787107944329</v>
      </c>
      <c r="Q17" s="4">
        <f>$Q$5*'Eurostat Collected Portables GU'!Q11</f>
        <v>10.674141965678627</v>
      </c>
      <c r="R17" s="4">
        <f>$R$5*'Eurostat Collected Portables GU'!R11</f>
        <v>13.089451265347032</v>
      </c>
      <c r="S17" s="4">
        <f>$S$5*'Eurostat Collected Portables GU'!S11</f>
        <v>15.353123294303746</v>
      </c>
      <c r="T17" s="4">
        <f>$T$5*'Eurostat Collected Portables GU'!T11</f>
        <v>17.163109686492607</v>
      </c>
      <c r="U17" s="4">
        <f>$U$5*'Eurostat Collected Portables GU'!U11</f>
        <v>17.913823290069622</v>
      </c>
      <c r="V17" s="4">
        <f>$V$5*'Eurostat Collected Portables GU'!V11</f>
        <v>14.062694268939321</v>
      </c>
      <c r="W17" s="4">
        <f>$W$5*'Eurostat Collected Portables GU'!W11</f>
        <v>26.620114934589505</v>
      </c>
      <c r="X17" s="51">
        <f t="shared" si="20"/>
        <v>28.749724129356665</v>
      </c>
      <c r="Y17" s="51">
        <f t="shared" si="0"/>
        <v>31.049702059705197</v>
      </c>
      <c r="Z17" s="51">
        <f t="shared" si="0"/>
        <v>33.533678224481612</v>
      </c>
      <c r="AA17" s="51">
        <f t="shared" si="0"/>
        <v>36.216372482440143</v>
      </c>
      <c r="AB17" s="51">
        <f t="shared" si="0"/>
        <v>39.113682281035352</v>
      </c>
      <c r="AC17" s="51">
        <f t="shared" si="0"/>
        <v>42.242776863518181</v>
      </c>
      <c r="AD17" s="51">
        <f t="shared" si="0"/>
        <v>45.622199012599637</v>
      </c>
      <c r="AE17" s="51">
        <f t="shared" si="0"/>
        <v>49.271974933607609</v>
      </c>
      <c r="AF17" s="51">
        <f t="shared" si="0"/>
        <v>53.213732928296217</v>
      </c>
      <c r="AG17" s="51">
        <f t="shared" si="0"/>
        <v>57.470831562559916</v>
      </c>
      <c r="AH17" s="51">
        <f t="shared" si="0"/>
        <v>62.068498087564706</v>
      </c>
      <c r="AI17" s="51">
        <f t="shared" si="0"/>
        <v>67.033977934569876</v>
      </c>
      <c r="AJ17" s="51">
        <f t="shared" si="0"/>
        <v>72.39669616933547</v>
      </c>
      <c r="AK17" s="51">
        <f t="shared" si="0"/>
        <v>78.188431862882311</v>
      </c>
      <c r="AL17" s="51">
        <f t="shared" si="0"/>
        <v>84.443506411912892</v>
      </c>
      <c r="AM17" s="51">
        <f t="shared" si="0"/>
        <v>91.19898692486592</v>
      </c>
      <c r="AN17" s="51">
        <f t="shared" si="0"/>
        <v>98.494905878855192</v>
      </c>
      <c r="AO17" s="51">
        <f t="shared" si="0"/>
        <v>106.3744983491636</v>
      </c>
      <c r="AP17" s="51">
        <f t="shared" si="21"/>
        <v>113.82071323360506</v>
      </c>
      <c r="AQ17" s="51">
        <f t="shared" si="1"/>
        <v>121.78816315995742</v>
      </c>
      <c r="AR17" s="51">
        <f t="shared" si="2"/>
        <v>130.31333458115444</v>
      </c>
      <c r="AS17" s="51">
        <f t="shared" si="3"/>
        <v>139.43526800183525</v>
      </c>
      <c r="AT17" s="51">
        <f t="shared" si="4"/>
        <v>149.19573676196373</v>
      </c>
      <c r="AU17" s="51">
        <f t="shared" si="5"/>
        <v>159.63943833530118</v>
      </c>
      <c r="AV17" s="51">
        <f t="shared" si="6"/>
        <v>170.81419901877226</v>
      </c>
      <c r="AW17" s="51">
        <f t="shared" si="7"/>
        <v>182.77119295008632</v>
      </c>
      <c r="AX17" s="51">
        <f t="shared" si="8"/>
        <v>195.56517645659235</v>
      </c>
      <c r="AY17" s="51">
        <f t="shared" si="9"/>
        <v>209.25473880855381</v>
      </c>
      <c r="AZ17" s="51">
        <f t="shared" si="10"/>
        <v>223.90257052515258</v>
      </c>
    </row>
    <row r="18" spans="1:52" x14ac:dyDescent="0.35">
      <c r="A18" s="1" t="s">
        <v>9</v>
      </c>
      <c r="B18" s="23">
        <f t="shared" ref="B18:C18" si="36">C18/1.34</f>
        <v>4.4074934095918188</v>
      </c>
      <c r="C18" s="23">
        <f t="shared" si="36"/>
        <v>5.9060411688530374</v>
      </c>
      <c r="D18" s="23">
        <f t="shared" ref="D18:E18" si="37">E18/1.5</f>
        <v>7.9140951662630705</v>
      </c>
      <c r="E18" s="23">
        <f t="shared" si="37"/>
        <v>11.871142749394606</v>
      </c>
      <c r="F18" s="23">
        <f t="shared" si="13"/>
        <v>17.806714124091908</v>
      </c>
      <c r="G18" s="23">
        <f t="shared" si="14"/>
        <v>21.724191231392126</v>
      </c>
      <c r="H18" s="23">
        <f t="shared" si="15"/>
        <v>25.634545653042707</v>
      </c>
      <c r="I18" s="23">
        <f t="shared" si="16"/>
        <v>30.50510932712082</v>
      </c>
      <c r="J18" s="23">
        <f t="shared" si="17"/>
        <v>41.181897591613108</v>
      </c>
      <c r="K18" s="23">
        <f t="shared" si="18"/>
        <v>30.474604217793697</v>
      </c>
      <c r="L18" s="23">
        <f t="shared" si="19"/>
        <v>51.197335085893407</v>
      </c>
      <c r="M18" s="4">
        <f>$M$5*'Eurostat Collected Portables GU'!M12</f>
        <v>67.068508962520369</v>
      </c>
      <c r="N18" s="4">
        <f>$N$5*'Eurostat Collected Portables GU'!N12</f>
        <v>99.005719798773342</v>
      </c>
      <c r="O18" s="4">
        <f>$O$5*'Eurostat Collected Portables GU'!O12</f>
        <v>71.329914299210472</v>
      </c>
      <c r="P18" s="4">
        <f>$P$5*'Eurostat Collected Portables GU'!P12</f>
        <v>83.827994939069058</v>
      </c>
      <c r="Q18" s="4">
        <f>$Q$5*'Eurostat Collected Portables GU'!Q12</f>
        <v>101.50754030161207</v>
      </c>
      <c r="R18" s="4">
        <f>$R$5*'Eurostat Collected Portables GU'!R12</f>
        <v>137.08844901027314</v>
      </c>
      <c r="S18" s="4">
        <f>$S$5*'Eurostat Collected Portables GU'!S12</f>
        <v>156.68030421727056</v>
      </c>
      <c r="T18" s="4">
        <f>$T$5*'Eurostat Collected Portables GU'!T12</f>
        <v>168.58716199556176</v>
      </c>
      <c r="U18" s="4">
        <f>$U$5*'Eurostat Collected Portables GU'!U12</f>
        <v>165.63084738239479</v>
      </c>
      <c r="V18" s="4">
        <f>$V$5*'Eurostat Collected Portables GU'!V12</f>
        <v>121.67287650082282</v>
      </c>
      <c r="W18" s="4">
        <f>$W$5*'Eurostat Collected Portables GU'!W12</f>
        <v>255.01409053861769</v>
      </c>
      <c r="X18" s="51">
        <f t="shared" si="20"/>
        <v>275.4152177817071</v>
      </c>
      <c r="Y18" s="51">
        <f t="shared" si="0"/>
        <v>297.44843520424365</v>
      </c>
      <c r="Z18" s="51">
        <f t="shared" si="0"/>
        <v>321.24431002058316</v>
      </c>
      <c r="AA18" s="51">
        <f t="shared" si="0"/>
        <v>346.94385482222981</v>
      </c>
      <c r="AB18" s="51">
        <f t="shared" si="0"/>
        <v>374.69936320800821</v>
      </c>
      <c r="AC18" s="51">
        <f t="shared" si="0"/>
        <v>404.67531226464888</v>
      </c>
      <c r="AD18" s="51">
        <f t="shared" si="0"/>
        <v>437.04933724582077</v>
      </c>
      <c r="AE18" s="51">
        <f t="shared" si="0"/>
        <v>472.01328422548642</v>
      </c>
      <c r="AF18" s="51">
        <f t="shared" si="0"/>
        <v>509.77434696352532</v>
      </c>
      <c r="AG18" s="51">
        <f t="shared" si="0"/>
        <v>550.5562947206073</v>
      </c>
      <c r="AH18" s="51">
        <f t="shared" si="0"/>
        <v>594.60079829825588</v>
      </c>
      <c r="AI18" s="51">
        <f t="shared" si="0"/>
        <v>642.1688621621164</v>
      </c>
      <c r="AJ18" s="51">
        <f t="shared" si="0"/>
        <v>693.54237113508566</v>
      </c>
      <c r="AK18" s="51">
        <f t="shared" si="0"/>
        <v>749.02576082589246</v>
      </c>
      <c r="AL18" s="51">
        <f t="shared" si="0"/>
        <v>808.9478216919639</v>
      </c>
      <c r="AM18" s="51">
        <f t="shared" si="0"/>
        <v>873.66364742732105</v>
      </c>
      <c r="AN18" s="51">
        <f t="shared" si="0"/>
        <v>943.55673922150675</v>
      </c>
      <c r="AO18" s="51">
        <f t="shared" si="0"/>
        <v>1019.0412783592272</v>
      </c>
      <c r="AP18" s="51">
        <f t="shared" si="21"/>
        <v>1090.3741678443732</v>
      </c>
      <c r="AQ18" s="51">
        <f t="shared" si="1"/>
        <v>1166.7003595934793</v>
      </c>
      <c r="AR18" s="51">
        <f t="shared" si="2"/>
        <v>1248.3693847650229</v>
      </c>
      <c r="AS18" s="51">
        <f t="shared" si="3"/>
        <v>1335.7552416985745</v>
      </c>
      <c r="AT18" s="51">
        <f t="shared" si="4"/>
        <v>1429.2581086174748</v>
      </c>
      <c r="AU18" s="51">
        <f t="shared" si="5"/>
        <v>1529.306176220698</v>
      </c>
      <c r="AV18" s="51">
        <f t="shared" si="6"/>
        <v>1636.3576085561469</v>
      </c>
      <c r="AW18" s="51">
        <f t="shared" si="7"/>
        <v>1750.9026411550772</v>
      </c>
      <c r="AX18" s="51">
        <f t="shared" si="8"/>
        <v>1873.4658260359327</v>
      </c>
      <c r="AY18" s="51">
        <f t="shared" si="9"/>
        <v>2004.6084338584478</v>
      </c>
      <c r="AZ18" s="51">
        <f t="shared" si="10"/>
        <v>2144.9310242285392</v>
      </c>
    </row>
    <row r="19" spans="1:52" x14ac:dyDescent="0.35">
      <c r="A19" s="1" t="s">
        <v>10</v>
      </c>
      <c r="B19" s="23">
        <f t="shared" ref="B19:C19" si="38">C19/1.34</f>
        <v>6.7236935862011631</v>
      </c>
      <c r="C19" s="23">
        <f t="shared" si="38"/>
        <v>9.0097494055095595</v>
      </c>
      <c r="D19" s="23">
        <f t="shared" ref="D19:E19" si="39">E19/1.5</f>
        <v>12.073064203382811</v>
      </c>
      <c r="E19" s="23">
        <f t="shared" si="39"/>
        <v>18.109596305074216</v>
      </c>
      <c r="F19" s="23">
        <f t="shared" si="13"/>
        <v>27.164394457611326</v>
      </c>
      <c r="G19" s="23">
        <f t="shared" si="14"/>
        <v>33.140561238285819</v>
      </c>
      <c r="H19" s="23">
        <f t="shared" si="15"/>
        <v>39.105862261177265</v>
      </c>
      <c r="I19" s="23">
        <f t="shared" si="16"/>
        <v>46.535976090800943</v>
      </c>
      <c r="J19" s="23">
        <f t="shared" si="17"/>
        <v>62.823567722581281</v>
      </c>
      <c r="K19" s="23">
        <f t="shared" si="18"/>
        <v>46.489440114710149</v>
      </c>
      <c r="L19" s="23">
        <f t="shared" si="19"/>
        <v>78.102259392713052</v>
      </c>
      <c r="M19" s="4">
        <f>$M$5*'Eurostat Collected Portables GU'!M13</f>
        <v>102.3139598044541</v>
      </c>
      <c r="N19" s="4">
        <f>$N$5*'Eurostat Collected Portables GU'!N13</f>
        <v>152.65343532492594</v>
      </c>
      <c r="O19" s="4">
        <f>$O$5*'Eurostat Collected Portables GU'!O13</f>
        <v>116.7222484648087</v>
      </c>
      <c r="P19" s="4">
        <f>$P$5*'Eurostat Collected Portables GU'!P13</f>
        <v>133.84231204634747</v>
      </c>
      <c r="Q19" s="4">
        <f>$Q$5*'Eurostat Collected Portables GU'!Q13</f>
        <v>162.44838793551745</v>
      </c>
      <c r="R19" s="4">
        <f>$R$5*'Eurostat Collected Portables GU'!R13</f>
        <v>205.70283137058382</v>
      </c>
      <c r="S19" s="4">
        <f>$S$5*'Eurostat Collected Portables GU'!S13</f>
        <v>235.75449251260432</v>
      </c>
      <c r="T19" s="4">
        <f>$T$5*'Eurostat Collected Portables GU'!T13</f>
        <v>275.93269590787469</v>
      </c>
      <c r="U19" s="4">
        <f>$U$5*'Eurostat Collected Portables GU'!U13</f>
        <v>294.74054102928727</v>
      </c>
      <c r="V19" s="4">
        <f>$V$5*'Eurostat Collected Portables GU'!V13</f>
        <v>211.92995144546254</v>
      </c>
      <c r="W19" s="4">
        <f>$W$5*'Eurostat Collected Portables GU'!W13</f>
        <v>376.59707966680014</v>
      </c>
      <c r="X19" s="51">
        <f t="shared" si="20"/>
        <v>406.72484604014414</v>
      </c>
      <c r="Y19" s="51">
        <f t="shared" si="0"/>
        <v>439.2628337233557</v>
      </c>
      <c r="Z19" s="51">
        <f t="shared" si="0"/>
        <v>474.40386042122418</v>
      </c>
      <c r="AA19" s="51">
        <f t="shared" si="0"/>
        <v>512.35616925492207</v>
      </c>
      <c r="AB19" s="51">
        <f t="shared" si="0"/>
        <v>553.3446627953158</v>
      </c>
      <c r="AC19" s="51">
        <f t="shared" si="0"/>
        <v>597.61223581894103</v>
      </c>
      <c r="AD19" s="51">
        <f t="shared" si="0"/>
        <v>645.42121468445634</v>
      </c>
      <c r="AE19" s="51">
        <f t="shared" si="0"/>
        <v>697.05491185921289</v>
      </c>
      <c r="AF19" s="51">
        <f t="shared" si="0"/>
        <v>752.81930480794995</v>
      </c>
      <c r="AG19" s="51">
        <f t="shared" si="0"/>
        <v>813.04484919258596</v>
      </c>
      <c r="AH19" s="51">
        <f t="shared" si="0"/>
        <v>878.08843712799285</v>
      </c>
      <c r="AI19" s="51">
        <f t="shared" si="0"/>
        <v>948.33551209823224</v>
      </c>
      <c r="AJ19" s="51">
        <f t="shared" si="0"/>
        <v>1024.2023530660908</v>
      </c>
      <c r="AK19" s="51">
        <f t="shared" si="0"/>
        <v>1106.138541311378</v>
      </c>
      <c r="AL19" s="51">
        <f t="shared" si="0"/>
        <v>1194.6296246162883</v>
      </c>
      <c r="AM19" s="51">
        <f t="shared" si="0"/>
        <v>1290.1999945855914</v>
      </c>
      <c r="AN19" s="51">
        <f t="shared" si="0"/>
        <v>1393.4159941524388</v>
      </c>
      <c r="AO19" s="51">
        <f t="shared" si="0"/>
        <v>1504.889273684634</v>
      </c>
      <c r="AP19" s="51">
        <f t="shared" si="21"/>
        <v>1610.2315228425584</v>
      </c>
      <c r="AQ19" s="51">
        <f t="shared" si="1"/>
        <v>1722.9477294415376</v>
      </c>
      <c r="AR19" s="51">
        <f t="shared" si="2"/>
        <v>1843.5540705024453</v>
      </c>
      <c r="AS19" s="51">
        <f t="shared" si="3"/>
        <v>1972.6028554376164</v>
      </c>
      <c r="AT19" s="51">
        <f t="shared" si="4"/>
        <v>2110.6850553182494</v>
      </c>
      <c r="AU19" s="51">
        <f t="shared" si="5"/>
        <v>2258.4330091905267</v>
      </c>
      <c r="AV19" s="51">
        <f t="shared" si="6"/>
        <v>2416.5233198338638</v>
      </c>
      <c r="AW19" s="51">
        <f t="shared" si="7"/>
        <v>2585.6799522222341</v>
      </c>
      <c r="AX19" s="51">
        <f t="shared" si="8"/>
        <v>2766.6775488777903</v>
      </c>
      <c r="AY19" s="51">
        <f t="shared" si="9"/>
        <v>2960.3449772992358</v>
      </c>
      <c r="AZ19" s="51">
        <f t="shared" si="10"/>
        <v>3167.5691257101821</v>
      </c>
    </row>
    <row r="20" spans="1:52" x14ac:dyDescent="0.35">
      <c r="A20" s="1" t="s">
        <v>11</v>
      </c>
      <c r="B20" s="23">
        <f t="shared" ref="B20:C20" si="40">C20/1.34</f>
        <v>0.16375121941783388</v>
      </c>
      <c r="C20" s="23">
        <f t="shared" si="40"/>
        <v>0.2194266340198974</v>
      </c>
      <c r="D20" s="23">
        <f t="shared" ref="D20:E20" si="41">E20/1.5</f>
        <v>0.29403168958666254</v>
      </c>
      <c r="E20" s="23">
        <f t="shared" si="41"/>
        <v>0.44104753437999378</v>
      </c>
      <c r="F20" s="23">
        <f t="shared" si="13"/>
        <v>0.66157130156999067</v>
      </c>
      <c r="G20" s="23">
        <f t="shared" si="14"/>
        <v>0.80711698791538866</v>
      </c>
      <c r="H20" s="23">
        <f t="shared" si="15"/>
        <v>0.95239804574015852</v>
      </c>
      <c r="I20" s="23">
        <f t="shared" si="16"/>
        <v>1.1333536744307886</v>
      </c>
      <c r="J20" s="23">
        <f t="shared" si="17"/>
        <v>1.5300274604815647</v>
      </c>
      <c r="K20" s="23">
        <f t="shared" si="18"/>
        <v>1.1322203207563579</v>
      </c>
      <c r="L20" s="23">
        <f t="shared" si="19"/>
        <v>1.9021301388706813</v>
      </c>
      <c r="M20" s="4">
        <f>$M$5*'Eurostat Collected Portables GU'!M14</f>
        <v>2.4917904819205927</v>
      </c>
      <c r="N20" s="4">
        <f>$N$5*'Eurostat Collected Portables GU'!N14</f>
        <v>3.8858455301862662</v>
      </c>
      <c r="O20" s="4">
        <f>$O$5*'Eurostat Collected Portables GU'!O14</f>
        <v>3.1050869511850796</v>
      </c>
      <c r="P20" s="4">
        <f>$P$5*'Eurostat Collected Portables GU'!P14</f>
        <v>3.7034160599615626</v>
      </c>
      <c r="Q20" s="4">
        <f>$Q$5*'Eurostat Collected Portables GU'!Q14</f>
        <v>4.6807722308892359</v>
      </c>
      <c r="R20" s="4">
        <f>$R$5*'Eurostat Collected Portables GU'!R14</f>
        <v>6.3342520671510902</v>
      </c>
      <c r="S20" s="4">
        <f>$S$5*'Eurostat Collected Portables GU'!S14</f>
        <v>6.3990024825163783</v>
      </c>
      <c r="T20" s="4">
        <f>$T$5*'Eurostat Collected Portables GU'!T14</f>
        <v>6.4742153183017823</v>
      </c>
      <c r="U20" s="4">
        <f>$U$5*'Eurostat Collected Portables GU'!U14</f>
        <v>6.5082979195607331</v>
      </c>
      <c r="V20" s="4">
        <f>$V$5*'Eurostat Collected Portables GU'!V14</f>
        <v>4.8350567823984738</v>
      </c>
      <c r="W20" s="4">
        <f>$W$5*'Eurostat Collected Portables GU'!W14</f>
        <v>8.0851925016231725</v>
      </c>
      <c r="X20" s="51">
        <f t="shared" si="20"/>
        <v>8.7320079017530254</v>
      </c>
      <c r="Y20" s="51">
        <f t="shared" si="0"/>
        <v>9.4305685338932683</v>
      </c>
      <c r="Z20" s="51">
        <f t="shared" si="0"/>
        <v>10.185014016604729</v>
      </c>
      <c r="AA20" s="51">
        <f t="shared" si="0"/>
        <v>10.999815137933107</v>
      </c>
      <c r="AB20" s="51">
        <f t="shared" si="0"/>
        <v>11.879800348967755</v>
      </c>
      <c r="AC20" s="51">
        <f t="shared" si="0"/>
        <v>12.830184376885176</v>
      </c>
      <c r="AD20" s="51">
        <f t="shared" si="0"/>
        <v>13.85659912703599</v>
      </c>
      <c r="AE20" s="51">
        <f t="shared" si="0"/>
        <v>14.965127057198869</v>
      </c>
      <c r="AF20" s="51">
        <f t="shared" si="0"/>
        <v>16.162337221774777</v>
      </c>
      <c r="AG20" s="51">
        <f t="shared" si="0"/>
        <v>17.45532419951676</v>
      </c>
      <c r="AH20" s="51">
        <f t="shared" si="0"/>
        <v>18.851750135478099</v>
      </c>
      <c r="AI20" s="51">
        <f t="shared" si="0"/>
        <v>20.359890146316346</v>
      </c>
      <c r="AJ20" s="51">
        <f t="shared" si="0"/>
        <v>21.988681358021655</v>
      </c>
      <c r="AK20" s="51">
        <f t="shared" si="0"/>
        <v>23.747775866663389</v>
      </c>
      <c r="AL20" s="51">
        <f t="shared" si="0"/>
        <v>25.647597935996458</v>
      </c>
      <c r="AM20" s="51">
        <f t="shared" si="0"/>
        <v>27.699405770876176</v>
      </c>
      <c r="AN20" s="51">
        <f t="shared" si="0"/>
        <v>29.915358232546271</v>
      </c>
      <c r="AO20" s="51">
        <f t="shared" si="0"/>
        <v>32.308586891149972</v>
      </c>
      <c r="AP20" s="51">
        <f t="shared" si="21"/>
        <v>34.570187973530473</v>
      </c>
      <c r="AQ20" s="51">
        <f t="shared" si="1"/>
        <v>36.990101131677605</v>
      </c>
      <c r="AR20" s="51">
        <f t="shared" si="2"/>
        <v>39.579408210895039</v>
      </c>
      <c r="AS20" s="51">
        <f t="shared" si="3"/>
        <v>42.349966785657692</v>
      </c>
      <c r="AT20" s="51">
        <f t="shared" si="4"/>
        <v>45.314464460653731</v>
      </c>
      <c r="AU20" s="51">
        <f t="shared" si="5"/>
        <v>48.486476972899496</v>
      </c>
      <c r="AV20" s="51">
        <f t="shared" si="6"/>
        <v>51.880530361002464</v>
      </c>
      <c r="AW20" s="51">
        <f t="shared" si="7"/>
        <v>55.512167486272638</v>
      </c>
      <c r="AX20" s="51">
        <f t="shared" si="8"/>
        <v>59.398019210311723</v>
      </c>
      <c r="AY20" s="51">
        <f t="shared" si="9"/>
        <v>63.555880555033546</v>
      </c>
      <c r="AZ20" s="51">
        <f t="shared" si="10"/>
        <v>68.004792193885891</v>
      </c>
    </row>
    <row r="21" spans="1:52" x14ac:dyDescent="0.35">
      <c r="A21" s="1" t="s">
        <v>12</v>
      </c>
      <c r="B21" s="23">
        <f t="shared" ref="B21:C21" si="42">C21/1.34</f>
        <v>0.17105064346664742</v>
      </c>
      <c r="C21" s="23">
        <f t="shared" si="42"/>
        <v>0.22920786224530756</v>
      </c>
      <c r="D21" s="23">
        <f t="shared" ref="D21:E21" si="43">E21/1.5</f>
        <v>0.30713853540871217</v>
      </c>
      <c r="E21" s="23">
        <f t="shared" si="43"/>
        <v>0.46070780311306825</v>
      </c>
      <c r="F21" s="23">
        <f t="shared" si="13"/>
        <v>0.69106170466960237</v>
      </c>
      <c r="G21" s="23">
        <f t="shared" si="14"/>
        <v>0.84309527969691489</v>
      </c>
      <c r="H21" s="23">
        <f t="shared" si="15"/>
        <v>0.99485243004235946</v>
      </c>
      <c r="I21" s="23">
        <f t="shared" si="16"/>
        <v>1.1838743917504078</v>
      </c>
      <c r="J21" s="23">
        <f t="shared" si="17"/>
        <v>1.5982304288630504</v>
      </c>
      <c r="K21" s="23">
        <f t="shared" si="18"/>
        <v>1.1826905173586573</v>
      </c>
      <c r="L21" s="23">
        <f t="shared" si="19"/>
        <v>1.9869200691625442</v>
      </c>
      <c r="M21" s="4">
        <f>$M$5*'Eurostat Collected Portables GU'!M15</f>
        <v>2.6028652906029328</v>
      </c>
      <c r="N21" s="4">
        <f>$N$5*'Eurostat Collected Portables GU'!N15</f>
        <v>4.430707738956654</v>
      </c>
      <c r="O21" s="4">
        <f>$O$5*'Eurostat Collected Portables GU'!O15</f>
        <v>3.2633780956879681</v>
      </c>
      <c r="P21" s="4">
        <f>$P$5*'Eurostat Collected Portables GU'!P15</f>
        <v>4.244189918092828</v>
      </c>
      <c r="Q21" s="4">
        <f>$Q$5*'Eurostat Collected Portables GU'!Q15</f>
        <v>6.1584763390535624</v>
      </c>
      <c r="R21" s="4">
        <f>$R$5*'Eurostat Collected Portables GU'!R15</f>
        <v>9.2407917815083938</v>
      </c>
      <c r="S21" s="4">
        <f>$S$5*'Eurostat Collected Portables GU'!S15</f>
        <v>11.094592745518765</v>
      </c>
      <c r="T21" s="4">
        <f>$T$5*'Eurostat Collected Portables GU'!T15</f>
        <v>12.515255289809412</v>
      </c>
      <c r="U21" s="4">
        <f>$U$5*'Eurostat Collected Portables GU'!U15</f>
        <v>15.566568302687065</v>
      </c>
      <c r="V21" s="4">
        <f>$V$5*'Eurostat Collected Portables GU'!V15</f>
        <v>10.21717489791358</v>
      </c>
      <c r="W21" s="4">
        <f>$W$5*'Eurostat Collected Portables GU'!W15</f>
        <v>16.920426446006985</v>
      </c>
      <c r="X21" s="51">
        <f t="shared" si="20"/>
        <v>18.274060561687545</v>
      </c>
      <c r="Y21" s="51">
        <f t="shared" si="0"/>
        <v>19.735985406622547</v>
      </c>
      <c r="Z21" s="51">
        <f t="shared" si="0"/>
        <v>21.31486423915235</v>
      </c>
      <c r="AA21" s="51">
        <f t="shared" si="0"/>
        <v>23.020053378284537</v>
      </c>
      <c r="AB21" s="51">
        <f t="shared" si="0"/>
        <v>24.8616576485473</v>
      </c>
      <c r="AC21" s="51">
        <f t="shared" si="0"/>
        <v>26.850590260431083</v>
      </c>
      <c r="AD21" s="51">
        <f t="shared" si="0"/>
        <v>28.998637481265568</v>
      </c>
      <c r="AE21" s="51">
        <f t="shared" si="0"/>
        <v>31.318528479766815</v>
      </c>
      <c r="AF21" s="51">
        <f t="shared" si="0"/>
        <v>33.824010758148162</v>
      </c>
      <c r="AG21" s="51">
        <f t="shared" si="0"/>
        <v>36.529931618800013</v>
      </c>
      <c r="AH21" s="51">
        <f t="shared" si="0"/>
        <v>39.452326148304017</v>
      </c>
      <c r="AI21" s="51">
        <f t="shared" si="0"/>
        <v>42.608512240168338</v>
      </c>
      <c r="AJ21" s="51">
        <f t="shared" si="0"/>
        <v>46.017193219381802</v>
      </c>
      <c r="AK21" s="51">
        <f t="shared" si="0"/>
        <v>49.698568676932346</v>
      </c>
      <c r="AL21" s="51">
        <f t="shared" si="0"/>
        <v>53.674454171086936</v>
      </c>
      <c r="AM21" s="51">
        <f t="shared" si="0"/>
        <v>57.968410504773892</v>
      </c>
      <c r="AN21" s="51">
        <f t="shared" si="0"/>
        <v>62.605883345155803</v>
      </c>
      <c r="AO21" s="51">
        <f t="shared" si="0"/>
        <v>67.614354012768274</v>
      </c>
      <c r="AP21" s="51">
        <f t="shared" si="21"/>
        <v>72.347358793662053</v>
      </c>
      <c r="AQ21" s="51">
        <f t="shared" si="1"/>
        <v>77.411673909218393</v>
      </c>
      <c r="AR21" s="51">
        <f t="shared" si="2"/>
        <v>82.830491082863688</v>
      </c>
      <c r="AS21" s="51">
        <f t="shared" si="3"/>
        <v>88.628625458664146</v>
      </c>
      <c r="AT21" s="51">
        <f t="shared" si="4"/>
        <v>94.832629240770643</v>
      </c>
      <c r="AU21" s="51">
        <f t="shared" si="5"/>
        <v>101.47091328762458</v>
      </c>
      <c r="AV21" s="51">
        <f t="shared" si="6"/>
        <v>108.57387721775831</v>
      </c>
      <c r="AW21" s="51">
        <f t="shared" si="7"/>
        <v>116.1740486230014</v>
      </c>
      <c r="AX21" s="51">
        <f t="shared" si="8"/>
        <v>124.3062320266115</v>
      </c>
      <c r="AY21" s="51">
        <f t="shared" si="9"/>
        <v>133.0076682684743</v>
      </c>
      <c r="AZ21" s="51">
        <f t="shared" si="10"/>
        <v>142.3182050472675</v>
      </c>
    </row>
    <row r="22" spans="1:52" x14ac:dyDescent="0.35">
      <c r="A22" s="1" t="s">
        <v>13</v>
      </c>
      <c r="B22" s="23">
        <f t="shared" ref="B22:C22" si="44">C22/1.34</f>
        <v>0.18944522485940227</v>
      </c>
      <c r="C22" s="23">
        <f t="shared" si="44"/>
        <v>0.25385660131159904</v>
      </c>
      <c r="D22" s="23">
        <f t="shared" ref="D22:E22" si="45">E22/1.5</f>
        <v>0.34016784575754272</v>
      </c>
      <c r="E22" s="23">
        <f t="shared" si="45"/>
        <v>0.51025176863631405</v>
      </c>
      <c r="F22" s="23">
        <f t="shared" si="13"/>
        <v>0.76537765295447102</v>
      </c>
      <c r="G22" s="23">
        <f t="shared" si="14"/>
        <v>0.93376073660445458</v>
      </c>
      <c r="H22" s="23">
        <f t="shared" si="15"/>
        <v>1.1018376691932563</v>
      </c>
      <c r="I22" s="23">
        <f t="shared" si="16"/>
        <v>1.3111868263399749</v>
      </c>
      <c r="J22" s="23">
        <f t="shared" si="17"/>
        <v>1.7701022155589663</v>
      </c>
      <c r="K22" s="23">
        <f t="shared" si="18"/>
        <v>1.3098756395136351</v>
      </c>
      <c r="L22" s="23">
        <f t="shared" si="19"/>
        <v>2.2005910743829067</v>
      </c>
      <c r="M22" s="4">
        <f>$M$5*'Eurostat Collected Portables GU'!M16</f>
        <v>2.8827743074416081</v>
      </c>
      <c r="N22" s="4">
        <f>$N$5*'Eurostat Collected Portables GU'!N16</f>
        <v>4.3551250775273935</v>
      </c>
      <c r="O22" s="4">
        <f>$O$5*'Eurostat Collected Portables GU'!O16</f>
        <v>3.6681624940954181</v>
      </c>
      <c r="P22" s="4">
        <f>$P$5*'Eurostat Collected Portables GU'!P16</f>
        <v>3.8512352666977434</v>
      </c>
      <c r="Q22" s="4">
        <f>$Q$5*'Eurostat Collected Portables GU'!Q16</f>
        <v>4.6379364781591272</v>
      </c>
      <c r="R22" s="4">
        <f>$R$5*'Eurostat Collected Portables GU'!R16</f>
        <v>5.5587578529892268</v>
      </c>
      <c r="S22" s="4">
        <f>$S$5*'Eurostat Collected Portables GU'!S16</f>
        <v>9.9031468480462372</v>
      </c>
      <c r="T22" s="4">
        <f>$T$5*'Eurostat Collected Portables GU'!T16</f>
        <v>7.6337253435175079</v>
      </c>
      <c r="U22" s="4">
        <f>$U$5*'Eurostat Collected Portables GU'!U16</f>
        <v>8.1971199167371847</v>
      </c>
      <c r="V22" s="4">
        <f>$V$5*'Eurostat Collected Portables GU'!V16</f>
        <v>7.0221558639825536</v>
      </c>
      <c r="W22" s="4">
        <f>$W$5*'Eurostat Collected Portables GU'!W16</f>
        <v>11.661059170047066</v>
      </c>
      <c r="X22" s="51">
        <f t="shared" si="20"/>
        <v>12.593943903650832</v>
      </c>
      <c r="Y22" s="51">
        <f t="shared" si="0"/>
        <v>13.601459415942898</v>
      </c>
      <c r="Z22" s="51">
        <f t="shared" si="0"/>
        <v>14.689576169218331</v>
      </c>
      <c r="AA22" s="51">
        <f t="shared" si="0"/>
        <v>15.864742262755797</v>
      </c>
      <c r="AB22" s="51">
        <f t="shared" si="0"/>
        <v>17.133921643776262</v>
      </c>
      <c r="AC22" s="51">
        <f t="shared" si="0"/>
        <v>18.504635375278362</v>
      </c>
      <c r="AD22" s="51">
        <f t="shared" si="0"/>
        <v>19.985006205300632</v>
      </c>
      <c r="AE22" s="51">
        <f t="shared" si="0"/>
        <v>21.583806701724683</v>
      </c>
      <c r="AF22" s="51">
        <f t="shared" si="0"/>
        <v>23.310511237862656</v>
      </c>
      <c r="AG22" s="51">
        <f t="shared" si="0"/>
        <v>25.175352136891668</v>
      </c>
      <c r="AH22" s="51">
        <f t="shared" si="0"/>
        <v>27.189380307843003</v>
      </c>
      <c r="AI22" s="51">
        <f t="shared" si="0"/>
        <v>29.364530732470442</v>
      </c>
      <c r="AJ22" s="51">
        <f t="shared" si="0"/>
        <v>31.713693191068078</v>
      </c>
      <c r="AK22" s="51">
        <f t="shared" si="0"/>
        <v>34.250788646353527</v>
      </c>
      <c r="AL22" s="51">
        <f t="shared" si="0"/>
        <v>36.990851738061806</v>
      </c>
      <c r="AM22" s="51">
        <f t="shared" si="0"/>
        <v>39.950119877106751</v>
      </c>
      <c r="AN22" s="51">
        <f t="shared" si="0"/>
        <v>43.146129467275287</v>
      </c>
      <c r="AO22" s="51">
        <f t="shared" si="0"/>
        <v>46.597819824657307</v>
      </c>
      <c r="AP22" s="51">
        <f t="shared" si="21"/>
        <v>49.859667212383322</v>
      </c>
      <c r="AQ22" s="51">
        <f t="shared" si="1"/>
        <v>53.349843917250155</v>
      </c>
      <c r="AR22" s="51">
        <f t="shared" si="2"/>
        <v>57.084332991457664</v>
      </c>
      <c r="AS22" s="51">
        <f t="shared" si="3"/>
        <v>61.080236300859703</v>
      </c>
      <c r="AT22" s="51">
        <f t="shared" si="4"/>
        <v>65.355852841919884</v>
      </c>
      <c r="AU22" s="51">
        <f t="shared" si="5"/>
        <v>69.930762540854275</v>
      </c>
      <c r="AV22" s="51">
        <f t="shared" si="6"/>
        <v>74.825915918714074</v>
      </c>
      <c r="AW22" s="51">
        <f t="shared" si="7"/>
        <v>80.063730033024058</v>
      </c>
      <c r="AX22" s="51">
        <f t="shared" si="8"/>
        <v>85.668191135335746</v>
      </c>
      <c r="AY22" s="51">
        <f t="shared" si="9"/>
        <v>91.664964514809242</v>
      </c>
      <c r="AZ22" s="51">
        <f t="shared" si="10"/>
        <v>98.081512030845886</v>
      </c>
    </row>
    <row r="23" spans="1:52" x14ac:dyDescent="0.35">
      <c r="A23" s="1" t="s">
        <v>14</v>
      </c>
      <c r="B23" s="23">
        <f t="shared" ref="B23:C23" si="46">C23/1.34</f>
        <v>0.23249233801564276</v>
      </c>
      <c r="C23" s="23">
        <f t="shared" si="46"/>
        <v>0.31153973294096132</v>
      </c>
      <c r="D23" s="23">
        <f t="shared" ref="D23:E23" si="47">E23/1.5</f>
        <v>0.4174632421408882</v>
      </c>
      <c r="E23" s="23">
        <f t="shared" si="47"/>
        <v>0.62619486321133233</v>
      </c>
      <c r="F23" s="23">
        <f t="shared" si="13"/>
        <v>0.9392922948169985</v>
      </c>
      <c r="G23" s="23">
        <f t="shared" si="14"/>
        <v>1.1459365996767381</v>
      </c>
      <c r="H23" s="23">
        <f t="shared" si="15"/>
        <v>1.3522051876185508</v>
      </c>
      <c r="I23" s="23">
        <f t="shared" si="16"/>
        <v>1.6091241732660755</v>
      </c>
      <c r="J23" s="23">
        <f t="shared" si="17"/>
        <v>2.1723176339092021</v>
      </c>
      <c r="K23" s="23">
        <f t="shared" si="18"/>
        <v>1.6075150490928094</v>
      </c>
      <c r="L23" s="23">
        <f t="shared" si="19"/>
        <v>2.7006252824759196</v>
      </c>
      <c r="M23" s="4">
        <f>$M$5*'Eurostat Collected Portables GU'!M17</f>
        <v>3.5378191200434546</v>
      </c>
      <c r="N23" s="4">
        <f>$N$5*'Eurostat Collected Portables GU'!N17</f>
        <v>4.8258562469850457</v>
      </c>
      <c r="O23" s="4">
        <f>$O$5*'Eurostat Collected Portables GU'!O17</f>
        <v>3.8658478979688238</v>
      </c>
      <c r="P23" s="4">
        <f>$P$5*'Eurostat Collected Portables GU'!P17</f>
        <v>4.7406272890723846</v>
      </c>
      <c r="Q23" s="4">
        <f>$Q$5*'Eurostat Collected Portables GU'!Q17</f>
        <v>6.3813702548101929</v>
      </c>
      <c r="R23" s="4">
        <f>$R$5*'Eurostat Collected Portables GU'!R17</f>
        <v>11.315459784515159</v>
      </c>
      <c r="S23" s="4">
        <f>$S$5*'Eurostat Collected Portables GU'!S17</f>
        <v>14.882443602069616</v>
      </c>
      <c r="T23" s="4">
        <f>$T$5*'Eurostat Collected Portables GU'!T17</f>
        <v>14.365031095038493</v>
      </c>
      <c r="U23" s="4">
        <f>$U$5*'Eurostat Collected Portables GU'!U17</f>
        <v>13.432700132339283</v>
      </c>
      <c r="V23" s="4">
        <f>$V$5*'Eurostat Collected Portables GU'!V17</f>
        <v>11.753773642402944</v>
      </c>
      <c r="W23" s="4">
        <f>$W$5*'Eurostat Collected Portables GU'!W17</f>
        <v>20.238406387710835</v>
      </c>
      <c r="X23" s="51">
        <f t="shared" si="20"/>
        <v>21.857478898727702</v>
      </c>
      <c r="Y23" s="51">
        <f t="shared" si="0"/>
        <v>23.606077210625919</v>
      </c>
      <c r="Z23" s="51">
        <f t="shared" si="0"/>
        <v>25.494563387475992</v>
      </c>
      <c r="AA23" s="51">
        <f t="shared" si="0"/>
        <v>27.534128458474072</v>
      </c>
      <c r="AB23" s="51">
        <f t="shared" si="0"/>
        <v>29.736858735151998</v>
      </c>
      <c r="AC23" s="51">
        <f t="shared" si="0"/>
        <v>32.115807433964157</v>
      </c>
      <c r="AD23" s="51">
        <f t="shared" si="0"/>
        <v>34.68507202868129</v>
      </c>
      <c r="AE23" s="51">
        <f t="shared" si="0"/>
        <v>37.459877790975796</v>
      </c>
      <c r="AF23" s="51">
        <f t="shared" si="0"/>
        <v>40.456668014253857</v>
      </c>
      <c r="AG23" s="51">
        <f t="shared" si="0"/>
        <v>43.693201455394167</v>
      </c>
      <c r="AH23" s="51">
        <f t="shared" si="0"/>
        <v>47.188657571825701</v>
      </c>
      <c r="AI23" s="51">
        <f t="shared" si="0"/>
        <v>50.963750177571754</v>
      </c>
      <c r="AJ23" s="51">
        <f t="shared" si="0"/>
        <v>55.040850191777494</v>
      </c>
      <c r="AK23" s="51">
        <f t="shared" si="0"/>
        <v>59.444118207119693</v>
      </c>
      <c r="AL23" s="51">
        <f t="shared" si="0"/>
        <v>64.199647663689262</v>
      </c>
      <c r="AM23" s="51">
        <f t="shared" si="0"/>
        <v>69.335619476784402</v>
      </c>
      <c r="AN23" s="51">
        <f t="shared" si="0"/>
        <v>74.882469034927155</v>
      </c>
      <c r="AO23" s="51">
        <f t="shared" si="0"/>
        <v>80.87306655772133</v>
      </c>
      <c r="AP23" s="51">
        <f t="shared" si="21"/>
        <v>86.534181216761823</v>
      </c>
      <c r="AQ23" s="51">
        <f t="shared" si="1"/>
        <v>92.591573901935149</v>
      </c>
      <c r="AR23" s="51">
        <f t="shared" si="2"/>
        <v>99.072984075070607</v>
      </c>
      <c r="AS23" s="51">
        <f t="shared" si="3"/>
        <v>106.00809296032556</v>
      </c>
      <c r="AT23" s="51">
        <f t="shared" si="4"/>
        <v>113.42865946754834</v>
      </c>
      <c r="AU23" s="51">
        <f t="shared" si="5"/>
        <v>121.36866563027672</v>
      </c>
      <c r="AV23" s="51">
        <f t="shared" si="6"/>
        <v>129.86447222439608</v>
      </c>
      <c r="AW23" s="51">
        <f t="shared" si="7"/>
        <v>138.95498528010381</v>
      </c>
      <c r="AX23" s="51">
        <f t="shared" si="8"/>
        <v>148.68183424971107</v>
      </c>
      <c r="AY23" s="51">
        <f t="shared" si="9"/>
        <v>159.08956264719086</v>
      </c>
      <c r="AZ23" s="51">
        <f t="shared" si="10"/>
        <v>170.22583203249422</v>
      </c>
    </row>
    <row r="24" spans="1:52" x14ac:dyDescent="0.35">
      <c r="A24" s="1" t="s">
        <v>15</v>
      </c>
      <c r="B24" s="23">
        <f t="shared" ref="B24:C24" si="48">C24/1.34</f>
        <v>2.8240423309371541</v>
      </c>
      <c r="C24" s="23">
        <f t="shared" si="48"/>
        <v>3.7842167234557866</v>
      </c>
      <c r="D24" s="23">
        <f t="shared" ref="D24:E24" si="49">E24/1.5</f>
        <v>5.0708504094307543</v>
      </c>
      <c r="E24" s="23">
        <f t="shared" si="49"/>
        <v>7.6062756141461314</v>
      </c>
      <c r="F24" s="23">
        <f t="shared" si="13"/>
        <v>11.409413421219197</v>
      </c>
      <c r="G24" s="23">
        <f t="shared" si="14"/>
        <v>13.919484373887421</v>
      </c>
      <c r="H24" s="23">
        <f t="shared" si="15"/>
        <v>16.424991561187156</v>
      </c>
      <c r="I24" s="23">
        <f t="shared" si="16"/>
        <v>19.545739957812714</v>
      </c>
      <c r="J24" s="23">
        <f t="shared" si="17"/>
        <v>26.386748943047166</v>
      </c>
      <c r="K24" s="23">
        <f t="shared" si="18"/>
        <v>19.526194217854904</v>
      </c>
      <c r="L24" s="23">
        <f t="shared" si="19"/>
        <v>32.804006285996238</v>
      </c>
      <c r="M24" s="4">
        <f>$M$5*'Eurostat Collected Portables GU'!M18</f>
        <v>42.973248234655074</v>
      </c>
      <c r="N24" s="4">
        <f>$N$5*'Eurostat Collected Portables GU'!N18</f>
        <v>67.679691268692721</v>
      </c>
      <c r="O24" s="4">
        <f>$O$5*'Eurostat Collected Portables GU'!O18</f>
        <v>52.898103785680547</v>
      </c>
      <c r="P24" s="4">
        <f>$P$5*'Eurostat Collected Portables GU'!P18</f>
        <v>67.019045082240126</v>
      </c>
      <c r="Q24" s="4">
        <f>$Q$5*'Eurostat Collected Portables GU'!Q18</f>
        <v>83.420111804472185</v>
      </c>
      <c r="R24" s="4">
        <f>$R$5*'Eurostat Collected Portables GU'!R18</f>
        <v>95.164119268353801</v>
      </c>
      <c r="S24" s="4">
        <f>$S$5*'Eurostat Collected Portables GU'!S18</f>
        <v>106.32878380755761</v>
      </c>
      <c r="T24" s="4">
        <f>$T$5*'Eurostat Collected Portables GU'!T18</f>
        <v>122.13203291234031</v>
      </c>
      <c r="U24" s="4">
        <f>$U$5*'Eurostat Collected Portables GU'!U18</f>
        <v>117.02133046187232</v>
      </c>
      <c r="V24" s="4">
        <f>$V$5*'Eurostat Collected Portables GU'!V18</f>
        <v>84.279625378380047</v>
      </c>
      <c r="W24" s="4">
        <f>$W$5*'Eurostat Collected Portables GU'!W18</f>
        <v>133.46923911091463</v>
      </c>
      <c r="X24" s="51">
        <f t="shared" si="20"/>
        <v>144.14677823978781</v>
      </c>
      <c r="Y24" s="51">
        <f t="shared" si="0"/>
        <v>155.67852049897084</v>
      </c>
      <c r="Z24" s="51">
        <f t="shared" si="0"/>
        <v>168.13280213888851</v>
      </c>
      <c r="AA24" s="51">
        <f t="shared" si="0"/>
        <v>181.5834263099996</v>
      </c>
      <c r="AB24" s="51">
        <f t="shared" si="0"/>
        <v>196.11010041479958</v>
      </c>
      <c r="AC24" s="51">
        <f t="shared" si="0"/>
        <v>211.79890844798354</v>
      </c>
      <c r="AD24" s="51">
        <f t="shared" si="0"/>
        <v>228.74282112382221</v>
      </c>
      <c r="AE24" s="51">
        <f t="shared" si="0"/>
        <v>247.04224681372798</v>
      </c>
      <c r="AF24" s="51">
        <f t="shared" si="0"/>
        <v>266.80562655882625</v>
      </c>
      <c r="AG24" s="51">
        <f t="shared" si="0"/>
        <v>288.15007668353235</v>
      </c>
      <c r="AH24" s="51">
        <f t="shared" si="0"/>
        <v>311.20208281821493</v>
      </c>
      <c r="AI24" s="51">
        <f t="shared" si="0"/>
        <v>336.0982494436721</v>
      </c>
      <c r="AJ24" s="51">
        <f t="shared" si="0"/>
        <v>362.98610939916585</v>
      </c>
      <c r="AK24" s="51">
        <f t="shared" si="0"/>
        <v>392.02499815109911</v>
      </c>
      <c r="AL24" s="51">
        <f t="shared" si="0"/>
        <v>423.38699800318705</v>
      </c>
      <c r="AM24" s="51">
        <f t="shared" si="0"/>
        <v>457.257957843442</v>
      </c>
      <c r="AN24" s="51">
        <f t="shared" ref="Y24:AO39" si="50">AM24+(AM24*0.08)</f>
        <v>493.83859447091737</v>
      </c>
      <c r="AO24" s="51">
        <f t="shared" si="50"/>
        <v>533.34568202859077</v>
      </c>
      <c r="AP24" s="51">
        <f t="shared" si="21"/>
        <v>570.67987977059215</v>
      </c>
      <c r="AQ24" s="51">
        <f t="shared" si="1"/>
        <v>610.62747135453355</v>
      </c>
      <c r="AR24" s="51">
        <f t="shared" si="2"/>
        <v>653.37139434935091</v>
      </c>
      <c r="AS24" s="51">
        <f t="shared" si="3"/>
        <v>699.10739195380552</v>
      </c>
      <c r="AT24" s="51">
        <f t="shared" si="4"/>
        <v>748.04490939057189</v>
      </c>
      <c r="AU24" s="51">
        <f t="shared" si="5"/>
        <v>800.40805304791195</v>
      </c>
      <c r="AV24" s="51">
        <f t="shared" si="6"/>
        <v>856.43661676126578</v>
      </c>
      <c r="AW24" s="51">
        <f t="shared" si="7"/>
        <v>916.38717993455441</v>
      </c>
      <c r="AX24" s="51">
        <f t="shared" si="8"/>
        <v>980.53428252997321</v>
      </c>
      <c r="AY24" s="51">
        <f t="shared" si="9"/>
        <v>1049.1716823070713</v>
      </c>
      <c r="AZ24" s="51">
        <f t="shared" si="10"/>
        <v>1122.6137000685662</v>
      </c>
    </row>
    <row r="25" spans="1:52" x14ac:dyDescent="0.35">
      <c r="A25" s="1" t="s">
        <v>16</v>
      </c>
      <c r="B25" s="23">
        <f t="shared" ref="B25:C25" si="51">C25/1.34</f>
        <v>4.8167254368656813E-2</v>
      </c>
      <c r="C25" s="23">
        <f t="shared" si="51"/>
        <v>6.4544120854000131E-2</v>
      </c>
      <c r="D25" s="23">
        <f t="shared" ref="D25:E25" si="52">E25/1.5</f>
        <v>8.6489121944360189E-2</v>
      </c>
      <c r="E25" s="23">
        <f t="shared" si="52"/>
        <v>0.12973368291654028</v>
      </c>
      <c r="F25" s="23">
        <f t="shared" si="13"/>
        <v>0.1946005243748104</v>
      </c>
      <c r="G25" s="23">
        <f t="shared" si="14"/>
        <v>0.23741263973726867</v>
      </c>
      <c r="H25" s="23">
        <f t="shared" si="15"/>
        <v>0.28014691488997701</v>
      </c>
      <c r="I25" s="23">
        <f t="shared" si="16"/>
        <v>0.33337482871907265</v>
      </c>
      <c r="J25" s="23">
        <f t="shared" si="17"/>
        <v>0.45005601877074813</v>
      </c>
      <c r="K25" s="23">
        <f t="shared" si="18"/>
        <v>0.33304145389035361</v>
      </c>
      <c r="L25" s="23">
        <f t="shared" si="19"/>
        <v>0.55950964253579405</v>
      </c>
      <c r="M25" s="4">
        <f>$M$5*'Eurostat Collected Portables GU'!M19</f>
        <v>0.73295763172189021</v>
      </c>
      <c r="N25" s="4">
        <f>$N$5*'Eurostat Collected Portables GU'!N19</f>
        <v>1.0845565433119704</v>
      </c>
      <c r="O25" s="4">
        <f>$O$5*'Eurostat Collected Portables GU'!O19</f>
        <v>0.83467170524326884</v>
      </c>
      <c r="P25" s="4">
        <f>$P$5*'Eurostat Collected Portables GU'!P19</f>
        <v>1.0278351201971101</v>
      </c>
      <c r="Q25" s="4">
        <f>$Q$5*'Eurostat Collected Portables GU'!Q19</f>
        <v>1.0731929277171088</v>
      </c>
      <c r="R25" s="4">
        <f>$R$5*'Eurostat Collected Portables GU'!R19</f>
        <v>1.6938110749185669</v>
      </c>
      <c r="S25" s="4">
        <f>$S$5*'Eurostat Collected Portables GU'!S19</f>
        <v>2.5214983512542646</v>
      </c>
      <c r="T25" s="4">
        <f>$T$5*'Eurostat Collected Portables GU'!T19</f>
        <v>2.7161264988173839</v>
      </c>
      <c r="U25" s="4">
        <f>$U$5*'Eurostat Collected Portables GU'!U19</f>
        <v>2.8380446665625492</v>
      </c>
      <c r="V25" s="4">
        <f>$V$5*'Eurostat Collected Portables GU'!V19</f>
        <v>2.4939560774434724</v>
      </c>
      <c r="W25" s="4">
        <f>$W$5*'Eurostat Collected Portables GU'!W19</f>
        <v>4.0298836839851351</v>
      </c>
      <c r="X25" s="51">
        <f t="shared" si="20"/>
        <v>4.352274378703946</v>
      </c>
      <c r="Y25" s="51">
        <f t="shared" si="50"/>
        <v>4.7004563290002617</v>
      </c>
      <c r="Z25" s="51">
        <f t="shared" si="50"/>
        <v>5.0764928353202823</v>
      </c>
      <c r="AA25" s="51">
        <f t="shared" si="50"/>
        <v>5.4826122621459046</v>
      </c>
      <c r="AB25" s="51">
        <f t="shared" si="50"/>
        <v>5.9212212431175768</v>
      </c>
      <c r="AC25" s="51">
        <f t="shared" si="50"/>
        <v>6.3949189425669832</v>
      </c>
      <c r="AD25" s="51">
        <f t="shared" si="50"/>
        <v>6.906512457972342</v>
      </c>
      <c r="AE25" s="51">
        <f t="shared" si="50"/>
        <v>7.4590334546101298</v>
      </c>
      <c r="AF25" s="51">
        <f t="shared" si="50"/>
        <v>8.0557561309789403</v>
      </c>
      <c r="AG25" s="51">
        <f t="shared" si="50"/>
        <v>8.7002166214572547</v>
      </c>
      <c r="AH25" s="51">
        <f t="shared" si="50"/>
        <v>9.3962339511738353</v>
      </c>
      <c r="AI25" s="51">
        <f t="shared" si="50"/>
        <v>10.147932667267742</v>
      </c>
      <c r="AJ25" s="51">
        <f t="shared" si="50"/>
        <v>10.959767280649162</v>
      </c>
      <c r="AK25" s="51">
        <f t="shared" si="50"/>
        <v>11.836548663101095</v>
      </c>
      <c r="AL25" s="51">
        <f t="shared" si="50"/>
        <v>12.783472556149182</v>
      </c>
      <c r="AM25" s="51">
        <f t="shared" si="50"/>
        <v>13.806150360641116</v>
      </c>
      <c r="AN25" s="51">
        <f t="shared" si="50"/>
        <v>14.910642389492406</v>
      </c>
      <c r="AO25" s="51">
        <f t="shared" si="50"/>
        <v>16.103493780651799</v>
      </c>
      <c r="AP25" s="51">
        <f t="shared" si="21"/>
        <v>17.230738345297425</v>
      </c>
      <c r="AQ25" s="51">
        <f t="shared" si="1"/>
        <v>18.436890029468245</v>
      </c>
      <c r="AR25" s="51">
        <f t="shared" si="2"/>
        <v>19.727472331531022</v>
      </c>
      <c r="AS25" s="51">
        <f t="shared" si="3"/>
        <v>21.108395394738192</v>
      </c>
      <c r="AT25" s="51">
        <f t="shared" si="4"/>
        <v>22.585983072369867</v>
      </c>
      <c r="AU25" s="51">
        <f t="shared" si="5"/>
        <v>24.167001887435759</v>
      </c>
      <c r="AV25" s="51">
        <f t="shared" si="6"/>
        <v>25.858692019556262</v>
      </c>
      <c r="AW25" s="51">
        <f t="shared" si="7"/>
        <v>27.668800460925201</v>
      </c>
      <c r="AX25" s="51">
        <f t="shared" si="8"/>
        <v>29.605616493189967</v>
      </c>
      <c r="AY25" s="51">
        <f t="shared" si="9"/>
        <v>31.678009647713264</v>
      </c>
      <c r="AZ25" s="51">
        <f t="shared" si="10"/>
        <v>33.895470323053189</v>
      </c>
    </row>
    <row r="26" spans="1:52" x14ac:dyDescent="0.35">
      <c r="A26" s="1" t="s">
        <v>17</v>
      </c>
      <c r="B26" s="23">
        <f t="shared" ref="B26:C26" si="53">C26/1.34</f>
        <v>8.0784450240345668E-2</v>
      </c>
      <c r="C26" s="23">
        <f t="shared" si="53"/>
        <v>0.10825116332206319</v>
      </c>
      <c r="D26" s="23">
        <f t="shared" ref="D26:E26" si="54">E26/1.5</f>
        <v>0.14505655885156468</v>
      </c>
      <c r="E26" s="23">
        <f t="shared" si="54"/>
        <v>0.21758483827734701</v>
      </c>
      <c r="F26" s="23">
        <f t="shared" si="13"/>
        <v>0.32637725741602053</v>
      </c>
      <c r="G26" s="23">
        <f t="shared" si="14"/>
        <v>0.39818025404754503</v>
      </c>
      <c r="H26" s="23">
        <f t="shared" si="15"/>
        <v>0.46985269977610311</v>
      </c>
      <c r="I26" s="23">
        <f t="shared" si="16"/>
        <v>0.55912471273356268</v>
      </c>
      <c r="J26" s="23">
        <f t="shared" si="17"/>
        <v>0.75481836219030973</v>
      </c>
      <c r="K26" s="23">
        <f t="shared" si="18"/>
        <v>0.55856558802082923</v>
      </c>
      <c r="L26" s="23">
        <f t="shared" si="19"/>
        <v>0.93839018787499306</v>
      </c>
      <c r="M26" s="4">
        <f>$M$5*'Eurostat Collected Portables GU'!M20</f>
        <v>1.229291146116241</v>
      </c>
      <c r="N26" s="4">
        <f>$N$5*'Eurostat Collected Portables GU'!N20</f>
        <v>2.1270760113017713</v>
      </c>
      <c r="O26" s="4">
        <f>$O$5*'Eurostat Collected Portables GU'!O20</f>
        <v>1.73210068155746</v>
      </c>
      <c r="P26" s="4">
        <f>$P$5*'Eurostat Collected Portables GU'!P20</f>
        <v>1.7340347606046482</v>
      </c>
      <c r="Q26" s="4">
        <f>$Q$5*'Eurostat Collected Portables GU'!Q20</f>
        <v>2.5508970358814356</v>
      </c>
      <c r="R26" s="4">
        <f>$R$5*'Eurostat Collected Portables GU'!R20</f>
        <v>3.7584565271861692</v>
      </c>
      <c r="S26" s="4">
        <f>$S$5*'Eurostat Collected Portables GU'!S20</f>
        <v>3.8887107906010216</v>
      </c>
      <c r="T26" s="4">
        <f>$T$5*'Eurostat Collected Portables GU'!T20</f>
        <v>4.2498013753047861</v>
      </c>
      <c r="U26" s="4">
        <f>$U$5*'Eurostat Collected Portables GU'!U20</f>
        <v>3.7769466615155727</v>
      </c>
      <c r="V26" s="4">
        <f>$V$5*'Eurostat Collected Portables GU'!V20</f>
        <v>2.8479369400483523</v>
      </c>
      <c r="W26" s="4">
        <f>$W$5*'Eurostat Collected Portables GU'!W20</f>
        <v>5.0341764632748056</v>
      </c>
      <c r="X26" s="51">
        <f t="shared" si="20"/>
        <v>5.4369105803367903</v>
      </c>
      <c r="Y26" s="51">
        <f t="shared" si="50"/>
        <v>5.8718634267637331</v>
      </c>
      <c r="Z26" s="51">
        <f t="shared" si="50"/>
        <v>6.3416125009048319</v>
      </c>
      <c r="AA26" s="51">
        <f t="shared" si="50"/>
        <v>6.8489415009772188</v>
      </c>
      <c r="AB26" s="51">
        <f t="shared" si="50"/>
        <v>7.3968568210553967</v>
      </c>
      <c r="AC26" s="51">
        <f t="shared" si="50"/>
        <v>7.9886053667398285</v>
      </c>
      <c r="AD26" s="51">
        <f t="shared" si="50"/>
        <v>8.627693796079015</v>
      </c>
      <c r="AE26" s="51">
        <f t="shared" si="50"/>
        <v>9.3179092997653363</v>
      </c>
      <c r="AF26" s="51">
        <f t="shared" si="50"/>
        <v>10.063342043746562</v>
      </c>
      <c r="AG26" s="51">
        <f t="shared" si="50"/>
        <v>10.868409407246288</v>
      </c>
      <c r="AH26" s="51">
        <f t="shared" si="50"/>
        <v>11.737882159825991</v>
      </c>
      <c r="AI26" s="51">
        <f t="shared" si="50"/>
        <v>12.67691273261207</v>
      </c>
      <c r="AJ26" s="51">
        <f t="shared" si="50"/>
        <v>13.691065751221036</v>
      </c>
      <c r="AK26" s="51">
        <f t="shared" si="50"/>
        <v>14.786351011318718</v>
      </c>
      <c r="AL26" s="51">
        <f t="shared" si="50"/>
        <v>15.969259092224215</v>
      </c>
      <c r="AM26" s="51">
        <f t="shared" si="50"/>
        <v>17.246799819602153</v>
      </c>
      <c r="AN26" s="51">
        <f t="shared" si="50"/>
        <v>18.626543805170325</v>
      </c>
      <c r="AO26" s="51">
        <f t="shared" si="50"/>
        <v>20.116667309583953</v>
      </c>
      <c r="AP26" s="51">
        <f t="shared" si="21"/>
        <v>21.524834021254829</v>
      </c>
      <c r="AQ26" s="51">
        <f t="shared" si="1"/>
        <v>23.031572402742668</v>
      </c>
      <c r="AR26" s="51">
        <f t="shared" si="2"/>
        <v>24.643782470934656</v>
      </c>
      <c r="AS26" s="51">
        <f t="shared" si="3"/>
        <v>26.368847243900081</v>
      </c>
      <c r="AT26" s="51">
        <f t="shared" si="4"/>
        <v>28.214666550973085</v>
      </c>
      <c r="AU26" s="51">
        <f t="shared" si="5"/>
        <v>30.189693209541201</v>
      </c>
      <c r="AV26" s="51">
        <f t="shared" si="6"/>
        <v>32.302971734209088</v>
      </c>
      <c r="AW26" s="51">
        <f t="shared" si="7"/>
        <v>34.564179755603725</v>
      </c>
      <c r="AX26" s="51">
        <f t="shared" si="8"/>
        <v>36.983672338495985</v>
      </c>
      <c r="AY26" s="51">
        <f t="shared" si="9"/>
        <v>39.572529402190703</v>
      </c>
      <c r="AZ26" s="51">
        <f t="shared" si="10"/>
        <v>42.342606460344051</v>
      </c>
    </row>
    <row r="27" spans="1:52" x14ac:dyDescent="0.35">
      <c r="A27" s="1" t="s">
        <v>18</v>
      </c>
      <c r="B27" s="23">
        <f t="shared" ref="B27:C27" si="55">C27/1.34</f>
        <v>5.0442872685286265E-2</v>
      </c>
      <c r="C27" s="23">
        <f t="shared" si="55"/>
        <v>6.75934493982836E-2</v>
      </c>
      <c r="D27" s="23">
        <f t="shared" ref="D27:E27" si="56">E27/1.5</f>
        <v>9.0575222193700025E-2</v>
      </c>
      <c r="E27" s="23">
        <f t="shared" si="56"/>
        <v>0.13586283329055004</v>
      </c>
      <c r="F27" s="23">
        <f t="shared" si="13"/>
        <v>0.20379424993582507</v>
      </c>
      <c r="G27" s="23">
        <f t="shared" si="14"/>
        <v>0.24862898492170657</v>
      </c>
      <c r="H27" s="23">
        <f t="shared" si="15"/>
        <v>0.29338220220761374</v>
      </c>
      <c r="I27" s="23">
        <f t="shared" si="16"/>
        <v>0.34912482062706035</v>
      </c>
      <c r="J27" s="23">
        <f t="shared" si="17"/>
        <v>0.47131850784653151</v>
      </c>
      <c r="K27" s="23">
        <f t="shared" si="18"/>
        <v>0.34877569580643331</v>
      </c>
      <c r="L27" s="23">
        <f t="shared" si="19"/>
        <v>0.58594316895480791</v>
      </c>
      <c r="M27" s="4">
        <f>$M$5*'Eurostat Collected Portables GU'!M21</f>
        <v>0.76758555133079842</v>
      </c>
      <c r="N27" s="4">
        <f>$N$5*'Eurostat Collected Portables GU'!N21</f>
        <v>1.0761491282475364</v>
      </c>
      <c r="O27" s="4">
        <f>$O$5*'Eurostat Collected Portables GU'!O21</f>
        <v>0.73426007152979289</v>
      </c>
      <c r="P27" s="4">
        <f>$P$5*'Eurostat Collected Portables GU'!P21</f>
        <v>0.8460411533595259</v>
      </c>
      <c r="Q27" s="4">
        <f>$Q$5*'Eurostat Collected Portables GU'!Q21</f>
        <v>0.87506500260010411</v>
      </c>
      <c r="R27" s="4">
        <f>$R$5*'Eurostat Collected Portables GU'!R21</f>
        <v>1.1425707842645954</v>
      </c>
      <c r="S27" s="4">
        <f>$S$5*'Eurostat Collected Portables GU'!S21</f>
        <v>1.2215258679409549</v>
      </c>
      <c r="T27" s="4">
        <f>$T$5*'Eurostat Collected Portables GU'!T21</f>
        <v>1.6390418527346284</v>
      </c>
      <c r="U27" s="4">
        <f>$U$5*'Eurostat Collected Portables GU'!U21</f>
        <v>1.6644171728712693</v>
      </c>
      <c r="V27" s="4">
        <f>$V$5*'Eurostat Collected Portables GU'!V21</f>
        <v>1.3113381955589869</v>
      </c>
      <c r="W27" s="4">
        <f>$W$5*'Eurostat Collected Portables GU'!W21</f>
        <v>2.0975735263645023</v>
      </c>
      <c r="X27" s="51">
        <f t="shared" si="20"/>
        <v>2.2653794084736627</v>
      </c>
      <c r="Y27" s="51">
        <f t="shared" si="50"/>
        <v>2.4466097611515556</v>
      </c>
      <c r="Z27" s="51">
        <f t="shared" si="50"/>
        <v>2.6423385420436802</v>
      </c>
      <c r="AA27" s="51">
        <f t="shared" si="50"/>
        <v>2.8537256254071748</v>
      </c>
      <c r="AB27" s="51">
        <f t="shared" si="50"/>
        <v>3.082023675439749</v>
      </c>
      <c r="AC27" s="51">
        <f t="shared" si="50"/>
        <v>3.3285855694749289</v>
      </c>
      <c r="AD27" s="51">
        <f t="shared" si="50"/>
        <v>3.5948724150329232</v>
      </c>
      <c r="AE27" s="51">
        <f t="shared" si="50"/>
        <v>3.8824622082355571</v>
      </c>
      <c r="AF27" s="51">
        <f t="shared" si="50"/>
        <v>4.1930591848944019</v>
      </c>
      <c r="AG27" s="51">
        <f t="shared" si="50"/>
        <v>4.5285039196859538</v>
      </c>
      <c r="AH27" s="51">
        <f t="shared" si="50"/>
        <v>4.8907842332608302</v>
      </c>
      <c r="AI27" s="51">
        <f t="shared" si="50"/>
        <v>5.2820469719216963</v>
      </c>
      <c r="AJ27" s="51">
        <f t="shared" si="50"/>
        <v>5.7046107296754318</v>
      </c>
      <c r="AK27" s="51">
        <f t="shared" si="50"/>
        <v>6.1609795880494662</v>
      </c>
      <c r="AL27" s="51">
        <f t="shared" si="50"/>
        <v>6.6538579550934234</v>
      </c>
      <c r="AM27" s="51">
        <f t="shared" si="50"/>
        <v>7.1861665915008972</v>
      </c>
      <c r="AN27" s="51">
        <f t="shared" si="50"/>
        <v>7.761059918820969</v>
      </c>
      <c r="AO27" s="51">
        <f t="shared" si="50"/>
        <v>8.3819447123266464</v>
      </c>
      <c r="AP27" s="51">
        <f t="shared" si="21"/>
        <v>8.9686808421895119</v>
      </c>
      <c r="AQ27" s="51">
        <f t="shared" si="1"/>
        <v>9.5964885011427778</v>
      </c>
      <c r="AR27" s="51">
        <f t="shared" si="2"/>
        <v>10.268242696222773</v>
      </c>
      <c r="AS27" s="51">
        <f t="shared" si="3"/>
        <v>10.987019684958367</v>
      </c>
      <c r="AT27" s="51">
        <f t="shared" si="4"/>
        <v>11.756111062905454</v>
      </c>
      <c r="AU27" s="51">
        <f t="shared" si="5"/>
        <v>12.579038837308836</v>
      </c>
      <c r="AV27" s="51">
        <f t="shared" si="6"/>
        <v>13.459571555920455</v>
      </c>
      <c r="AW27" s="51">
        <f t="shared" si="7"/>
        <v>14.401741564834888</v>
      </c>
      <c r="AX27" s="51">
        <f t="shared" si="8"/>
        <v>15.40986347437333</v>
      </c>
      <c r="AY27" s="51">
        <f t="shared" si="9"/>
        <v>16.488553917579463</v>
      </c>
      <c r="AZ27" s="51">
        <f t="shared" si="10"/>
        <v>17.642752691810024</v>
      </c>
    </row>
    <row r="28" spans="1:52" x14ac:dyDescent="0.35">
      <c r="A28" s="1" t="s">
        <v>19</v>
      </c>
      <c r="B28" s="23">
        <f t="shared" ref="B28:C28" si="57">C28/1.34</f>
        <v>6.8268549498883679E-3</v>
      </c>
      <c r="C28" s="23">
        <f t="shared" si="57"/>
        <v>9.1479856328504135E-3</v>
      </c>
      <c r="D28" s="23">
        <f t="shared" ref="D28:E28" si="58">E28/1.5</f>
        <v>1.2258300748019554E-2</v>
      </c>
      <c r="E28" s="23">
        <f t="shared" si="58"/>
        <v>1.838745112202933E-2</v>
      </c>
      <c r="F28" s="23">
        <f t="shared" si="13"/>
        <v>2.7581176683043995E-2</v>
      </c>
      <c r="G28" s="23">
        <f t="shared" si="14"/>
        <v>3.3649035553313673E-2</v>
      </c>
      <c r="H28" s="23">
        <f t="shared" si="15"/>
        <v>3.9705861952910135E-2</v>
      </c>
      <c r="I28" s="23">
        <f t="shared" si="16"/>
        <v>4.7249975723963056E-2</v>
      </c>
      <c r="J28" s="23">
        <f t="shared" si="17"/>
        <v>6.3787467227350125E-2</v>
      </c>
      <c r="K28" s="23">
        <f t="shared" si="18"/>
        <v>4.7202725748239097E-2</v>
      </c>
      <c r="L28" s="23">
        <f t="shared" si="19"/>
        <v>7.9300579257041676E-2</v>
      </c>
      <c r="M28" s="4">
        <f>$M$5*'Eurostat Collected Portables GU'!M22</f>
        <v>0.1038837588267246</v>
      </c>
      <c r="N28" s="4">
        <f>$N$5*'Eurostat Collected Portables GU'!N22</f>
        <v>0.16814830128867755</v>
      </c>
      <c r="O28" s="4">
        <f>$O$5*'Eurostat Collected Portables GU'!O22</f>
        <v>0.24475335717659763</v>
      </c>
      <c r="P28" s="4">
        <f>$P$5*'Eurostat Collected Portables GU'!P22</f>
        <v>0.14683358859958714</v>
      </c>
      <c r="Q28" s="4">
        <f>$Q$5*'Eurostat Collected Portables GU'!Q22</f>
        <v>0.28893655746229852</v>
      </c>
      <c r="R28" s="4">
        <f>$R$5*'Eurostat Collected Portables GU'!R22</f>
        <v>0.23051866700075171</v>
      </c>
      <c r="S28" s="4">
        <f>$S$5*'Eurostat Collected Portables GU'!S22</f>
        <v>0.25775316479488042</v>
      </c>
      <c r="T28" s="4">
        <f>$T$5*'Eurostat Collected Portables GU'!T22</f>
        <v>0.30439348693643098</v>
      </c>
      <c r="U28" s="4">
        <f>$U$5*'Eurostat Collected Portables GU'!U22</f>
        <v>0.3200802255521672</v>
      </c>
      <c r="V28" s="4">
        <f>$V$5*'Eurostat Collected Portables GU'!V22</f>
        <v>0.28157568616297268</v>
      </c>
      <c r="W28" s="4">
        <f>$W$5*'Eurostat Collected Portables GU'!W22</f>
        <v>0.44493983892580358</v>
      </c>
      <c r="X28" s="51">
        <f t="shared" si="20"/>
        <v>0.48053502603986786</v>
      </c>
      <c r="Y28" s="51">
        <f t="shared" si="50"/>
        <v>0.51897782812305726</v>
      </c>
      <c r="Z28" s="51">
        <f t="shared" si="50"/>
        <v>0.56049605437290184</v>
      </c>
      <c r="AA28" s="51">
        <f t="shared" si="50"/>
        <v>0.60533573872273394</v>
      </c>
      <c r="AB28" s="51">
        <f t="shared" si="50"/>
        <v>0.65376259782055268</v>
      </c>
      <c r="AC28" s="51">
        <f t="shared" si="50"/>
        <v>0.70606360564619686</v>
      </c>
      <c r="AD28" s="51">
        <f t="shared" si="50"/>
        <v>0.76254869409789261</v>
      </c>
      <c r="AE28" s="51">
        <f t="shared" si="50"/>
        <v>0.82355258962572397</v>
      </c>
      <c r="AF28" s="51">
        <f t="shared" si="50"/>
        <v>0.88943679679578191</v>
      </c>
      <c r="AG28" s="51">
        <f t="shared" si="50"/>
        <v>0.96059174053944452</v>
      </c>
      <c r="AH28" s="51">
        <f t="shared" si="50"/>
        <v>1.0374390797826001</v>
      </c>
      <c r="AI28" s="51">
        <f t="shared" si="50"/>
        <v>1.1204342061652082</v>
      </c>
      <c r="AJ28" s="51">
        <f t="shared" si="50"/>
        <v>1.2100689426584248</v>
      </c>
      <c r="AK28" s="51">
        <f t="shared" si="50"/>
        <v>1.3068744580710987</v>
      </c>
      <c r="AL28" s="51">
        <f t="shared" si="50"/>
        <v>1.4114244147167865</v>
      </c>
      <c r="AM28" s="51">
        <f t="shared" si="50"/>
        <v>1.5243383678941294</v>
      </c>
      <c r="AN28" s="51">
        <f t="shared" si="50"/>
        <v>1.6462854373256597</v>
      </c>
      <c r="AO28" s="51">
        <f t="shared" si="50"/>
        <v>1.7779882723117124</v>
      </c>
      <c r="AP28" s="51">
        <f t="shared" si="21"/>
        <v>1.9024474513735323</v>
      </c>
      <c r="AQ28" s="51">
        <f t="shared" si="1"/>
        <v>2.0356187729696797</v>
      </c>
      <c r="AR28" s="51">
        <f t="shared" si="2"/>
        <v>2.1781120870775572</v>
      </c>
      <c r="AS28" s="51">
        <f t="shared" si="3"/>
        <v>2.3305799331729862</v>
      </c>
      <c r="AT28" s="51">
        <f t="shared" si="4"/>
        <v>2.4937205284950954</v>
      </c>
      <c r="AU28" s="51">
        <f t="shared" si="5"/>
        <v>2.6682809654897519</v>
      </c>
      <c r="AV28" s="51">
        <f t="shared" si="6"/>
        <v>2.8550606330740345</v>
      </c>
      <c r="AW28" s="51">
        <f t="shared" si="7"/>
        <v>3.054914877389217</v>
      </c>
      <c r="AX28" s="51">
        <f t="shared" si="8"/>
        <v>3.2687589188064621</v>
      </c>
      <c r="AY28" s="51">
        <f t="shared" si="9"/>
        <v>3.4975720431229145</v>
      </c>
      <c r="AZ28" s="51">
        <f t="shared" si="10"/>
        <v>3.7424020861415186</v>
      </c>
    </row>
    <row r="29" spans="1:52" x14ac:dyDescent="0.35">
      <c r="A29" s="1" t="s">
        <v>20</v>
      </c>
      <c r="B29" s="23">
        <f t="shared" ref="B29:C29" si="59">C29/1.34</f>
        <v>1.2595547382544039</v>
      </c>
      <c r="C29" s="23">
        <f t="shared" si="59"/>
        <v>1.6878033492609013</v>
      </c>
      <c r="D29" s="23">
        <f t="shared" ref="D29:E29" si="60">E29/1.5</f>
        <v>2.2616564880096077</v>
      </c>
      <c r="E29" s="23">
        <f t="shared" si="60"/>
        <v>3.3924847320144118</v>
      </c>
      <c r="F29" s="23">
        <f t="shared" si="13"/>
        <v>5.0887270980216179</v>
      </c>
      <c r="G29" s="23">
        <f t="shared" si="14"/>
        <v>6.2082470595863732</v>
      </c>
      <c r="H29" s="23">
        <f t="shared" si="15"/>
        <v>7.3257315303119199</v>
      </c>
      <c r="I29" s="23">
        <f t="shared" si="16"/>
        <v>8.7176205210711846</v>
      </c>
      <c r="J29" s="23">
        <f t="shared" si="17"/>
        <v>11.768787703446099</v>
      </c>
      <c r="K29" s="23">
        <f t="shared" si="18"/>
        <v>8.7089029005501128</v>
      </c>
      <c r="L29" s="23">
        <f t="shared" si="19"/>
        <v>14.630956872924189</v>
      </c>
      <c r="M29" s="4">
        <f>$M$5*'Eurostat Collected Portables GU'!M23</f>
        <v>19.16655350353069</v>
      </c>
      <c r="N29" s="4">
        <f>$N$5*'Eurostat Collected Portables GU'!N23</f>
        <v>27.727654882502929</v>
      </c>
      <c r="O29" s="4">
        <f>$O$5*'Eurostat Collected Portables GU'!O23</f>
        <v>19.812470477090223</v>
      </c>
      <c r="P29" s="4">
        <f>$P$5*'Eurostat Collected Portables GU'!P23</f>
        <v>22.801158686821605</v>
      </c>
      <c r="Q29" s="4">
        <f>$Q$5*'Eurostat Collected Portables GU'!Q23</f>
        <v>28.315782631305254</v>
      </c>
      <c r="R29" s="4">
        <f>$R$5*'Eurostat Collected Portables GU'!R23</f>
        <v>39.528940115259338</v>
      </c>
      <c r="S29" s="4">
        <f>$S$5*'Eurostat Collected Portables GU'!S23</f>
        <v>44.826637355631377</v>
      </c>
      <c r="T29" s="4">
        <f>$T$5*'Eurostat Collected Portables GU'!T23</f>
        <v>50.447366738810814</v>
      </c>
      <c r="U29" s="4">
        <f>$U$5*'Eurostat Collected Portables GU'!U23</f>
        <v>49.025621213740273</v>
      </c>
      <c r="V29" s="4">
        <f>$V$5*'Eurostat Collected Portables GU'!V23</f>
        <v>37.674826808605744</v>
      </c>
      <c r="W29" s="4">
        <f>$W$5*'Eurostat Collected Portables GU'!W23</f>
        <v>57.816753926701558</v>
      </c>
      <c r="X29" s="51">
        <f t="shared" si="20"/>
        <v>62.442094240837683</v>
      </c>
      <c r="Y29" s="51">
        <f t="shared" si="50"/>
        <v>67.437461780104698</v>
      </c>
      <c r="Z29" s="51">
        <f t="shared" si="50"/>
        <v>72.832458722513081</v>
      </c>
      <c r="AA29" s="51">
        <f t="shared" si="50"/>
        <v>78.659055420314132</v>
      </c>
      <c r="AB29" s="51">
        <f t="shared" si="50"/>
        <v>84.951779853939257</v>
      </c>
      <c r="AC29" s="51">
        <f t="shared" si="50"/>
        <v>91.747922242254404</v>
      </c>
      <c r="AD29" s="51">
        <f t="shared" si="50"/>
        <v>99.08775602163476</v>
      </c>
      <c r="AE29" s="51">
        <f t="shared" si="50"/>
        <v>107.01477650336554</v>
      </c>
      <c r="AF29" s="51">
        <f t="shared" si="50"/>
        <v>115.57595862363479</v>
      </c>
      <c r="AG29" s="51">
        <f t="shared" si="50"/>
        <v>124.82203531352557</v>
      </c>
      <c r="AH29" s="51">
        <f t="shared" si="50"/>
        <v>134.80779813860761</v>
      </c>
      <c r="AI29" s="51">
        <f t="shared" si="50"/>
        <v>145.59242198969622</v>
      </c>
      <c r="AJ29" s="51">
        <f t="shared" si="50"/>
        <v>157.23981574887191</v>
      </c>
      <c r="AK29" s="51">
        <f t="shared" si="50"/>
        <v>169.81900100878167</v>
      </c>
      <c r="AL29" s="51">
        <f t="shared" si="50"/>
        <v>183.40452108948421</v>
      </c>
      <c r="AM29" s="51">
        <f t="shared" si="50"/>
        <v>198.07688277664295</v>
      </c>
      <c r="AN29" s="51">
        <f t="shared" si="50"/>
        <v>213.92303339877438</v>
      </c>
      <c r="AO29" s="51">
        <f t="shared" si="50"/>
        <v>231.03687607067633</v>
      </c>
      <c r="AP29" s="51">
        <f t="shared" si="21"/>
        <v>247.20945739562367</v>
      </c>
      <c r="AQ29" s="51">
        <f t="shared" si="1"/>
        <v>264.5141194133173</v>
      </c>
      <c r="AR29" s="51">
        <f t="shared" si="2"/>
        <v>283.03010777224949</v>
      </c>
      <c r="AS29" s="51">
        <f t="shared" si="3"/>
        <v>302.84221531630698</v>
      </c>
      <c r="AT29" s="51">
        <f t="shared" si="4"/>
        <v>324.04117038844845</v>
      </c>
      <c r="AU29" s="51">
        <f t="shared" si="5"/>
        <v>346.72405231563982</v>
      </c>
      <c r="AV29" s="51">
        <f t="shared" si="6"/>
        <v>370.99473597773459</v>
      </c>
      <c r="AW29" s="51">
        <f t="shared" si="7"/>
        <v>396.96436749617601</v>
      </c>
      <c r="AX29" s="51">
        <f t="shared" si="8"/>
        <v>424.75187322090835</v>
      </c>
      <c r="AY29" s="51">
        <f t="shared" si="9"/>
        <v>454.48450434637192</v>
      </c>
      <c r="AZ29" s="51">
        <f t="shared" si="10"/>
        <v>486.29841965061797</v>
      </c>
    </row>
    <row r="30" spans="1:52" x14ac:dyDescent="0.35">
      <c r="A30" s="1" t="s">
        <v>21</v>
      </c>
      <c r="B30" s="23">
        <f t="shared" ref="B30:C30" si="61">C30/1.34</f>
        <v>0.17218845262496213</v>
      </c>
      <c r="C30" s="23">
        <f t="shared" si="61"/>
        <v>0.23073252651744927</v>
      </c>
      <c r="D30" s="23">
        <f t="shared" ref="D30:E30" si="62">E30/1.5</f>
        <v>0.30918158553338204</v>
      </c>
      <c r="E30" s="23">
        <f t="shared" si="62"/>
        <v>0.46377237830007306</v>
      </c>
      <c r="F30" s="23">
        <f t="shared" si="13"/>
        <v>0.69565856745010957</v>
      </c>
      <c r="G30" s="23">
        <f t="shared" si="14"/>
        <v>0.84870345228913369</v>
      </c>
      <c r="H30" s="23">
        <f t="shared" si="15"/>
        <v>1.0014700737011777</v>
      </c>
      <c r="I30" s="23">
        <f t="shared" si="16"/>
        <v>1.1917493877044014</v>
      </c>
      <c r="J30" s="23">
        <f t="shared" si="17"/>
        <v>1.608861673400942</v>
      </c>
      <c r="K30" s="23">
        <f t="shared" si="18"/>
        <v>1.1905576383166971</v>
      </c>
      <c r="L30" s="23">
        <f t="shared" si="19"/>
        <v>2.0001368323720512</v>
      </c>
      <c r="M30" s="4">
        <f>$M$5*'Eurostat Collected Portables GU'!M24</f>
        <v>2.6201792504073871</v>
      </c>
      <c r="N30" s="4">
        <f>$N$5*'Eurostat Collected Portables GU'!N24</f>
        <v>5.5825236027840948</v>
      </c>
      <c r="O30" s="4">
        <f>$O$5*'Eurostat Collected Portables GU'!O24</f>
        <v>5.1147175922801811</v>
      </c>
      <c r="P30" s="4">
        <f>$P$5*'Eurostat Collected Portables GU'!P24</f>
        <v>6.1460344942398617</v>
      </c>
      <c r="Q30" s="4">
        <f>$Q$5*'Eurostat Collected Portables GU'!Q24</f>
        <v>5.3659646385855435</v>
      </c>
      <c r="R30" s="4">
        <f>$R$5*'Eurostat Collected Portables GU'!R24</f>
        <v>17.810072663492861</v>
      </c>
      <c r="S30" s="4">
        <f>$S$5*'Eurostat Collected Portables GU'!S24</f>
        <v>11.867852239903407</v>
      </c>
      <c r="T30" s="4">
        <f>$T$5*'Eurostat Collected Portables GU'!T24</f>
        <v>13.697706912139394</v>
      </c>
      <c r="U30" s="4">
        <f>$U$5*'Eurostat Collected Portables GU'!U24</f>
        <v>20.709190593225216</v>
      </c>
      <c r="V30" s="4">
        <f>$V$5*'Eurostat Collected Portables GU'!V24</f>
        <v>18.672490502407417</v>
      </c>
      <c r="W30" s="4">
        <f>$W$5*'Eurostat Collected Portables GU'!W24</f>
        <v>29.531292737846904</v>
      </c>
      <c r="X30" s="51">
        <f t="shared" si="20"/>
        <v>31.893796156874657</v>
      </c>
      <c r="Y30" s="51">
        <f t="shared" si="50"/>
        <v>34.445299849424629</v>
      </c>
      <c r="Z30" s="51">
        <f t="shared" si="50"/>
        <v>37.200923837378596</v>
      </c>
      <c r="AA30" s="51">
        <f t="shared" si="50"/>
        <v>40.176997744368883</v>
      </c>
      <c r="AB30" s="51">
        <f t="shared" si="50"/>
        <v>43.391157563918391</v>
      </c>
      <c r="AC30" s="51">
        <f t="shared" si="50"/>
        <v>46.86245016903186</v>
      </c>
      <c r="AD30" s="51">
        <f t="shared" si="50"/>
        <v>50.61144618255441</v>
      </c>
      <c r="AE30" s="51">
        <f t="shared" si="50"/>
        <v>54.660361877158763</v>
      </c>
      <c r="AF30" s="51">
        <f t="shared" si="50"/>
        <v>59.033190827331467</v>
      </c>
      <c r="AG30" s="51">
        <f t="shared" si="50"/>
        <v>63.755846093517988</v>
      </c>
      <c r="AH30" s="51">
        <f t="shared" si="50"/>
        <v>68.856313780999429</v>
      </c>
      <c r="AI30" s="51">
        <f t="shared" si="50"/>
        <v>74.364818883479387</v>
      </c>
      <c r="AJ30" s="51">
        <f t="shared" si="50"/>
        <v>80.314004394157735</v>
      </c>
      <c r="AK30" s="51">
        <f t="shared" si="50"/>
        <v>86.739124745690347</v>
      </c>
      <c r="AL30" s="51">
        <f t="shared" si="50"/>
        <v>93.678254725345568</v>
      </c>
      <c r="AM30" s="51">
        <f t="shared" si="50"/>
        <v>101.17251510337321</v>
      </c>
      <c r="AN30" s="51">
        <f t="shared" si="50"/>
        <v>109.26631631164307</v>
      </c>
      <c r="AO30" s="51">
        <f t="shared" si="50"/>
        <v>118.00762161657451</v>
      </c>
      <c r="AP30" s="51">
        <f t="shared" si="21"/>
        <v>126.26815512973472</v>
      </c>
      <c r="AQ30" s="51">
        <f t="shared" si="1"/>
        <v>135.10692598881616</v>
      </c>
      <c r="AR30" s="51">
        <f t="shared" si="2"/>
        <v>144.5644108080333</v>
      </c>
      <c r="AS30" s="51">
        <f t="shared" si="3"/>
        <v>154.68391956459564</v>
      </c>
      <c r="AT30" s="51">
        <f t="shared" si="4"/>
        <v>165.51179393411735</v>
      </c>
      <c r="AU30" s="51">
        <f t="shared" si="5"/>
        <v>177.09761950950556</v>
      </c>
      <c r="AV30" s="51">
        <f t="shared" si="6"/>
        <v>189.49445287517096</v>
      </c>
      <c r="AW30" s="51">
        <f t="shared" si="7"/>
        <v>202.75906457643293</v>
      </c>
      <c r="AX30" s="51">
        <f t="shared" si="8"/>
        <v>216.95219909678323</v>
      </c>
      <c r="AY30" s="51">
        <f t="shared" si="9"/>
        <v>232.13885303355806</v>
      </c>
      <c r="AZ30" s="51">
        <f t="shared" si="10"/>
        <v>248.38857274590714</v>
      </c>
    </row>
    <row r="31" spans="1:52" x14ac:dyDescent="0.35">
      <c r="A31" s="1" t="s">
        <v>22</v>
      </c>
      <c r="B31" s="23">
        <f t="shared" ref="B31:C31" si="63">C31/1.34</f>
        <v>0.84577147434728095</v>
      </c>
      <c r="C31" s="23">
        <f t="shared" si="63"/>
        <v>1.1333337756253565</v>
      </c>
      <c r="D31" s="23">
        <f t="shared" ref="D31:E31" si="64">E31/1.5</f>
        <v>1.5186672593379777</v>
      </c>
      <c r="E31" s="23">
        <f t="shared" si="64"/>
        <v>2.2780008890069667</v>
      </c>
      <c r="F31" s="23">
        <f t="shared" si="13"/>
        <v>3.4170013335104503</v>
      </c>
      <c r="G31" s="23">
        <f t="shared" si="14"/>
        <v>4.1687416268827491</v>
      </c>
      <c r="H31" s="23">
        <f t="shared" si="15"/>
        <v>4.9191151197216438</v>
      </c>
      <c r="I31" s="23">
        <f t="shared" si="16"/>
        <v>5.8537469924687562</v>
      </c>
      <c r="J31" s="23">
        <f t="shared" si="17"/>
        <v>7.9025584398328217</v>
      </c>
      <c r="K31" s="23">
        <f t="shared" si="18"/>
        <v>5.8478932454762882</v>
      </c>
      <c r="L31" s="23">
        <f t="shared" si="19"/>
        <v>9.8244606524001643</v>
      </c>
      <c r="M31" s="4">
        <f>$M$5*'Eurostat Collected Portables GU'!M25</f>
        <v>12.870043454644215</v>
      </c>
      <c r="N31" s="4">
        <f>$N$5*'Eurostat Collected Portables GU'!N25</f>
        <v>24.658948383984566</v>
      </c>
      <c r="O31" s="4">
        <f>$O$5*'Eurostat Collected Portables GU'!O25</f>
        <v>19.894054929482422</v>
      </c>
      <c r="P31" s="4">
        <f>$P$5*'Eurostat Collected Portables GU'!P25</f>
        <v>25.94060065259373</v>
      </c>
      <c r="Q31" s="4">
        <f>$Q$5*'Eurostat Collected Portables GU'!Q25</f>
        <v>53.44500780031202</v>
      </c>
      <c r="R31" s="4">
        <f>$R$5*'Eurostat Collected Portables GU'!R25</f>
        <v>96.366825357053372</v>
      </c>
      <c r="S31" s="4">
        <f>$S$5*'Eurostat Collected Portables GU'!S25</f>
        <v>93.138545765663082</v>
      </c>
      <c r="T31" s="4">
        <f>$T$5*'Eurostat Collected Portables GU'!T25</f>
        <v>125.33987196697808</v>
      </c>
      <c r="U31" s="4">
        <f>$U$5*'Eurostat Collected Portables GU'!U25</f>
        <v>119.26189204073749</v>
      </c>
      <c r="V31" s="4">
        <f>$V$5*'Eurostat Collected Portables GU'!V25</f>
        <v>88.286045141498917</v>
      </c>
      <c r="W31" s="4">
        <f>$W$5*'Eurostat Collected Portables GU'!W25</f>
        <v>115.4555319178328</v>
      </c>
      <c r="X31" s="51">
        <f t="shared" si="20"/>
        <v>124.69197447125943</v>
      </c>
      <c r="Y31" s="51">
        <f t="shared" si="50"/>
        <v>134.66733242896018</v>
      </c>
      <c r="Z31" s="51">
        <f t="shared" si="50"/>
        <v>145.44071902327698</v>
      </c>
      <c r="AA31" s="51">
        <f t="shared" si="50"/>
        <v>157.07597654513916</v>
      </c>
      <c r="AB31" s="51">
        <f t="shared" si="50"/>
        <v>169.64205466875029</v>
      </c>
      <c r="AC31" s="51">
        <f t="shared" si="50"/>
        <v>183.21341904225031</v>
      </c>
      <c r="AD31" s="51">
        <f t="shared" si="50"/>
        <v>197.87049256563034</v>
      </c>
      <c r="AE31" s="51">
        <f t="shared" si="50"/>
        <v>213.70013197088076</v>
      </c>
      <c r="AF31" s="51">
        <f t="shared" si="50"/>
        <v>230.79614252855123</v>
      </c>
      <c r="AG31" s="51">
        <f t="shared" si="50"/>
        <v>249.25983393083533</v>
      </c>
      <c r="AH31" s="51">
        <f t="shared" si="50"/>
        <v>269.20062064530214</v>
      </c>
      <c r="AI31" s="51">
        <f t="shared" si="50"/>
        <v>290.73667029692632</v>
      </c>
      <c r="AJ31" s="51">
        <f t="shared" si="50"/>
        <v>313.99560392068042</v>
      </c>
      <c r="AK31" s="51">
        <f t="shared" si="50"/>
        <v>339.11525223433483</v>
      </c>
      <c r="AL31" s="51">
        <f t="shared" si="50"/>
        <v>366.24447241308161</v>
      </c>
      <c r="AM31" s="51">
        <f t="shared" si="50"/>
        <v>395.54403020612813</v>
      </c>
      <c r="AN31" s="51">
        <f t="shared" si="50"/>
        <v>427.1875526226184</v>
      </c>
      <c r="AO31" s="51">
        <f t="shared" si="50"/>
        <v>461.36255683242786</v>
      </c>
      <c r="AP31" s="51">
        <f t="shared" si="21"/>
        <v>493.65793581069784</v>
      </c>
      <c r="AQ31" s="51">
        <f t="shared" si="1"/>
        <v>528.2139913174467</v>
      </c>
      <c r="AR31" s="51">
        <f t="shared" si="2"/>
        <v>565.18897070966796</v>
      </c>
      <c r="AS31" s="51">
        <f t="shared" si="3"/>
        <v>604.75219865934469</v>
      </c>
      <c r="AT31" s="51">
        <f t="shared" si="4"/>
        <v>647.08485256549886</v>
      </c>
      <c r="AU31" s="51">
        <f t="shared" si="5"/>
        <v>692.38079224508374</v>
      </c>
      <c r="AV31" s="51">
        <f t="shared" si="6"/>
        <v>740.84744770223961</v>
      </c>
      <c r="AW31" s="51">
        <f t="shared" si="7"/>
        <v>792.70676904139634</v>
      </c>
      <c r="AX31" s="51">
        <f t="shared" si="8"/>
        <v>848.19624287429406</v>
      </c>
      <c r="AY31" s="51">
        <f t="shared" si="9"/>
        <v>907.5699798754946</v>
      </c>
      <c r="AZ31" s="51">
        <f t="shared" si="10"/>
        <v>971.09987846677927</v>
      </c>
    </row>
    <row r="32" spans="1:52" x14ac:dyDescent="0.35">
      <c r="A32" s="1" t="s">
        <v>23</v>
      </c>
      <c r="B32" s="23">
        <f t="shared" ref="B32:C32" si="65">C32/1.34</f>
        <v>0.15587985468911769</v>
      </c>
      <c r="C32" s="23">
        <f t="shared" si="65"/>
        <v>0.20887900528341771</v>
      </c>
      <c r="D32" s="23">
        <f t="shared" ref="D32:E32" si="66">E32/1.5</f>
        <v>0.27989786707977976</v>
      </c>
      <c r="E32" s="23">
        <f t="shared" si="66"/>
        <v>0.41984680061966967</v>
      </c>
      <c r="F32" s="23">
        <f t="shared" si="13"/>
        <v>0.62977020092950453</v>
      </c>
      <c r="G32" s="23">
        <f t="shared" si="14"/>
        <v>0.76831964513399553</v>
      </c>
      <c r="H32" s="23">
        <f t="shared" si="15"/>
        <v>0.90661718125811463</v>
      </c>
      <c r="I32" s="23">
        <f t="shared" si="16"/>
        <v>1.0788744456971564</v>
      </c>
      <c r="J32" s="23">
        <f t="shared" si="17"/>
        <v>1.4564805016911613</v>
      </c>
      <c r="K32" s="23">
        <f t="shared" si="18"/>
        <v>1.0777955712514593</v>
      </c>
      <c r="L32" s="23">
        <f t="shared" si="19"/>
        <v>1.8106965597024516</v>
      </c>
      <c r="M32" s="4">
        <f>$M$5*'Eurostat Collected Portables GU'!M26</f>
        <v>2.3720124932102116</v>
      </c>
      <c r="N32" s="4">
        <f>$N$5*'Eurostat Collected Portables GU'!N26</f>
        <v>3.7665219488663775</v>
      </c>
      <c r="O32" s="4">
        <f>$O$5*'Eurostat Collected Portables GU'!O26</f>
        <v>3.050003374046832</v>
      </c>
      <c r="P32" s="4">
        <f>$P$5*'Eurostat Collected Portables GU'!P26</f>
        <v>3.4191249916761004</v>
      </c>
      <c r="Q32" s="4">
        <f>$Q$5*'Eurostat Collected Portables GU'!Q26</f>
        <v>4.350559022360895</v>
      </c>
      <c r="R32" s="4">
        <f>$R$5*'Eurostat Collected Portables GU'!R26</f>
        <v>7.1260335755449766</v>
      </c>
      <c r="S32" s="4">
        <f>$S$5*'Eurostat Collected Portables GU'!S26</f>
        <v>8.2032746360805415</v>
      </c>
      <c r="T32" s="4">
        <f>$T$5*'Eurostat Collected Portables GU'!T26</f>
        <v>7.8322785677104738</v>
      </c>
      <c r="U32" s="4">
        <f>$U$5*'Eurostat Collected Portables GU'!U26</f>
        <v>8.0340136613593955</v>
      </c>
      <c r="V32" s="4">
        <f>$V$5*'Eurostat Collected Portables GU'!V26</f>
        <v>3.1214676066066684</v>
      </c>
      <c r="W32" s="4">
        <f>$W$5*'Eurostat Collected Portables GU'!W26</f>
        <v>5.4282660348948033</v>
      </c>
      <c r="X32" s="51">
        <f t="shared" si="20"/>
        <v>5.8625273176863875</v>
      </c>
      <c r="Y32" s="51">
        <f t="shared" si="50"/>
        <v>6.3315295031012981</v>
      </c>
      <c r="Z32" s="51">
        <f t="shared" si="50"/>
        <v>6.8380518633494018</v>
      </c>
      <c r="AA32" s="51">
        <f t="shared" si="50"/>
        <v>7.3850960124173541</v>
      </c>
      <c r="AB32" s="51">
        <f t="shared" si="50"/>
        <v>7.9759036934107428</v>
      </c>
      <c r="AC32" s="51">
        <f t="shared" si="50"/>
        <v>8.6139759888836025</v>
      </c>
      <c r="AD32" s="51">
        <f t="shared" si="50"/>
        <v>9.3030940679942908</v>
      </c>
      <c r="AE32" s="51">
        <f t="shared" si="50"/>
        <v>10.047341593433835</v>
      </c>
      <c r="AF32" s="51">
        <f t="shared" si="50"/>
        <v>10.851128920908542</v>
      </c>
      <c r="AG32" s="51">
        <f t="shared" si="50"/>
        <v>11.719219234581224</v>
      </c>
      <c r="AH32" s="51">
        <f t="shared" si="50"/>
        <v>12.656756773347723</v>
      </c>
      <c r="AI32" s="51">
        <f t="shared" si="50"/>
        <v>13.669297315215541</v>
      </c>
      <c r="AJ32" s="51">
        <f t="shared" si="50"/>
        <v>14.762841100432784</v>
      </c>
      <c r="AK32" s="51">
        <f t="shared" si="50"/>
        <v>15.943868388467406</v>
      </c>
      <c r="AL32" s="51">
        <f t="shared" si="50"/>
        <v>17.219377859544799</v>
      </c>
      <c r="AM32" s="51">
        <f t="shared" si="50"/>
        <v>18.596928088308385</v>
      </c>
      <c r="AN32" s="51">
        <f t="shared" si="50"/>
        <v>20.084682335373056</v>
      </c>
      <c r="AO32" s="51">
        <f t="shared" si="50"/>
        <v>21.691456922202899</v>
      </c>
      <c r="AP32" s="51">
        <f t="shared" si="21"/>
        <v>23.209858906757102</v>
      </c>
      <c r="AQ32" s="51">
        <f t="shared" si="1"/>
        <v>24.8345490302301</v>
      </c>
      <c r="AR32" s="51">
        <f t="shared" si="2"/>
        <v>26.572967462346206</v>
      </c>
      <c r="AS32" s="51">
        <f t="shared" si="3"/>
        <v>28.433075184710439</v>
      </c>
      <c r="AT32" s="51">
        <f t="shared" si="4"/>
        <v>30.42339044764017</v>
      </c>
      <c r="AU32" s="51">
        <f t="shared" si="5"/>
        <v>32.553027778974979</v>
      </c>
      <c r="AV32" s="51">
        <f t="shared" si="6"/>
        <v>34.831739723503226</v>
      </c>
      <c r="AW32" s="51">
        <f t="shared" si="7"/>
        <v>37.269961504148455</v>
      </c>
      <c r="AX32" s="51">
        <f t="shared" si="8"/>
        <v>39.878858809438846</v>
      </c>
      <c r="AY32" s="51">
        <f t="shared" si="9"/>
        <v>42.670378926099566</v>
      </c>
      <c r="AZ32" s="51">
        <f t="shared" si="10"/>
        <v>45.657305450926536</v>
      </c>
    </row>
    <row r="33" spans="1:52" x14ac:dyDescent="0.35">
      <c r="A33" s="1" t="s">
        <v>24</v>
      </c>
      <c r="B33" s="23">
        <f t="shared" ref="B33:C33" si="67">C33/1.34</f>
        <v>6.0303885390680573E-2</v>
      </c>
      <c r="C33" s="23">
        <f t="shared" si="67"/>
        <v>8.0807206423511968E-2</v>
      </c>
      <c r="D33" s="23">
        <f t="shared" ref="D33:E33" si="68">E33/1.5</f>
        <v>0.10828165660750605</v>
      </c>
      <c r="E33" s="23">
        <f t="shared" si="68"/>
        <v>0.16242248491125907</v>
      </c>
      <c r="F33" s="23">
        <f t="shared" si="13"/>
        <v>0.2436337273668886</v>
      </c>
      <c r="G33" s="23">
        <f t="shared" si="14"/>
        <v>0.29723314738760409</v>
      </c>
      <c r="H33" s="23">
        <f t="shared" si="15"/>
        <v>0.35073511391737283</v>
      </c>
      <c r="I33" s="23">
        <f t="shared" si="16"/>
        <v>0.41737478556167362</v>
      </c>
      <c r="J33" s="23">
        <f t="shared" si="17"/>
        <v>0.56345596050825941</v>
      </c>
      <c r="K33" s="23">
        <f t="shared" si="18"/>
        <v>0.41695741077611198</v>
      </c>
      <c r="L33" s="23">
        <f t="shared" si="19"/>
        <v>0.70048845010386807</v>
      </c>
      <c r="M33" s="4">
        <f>$M$5*'Eurostat Collected Portables GU'!M27</f>
        <v>0.91763986963606725</v>
      </c>
      <c r="N33" s="4">
        <f>$N$5*'Eurostat Collected Portables GU'!N27</f>
        <v>2.6231135001033699</v>
      </c>
      <c r="O33" s="4">
        <f>$O$5*'Eurostat Collected Portables GU'!O27</f>
        <v>2.9307645590120792</v>
      </c>
      <c r="P33" s="4">
        <f>$P$5*'Eurostat Collected Portables GU'!P27</f>
        <v>5.446826929479923</v>
      </c>
      <c r="Q33" s="4">
        <f>$Q$5*'Eurostat Collected Portables GU'!Q27</f>
        <v>4.1771970878835161</v>
      </c>
      <c r="R33" s="4">
        <f>$R$5*'Eurostat Collected Portables GU'!R27</f>
        <v>7.6772738661989486</v>
      </c>
      <c r="S33" s="4">
        <f>$S$5*'Eurostat Collected Portables GU'!S27</f>
        <v>15.767769689843336</v>
      </c>
      <c r="T33" s="4">
        <f>$T$5*'Eurostat Collected Portables GU'!T27</f>
        <v>18.029460380080913</v>
      </c>
      <c r="U33" s="4">
        <f>$U$5*'Eurostat Collected Portables GU'!U27</f>
        <v>20.069030142120884</v>
      </c>
      <c r="V33" s="4">
        <f>$V$5*'Eurostat Collected Portables GU'!V27</f>
        <v>16.830181012941107</v>
      </c>
      <c r="W33" s="4">
        <f>$W$5*'Eurostat Collected Portables GU'!W27</f>
        <v>40.514950475901024</v>
      </c>
      <c r="X33" s="51">
        <f t="shared" si="20"/>
        <v>43.756146513973107</v>
      </c>
      <c r="Y33" s="51">
        <f t="shared" si="50"/>
        <v>47.256638235090954</v>
      </c>
      <c r="Z33" s="51">
        <f t="shared" si="50"/>
        <v>51.037169293898231</v>
      </c>
      <c r="AA33" s="51">
        <f t="shared" si="50"/>
        <v>55.120142837410086</v>
      </c>
      <c r="AB33" s="51">
        <f t="shared" si="50"/>
        <v>59.529754264402897</v>
      </c>
      <c r="AC33" s="51">
        <f t="shared" si="50"/>
        <v>64.292134605555134</v>
      </c>
      <c r="AD33" s="51">
        <f t="shared" si="50"/>
        <v>69.435505373999547</v>
      </c>
      <c r="AE33" s="51">
        <f t="shared" si="50"/>
        <v>74.99034580391951</v>
      </c>
      <c r="AF33" s="51">
        <f t="shared" si="50"/>
        <v>80.989573468233075</v>
      </c>
      <c r="AG33" s="51">
        <f t="shared" si="50"/>
        <v>87.468739345691716</v>
      </c>
      <c r="AH33" s="51">
        <f t="shared" si="50"/>
        <v>94.466238493347049</v>
      </c>
      <c r="AI33" s="51">
        <f t="shared" si="50"/>
        <v>102.02353757281482</v>
      </c>
      <c r="AJ33" s="51">
        <f t="shared" si="50"/>
        <v>110.18542057864001</v>
      </c>
      <c r="AK33" s="51">
        <f t="shared" si="50"/>
        <v>119.00025422493121</v>
      </c>
      <c r="AL33" s="51">
        <f t="shared" si="50"/>
        <v>128.52027456292572</v>
      </c>
      <c r="AM33" s="51">
        <f t="shared" si="50"/>
        <v>138.80189652795977</v>
      </c>
      <c r="AN33" s="51">
        <f t="shared" si="50"/>
        <v>149.90604825019656</v>
      </c>
      <c r="AO33" s="51">
        <f t="shared" si="50"/>
        <v>161.89853211021227</v>
      </c>
      <c r="AP33" s="51">
        <f t="shared" si="21"/>
        <v>173.23142935792714</v>
      </c>
      <c r="AQ33" s="51">
        <f t="shared" si="1"/>
        <v>185.35762941298205</v>
      </c>
      <c r="AR33" s="51">
        <f t="shared" si="2"/>
        <v>198.33266347189078</v>
      </c>
      <c r="AS33" s="51">
        <f t="shared" si="3"/>
        <v>212.21594991492313</v>
      </c>
      <c r="AT33" s="51">
        <f t="shared" si="4"/>
        <v>227.07106640896774</v>
      </c>
      <c r="AU33" s="51">
        <f t="shared" si="5"/>
        <v>242.96604105759548</v>
      </c>
      <c r="AV33" s="51">
        <f t="shared" si="6"/>
        <v>259.97366393162719</v>
      </c>
      <c r="AW33" s="51">
        <f t="shared" si="7"/>
        <v>278.17182040684111</v>
      </c>
      <c r="AX33" s="51">
        <f t="shared" si="8"/>
        <v>297.64384783532</v>
      </c>
      <c r="AY33" s="51">
        <f t="shared" si="9"/>
        <v>318.47891718379242</v>
      </c>
      <c r="AZ33" s="51">
        <f t="shared" si="10"/>
        <v>340.77244138665787</v>
      </c>
    </row>
    <row r="34" spans="1:52" x14ac:dyDescent="0.35">
      <c r="A34" s="1" t="s">
        <v>25</v>
      </c>
      <c r="B34" s="23">
        <f t="shared" ref="B34:C34" si="69">C34/1.34</f>
        <v>0.16005182160293838</v>
      </c>
      <c r="C34" s="23">
        <f t="shared" si="69"/>
        <v>0.21446944094793743</v>
      </c>
      <c r="D34" s="23">
        <f t="shared" ref="D34:E34" si="70">E34/1.5</f>
        <v>0.2873890508702362</v>
      </c>
      <c r="E34" s="23">
        <f t="shared" si="70"/>
        <v>0.43108357630535427</v>
      </c>
      <c r="F34" s="23">
        <f t="shared" si="13"/>
        <v>0.64662536445803143</v>
      </c>
      <c r="G34" s="23">
        <f t="shared" si="14"/>
        <v>0.78888294463879838</v>
      </c>
      <c r="H34" s="23">
        <f t="shared" si="15"/>
        <v>0.93088187467378203</v>
      </c>
      <c r="I34" s="23">
        <f t="shared" si="16"/>
        <v>1.1077494308618006</v>
      </c>
      <c r="J34" s="23">
        <f t="shared" si="17"/>
        <v>1.4954617316634309</v>
      </c>
      <c r="K34" s="23">
        <f t="shared" si="18"/>
        <v>1.1066416814309388</v>
      </c>
      <c r="L34" s="23">
        <f t="shared" si="19"/>
        <v>1.8591580248039772</v>
      </c>
      <c r="M34" s="4">
        <f>$M$5*'Eurostat Collected Portables GU'!M28</f>
        <v>2.4354970124932103</v>
      </c>
      <c r="N34" s="4">
        <f>$N$5*'Eurostat Collected Portables GU'!N28</f>
        <v>4.9771897181448557</v>
      </c>
      <c r="O34" s="4">
        <f>$O$5*'Eurostat Collected Portables GU'!O28</f>
        <v>2.9370402861191716</v>
      </c>
      <c r="P34" s="4">
        <f>$P$5*'Eurostat Collected Portables GU'!P28</f>
        <v>4.3141106745688225</v>
      </c>
      <c r="Q34" s="4">
        <f>$Q$5*'Eurostat Collected Portables GU'!Q28</f>
        <v>3.9790691627665109</v>
      </c>
      <c r="R34" s="4">
        <f>$R$5*'Eurostat Collected Portables GU'!R28</f>
        <v>4.79077925331997</v>
      </c>
      <c r="S34" s="4">
        <f>$S$5*'Eurostat Collected Portables GU'!S28</f>
        <v>12.37215191015426</v>
      </c>
      <c r="T34" s="4">
        <f>$T$5*'Eurostat Collected Portables GU'!T28</f>
        <v>9.518150187666091</v>
      </c>
      <c r="U34" s="4">
        <f>$U$5*'Eurostat Collected Portables GU'!U28</f>
        <v>9.5063826988993654</v>
      </c>
      <c r="V34" s="4">
        <f>$V$5*'Eurostat Collected Portables GU'!V28</f>
        <v>7.4175080754931653</v>
      </c>
      <c r="W34" s="4">
        <f>$W$5*'Eurostat Collected Portables GU'!W28</f>
        <v>12.127788752434761</v>
      </c>
      <c r="X34" s="51">
        <f t="shared" si="20"/>
        <v>13.098011852629542</v>
      </c>
      <c r="Y34" s="51">
        <f t="shared" si="50"/>
        <v>14.145852800839904</v>
      </c>
      <c r="Z34" s="51">
        <f t="shared" si="50"/>
        <v>15.277521024907097</v>
      </c>
      <c r="AA34" s="51">
        <f t="shared" si="50"/>
        <v>16.499722706899664</v>
      </c>
      <c r="AB34" s="51">
        <f t="shared" si="50"/>
        <v>17.819700523451637</v>
      </c>
      <c r="AC34" s="51">
        <f t="shared" si="50"/>
        <v>19.245276565327767</v>
      </c>
      <c r="AD34" s="51">
        <f t="shared" si="50"/>
        <v>20.784898690553987</v>
      </c>
      <c r="AE34" s="51">
        <f t="shared" si="50"/>
        <v>22.447690585798306</v>
      </c>
      <c r="AF34" s="51">
        <f t="shared" si="50"/>
        <v>24.243505832662169</v>
      </c>
      <c r="AG34" s="51">
        <f t="shared" si="50"/>
        <v>26.182986299275143</v>
      </c>
      <c r="AH34" s="51">
        <f t="shared" si="50"/>
        <v>28.277625203217156</v>
      </c>
      <c r="AI34" s="51">
        <f t="shared" si="50"/>
        <v>30.539835219474529</v>
      </c>
      <c r="AJ34" s="51">
        <f t="shared" si="50"/>
        <v>32.983022037032491</v>
      </c>
      <c r="AK34" s="51">
        <f t="shared" si="50"/>
        <v>35.62166379999509</v>
      </c>
      <c r="AL34" s="51">
        <f t="shared" si="50"/>
        <v>38.471396903994695</v>
      </c>
      <c r="AM34" s="51">
        <f t="shared" si="50"/>
        <v>41.549108656314267</v>
      </c>
      <c r="AN34" s="51">
        <f t="shared" si="50"/>
        <v>44.873037348819409</v>
      </c>
      <c r="AO34" s="51">
        <f t="shared" si="50"/>
        <v>48.462880336724965</v>
      </c>
      <c r="AP34" s="51">
        <f t="shared" si="21"/>
        <v>51.855281960295713</v>
      </c>
      <c r="AQ34" s="51">
        <f t="shared" si="1"/>
        <v>55.485151697516415</v>
      </c>
      <c r="AR34" s="51">
        <f t="shared" si="2"/>
        <v>59.369112316342566</v>
      </c>
      <c r="AS34" s="51">
        <f t="shared" si="3"/>
        <v>63.524950178486549</v>
      </c>
      <c r="AT34" s="51">
        <f t="shared" si="4"/>
        <v>67.971696690980608</v>
      </c>
      <c r="AU34" s="51">
        <f t="shared" si="5"/>
        <v>72.729715459349251</v>
      </c>
      <c r="AV34" s="51">
        <f t="shared" si="6"/>
        <v>77.820795541503699</v>
      </c>
      <c r="AW34" s="51">
        <f t="shared" si="7"/>
        <v>83.268251229408961</v>
      </c>
      <c r="AX34" s="51">
        <f t="shared" si="8"/>
        <v>89.097028815467581</v>
      </c>
      <c r="AY34" s="51">
        <f t="shared" si="9"/>
        <v>95.333820832550316</v>
      </c>
      <c r="AZ34" s="51">
        <f t="shared" si="10"/>
        <v>102.00718829082884</v>
      </c>
    </row>
    <row r="35" spans="1:52" x14ac:dyDescent="0.35">
      <c r="A35" s="1" t="s">
        <v>26</v>
      </c>
      <c r="B35" s="23">
        <f t="shared" ref="B35:C35" si="71">C35/1.34</f>
        <v>9.7472317895628352E-2</v>
      </c>
      <c r="C35" s="23">
        <f t="shared" si="71"/>
        <v>0.130612905980142</v>
      </c>
      <c r="D35" s="23">
        <f t="shared" ref="D35:E35" si="72">E35/1.5</f>
        <v>0.17502129401339028</v>
      </c>
      <c r="E35" s="23">
        <f t="shared" si="72"/>
        <v>0.26253194102008542</v>
      </c>
      <c r="F35" s="23">
        <f t="shared" si="13"/>
        <v>0.39379791153012811</v>
      </c>
      <c r="G35" s="23">
        <f t="shared" si="14"/>
        <v>0.48043345206675625</v>
      </c>
      <c r="H35" s="23">
        <f t="shared" si="15"/>
        <v>0.56691147343877235</v>
      </c>
      <c r="I35" s="23">
        <f t="shared" si="16"/>
        <v>0.67462465339213906</v>
      </c>
      <c r="J35" s="23">
        <f t="shared" si="17"/>
        <v>0.91074328207938782</v>
      </c>
      <c r="K35" s="23">
        <f t="shared" si="18"/>
        <v>0.67395002873874699</v>
      </c>
      <c r="L35" s="23">
        <f t="shared" si="19"/>
        <v>1.1322360482810949</v>
      </c>
      <c r="M35" s="4">
        <f>$M$5*'Eurostat Collected Portables GU'!M29</f>
        <v>1.4832292232482345</v>
      </c>
      <c r="N35" s="4">
        <f>$N$5*'Eurostat Collected Portables GU'!N29</f>
        <v>2.2952243125904488</v>
      </c>
      <c r="O35" s="4">
        <f>$O$5*'Eurostat Collected Portables GU'!O29</f>
        <v>1.4308657804170322</v>
      </c>
      <c r="P35" s="4">
        <f>$P$5*'Eurostat Collected Portables GU'!P29</f>
        <v>1.4683358859958715</v>
      </c>
      <c r="Q35" s="4">
        <f>$Q$5*'Eurostat Collected Portables GU'!Q29</f>
        <v>2.0390665626625069</v>
      </c>
      <c r="R35" s="4">
        <f>$R$5*'Eurostat Collected Portables GU'!R29</f>
        <v>2.6860435980957154</v>
      </c>
      <c r="S35" s="4">
        <f>$S$5*'Eurostat Collected Portables GU'!S29</f>
        <v>3.0370046808440256</v>
      </c>
      <c r="T35" s="4">
        <f>$T$5*'Eurostat Collected Portables GU'!T29</f>
        <v>3.7463813776791506</v>
      </c>
      <c r="U35" s="4">
        <f>$U$5*'Eurostat Collected Portables GU'!U29</f>
        <v>3.2754876414838443</v>
      </c>
      <c r="V35" s="4">
        <f>$V$5*'Eurostat Collected Portables GU'!V29</f>
        <v>2.7594417243971323</v>
      </c>
      <c r="W35" s="4">
        <f>$W$5*'Eurostat Collected Portables GU'!W29</f>
        <v>4.3985481219522296</v>
      </c>
      <c r="X35" s="51">
        <f t="shared" si="20"/>
        <v>4.7504319717084078</v>
      </c>
      <c r="Y35" s="51">
        <f t="shared" si="50"/>
        <v>5.13046652944508</v>
      </c>
      <c r="Z35" s="51">
        <f t="shared" si="50"/>
        <v>5.5409038518006861</v>
      </c>
      <c r="AA35" s="51">
        <f t="shared" si="50"/>
        <v>5.9841761599447407</v>
      </c>
      <c r="AB35" s="51">
        <f t="shared" si="50"/>
        <v>6.4629102527403202</v>
      </c>
      <c r="AC35" s="51">
        <f t="shared" si="50"/>
        <v>6.9799430729595455</v>
      </c>
      <c r="AD35" s="51">
        <f t="shared" si="50"/>
        <v>7.5383385187963095</v>
      </c>
      <c r="AE35" s="51">
        <f t="shared" si="50"/>
        <v>8.1414056003000148</v>
      </c>
      <c r="AF35" s="51">
        <f t="shared" si="50"/>
        <v>8.7927180483240157</v>
      </c>
      <c r="AG35" s="51">
        <f t="shared" si="50"/>
        <v>9.4961354921899375</v>
      </c>
      <c r="AH35" s="51">
        <f t="shared" si="50"/>
        <v>10.255826331565132</v>
      </c>
      <c r="AI35" s="51">
        <f t="shared" si="50"/>
        <v>11.076292438090341</v>
      </c>
      <c r="AJ35" s="51">
        <f t="shared" si="50"/>
        <v>11.962395833137569</v>
      </c>
      <c r="AK35" s="51">
        <f t="shared" si="50"/>
        <v>12.919387499788574</v>
      </c>
      <c r="AL35" s="51">
        <f t="shared" si="50"/>
        <v>13.95293849977166</v>
      </c>
      <c r="AM35" s="51">
        <f t="shared" si="50"/>
        <v>15.069173579753393</v>
      </c>
      <c r="AN35" s="51">
        <f t="shared" si="50"/>
        <v>16.274707466133663</v>
      </c>
      <c r="AO35" s="51">
        <f t="shared" si="50"/>
        <v>17.576684063424356</v>
      </c>
      <c r="AP35" s="51">
        <f t="shared" si="21"/>
        <v>18.807051947864061</v>
      </c>
      <c r="AQ35" s="51">
        <f t="shared" si="1"/>
        <v>20.123545584214543</v>
      </c>
      <c r="AR35" s="51">
        <f t="shared" si="2"/>
        <v>21.532193775109562</v>
      </c>
      <c r="AS35" s="51">
        <f t="shared" si="3"/>
        <v>23.039447339367232</v>
      </c>
      <c r="AT35" s="51">
        <f t="shared" si="4"/>
        <v>24.652208653122937</v>
      </c>
      <c r="AU35" s="51">
        <f t="shared" si="5"/>
        <v>26.377863258841543</v>
      </c>
      <c r="AV35" s="51">
        <f t="shared" si="6"/>
        <v>28.22431368696045</v>
      </c>
      <c r="AW35" s="51">
        <f t="shared" si="7"/>
        <v>30.200015645047682</v>
      </c>
      <c r="AX35" s="51">
        <f t="shared" si="8"/>
        <v>32.314016740201019</v>
      </c>
      <c r="AY35" s="51">
        <f t="shared" si="9"/>
        <v>34.57599791201509</v>
      </c>
      <c r="AZ35" s="51">
        <f t="shared" si="10"/>
        <v>36.996317765856148</v>
      </c>
    </row>
    <row r="36" spans="1:52" x14ac:dyDescent="0.35">
      <c r="A36" s="1" t="s">
        <v>27</v>
      </c>
      <c r="B36" s="23">
        <f t="shared" ref="B36:C36" si="73">C36/1.34</f>
        <v>1.3752320026830676</v>
      </c>
      <c r="C36" s="23">
        <f t="shared" si="73"/>
        <v>1.8428108835953105</v>
      </c>
      <c r="D36" s="23">
        <f t="shared" ref="D36:E36" si="74">E36/1.5</f>
        <v>2.4693665840177164</v>
      </c>
      <c r="E36" s="23">
        <f t="shared" si="74"/>
        <v>3.7040498760265748</v>
      </c>
      <c r="F36" s="23">
        <f t="shared" si="13"/>
        <v>5.5560748140398619</v>
      </c>
      <c r="G36" s="23">
        <f t="shared" si="14"/>
        <v>6.778411273128631</v>
      </c>
      <c r="H36" s="23">
        <f t="shared" si="15"/>
        <v>7.9985253022917844</v>
      </c>
      <c r="I36" s="23">
        <f t="shared" si="16"/>
        <v>9.5182451097272232</v>
      </c>
      <c r="J36" s="23">
        <f t="shared" si="17"/>
        <v>12.849630898131753</v>
      </c>
      <c r="K36" s="23">
        <f t="shared" si="18"/>
        <v>9.5087268646174969</v>
      </c>
      <c r="L36" s="23">
        <f t="shared" si="19"/>
        <v>15.974661132557396</v>
      </c>
      <c r="M36" s="4">
        <f>$M$5*'Eurostat Collected Portables GU'!M30</f>
        <v>20.926806083650188</v>
      </c>
      <c r="N36" s="4">
        <f>$N$5*'Eurostat Collected Portables GU'!N30</f>
        <v>33.301771070222593</v>
      </c>
      <c r="O36" s="4">
        <f>$O$5*'Eurostat Collected Portables GU'!O30</f>
        <v>23.201363114920035</v>
      </c>
      <c r="P36" s="4">
        <f>$P$5*'Eurostat Collected Portables GU'!P30</f>
        <v>27.101285210095227</v>
      </c>
      <c r="Q36" s="4">
        <f>$Q$5*'Eurostat Collected Portables GU'!Q30</f>
        <v>38.88260530421217</v>
      </c>
      <c r="R36" s="4">
        <f>$R$5*'Eurostat Collected Portables GU'!R30</f>
        <v>45.211726384364823</v>
      </c>
      <c r="S36" s="4">
        <f>$S$5*'Eurostat Collected Portables GU'!S30</f>
        <v>52.335099112699631</v>
      </c>
      <c r="T36" s="4">
        <f>$T$5*'Eurostat Collected Portables GU'!T30</f>
        <v>53.760572769695813</v>
      </c>
      <c r="U36" s="4">
        <f>$U$5*'Eurostat Collected Portables GU'!U30</f>
        <v>61.242016488981321</v>
      </c>
      <c r="V36" s="4">
        <f>$V$5*'Eurostat Collected Portables GU'!V30</f>
        <v>44.102797472726174</v>
      </c>
      <c r="W36" s="4">
        <f>$W$5*'Eurostat Collected Portables GU'!W30</f>
        <v>95.001011894072292</v>
      </c>
      <c r="X36" s="51">
        <f t="shared" si="20"/>
        <v>102.60109284559807</v>
      </c>
      <c r="Y36" s="51">
        <f t="shared" si="50"/>
        <v>110.80918027324591</v>
      </c>
      <c r="Z36" s="51">
        <f t="shared" si="50"/>
        <v>119.67391469510559</v>
      </c>
      <c r="AA36" s="51">
        <f t="shared" si="50"/>
        <v>129.24782787071405</v>
      </c>
      <c r="AB36" s="51">
        <f t="shared" si="50"/>
        <v>139.58765410037117</v>
      </c>
      <c r="AC36" s="51">
        <f t="shared" si="50"/>
        <v>150.75466642840087</v>
      </c>
      <c r="AD36" s="51">
        <f t="shared" si="50"/>
        <v>162.81503974267292</v>
      </c>
      <c r="AE36" s="51">
        <f t="shared" si="50"/>
        <v>175.84024292208676</v>
      </c>
      <c r="AF36" s="51">
        <f t="shared" si="50"/>
        <v>189.90746235585371</v>
      </c>
      <c r="AG36" s="51">
        <f t="shared" si="50"/>
        <v>205.10005934432201</v>
      </c>
      <c r="AH36" s="51">
        <f t="shared" si="50"/>
        <v>221.50806409186777</v>
      </c>
      <c r="AI36" s="51">
        <f t="shared" si="50"/>
        <v>239.22870921921719</v>
      </c>
      <c r="AJ36" s="51">
        <f t="shared" si="50"/>
        <v>258.36700595675455</v>
      </c>
      <c r="AK36" s="51">
        <f t="shared" si="50"/>
        <v>279.03636643329492</v>
      </c>
      <c r="AL36" s="51">
        <f t="shared" si="50"/>
        <v>301.35927574795852</v>
      </c>
      <c r="AM36" s="51">
        <f t="shared" si="50"/>
        <v>325.46801780779521</v>
      </c>
      <c r="AN36" s="51">
        <f t="shared" si="50"/>
        <v>351.50545923241884</v>
      </c>
      <c r="AO36" s="51">
        <f t="shared" si="50"/>
        <v>379.62589597101237</v>
      </c>
      <c r="AP36" s="51">
        <f t="shared" si="21"/>
        <v>406.19970868898326</v>
      </c>
      <c r="AQ36" s="51">
        <f t="shared" si="1"/>
        <v>434.63368829721207</v>
      </c>
      <c r="AR36" s="51">
        <f t="shared" si="2"/>
        <v>465.05804647801693</v>
      </c>
      <c r="AS36" s="51">
        <f t="shared" si="3"/>
        <v>497.61210973147814</v>
      </c>
      <c r="AT36" s="51">
        <f t="shared" si="4"/>
        <v>532.44495741268156</v>
      </c>
      <c r="AU36" s="51">
        <f t="shared" si="5"/>
        <v>569.71610443156931</v>
      </c>
      <c r="AV36" s="51">
        <f t="shared" si="6"/>
        <v>609.59623174177921</v>
      </c>
      <c r="AW36" s="51">
        <f t="shared" si="7"/>
        <v>652.26796796370377</v>
      </c>
      <c r="AX36" s="51">
        <f t="shared" si="8"/>
        <v>697.92672572116305</v>
      </c>
      <c r="AY36" s="51">
        <f t="shared" si="9"/>
        <v>746.78159652164447</v>
      </c>
      <c r="AZ36" s="51">
        <f t="shared" si="10"/>
        <v>799.05630827815958</v>
      </c>
    </row>
    <row r="37" spans="1:52" x14ac:dyDescent="0.35">
      <c r="A37" s="1" t="s">
        <v>28</v>
      </c>
      <c r="B37" s="23">
        <f t="shared" ref="B37:C37" si="75">C37/1.34</f>
        <v>1.1484287104589985</v>
      </c>
      <c r="C37" s="23">
        <f t="shared" si="75"/>
        <v>1.5388944720150581</v>
      </c>
      <c r="D37" s="23">
        <f t="shared" ref="D37:E37" si="76">E37/1.5</f>
        <v>2.0621185925001781</v>
      </c>
      <c r="E37" s="23">
        <f t="shared" si="76"/>
        <v>3.093177888750267</v>
      </c>
      <c r="F37" s="23">
        <f t="shared" si="13"/>
        <v>4.6397668331254005</v>
      </c>
      <c r="G37" s="23">
        <f t="shared" si="14"/>
        <v>5.6605155364129889</v>
      </c>
      <c r="H37" s="23">
        <f t="shared" si="15"/>
        <v>6.6794083329673262</v>
      </c>
      <c r="I37" s="23">
        <f t="shared" si="16"/>
        <v>7.948495916231118</v>
      </c>
      <c r="J37" s="23">
        <f t="shared" si="17"/>
        <v>10.730469486912011</v>
      </c>
      <c r="K37" s="23">
        <f t="shared" si="18"/>
        <v>7.9405474203148882</v>
      </c>
      <c r="L37" s="23">
        <f t="shared" si="19"/>
        <v>13.340119666129011</v>
      </c>
      <c r="M37" s="4">
        <f>$M$5*'Eurostat Collected Portables GU'!M31</f>
        <v>17.475556762629004</v>
      </c>
      <c r="N37" s="4">
        <f>$N$5*'Eurostat Collected Portables GU'!N31</f>
        <v>30.140583005995452</v>
      </c>
      <c r="O37" s="4">
        <f>$O$5*'Eurostat Collected Portables GU'!O31</f>
        <v>22.718132127673933</v>
      </c>
      <c r="P37" s="4">
        <f>$P$5*'Eurostat Collected Portables GU'!P31</f>
        <v>23.640207764533528</v>
      </c>
      <c r="Q37" s="4">
        <f>$Q$5*'Eurostat Collected Portables GU'!Q31</f>
        <v>29.157826313052524</v>
      </c>
      <c r="R37" s="4">
        <f>$R$5*'Eurostat Collected Portables GU'!R31</f>
        <v>29.376096216487099</v>
      </c>
      <c r="S37" s="4">
        <f>$S$5*'Eurostat Collected Portables GU'!S31</f>
        <v>38.943141202704759</v>
      </c>
      <c r="T37" s="4">
        <f>$T$5*'Eurostat Collected Portables GU'!T31</f>
        <v>37.370154242349528</v>
      </c>
      <c r="U37" s="4">
        <f>$U$5*'Eurostat Collected Portables GU'!U31</f>
        <v>39.433883788026996</v>
      </c>
      <c r="V37" s="4">
        <f>$V$5*'Eurostat Collected Portables GU'!V31</f>
        <v>27.650732381203916</v>
      </c>
      <c r="W37" s="4">
        <f>$W$5*'Eurostat Collected Portables GU'!W31</f>
        <v>47.316173728052597</v>
      </c>
      <c r="X37" s="51">
        <f t="shared" si="20"/>
        <v>51.101467626296802</v>
      </c>
      <c r="Y37" s="51">
        <f t="shared" si="50"/>
        <v>55.189585036400544</v>
      </c>
      <c r="Z37" s="51">
        <f t="shared" si="50"/>
        <v>59.604751839312584</v>
      </c>
      <c r="AA37" s="51">
        <f t="shared" si="50"/>
        <v>64.373131986457594</v>
      </c>
      <c r="AB37" s="51">
        <f t="shared" si="50"/>
        <v>69.522982545374205</v>
      </c>
      <c r="AC37" s="51">
        <f t="shared" si="50"/>
        <v>75.084821149004142</v>
      </c>
      <c r="AD37" s="51">
        <f t="shared" si="50"/>
        <v>81.09160684092447</v>
      </c>
      <c r="AE37" s="51">
        <f t="shared" si="50"/>
        <v>87.578935388198431</v>
      </c>
      <c r="AF37" s="51">
        <f t="shared" si="50"/>
        <v>94.585250219254306</v>
      </c>
      <c r="AG37" s="51">
        <f t="shared" si="50"/>
        <v>102.15207023679466</v>
      </c>
      <c r="AH37" s="51">
        <f t="shared" si="50"/>
        <v>110.32423585573824</v>
      </c>
      <c r="AI37" s="51">
        <f t="shared" si="50"/>
        <v>119.1501747241973</v>
      </c>
      <c r="AJ37" s="51">
        <f t="shared" si="50"/>
        <v>128.68218870213309</v>
      </c>
      <c r="AK37" s="51">
        <f t="shared" si="50"/>
        <v>138.97676379830375</v>
      </c>
      <c r="AL37" s="51">
        <f t="shared" si="50"/>
        <v>150.09490490216805</v>
      </c>
      <c r="AM37" s="51">
        <f t="shared" si="50"/>
        <v>162.1024972943415</v>
      </c>
      <c r="AN37" s="51">
        <f t="shared" si="50"/>
        <v>175.07069707788884</v>
      </c>
      <c r="AO37" s="51">
        <f t="shared" si="50"/>
        <v>189.07635284411995</v>
      </c>
      <c r="AP37" s="51">
        <f t="shared" si="21"/>
        <v>202.31169754320834</v>
      </c>
      <c r="AQ37" s="51">
        <f t="shared" si="1"/>
        <v>216.47351637123293</v>
      </c>
      <c r="AR37" s="51">
        <f t="shared" si="2"/>
        <v>231.62666251721924</v>
      </c>
      <c r="AS37" s="51">
        <f t="shared" si="3"/>
        <v>247.84052889342459</v>
      </c>
      <c r="AT37" s="51">
        <f t="shared" si="4"/>
        <v>265.18936591596429</v>
      </c>
      <c r="AU37" s="51">
        <f t="shared" si="5"/>
        <v>283.7526215300818</v>
      </c>
      <c r="AV37" s="51">
        <f t="shared" si="6"/>
        <v>303.61530503718751</v>
      </c>
      <c r="AW37" s="51">
        <f t="shared" si="7"/>
        <v>324.86837638979063</v>
      </c>
      <c r="AX37" s="51">
        <f t="shared" si="8"/>
        <v>347.60916273707596</v>
      </c>
      <c r="AY37" s="51">
        <f t="shared" si="9"/>
        <v>371.94180412867127</v>
      </c>
      <c r="AZ37" s="51">
        <f t="shared" si="10"/>
        <v>397.97773041767823</v>
      </c>
    </row>
    <row r="38" spans="1:52" x14ac:dyDescent="0.35">
      <c r="A38" s="1" t="s">
        <v>29</v>
      </c>
      <c r="B38" s="23">
        <f t="shared" ref="B38:C38" si="77">C38/1.34</f>
        <v>0.90038631394638802</v>
      </c>
      <c r="C38" s="23">
        <f t="shared" si="77"/>
        <v>1.20651766068816</v>
      </c>
      <c r="D38" s="23">
        <f t="shared" ref="D38:E38" si="78">E38/1.5</f>
        <v>1.6167336653221345</v>
      </c>
      <c r="E38" s="23">
        <f t="shared" si="78"/>
        <v>2.4251004979832018</v>
      </c>
      <c r="F38" s="23">
        <f t="shared" si="13"/>
        <v>3.6376507469748027</v>
      </c>
      <c r="G38" s="23">
        <f t="shared" si="14"/>
        <v>4.4379339113092593</v>
      </c>
      <c r="H38" s="23">
        <f t="shared" si="15"/>
        <v>5.2367620153449259</v>
      </c>
      <c r="I38" s="23">
        <f t="shared" si="16"/>
        <v>6.2317467982604615</v>
      </c>
      <c r="J38" s="23">
        <f t="shared" si="17"/>
        <v>8.4128581776516231</v>
      </c>
      <c r="K38" s="23">
        <f t="shared" si="18"/>
        <v>6.2255150514622004</v>
      </c>
      <c r="L38" s="23">
        <f t="shared" si="19"/>
        <v>10.458865286456497</v>
      </c>
      <c r="M38" s="4">
        <f>$M$5*'Eurostat Collected Portables GU'!M32</f>
        <v>13.701113525258011</v>
      </c>
      <c r="N38" s="4">
        <f>$N$5*'Eurostat Collected Portables GU'!N32</f>
        <v>21.623871545723933</v>
      </c>
      <c r="O38" s="4">
        <f>$O$5*'Eurostat Collected Portables GU'!O32</f>
        <v>15.846210945407922</v>
      </c>
      <c r="P38" s="4">
        <f>$P$5*'Eurostat Collected Portables GU'!P32</f>
        <v>19.116334820536725</v>
      </c>
      <c r="Q38" s="4">
        <f>$Q$5*'Eurostat Collected Portables GU'!Q32</f>
        <v>22.487519500780031</v>
      </c>
      <c r="R38" s="4">
        <f>$R$5*'Eurostat Collected Portables GU'!R32</f>
        <v>28.103232272613383</v>
      </c>
      <c r="S38" s="4">
        <f>$S$5*'Eurostat Collected Portables GU'!S32</f>
        <v>31.143306302824897</v>
      </c>
      <c r="T38" s="4">
        <f>$T$5*'Eurostat Collected Portables GU'!T32</f>
        <v>33.541820772033645</v>
      </c>
      <c r="U38" s="4">
        <f>$U$5*'Eurostat Collected Portables GU'!U32</f>
        <v>33.192319389759739</v>
      </c>
      <c r="V38" s="4">
        <f>$V$5*'Eurostat Collected Portables GU'!V32</f>
        <v>25.54293724478395</v>
      </c>
      <c r="W38" s="4">
        <f>$W$5*'Eurostat Collected Portables GU'!W32</f>
        <v>41.582806089322958</v>
      </c>
      <c r="X38" s="51">
        <f t="shared" si="20"/>
        <v>44.909430576468793</v>
      </c>
      <c r="Y38" s="51">
        <f t="shared" si="50"/>
        <v>48.502185022586296</v>
      </c>
      <c r="Z38" s="51">
        <f t="shared" si="50"/>
        <v>52.382359824393198</v>
      </c>
      <c r="AA38" s="51">
        <f t="shared" si="50"/>
        <v>56.572948610344653</v>
      </c>
      <c r="AB38" s="51">
        <f t="shared" si="50"/>
        <v>61.098784499172226</v>
      </c>
      <c r="AC38" s="51">
        <f t="shared" si="50"/>
        <v>65.986687259106006</v>
      </c>
      <c r="AD38" s="51">
        <f t="shared" si="50"/>
        <v>71.265622239834485</v>
      </c>
      <c r="AE38" s="51">
        <f t="shared" si="50"/>
        <v>76.966872019021238</v>
      </c>
      <c r="AF38" s="51">
        <f t="shared" si="50"/>
        <v>83.124221780542939</v>
      </c>
      <c r="AG38" s="51">
        <f t="shared" si="50"/>
        <v>89.77415952298638</v>
      </c>
      <c r="AH38" s="51">
        <f t="shared" si="50"/>
        <v>96.956092284825289</v>
      </c>
      <c r="AI38" s="51">
        <f t="shared" si="50"/>
        <v>104.71257966761131</v>
      </c>
      <c r="AJ38" s="51">
        <f t="shared" si="50"/>
        <v>113.08958604102021</v>
      </c>
      <c r="AK38" s="51">
        <f t="shared" si="50"/>
        <v>122.13675292430183</v>
      </c>
      <c r="AL38" s="51">
        <f t="shared" si="50"/>
        <v>131.90769315824599</v>
      </c>
      <c r="AM38" s="51">
        <f t="shared" si="50"/>
        <v>142.46030861090566</v>
      </c>
      <c r="AN38" s="51">
        <f t="shared" si="50"/>
        <v>153.8571332997781</v>
      </c>
      <c r="AO38" s="51">
        <f t="shared" si="50"/>
        <v>166.16570396376034</v>
      </c>
      <c r="AP38" s="51">
        <f t="shared" si="21"/>
        <v>177.79730324122357</v>
      </c>
      <c r="AQ38" s="51">
        <f t="shared" si="1"/>
        <v>190.24311446810921</v>
      </c>
      <c r="AR38" s="51">
        <f t="shared" si="2"/>
        <v>203.56013248087686</v>
      </c>
      <c r="AS38" s="51">
        <f t="shared" si="3"/>
        <v>217.80934175453825</v>
      </c>
      <c r="AT38" s="51">
        <f t="shared" si="4"/>
        <v>233.05599567735592</v>
      </c>
      <c r="AU38" s="51">
        <f t="shared" si="5"/>
        <v>249.36991537477084</v>
      </c>
      <c r="AV38" s="51">
        <f t="shared" si="6"/>
        <v>266.82580945100483</v>
      </c>
      <c r="AW38" s="51">
        <f t="shared" si="7"/>
        <v>285.50361611257517</v>
      </c>
      <c r="AX38" s="51">
        <f t="shared" si="8"/>
        <v>305.48886924045541</v>
      </c>
      <c r="AY38" s="51">
        <f t="shared" si="9"/>
        <v>326.87309008728732</v>
      </c>
      <c r="AZ38" s="51">
        <f t="shared" si="10"/>
        <v>349.75420639339745</v>
      </c>
    </row>
    <row r="39" spans="1:52" x14ac:dyDescent="0.35">
      <c r="A39" s="1" t="s">
        <v>30</v>
      </c>
      <c r="B39" s="23">
        <f t="shared" ref="B39:C39" si="79">C39/1.34</f>
        <v>3.0265723611171755</v>
      </c>
      <c r="C39" s="23">
        <f t="shared" si="79"/>
        <v>4.0556069638970156</v>
      </c>
      <c r="D39" s="23">
        <f t="shared" ref="D39:E39" si="80">E39/1.5</f>
        <v>5.4345133316220009</v>
      </c>
      <c r="E39" s="23">
        <f t="shared" si="80"/>
        <v>8.1517699974330018</v>
      </c>
      <c r="F39" s="23">
        <f t="shared" si="13"/>
        <v>12.227654996149504</v>
      </c>
      <c r="G39" s="23">
        <f t="shared" si="14"/>
        <v>14.917739095302395</v>
      </c>
      <c r="H39" s="23">
        <f t="shared" si="15"/>
        <v>17.602932132456825</v>
      </c>
      <c r="I39" s="23">
        <f t="shared" si="16"/>
        <v>20.947489237623621</v>
      </c>
      <c r="J39" s="23">
        <f t="shared" si="17"/>
        <v>28.279110470791888</v>
      </c>
      <c r="K39" s="23">
        <f t="shared" si="18"/>
        <v>20.926541748385997</v>
      </c>
      <c r="L39" s="23">
        <f t="shared" si="19"/>
        <v>35.156590137288475</v>
      </c>
      <c r="M39" s="4">
        <f>$M$5*'Eurostat Collected Portables GU'!M33</f>
        <v>46.055133079847906</v>
      </c>
      <c r="N39" s="4">
        <f>$N$5*'Eurostat Collected Portables GU'!N33</f>
        <v>91.708083522844746</v>
      </c>
      <c r="O39" s="4">
        <f>$O$5*'Eurostat Collected Portables GU'!O33</f>
        <v>76.482286254133214</v>
      </c>
      <c r="P39" s="4">
        <f>$P$5*'Eurostat Collected Portables GU'!P33</f>
        <v>92.064660051941132</v>
      </c>
      <c r="Q39" s="4">
        <f>$Q$5*'Eurostat Collected Portables GU'!Q33</f>
        <v>125.79472178887157</v>
      </c>
      <c r="R39" s="4">
        <f>$R$5*'Eurostat Collected Portables GU'!R33</f>
        <v>172.718616887998</v>
      </c>
      <c r="S39" s="4">
        <f>$S$5*'Eurostat Collected Portables GU'!S33</f>
        <v>195.29845229914699</v>
      </c>
      <c r="T39" s="4">
        <f>$T$5*'Eurostat Collected Portables GU'!T33</f>
        <v>208.52498066719633</v>
      </c>
      <c r="U39" s="4">
        <f>$U$5*'Eurostat Collected Portables GU'!U33</f>
        <v>188.58709718306389</v>
      </c>
      <c r="V39" s="4">
        <f>$V$5*'Eurostat Collected Portables GU'!V33</f>
        <v>142.62390963573944</v>
      </c>
      <c r="W39" s="4">
        <f>$W$5*'Eurostat Collected Portables GU'!W33</f>
        <v>232.54129798035609</v>
      </c>
      <c r="X39" s="51">
        <f t="shared" si="20"/>
        <v>251.14460181878457</v>
      </c>
      <c r="Y39" s="51">
        <f t="shared" si="50"/>
        <v>271.23616996428734</v>
      </c>
      <c r="Z39" s="51">
        <f t="shared" si="50"/>
        <v>292.93506356143035</v>
      </c>
      <c r="AA39" s="51">
        <f t="shared" si="50"/>
        <v>316.3698686463448</v>
      </c>
      <c r="AB39" s="51">
        <f t="shared" si="50"/>
        <v>341.67945813805238</v>
      </c>
      <c r="AC39" s="51">
        <f t="shared" si="50"/>
        <v>369.01381478909656</v>
      </c>
      <c r="AD39" s="51">
        <f t="shared" si="50"/>
        <v>398.53491997222426</v>
      </c>
      <c r="AE39" s="51">
        <f t="shared" si="50"/>
        <v>430.41771357000221</v>
      </c>
      <c r="AF39" s="51">
        <f t="shared" si="50"/>
        <v>464.85113065560239</v>
      </c>
      <c r="AG39" s="51">
        <f t="shared" si="50"/>
        <v>502.03922110805058</v>
      </c>
      <c r="AH39" s="51">
        <f t="shared" si="50"/>
        <v>542.20235879669463</v>
      </c>
      <c r="AI39" s="51">
        <f t="shared" si="50"/>
        <v>585.5785475004302</v>
      </c>
      <c r="AJ39" s="51">
        <f t="shared" si="50"/>
        <v>632.42483130046458</v>
      </c>
      <c r="AK39" s="51">
        <f t="shared" si="50"/>
        <v>683.01881780450174</v>
      </c>
      <c r="AL39" s="51">
        <f t="shared" si="50"/>
        <v>737.6603232288619</v>
      </c>
      <c r="AM39" s="51">
        <f t="shared" si="50"/>
        <v>796.67314908717083</v>
      </c>
      <c r="AN39" s="51">
        <f t="shared" ref="AN39:AO39" si="81">AM39+(AM39*0.08)</f>
        <v>860.4070010141445</v>
      </c>
      <c r="AO39" s="51">
        <f t="shared" si="81"/>
        <v>929.23956109527603</v>
      </c>
      <c r="AP39" s="51">
        <f t="shared" si="21"/>
        <v>994.28633037194538</v>
      </c>
      <c r="AQ39" s="51">
        <f t="shared" si="1"/>
        <v>1063.8863734979816</v>
      </c>
      <c r="AR39" s="51">
        <f t="shared" si="2"/>
        <v>1138.3584196428403</v>
      </c>
      <c r="AS39" s="51">
        <f t="shared" si="3"/>
        <v>1218.0435090178391</v>
      </c>
      <c r="AT39" s="51">
        <f t="shared" si="4"/>
        <v>1303.306554649088</v>
      </c>
      <c r="AU39" s="51">
        <f t="shared" si="5"/>
        <v>1394.5380134745242</v>
      </c>
      <c r="AV39" s="51">
        <f t="shared" si="6"/>
        <v>1492.1556744177408</v>
      </c>
      <c r="AW39" s="51">
        <f t="shared" si="7"/>
        <v>1596.6065716269827</v>
      </c>
      <c r="AX39" s="51">
        <f t="shared" si="8"/>
        <v>1708.3690316408715</v>
      </c>
      <c r="AY39" s="51">
        <f t="shared" si="9"/>
        <v>1827.9548638557326</v>
      </c>
      <c r="AZ39" s="51">
        <f t="shared" si="10"/>
        <v>1955.9117043256338</v>
      </c>
    </row>
    <row r="40" spans="1:52" x14ac:dyDescent="0.35">
      <c r="A40" s="1" t="s">
        <v>31</v>
      </c>
      <c r="B40" s="4">
        <f t="shared" ref="B40:K40" si="82">SUM(B9:B39)</f>
        <v>27.004923370404125</v>
      </c>
      <c r="C40" s="4">
        <f t="shared" si="82"/>
        <v>36.186597316341526</v>
      </c>
      <c r="D40" s="4">
        <f t="shared" si="82"/>
        <v>48.490040403897659</v>
      </c>
      <c r="E40" s="4">
        <f t="shared" si="82"/>
        <v>72.735060605846471</v>
      </c>
      <c r="F40" s="4">
        <f t="shared" si="82"/>
        <v>109.10259090876971</v>
      </c>
      <c r="G40" s="4">
        <f t="shared" si="82"/>
        <v>133.10516090869908</v>
      </c>
      <c r="H40" s="4">
        <f t="shared" si="82"/>
        <v>157.06408987226487</v>
      </c>
      <c r="I40" s="4">
        <f t="shared" si="82"/>
        <v>186.90626694799514</v>
      </c>
      <c r="J40" s="4">
        <f t="shared" si="82"/>
        <v>252.32346037979352</v>
      </c>
      <c r="K40" s="4">
        <f t="shared" si="82"/>
        <v>186.71936068104725</v>
      </c>
      <c r="L40" s="4">
        <f>SUM(L9:L39)</f>
        <v>313.68852594415932</v>
      </c>
      <c r="M40" s="4">
        <f>SUM(M9:M39)</f>
        <v>410.93196898684863</v>
      </c>
      <c r="N40" s="4">
        <f t="shared" ref="N40:W40" si="83">SUM(N9:N39)</f>
        <v>657.87729776936362</v>
      </c>
      <c r="O40" s="4">
        <f t="shared" si="83"/>
        <v>505.61824573382893</v>
      </c>
      <c r="P40" s="4">
        <f t="shared" si="83"/>
        <v>599.04929073532958</v>
      </c>
      <c r="Q40" s="4">
        <f t="shared" si="83"/>
        <v>771.89658182397318</v>
      </c>
      <c r="R40" s="4">
        <f t="shared" si="83"/>
        <v>1041.8303689780207</v>
      </c>
      <c r="S40" s="4">
        <f t="shared" si="83"/>
        <v>1182.0412670824344</v>
      </c>
      <c r="T40" s="4">
        <f t="shared" si="83"/>
        <v>1315.7801775685705</v>
      </c>
      <c r="U40" s="4">
        <f t="shared" si="83"/>
        <v>1320.7139211036808</v>
      </c>
      <c r="V40" s="4">
        <f t="shared" si="83"/>
        <v>984.46970485530812</v>
      </c>
      <c r="W40" s="4">
        <f t="shared" si="83"/>
        <v>1703.5923162602121</v>
      </c>
      <c r="X40" s="4">
        <f t="shared" ref="X40:AZ40" si="84">SUM(X9:X39)</f>
        <v>1839.8797015610296</v>
      </c>
      <c r="Y40" s="4">
        <f t="shared" si="84"/>
        <v>1987.0700776859121</v>
      </c>
      <c r="Z40" s="4">
        <f t="shared" si="84"/>
        <v>2146.035683900785</v>
      </c>
      <c r="AA40" s="4">
        <f t="shared" si="84"/>
        <v>2317.7185386128476</v>
      </c>
      <c r="AB40" s="4">
        <f t="shared" si="84"/>
        <v>2503.136021701876</v>
      </c>
      <c r="AC40" s="4">
        <f t="shared" si="84"/>
        <v>2703.3869034380255</v>
      </c>
      <c r="AD40" s="4">
        <f t="shared" si="84"/>
        <v>2919.6578557130679</v>
      </c>
      <c r="AE40" s="4">
        <f t="shared" si="84"/>
        <v>3153.2304841701125</v>
      </c>
      <c r="AF40" s="4">
        <f t="shared" si="84"/>
        <v>3405.4889229037217</v>
      </c>
      <c r="AG40" s="4">
        <f t="shared" si="84"/>
        <v>3677.9280367360188</v>
      </c>
      <c r="AH40" s="4">
        <f t="shared" si="84"/>
        <v>3972.1622796749011</v>
      </c>
      <c r="AI40" s="4">
        <f t="shared" si="84"/>
        <v>4289.9352620488935</v>
      </c>
      <c r="AJ40" s="4">
        <f t="shared" si="84"/>
        <v>4633.1300830128039</v>
      </c>
      <c r="AK40" s="4">
        <f t="shared" si="84"/>
        <v>5003.7804896538282</v>
      </c>
      <c r="AL40" s="4">
        <f t="shared" si="84"/>
        <v>5404.0829288261348</v>
      </c>
      <c r="AM40" s="4">
        <f t="shared" si="84"/>
        <v>5836.4095631322252</v>
      </c>
      <c r="AN40" s="4">
        <f t="shared" si="84"/>
        <v>6303.322328182805</v>
      </c>
      <c r="AO40" s="4">
        <f t="shared" si="84"/>
        <v>6807.5881144374271</v>
      </c>
      <c r="AP40" s="4">
        <f t="shared" si="84"/>
        <v>7284.1192824480477</v>
      </c>
      <c r="AQ40" s="4">
        <f t="shared" si="84"/>
        <v>7794.0076322194109</v>
      </c>
      <c r="AR40" s="4">
        <f t="shared" si="84"/>
        <v>8339.5881664747722</v>
      </c>
      <c r="AS40" s="4">
        <f t="shared" si="84"/>
        <v>8923.3593381280043</v>
      </c>
      <c r="AT40" s="4">
        <f t="shared" si="84"/>
        <v>9547.994491796966</v>
      </c>
      <c r="AU40" s="4">
        <f t="shared" si="84"/>
        <v>10216.354106222754</v>
      </c>
      <c r="AV40" s="4">
        <f t="shared" si="84"/>
        <v>10931.498893658347</v>
      </c>
      <c r="AW40" s="4">
        <f t="shared" si="84"/>
        <v>11696.703816214429</v>
      </c>
      <c r="AX40" s="4">
        <f t="shared" si="84"/>
        <v>12515.47308334944</v>
      </c>
      <c r="AY40" s="4">
        <f t="shared" si="84"/>
        <v>13391.556199183899</v>
      </c>
      <c r="AZ40" s="4">
        <f t="shared" si="84"/>
        <v>14328.965133126776</v>
      </c>
    </row>
    <row r="41" spans="1:52" x14ac:dyDescent="0.35">
      <c r="A41" s="1" t="s">
        <v>68</v>
      </c>
      <c r="B41" s="46">
        <f>_xlfn.RRI(1,B40,C40)</f>
        <v>0.33999999999999986</v>
      </c>
      <c r="C41" s="46">
        <f t="shared" ref="C41:AY41" si="85">_xlfn.RRI(1,C40,D40)</f>
        <v>0.3400000000000003</v>
      </c>
      <c r="D41" s="46">
        <f t="shared" si="85"/>
        <v>0.49999999999999956</v>
      </c>
      <c r="E41" s="46">
        <f t="shared" si="85"/>
        <v>0.5</v>
      </c>
      <c r="F41" s="46">
        <f t="shared" si="85"/>
        <v>0.2200000000000002</v>
      </c>
      <c r="G41" s="46">
        <f t="shared" si="85"/>
        <v>0.17999999999999972</v>
      </c>
      <c r="H41" s="46">
        <f t="shared" si="85"/>
        <v>0.1899999999999995</v>
      </c>
      <c r="I41" s="46">
        <f t="shared" si="85"/>
        <v>0.35000000000000053</v>
      </c>
      <c r="J41" s="46">
        <f t="shared" si="85"/>
        <v>-0.25999999999999979</v>
      </c>
      <c r="K41" s="46">
        <f t="shared" si="85"/>
        <v>0.67999999999999972</v>
      </c>
      <c r="L41" s="46">
        <f t="shared" si="85"/>
        <v>0.30999999999999983</v>
      </c>
      <c r="M41" s="46">
        <f t="shared" si="85"/>
        <v>0.60093968690573729</v>
      </c>
      <c r="N41" s="46">
        <f t="shared" si="85"/>
        <v>-0.23143989396167486</v>
      </c>
      <c r="O41" s="46">
        <f t="shared" si="85"/>
        <v>0.18478574653867463</v>
      </c>
      <c r="P41" s="46">
        <f t="shared" si="85"/>
        <v>0.28853600824144965</v>
      </c>
      <c r="Q41" s="46">
        <f t="shared" si="85"/>
        <v>0.34970201126710587</v>
      </c>
      <c r="R41" s="46">
        <f t="shared" si="85"/>
        <v>0.13458131215924629</v>
      </c>
      <c r="S41" s="46">
        <f t="shared" si="85"/>
        <v>0.11314233623690328</v>
      </c>
      <c r="T41" s="46">
        <f t="shared" si="85"/>
        <v>3.7496715782932011E-3</v>
      </c>
      <c r="U41" s="46">
        <f t="shared" si="85"/>
        <v>-0.25459277052776397</v>
      </c>
      <c r="V41" s="46">
        <f t="shared" si="85"/>
        <v>0.73046697918510017</v>
      </c>
      <c r="W41" s="46">
        <f t="shared" si="85"/>
        <v>8.0000000000000293E-2</v>
      </c>
      <c r="X41" s="39">
        <f t="shared" si="85"/>
        <v>8.0000000000000071E-2</v>
      </c>
      <c r="Y41" s="39">
        <f t="shared" si="85"/>
        <v>7.9999999999999849E-2</v>
      </c>
      <c r="Z41" s="39">
        <f t="shared" si="85"/>
        <v>7.9999999999999849E-2</v>
      </c>
      <c r="AA41" s="39">
        <f t="shared" si="85"/>
        <v>8.0000000000000293E-2</v>
      </c>
      <c r="AB41" s="39">
        <f t="shared" si="85"/>
        <v>7.9999999999999849E-2</v>
      </c>
      <c r="AC41" s="39">
        <f t="shared" si="85"/>
        <v>8.0000000000000071E-2</v>
      </c>
      <c r="AD41" s="39">
        <f t="shared" si="85"/>
        <v>7.9999999999999627E-2</v>
      </c>
      <c r="AE41" s="39">
        <f t="shared" si="85"/>
        <v>8.0000000000000071E-2</v>
      </c>
      <c r="AF41" s="39">
        <f t="shared" si="85"/>
        <v>7.9999999999999849E-2</v>
      </c>
      <c r="AG41" s="39">
        <f t="shared" si="85"/>
        <v>8.0000000000000293E-2</v>
      </c>
      <c r="AH41" s="39">
        <f t="shared" si="85"/>
        <v>8.0000000000000071E-2</v>
      </c>
      <c r="AI41" s="39">
        <f t="shared" si="85"/>
        <v>7.9999999999999849E-2</v>
      </c>
      <c r="AJ41" s="39">
        <f t="shared" si="85"/>
        <v>8.0000000000000071E-2</v>
      </c>
      <c r="AK41" s="39">
        <f t="shared" si="85"/>
        <v>8.0000000000000071E-2</v>
      </c>
      <c r="AL41" s="39">
        <f t="shared" si="85"/>
        <v>7.9999999999999849E-2</v>
      </c>
      <c r="AM41" s="39">
        <f t="shared" si="85"/>
        <v>8.0000000000000293E-2</v>
      </c>
      <c r="AN41" s="39">
        <f t="shared" si="85"/>
        <v>7.9999999999999627E-2</v>
      </c>
      <c r="AO41" s="39">
        <f t="shared" si="85"/>
        <v>7.0000000000000062E-2</v>
      </c>
      <c r="AP41" s="39">
        <f t="shared" si="85"/>
        <v>7.0000000000000062E-2</v>
      </c>
      <c r="AQ41" s="39">
        <f t="shared" si="85"/>
        <v>7.0000000000000284E-2</v>
      </c>
      <c r="AR41" s="39">
        <f t="shared" si="85"/>
        <v>6.999999999999984E-2</v>
      </c>
      <c r="AS41" s="39">
        <f t="shared" si="85"/>
        <v>7.0000000000000062E-2</v>
      </c>
      <c r="AT41" s="39">
        <f t="shared" si="85"/>
        <v>7.0000000000000062E-2</v>
      </c>
      <c r="AU41" s="39">
        <f t="shared" si="85"/>
        <v>7.0000000000000062E-2</v>
      </c>
      <c r="AV41" s="39">
        <f t="shared" si="85"/>
        <v>6.999999999999984E-2</v>
      </c>
      <c r="AW41" s="39">
        <f t="shared" si="85"/>
        <v>7.0000000000000062E-2</v>
      </c>
      <c r="AX41" s="39">
        <f t="shared" si="85"/>
        <v>6.999999999999984E-2</v>
      </c>
      <c r="AY41" s="39">
        <f t="shared" si="85"/>
        <v>7.0000000000000284E-2</v>
      </c>
      <c r="AZ41" s="2"/>
    </row>
    <row r="42" spans="1:52" x14ac:dyDescent="0.35"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52" x14ac:dyDescent="0.35">
      <c r="A43" s="24" t="s">
        <v>47</v>
      </c>
      <c r="B43" s="24"/>
      <c r="C43" s="24"/>
      <c r="D43" s="24"/>
      <c r="E43" s="24"/>
      <c r="F43" s="24"/>
      <c r="G43" s="6"/>
      <c r="H43" s="6"/>
      <c r="I43" s="6"/>
      <c r="J43" s="6"/>
      <c r="K43" s="6"/>
      <c r="L43" s="6"/>
    </row>
  </sheetData>
  <mergeCells count="1">
    <mergeCell ref="X7:AZ7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088-722D-45E1-98EB-6DA7F6548A27}">
  <sheetPr>
    <tabColor theme="7" tint="0.79998168889431442"/>
  </sheetPr>
  <dimension ref="A1:AZ44"/>
  <sheetViews>
    <sheetView topLeftCell="X1" zoomScale="70" zoomScaleNormal="70" workbookViewId="0">
      <selection activeCell="AP10" sqref="AP10:AZ40"/>
    </sheetView>
  </sheetViews>
  <sheetFormatPr baseColWidth="10" defaultRowHeight="14.5" x14ac:dyDescent="0.35"/>
  <cols>
    <col min="1" max="1" width="31.1796875" customWidth="1"/>
    <col min="2" max="3" width="12.36328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1" t="s">
        <v>66</v>
      </c>
      <c r="B1" s="1" t="s">
        <v>69</v>
      </c>
      <c r="C1" s="48" t="s">
        <v>76</v>
      </c>
      <c r="D1" s="4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37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2.2745790331341661E-2</v>
      </c>
      <c r="N4" s="12">
        <v>2.1018537661084694E-2</v>
      </c>
      <c r="O4" s="12">
        <v>2.8072069640326609E-2</v>
      </c>
      <c r="P4" s="12">
        <v>3.7024705333954848E-2</v>
      </c>
      <c r="Q4" s="12">
        <v>4.1016640665626623E-2</v>
      </c>
      <c r="R4" s="12">
        <v>5.199198195940867E-2</v>
      </c>
      <c r="S4" s="12">
        <v>4.4644195207084375E-2</v>
      </c>
      <c r="T4" s="12">
        <v>5.3852405870158819E-2</v>
      </c>
      <c r="U4" s="12">
        <v>4.8575092267604827E-2</v>
      </c>
      <c r="V4" s="12">
        <v>9.3894114539950849E-2</v>
      </c>
      <c r="W4" s="12">
        <v>7.7263120087306084E-2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2.9164051920599791E-2</v>
      </c>
      <c r="N5" s="12">
        <v>4.7267851156553804E-2</v>
      </c>
      <c r="O5" s="12">
        <v>4.7346758376840423E-2</v>
      </c>
      <c r="P5" s="12">
        <v>0.10862941159068722</v>
      </c>
      <c r="Q5" s="12">
        <v>5.1075877689694224E-2</v>
      </c>
      <c r="R5" s="12">
        <v>6.2926562926562929E-2</v>
      </c>
      <c r="S5" s="12">
        <v>5.9314473191930249E-2</v>
      </c>
      <c r="T5" s="12">
        <v>5.9584599479966173E-2</v>
      </c>
      <c r="U5" s="13"/>
      <c r="V5" s="13"/>
      <c r="W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2.342172306242591E-2</v>
      </c>
      <c r="N6" s="15">
        <v>2.3796640780994669E-2</v>
      </c>
      <c r="O6" s="15">
        <v>3.012251342492276E-2</v>
      </c>
      <c r="P6" s="15">
        <v>4.4681275151059074E-2</v>
      </c>
      <c r="Q6" s="15">
        <v>4.2094101187907747E-2</v>
      </c>
      <c r="R6" s="15">
        <v>5.3167908195474956E-2</v>
      </c>
      <c r="S6" s="15">
        <v>4.6235628124924023E-2</v>
      </c>
      <c r="T6" s="15">
        <v>5.4479024612713124E-2</v>
      </c>
      <c r="U6" s="15">
        <v>4.8575092267604827E-2</v>
      </c>
      <c r="V6" s="16">
        <v>9.3894114539950849E-2</v>
      </c>
      <c r="W6" s="16">
        <v>7.7263120087306084E-2</v>
      </c>
    </row>
    <row r="7" spans="1:52" x14ac:dyDescent="0.35">
      <c r="A7" s="1"/>
      <c r="B7" s="1"/>
      <c r="C7" s="1"/>
      <c r="D7" s="25"/>
      <c r="E7" s="25"/>
      <c r="F7" s="25"/>
      <c r="G7" s="25"/>
      <c r="H7" s="25"/>
      <c r="I7" s="25"/>
      <c r="J7" s="25"/>
      <c r="K7" s="25"/>
      <c r="L7" s="25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x14ac:dyDescent="0.35">
      <c r="A8" s="1"/>
      <c r="B8" s="1"/>
      <c r="C8" s="1"/>
      <c r="D8" s="9"/>
      <c r="E8" s="9"/>
      <c r="F8" s="9"/>
      <c r="G8" s="9"/>
      <c r="H8" s="9"/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7"/>
      <c r="X8" s="49" t="s">
        <v>79</v>
      </c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35">
      <c r="A9" s="1"/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50">
        <v>2022</v>
      </c>
      <c r="Y9" s="50">
        <v>2023</v>
      </c>
      <c r="Z9" s="50">
        <v>2024</v>
      </c>
      <c r="AA9" s="50">
        <v>2025</v>
      </c>
      <c r="AB9" s="50">
        <v>2026</v>
      </c>
      <c r="AC9" s="50">
        <v>2027</v>
      </c>
      <c r="AD9" s="50">
        <v>2028</v>
      </c>
      <c r="AE9" s="50">
        <v>2029</v>
      </c>
      <c r="AF9" s="50">
        <v>2030</v>
      </c>
      <c r="AG9" s="50">
        <v>2031</v>
      </c>
      <c r="AH9" s="50">
        <v>2032</v>
      </c>
      <c r="AI9" s="50">
        <v>2033</v>
      </c>
      <c r="AJ9" s="50">
        <v>2034</v>
      </c>
      <c r="AK9" s="50">
        <v>2035</v>
      </c>
      <c r="AL9" s="50">
        <v>2036</v>
      </c>
      <c r="AM9" s="50">
        <v>2037</v>
      </c>
      <c r="AN9" s="50">
        <v>2038</v>
      </c>
      <c r="AO9" s="50">
        <v>2039</v>
      </c>
      <c r="AP9" s="50">
        <v>2040</v>
      </c>
      <c r="AQ9" s="50">
        <v>2041</v>
      </c>
      <c r="AR9" s="50">
        <v>2042</v>
      </c>
      <c r="AS9" s="50">
        <v>2043</v>
      </c>
      <c r="AT9" s="50">
        <v>2044</v>
      </c>
      <c r="AU9" s="50">
        <v>2045</v>
      </c>
      <c r="AV9" s="50">
        <v>2046</v>
      </c>
      <c r="AW9" s="50">
        <v>2047</v>
      </c>
      <c r="AX9" s="50">
        <v>2048</v>
      </c>
      <c r="AY9" s="50">
        <v>2049</v>
      </c>
      <c r="AZ9" s="50">
        <v>2050</v>
      </c>
    </row>
    <row r="10" spans="1:52" x14ac:dyDescent="0.35">
      <c r="A10" s="1" t="s">
        <v>0</v>
      </c>
      <c r="B10" s="23">
        <f>C10/1.34</f>
        <v>2.6751099325604071</v>
      </c>
      <c r="C10" s="23">
        <f>D10/1.34</f>
        <v>3.5846473096309457</v>
      </c>
      <c r="D10" s="23">
        <f>E10/1.5</f>
        <v>4.8034273949054676</v>
      </c>
      <c r="E10" s="23">
        <f>F10/1.5</f>
        <v>7.2051410923582013</v>
      </c>
      <c r="F10" s="23">
        <f>G10/1.22</f>
        <v>10.807711638537302</v>
      </c>
      <c r="G10" s="23">
        <f>H10/1.18</f>
        <v>13.185408199015509</v>
      </c>
      <c r="H10" s="23">
        <f>I10/1.19</f>
        <v>15.558781674838301</v>
      </c>
      <c r="I10" s="23">
        <f>J10/1.35</f>
        <v>18.514950193057576</v>
      </c>
      <c r="J10" s="23">
        <f>K10/(1-0.26)</f>
        <v>24.995182760627728</v>
      </c>
      <c r="K10" s="23">
        <f>L10/1.68</f>
        <v>18.496435242864518</v>
      </c>
      <c r="L10" s="23">
        <f>M10/1.31</f>
        <v>31.07401120801239</v>
      </c>
      <c r="M10" s="4">
        <f>$M$6*'Eurostat Collected Portables GU'!M3</f>
        <v>40.706954682496232</v>
      </c>
      <c r="N10" s="4">
        <f>$N$6*'Eurostat Collected Portables GU'!N3</f>
        <v>45.427787250918826</v>
      </c>
      <c r="O10" s="4">
        <f>$O$6*'Eurostat Collected Portables GU'!O3</f>
        <v>59.522086527647375</v>
      </c>
      <c r="P10" s="4">
        <f>$P$6*'Eurostat Collected Portables GU'!P3</f>
        <v>93.696633991770881</v>
      </c>
      <c r="Q10" s="4">
        <f>$Q$6*'Eurostat Collected Portables GU'!Q3</f>
        <v>96.774338630999907</v>
      </c>
      <c r="R10" s="4">
        <f>$R$6*'Eurostat Collected Portables GU'!R3</f>
        <v>116.3313831316992</v>
      </c>
      <c r="S10" s="4">
        <f>$S$6*'Eurostat Collected Portables GU'!S3</f>
        <v>97.880824740464163</v>
      </c>
      <c r="T10" s="4">
        <f>$T$6*'Eurostat Collected Portables GU'!T3</f>
        <v>123.66738587085879</v>
      </c>
      <c r="U10" s="4">
        <f>$U$6*'Eurostat Collected Portables GU'!U3</f>
        <v>115.41441922782907</v>
      </c>
      <c r="V10" s="4">
        <f>$V$6*'Eurostat Collected Portables GU'!V3</f>
        <v>265.62645003352094</v>
      </c>
      <c r="W10" s="4">
        <f>$W$6*'Eurostat Collected Portables GU'!W3</f>
        <v>214.01884264183786</v>
      </c>
      <c r="X10" s="51">
        <f>W10+(W10*0.11)</f>
        <v>237.56091533244003</v>
      </c>
      <c r="Y10" s="51">
        <f t="shared" ref="Y10:AZ19" si="0">X10+(X10*0.11)</f>
        <v>263.69261601900843</v>
      </c>
      <c r="Z10" s="51">
        <f t="shared" si="0"/>
        <v>292.69880378109934</v>
      </c>
      <c r="AA10" s="51">
        <f t="shared" si="0"/>
        <v>324.89567219702025</v>
      </c>
      <c r="AB10" s="51">
        <f t="shared" si="0"/>
        <v>360.63419613869246</v>
      </c>
      <c r="AC10" s="51">
        <f t="shared" si="0"/>
        <v>400.30395771394865</v>
      </c>
      <c r="AD10" s="51">
        <f t="shared" si="0"/>
        <v>444.33739306248299</v>
      </c>
      <c r="AE10" s="51">
        <f t="shared" si="0"/>
        <v>493.21450629935612</v>
      </c>
      <c r="AF10" s="51">
        <f t="shared" si="0"/>
        <v>547.46810199228526</v>
      </c>
      <c r="AG10" s="51">
        <f t="shared" si="0"/>
        <v>607.68959321143666</v>
      </c>
      <c r="AH10" s="51">
        <f t="shared" si="0"/>
        <v>674.5354484646947</v>
      </c>
      <c r="AI10" s="51">
        <f t="shared" si="0"/>
        <v>748.73434779581112</v>
      </c>
      <c r="AJ10" s="51">
        <f t="shared" si="0"/>
        <v>831.09512605335033</v>
      </c>
      <c r="AK10" s="51">
        <f t="shared" si="0"/>
        <v>922.51558991921888</v>
      </c>
      <c r="AL10" s="51">
        <f t="shared" si="0"/>
        <v>1023.9923048103329</v>
      </c>
      <c r="AM10" s="51">
        <f t="shared" si="0"/>
        <v>1136.6314583394696</v>
      </c>
      <c r="AN10" s="51">
        <f t="shared" si="0"/>
        <v>1261.6609187568113</v>
      </c>
      <c r="AO10" s="51">
        <f t="shared" si="0"/>
        <v>1400.4436198200606</v>
      </c>
      <c r="AP10" s="51">
        <f>AO10+(AO10*0.1)</f>
        <v>1540.4879818020665</v>
      </c>
      <c r="AQ10" s="51">
        <f t="shared" ref="AQ10:AZ10" si="1">AP10+(AP10*0.1)</f>
        <v>1694.5367799822732</v>
      </c>
      <c r="AR10" s="51">
        <f t="shared" si="1"/>
        <v>1863.9904579805004</v>
      </c>
      <c r="AS10" s="51">
        <f t="shared" si="1"/>
        <v>2050.3895037785505</v>
      </c>
      <c r="AT10" s="51">
        <f t="shared" si="1"/>
        <v>2255.4284541564057</v>
      </c>
      <c r="AU10" s="51">
        <f t="shared" si="1"/>
        <v>2480.9712995720461</v>
      </c>
      <c r="AV10" s="51">
        <f t="shared" si="1"/>
        <v>2729.0684295292508</v>
      </c>
      <c r="AW10" s="51">
        <f t="shared" si="1"/>
        <v>3001.975272482176</v>
      </c>
      <c r="AX10" s="51">
        <f t="shared" si="1"/>
        <v>3302.1727997303938</v>
      </c>
      <c r="AY10" s="51">
        <f t="shared" si="1"/>
        <v>3632.390079703433</v>
      </c>
      <c r="AZ10" s="51">
        <f t="shared" si="1"/>
        <v>3995.6290876737762</v>
      </c>
    </row>
    <row r="11" spans="1:52" x14ac:dyDescent="0.35">
      <c r="A11" s="1" t="s">
        <v>1</v>
      </c>
      <c r="B11" s="23">
        <f t="shared" ref="B11:C11" si="2">C11/1.34</f>
        <v>3.4308515763389789</v>
      </c>
      <c r="C11" s="23">
        <f t="shared" si="2"/>
        <v>4.5973411122942318</v>
      </c>
      <c r="D11" s="23">
        <f t="shared" ref="D11:E11" si="3">E11/1.5</f>
        <v>6.1604370904742716</v>
      </c>
      <c r="E11" s="23">
        <f t="shared" si="3"/>
        <v>9.2406556357114074</v>
      </c>
      <c r="F11" s="23">
        <f t="shared" ref="F11:F40" si="4">G11/1.22</f>
        <v>13.860983453567112</v>
      </c>
      <c r="G11" s="23">
        <f t="shared" ref="G11:G40" si="5">H11/1.18</f>
        <v>16.910399813351876</v>
      </c>
      <c r="H11" s="23">
        <f t="shared" ref="H11:H40" si="6">I11/1.19</f>
        <v>19.954271779755214</v>
      </c>
      <c r="I11" s="23">
        <f t="shared" ref="I11:I40" si="7">J11/1.35</f>
        <v>23.745583417908705</v>
      </c>
      <c r="J11" s="23">
        <f t="shared" ref="J11:J40" si="8">K11/(1-0.26)</f>
        <v>32.056537614176754</v>
      </c>
      <c r="K11" s="23">
        <f t="shared" ref="K11:K40" si="9">L11/1.68</f>
        <v>23.721837834490799</v>
      </c>
      <c r="L11" s="23">
        <f t="shared" ref="L11:L40" si="10">M11/1.31</f>
        <v>39.852687561944542</v>
      </c>
      <c r="M11" s="4">
        <f>$M$6*'Eurostat Collected Portables GU'!M4</f>
        <v>52.207020706147354</v>
      </c>
      <c r="N11" s="4">
        <f>$N$6*'Eurostat Collected Portables GU'!N4</f>
        <v>54.089764495200882</v>
      </c>
      <c r="O11" s="4">
        <f>$O$6*'Eurostat Collected Portables GU'!O4</f>
        <v>69.221535850472506</v>
      </c>
      <c r="P11" s="4">
        <f>$P$6*'Eurostat Collected Portables GU'!P4</f>
        <v>104.68822767893141</v>
      </c>
      <c r="Q11" s="4">
        <f>$Q$6*'Eurostat Collected Portables GU'!Q4</f>
        <v>102.62541869611908</v>
      </c>
      <c r="R11" s="4">
        <f>$R$6*'Eurostat Collected Portables GU'!R4</f>
        <v>167.63841454033255</v>
      </c>
      <c r="S11" s="4">
        <f>$S$6*'Eurostat Collected Portables GU'!S4</f>
        <v>130.06082191541128</v>
      </c>
      <c r="T11" s="4">
        <f>$T$6*'Eurostat Collected Portables GU'!T4</f>
        <v>159.89593723831302</v>
      </c>
      <c r="U11" s="4">
        <f>$U$6*'Eurostat Collected Portables GU'!U4</f>
        <v>164.42668732584235</v>
      </c>
      <c r="V11" s="4">
        <f>$V$6*'Eurostat Collected Portables GU'!V4</f>
        <v>295.67256668630523</v>
      </c>
      <c r="W11" s="4">
        <f>$W$6*'Eurostat Collected Portables GU'!W4</f>
        <v>262.07650333614225</v>
      </c>
      <c r="X11" s="51">
        <f t="shared" ref="X11:AM40" si="11">W11+(W11*0.11)</f>
        <v>290.90491870311791</v>
      </c>
      <c r="Y11" s="51">
        <f t="shared" si="11"/>
        <v>322.9044597604609</v>
      </c>
      <c r="Z11" s="51">
        <f t="shared" si="11"/>
        <v>358.42395033411162</v>
      </c>
      <c r="AA11" s="51">
        <f t="shared" si="11"/>
        <v>397.85058487086388</v>
      </c>
      <c r="AB11" s="51">
        <f t="shared" si="11"/>
        <v>441.61414920665891</v>
      </c>
      <c r="AC11" s="51">
        <f t="shared" si="11"/>
        <v>490.19170561939137</v>
      </c>
      <c r="AD11" s="51">
        <f t="shared" si="11"/>
        <v>544.11279323752444</v>
      </c>
      <c r="AE11" s="51">
        <f t="shared" si="11"/>
        <v>603.96520049365211</v>
      </c>
      <c r="AF11" s="51">
        <f t="shared" si="11"/>
        <v>670.40137254795388</v>
      </c>
      <c r="AG11" s="51">
        <f t="shared" si="11"/>
        <v>744.14552352822875</v>
      </c>
      <c r="AH11" s="51">
        <f t="shared" si="11"/>
        <v>826.00153111633392</v>
      </c>
      <c r="AI11" s="51">
        <f t="shared" si="11"/>
        <v>916.86169953913065</v>
      </c>
      <c r="AJ11" s="51">
        <f t="shared" si="11"/>
        <v>1017.7164864884351</v>
      </c>
      <c r="AK11" s="51">
        <f t="shared" si="11"/>
        <v>1129.6653000021629</v>
      </c>
      <c r="AL11" s="51">
        <f t="shared" si="11"/>
        <v>1253.9284830024008</v>
      </c>
      <c r="AM11" s="51">
        <f t="shared" si="11"/>
        <v>1391.8606161326647</v>
      </c>
      <c r="AN11" s="51">
        <f t="shared" si="0"/>
        <v>1544.9652839072578</v>
      </c>
      <c r="AO11" s="51">
        <f t="shared" si="0"/>
        <v>1714.9114651370562</v>
      </c>
      <c r="AP11" s="51">
        <f t="shared" ref="AP11:AZ40" si="12">AO11+(AO11*0.1)</f>
        <v>1886.4026116507619</v>
      </c>
      <c r="AQ11" s="51">
        <f t="shared" si="12"/>
        <v>2075.0428728158381</v>
      </c>
      <c r="AR11" s="51">
        <f t="shared" si="12"/>
        <v>2282.547160097422</v>
      </c>
      <c r="AS11" s="51">
        <f t="shared" si="12"/>
        <v>2510.8018761071644</v>
      </c>
      <c r="AT11" s="51">
        <f t="shared" si="12"/>
        <v>2761.882063717881</v>
      </c>
      <c r="AU11" s="51">
        <f t="shared" si="12"/>
        <v>3038.0702700896691</v>
      </c>
      <c r="AV11" s="51">
        <f t="shared" si="12"/>
        <v>3341.8772970986361</v>
      </c>
      <c r="AW11" s="51">
        <f t="shared" si="12"/>
        <v>3676.0650268084996</v>
      </c>
      <c r="AX11" s="51">
        <f t="shared" si="12"/>
        <v>4043.6715294893497</v>
      </c>
      <c r="AY11" s="51">
        <f t="shared" si="12"/>
        <v>4448.0386824382849</v>
      </c>
      <c r="AZ11" s="51">
        <f t="shared" si="12"/>
        <v>4892.8425506821131</v>
      </c>
    </row>
    <row r="12" spans="1:52" x14ac:dyDescent="0.35">
      <c r="A12" s="1" t="s">
        <v>2</v>
      </c>
      <c r="B12" s="23">
        <f t="shared" ref="B12:C12" si="13">C12/1.34</f>
        <v>0.16623237785760875</v>
      </c>
      <c r="C12" s="23">
        <f t="shared" si="13"/>
        <v>0.22275138632919575</v>
      </c>
      <c r="D12" s="23">
        <f t="shared" ref="D12:E12" si="14">E12/1.5</f>
        <v>0.29848685768112232</v>
      </c>
      <c r="E12" s="23">
        <f t="shared" si="14"/>
        <v>0.44773028652168345</v>
      </c>
      <c r="F12" s="23">
        <f t="shared" si="4"/>
        <v>0.67159542978252518</v>
      </c>
      <c r="G12" s="23">
        <f t="shared" si="5"/>
        <v>0.81934642433468063</v>
      </c>
      <c r="H12" s="23">
        <f t="shared" si="6"/>
        <v>0.96682878071492306</v>
      </c>
      <c r="I12" s="23">
        <f t="shared" si="7"/>
        <v>1.1505262490507584</v>
      </c>
      <c r="J12" s="23">
        <f t="shared" si="8"/>
        <v>1.5532104362185239</v>
      </c>
      <c r="K12" s="23">
        <f t="shared" si="9"/>
        <v>1.1493757228017076</v>
      </c>
      <c r="L12" s="23">
        <f t="shared" si="10"/>
        <v>1.9309512143068688</v>
      </c>
      <c r="M12" s="4">
        <f>$M$6*'Eurostat Collected Portables GU'!M5</f>
        <v>2.5295460907419982</v>
      </c>
      <c r="N12" s="4">
        <f>$N$6*'Eurostat Collected Portables GU'!N5</f>
        <v>6.2109232438396083</v>
      </c>
      <c r="O12" s="4">
        <f>$O$6*'Eurostat Collected Portables GU'!O5</f>
        <v>7.4402608159559218</v>
      </c>
      <c r="P12" s="4">
        <f>$P$6*'Eurostat Collected Portables GU'!P5</f>
        <v>13.5384263707709</v>
      </c>
      <c r="Q12" s="4">
        <f>$Q$6*'Eurostat Collected Portables GU'!Q5</f>
        <v>13.554300582506295</v>
      </c>
      <c r="R12" s="4">
        <f>$R$6*'Eurostat Collected Portables GU'!R5</f>
        <v>19.246782766761935</v>
      </c>
      <c r="S12" s="4">
        <f>$S$6*'Eurostat Collected Portables GU'!S5</f>
        <v>17.939423712470521</v>
      </c>
      <c r="T12" s="4">
        <f>$T$6*'Eurostat Collected Portables GU'!T5</f>
        <v>21.900567894310676</v>
      </c>
      <c r="U12" s="4">
        <f>$U$6*'Eurostat Collected Portables GU'!U5</f>
        <v>19.041436168901093</v>
      </c>
      <c r="V12" s="4">
        <f>$V$6*'Eurostat Collected Portables GU'!V5</f>
        <v>38.308798732299948</v>
      </c>
      <c r="W12" s="4">
        <f>$W$6*'Eurostat Collected Portables GU'!W5</f>
        <v>34.613877799113126</v>
      </c>
      <c r="X12" s="51">
        <f t="shared" si="11"/>
        <v>38.421404357015568</v>
      </c>
      <c r="Y12" s="51">
        <f t="shared" si="0"/>
        <v>42.647758836287281</v>
      </c>
      <c r="Z12" s="51">
        <f t="shared" si="0"/>
        <v>47.339012308278882</v>
      </c>
      <c r="AA12" s="51">
        <f t="shared" si="0"/>
        <v>52.546303662189558</v>
      </c>
      <c r="AB12" s="51">
        <f t="shared" si="0"/>
        <v>58.326397065030406</v>
      </c>
      <c r="AC12" s="51">
        <f t="shared" si="0"/>
        <v>64.742300742183744</v>
      </c>
      <c r="AD12" s="51">
        <f t="shared" si="0"/>
        <v>71.863953823823962</v>
      </c>
      <c r="AE12" s="51">
        <f t="shared" si="0"/>
        <v>79.768988744444599</v>
      </c>
      <c r="AF12" s="51">
        <f t="shared" si="0"/>
        <v>88.543577506333506</v>
      </c>
      <c r="AG12" s="51">
        <f t="shared" si="0"/>
        <v>98.283371032030189</v>
      </c>
      <c r="AH12" s="51">
        <f t="shared" si="0"/>
        <v>109.09454184555351</v>
      </c>
      <c r="AI12" s="51">
        <f t="shared" si="0"/>
        <v>121.0949414485644</v>
      </c>
      <c r="AJ12" s="51">
        <f t="shared" si="0"/>
        <v>134.41538500790648</v>
      </c>
      <c r="AK12" s="51">
        <f t="shared" si="0"/>
        <v>149.20107735877619</v>
      </c>
      <c r="AL12" s="51">
        <f t="shared" si="0"/>
        <v>165.61319586824158</v>
      </c>
      <c r="AM12" s="51">
        <f t="shared" si="0"/>
        <v>183.83064741374815</v>
      </c>
      <c r="AN12" s="51">
        <f t="shared" si="0"/>
        <v>204.05201862926046</v>
      </c>
      <c r="AO12" s="51">
        <f t="shared" si="0"/>
        <v>226.49774067847912</v>
      </c>
      <c r="AP12" s="51">
        <f t="shared" si="12"/>
        <v>249.14751474632703</v>
      </c>
      <c r="AQ12" s="51">
        <f t="shared" si="12"/>
        <v>274.06226622095971</v>
      </c>
      <c r="AR12" s="51">
        <f t="shared" si="12"/>
        <v>301.46849284305569</v>
      </c>
      <c r="AS12" s="51">
        <f t="shared" si="12"/>
        <v>331.61534212736126</v>
      </c>
      <c r="AT12" s="51">
        <f t="shared" si="12"/>
        <v>364.77687634009737</v>
      </c>
      <c r="AU12" s="51">
        <f t="shared" si="12"/>
        <v>401.2545639741071</v>
      </c>
      <c r="AV12" s="51">
        <f t="shared" si="12"/>
        <v>441.38002037151784</v>
      </c>
      <c r="AW12" s="51">
        <f t="shared" si="12"/>
        <v>485.51802240866965</v>
      </c>
      <c r="AX12" s="51">
        <f t="shared" si="12"/>
        <v>534.0698246495366</v>
      </c>
      <c r="AY12" s="51">
        <f t="shared" si="12"/>
        <v>587.47680711449027</v>
      </c>
      <c r="AZ12" s="51">
        <f t="shared" si="12"/>
        <v>646.22448782593926</v>
      </c>
    </row>
    <row r="13" spans="1:52" x14ac:dyDescent="0.35">
      <c r="A13" s="1" t="s">
        <v>3</v>
      </c>
      <c r="B13" s="23">
        <f t="shared" ref="B13:C13" si="15">C13/1.34</f>
        <v>0.10338728615992064</v>
      </c>
      <c r="C13" s="23">
        <f t="shared" si="15"/>
        <v>0.13853896345429367</v>
      </c>
      <c r="D13" s="23">
        <f t="shared" ref="D13:E13" si="16">E13/1.5</f>
        <v>0.18564221102875353</v>
      </c>
      <c r="E13" s="23">
        <f t="shared" si="16"/>
        <v>0.27846331654313028</v>
      </c>
      <c r="F13" s="23">
        <f t="shared" si="4"/>
        <v>0.41769497481469542</v>
      </c>
      <c r="G13" s="23">
        <f t="shared" si="5"/>
        <v>0.50958786927392841</v>
      </c>
      <c r="H13" s="23">
        <f t="shared" si="6"/>
        <v>0.60131368574323552</v>
      </c>
      <c r="I13" s="23">
        <f t="shared" si="7"/>
        <v>0.71556328603445019</v>
      </c>
      <c r="J13" s="23">
        <f t="shared" si="8"/>
        <v>0.96601043614650783</v>
      </c>
      <c r="K13" s="23">
        <f t="shared" si="9"/>
        <v>0.71484772274841579</v>
      </c>
      <c r="L13" s="23">
        <f t="shared" si="10"/>
        <v>1.2009441742173386</v>
      </c>
      <c r="M13" s="4">
        <f>$M$6*'Eurostat Collected Portables GU'!M6</f>
        <v>1.5732368682247135</v>
      </c>
      <c r="N13" s="4">
        <f>$N$6*'Eurostat Collected Portables GU'!N6</f>
        <v>1.700239446606745</v>
      </c>
      <c r="O13" s="4">
        <f>$O$6*'Eurostat Collected Portables GU'!O6</f>
        <v>2.2893110202941296</v>
      </c>
      <c r="P13" s="4">
        <f>$P$6*'Eurostat Collected Portables GU'!P6</f>
        <v>3.2170518108762534</v>
      </c>
      <c r="Q13" s="4">
        <f>$Q$6*'Eurostat Collected Portables GU'!Q6</f>
        <v>4.1252219164149588</v>
      </c>
      <c r="R13" s="4">
        <f>$R$6*'Eurostat Collected Portables GU'!R6</f>
        <v>17.917585061875059</v>
      </c>
      <c r="S13" s="4">
        <f>$S$6*'Eurostat Collected Portables GU'!S6</f>
        <v>22.008158987463837</v>
      </c>
      <c r="T13" s="4">
        <f>$T$6*'Eurostat Collected Portables GU'!T6</f>
        <v>28.601487921674391</v>
      </c>
      <c r="U13" s="4">
        <f>$U$6*'Eurostat Collected Portables GU'!U6</f>
        <v>31.622385066210743</v>
      </c>
      <c r="V13" s="4">
        <f>$V$6*'Eurostat Collected Portables GU'!V6</f>
        <v>55.960892265810706</v>
      </c>
      <c r="W13" s="4">
        <f>$W$6*'Eurostat Collected Portables GU'!W6</f>
        <v>56.94291950434458</v>
      </c>
      <c r="X13" s="51">
        <f t="shared" si="11"/>
        <v>63.206640649822482</v>
      </c>
      <c r="Y13" s="51">
        <f t="shared" si="0"/>
        <v>70.159371121302954</v>
      </c>
      <c r="Z13" s="51">
        <f t="shared" si="0"/>
        <v>77.876901944646278</v>
      </c>
      <c r="AA13" s="51">
        <f t="shared" si="0"/>
        <v>86.443361158557366</v>
      </c>
      <c r="AB13" s="51">
        <f t="shared" si="0"/>
        <v>95.95213088599867</v>
      </c>
      <c r="AC13" s="51">
        <f t="shared" si="0"/>
        <v>106.50686528345852</v>
      </c>
      <c r="AD13" s="51">
        <f t="shared" si="0"/>
        <v>118.22262046463896</v>
      </c>
      <c r="AE13" s="51">
        <f t="shared" si="0"/>
        <v>131.22710871574924</v>
      </c>
      <c r="AF13" s="51">
        <f t="shared" si="0"/>
        <v>145.66209067448165</v>
      </c>
      <c r="AG13" s="51">
        <f t="shared" si="0"/>
        <v>161.68492064867462</v>
      </c>
      <c r="AH13" s="51">
        <f t="shared" si="0"/>
        <v>179.47026192002883</v>
      </c>
      <c r="AI13" s="51">
        <f t="shared" si="0"/>
        <v>199.21199073123199</v>
      </c>
      <c r="AJ13" s="51">
        <f t="shared" si="0"/>
        <v>221.12530971166751</v>
      </c>
      <c r="AK13" s="51">
        <f t="shared" si="0"/>
        <v>245.44909377995094</v>
      </c>
      <c r="AL13" s="51">
        <f t="shared" si="0"/>
        <v>272.44849409574556</v>
      </c>
      <c r="AM13" s="51">
        <f t="shared" si="0"/>
        <v>302.41782844627755</v>
      </c>
      <c r="AN13" s="51">
        <f t="shared" si="0"/>
        <v>335.68378957536811</v>
      </c>
      <c r="AO13" s="51">
        <f t="shared" si="0"/>
        <v>372.60900642865863</v>
      </c>
      <c r="AP13" s="51">
        <f t="shared" si="12"/>
        <v>409.86990707152449</v>
      </c>
      <c r="AQ13" s="51">
        <f t="shared" si="12"/>
        <v>450.85689777867697</v>
      </c>
      <c r="AR13" s="51">
        <f t="shared" si="12"/>
        <v>495.94258755654465</v>
      </c>
      <c r="AS13" s="51">
        <f t="shared" si="12"/>
        <v>545.53684631219915</v>
      </c>
      <c r="AT13" s="51">
        <f t="shared" si="12"/>
        <v>600.09053094341903</v>
      </c>
      <c r="AU13" s="51">
        <f t="shared" si="12"/>
        <v>660.09958403776091</v>
      </c>
      <c r="AV13" s="51">
        <f t="shared" si="12"/>
        <v>726.10954244153697</v>
      </c>
      <c r="AW13" s="51">
        <f t="shared" si="12"/>
        <v>798.7204966856907</v>
      </c>
      <c r="AX13" s="51">
        <f t="shared" si="12"/>
        <v>878.59254635425975</v>
      </c>
      <c r="AY13" s="51">
        <f t="shared" si="12"/>
        <v>966.45180098968569</v>
      </c>
      <c r="AZ13" s="51">
        <f t="shared" si="12"/>
        <v>1063.0969810886543</v>
      </c>
    </row>
    <row r="14" spans="1:52" x14ac:dyDescent="0.35">
      <c r="A14" s="1" t="s">
        <v>4</v>
      </c>
      <c r="B14" s="23">
        <f t="shared" ref="B14:C14" si="17">C14/1.34</f>
        <v>5.0793226567602663E-2</v>
      </c>
      <c r="C14" s="23">
        <f t="shared" si="17"/>
        <v>6.8062923600587577E-2</v>
      </c>
      <c r="D14" s="23">
        <f t="shared" ref="D14:E14" si="18">E14/1.5</f>
        <v>9.1204317624787354E-2</v>
      </c>
      <c r="E14" s="23">
        <f t="shared" si="18"/>
        <v>0.13680647643718102</v>
      </c>
      <c r="F14" s="23">
        <f t="shared" si="4"/>
        <v>0.20520971465577154</v>
      </c>
      <c r="G14" s="23">
        <f t="shared" si="5"/>
        <v>0.25035585188004128</v>
      </c>
      <c r="H14" s="23">
        <f t="shared" si="6"/>
        <v>0.29541990521844869</v>
      </c>
      <c r="I14" s="23">
        <f t="shared" si="7"/>
        <v>0.35154968720995394</v>
      </c>
      <c r="J14" s="23">
        <f t="shared" si="8"/>
        <v>0.47459207773343787</v>
      </c>
      <c r="K14" s="23">
        <f t="shared" si="9"/>
        <v>0.35119813752274404</v>
      </c>
      <c r="L14" s="23">
        <f t="shared" si="10"/>
        <v>0.59001287103820999</v>
      </c>
      <c r="M14" s="4">
        <f>$M$6*'Eurostat Collected Portables GU'!M7</f>
        <v>0.77291686106005508</v>
      </c>
      <c r="N14" s="4">
        <f>$N$6*'Eurostat Collected Portables GU'!N7</f>
        <v>0.73769586421083477</v>
      </c>
      <c r="O14" s="4">
        <f>$O$6*'Eurostat Collected Portables GU'!O7</f>
        <v>1.1747780235719876</v>
      </c>
      <c r="P14" s="4">
        <f>$P$6*'Eurostat Collected Portables GU'!P7</f>
        <v>1.831932281193422</v>
      </c>
      <c r="Q14" s="4">
        <f>$Q$6*'Eurostat Collected Portables GU'!Q7</f>
        <v>2.315175565334926</v>
      </c>
      <c r="R14" s="4">
        <f>$R$6*'Eurostat Collected Portables GU'!R7</f>
        <v>3.0305707671420725</v>
      </c>
      <c r="S14" s="4">
        <f>$S$6*'Eurostat Collected Portables GU'!S7</f>
        <v>2.9590801999951375</v>
      </c>
      <c r="T14" s="4">
        <f>$T$6*'Eurostat Collected Portables GU'!T7</f>
        <v>4.1948848951789106</v>
      </c>
      <c r="U14" s="4">
        <f>$U$6*'Eurostat Collected Portables GU'!U7</f>
        <v>4.0803077504788057</v>
      </c>
      <c r="V14" s="4">
        <f>$V$6*'Eurostat Collected Portables GU'!V7</f>
        <v>7.5115291631960677</v>
      </c>
      <c r="W14" s="4">
        <f>$W$6*'Eurostat Collected Portables GU'!W7</f>
        <v>6.8764176877702416</v>
      </c>
      <c r="X14" s="51">
        <f t="shared" si="11"/>
        <v>7.6328236334249686</v>
      </c>
      <c r="Y14" s="51">
        <f t="shared" si="0"/>
        <v>8.4724342331017155</v>
      </c>
      <c r="Z14" s="51">
        <f t="shared" si="0"/>
        <v>9.4044019987429035</v>
      </c>
      <c r="AA14" s="51">
        <f t="shared" si="0"/>
        <v>10.438886218604623</v>
      </c>
      <c r="AB14" s="51">
        <f t="shared" si="0"/>
        <v>11.58716370265113</v>
      </c>
      <c r="AC14" s="51">
        <f t="shared" si="0"/>
        <v>12.861751709942755</v>
      </c>
      <c r="AD14" s="51">
        <f t="shared" si="0"/>
        <v>14.276544398036458</v>
      </c>
      <c r="AE14" s="51">
        <f t="shared" si="0"/>
        <v>15.846964281820469</v>
      </c>
      <c r="AF14" s="51">
        <f t="shared" si="0"/>
        <v>17.590130352820722</v>
      </c>
      <c r="AG14" s="51">
        <f t="shared" si="0"/>
        <v>19.525044691631003</v>
      </c>
      <c r="AH14" s="51">
        <f t="shared" si="0"/>
        <v>21.672799607710413</v>
      </c>
      <c r="AI14" s="51">
        <f t="shared" si="0"/>
        <v>24.056807564558557</v>
      </c>
      <c r="AJ14" s="51">
        <f t="shared" si="0"/>
        <v>26.703056396659999</v>
      </c>
      <c r="AK14" s="51">
        <f t="shared" si="0"/>
        <v>29.6403926002926</v>
      </c>
      <c r="AL14" s="51">
        <f t="shared" si="0"/>
        <v>32.900835786324784</v>
      </c>
      <c r="AM14" s="51">
        <f t="shared" si="0"/>
        <v>36.519927722820512</v>
      </c>
      <c r="AN14" s="51">
        <f t="shared" si="0"/>
        <v>40.537119772330769</v>
      </c>
      <c r="AO14" s="51">
        <f t="shared" si="0"/>
        <v>44.996202947287152</v>
      </c>
      <c r="AP14" s="51">
        <f t="shared" si="12"/>
        <v>49.495823242015867</v>
      </c>
      <c r="AQ14" s="51">
        <f t="shared" si="12"/>
        <v>54.445405566217453</v>
      </c>
      <c r="AR14" s="51">
        <f t="shared" si="12"/>
        <v>59.889946122839198</v>
      </c>
      <c r="AS14" s="51">
        <f t="shared" si="12"/>
        <v>65.878940735123123</v>
      </c>
      <c r="AT14" s="51">
        <f t="shared" si="12"/>
        <v>72.46683480863544</v>
      </c>
      <c r="AU14" s="51">
        <f t="shared" si="12"/>
        <v>79.713518289498978</v>
      </c>
      <c r="AV14" s="51">
        <f t="shared" si="12"/>
        <v>87.68487011844887</v>
      </c>
      <c r="AW14" s="51">
        <f t="shared" si="12"/>
        <v>96.453357130293753</v>
      </c>
      <c r="AX14" s="51">
        <f t="shared" si="12"/>
        <v>106.09869284332314</v>
      </c>
      <c r="AY14" s="51">
        <f t="shared" si="12"/>
        <v>116.70856212765545</v>
      </c>
      <c r="AZ14" s="51">
        <f t="shared" si="12"/>
        <v>128.37941834042101</v>
      </c>
    </row>
    <row r="15" spans="1:52" x14ac:dyDescent="0.35">
      <c r="A15" s="1" t="s">
        <v>5</v>
      </c>
      <c r="B15" s="23">
        <f t="shared" ref="B15:C15" si="19">C15/1.34</f>
        <v>1.3160063247060692</v>
      </c>
      <c r="C15" s="23">
        <f t="shared" si="19"/>
        <v>1.7634484751061328</v>
      </c>
      <c r="D15" s="23">
        <f t="shared" ref="D15:E15" si="20">E15/1.5</f>
        <v>2.363020956642218</v>
      </c>
      <c r="E15" s="23">
        <f t="shared" si="20"/>
        <v>3.5445314349633272</v>
      </c>
      <c r="F15" s="23">
        <f t="shared" si="4"/>
        <v>5.3167971524449911</v>
      </c>
      <c r="G15" s="23">
        <f t="shared" si="5"/>
        <v>6.4864925259828885</v>
      </c>
      <c r="H15" s="23">
        <f t="shared" si="6"/>
        <v>7.6540611806598076</v>
      </c>
      <c r="I15" s="23">
        <f t="shared" si="7"/>
        <v>9.1083328049851708</v>
      </c>
      <c r="J15" s="23">
        <f t="shared" si="8"/>
        <v>12.296249286729982</v>
      </c>
      <c r="K15" s="23">
        <f t="shared" si="9"/>
        <v>9.099224472180186</v>
      </c>
      <c r="L15" s="23">
        <f t="shared" si="10"/>
        <v>15.286697113262711</v>
      </c>
      <c r="M15" s="4">
        <f>$M$6*'Eurostat Collected Portables GU'!M8</f>
        <v>20.025573218374152</v>
      </c>
      <c r="N15" s="4">
        <f>$N$6*'Eurostat Collected Portables GU'!N8</f>
        <v>24.034607188804618</v>
      </c>
      <c r="O15" s="4">
        <f>$O$6*'Eurostat Collected Portables GU'!O8</f>
        <v>33.556479955363955</v>
      </c>
      <c r="P15" s="4">
        <f>$P$6*'Eurostat Collected Portables GU'!P8</f>
        <v>53.394123805515591</v>
      </c>
      <c r="Q15" s="4">
        <f>$Q$6*'Eurostat Collected Portables GU'!Q8</f>
        <v>59.226400371386198</v>
      </c>
      <c r="R15" s="4">
        <f>$R$6*'Eurostat Collected Portables GU'!R8</f>
        <v>110.69558486297886</v>
      </c>
      <c r="S15" s="4">
        <f>$S$6*'Eurostat Collected Portables GU'!S8</f>
        <v>87.385337156106402</v>
      </c>
      <c r="T15" s="4">
        <f>$T$6*'Eurostat Collected Portables GU'!T8</f>
        <v>104.65420628102191</v>
      </c>
      <c r="U15" s="4">
        <f>$U$6*'Eurostat Collected Portables GU'!U8</f>
        <v>99.190338410449058</v>
      </c>
      <c r="V15" s="4">
        <f>$V$6*'Eurostat Collected Portables GU'!V8</f>
        <v>202.24792271905412</v>
      </c>
      <c r="W15" s="4">
        <f>$W$6*'Eurostat Collected Portables GU'!W8</f>
        <v>187.98117117241571</v>
      </c>
      <c r="X15" s="51">
        <f t="shared" si="11"/>
        <v>208.65910000138143</v>
      </c>
      <c r="Y15" s="51">
        <f t="shared" si="0"/>
        <v>231.61160100153339</v>
      </c>
      <c r="Z15" s="51">
        <f t="shared" si="0"/>
        <v>257.08887711170206</v>
      </c>
      <c r="AA15" s="51">
        <f t="shared" si="0"/>
        <v>285.36865359398928</v>
      </c>
      <c r="AB15" s="51">
        <f t="shared" si="0"/>
        <v>316.75920548932811</v>
      </c>
      <c r="AC15" s="51">
        <f t="shared" si="0"/>
        <v>351.60271809315418</v>
      </c>
      <c r="AD15" s="51">
        <f t="shared" si="0"/>
        <v>390.27901708340113</v>
      </c>
      <c r="AE15" s="51">
        <f t="shared" si="0"/>
        <v>433.20970896257523</v>
      </c>
      <c r="AF15" s="51">
        <f t="shared" si="0"/>
        <v>480.86277694845853</v>
      </c>
      <c r="AG15" s="51">
        <f t="shared" si="0"/>
        <v>533.75768241278899</v>
      </c>
      <c r="AH15" s="51">
        <f t="shared" si="0"/>
        <v>592.47102747819577</v>
      </c>
      <c r="AI15" s="51">
        <f t="shared" si="0"/>
        <v>657.64284050079732</v>
      </c>
      <c r="AJ15" s="51">
        <f t="shared" si="0"/>
        <v>729.98355295588499</v>
      </c>
      <c r="AK15" s="51">
        <f t="shared" si="0"/>
        <v>810.28174378103233</v>
      </c>
      <c r="AL15" s="51">
        <f t="shared" si="0"/>
        <v>899.41273559694594</v>
      </c>
      <c r="AM15" s="51">
        <f t="shared" si="0"/>
        <v>998.34813651260993</v>
      </c>
      <c r="AN15" s="51">
        <f t="shared" si="0"/>
        <v>1108.166431528997</v>
      </c>
      <c r="AO15" s="51">
        <f t="shared" si="0"/>
        <v>1230.0647389971866</v>
      </c>
      <c r="AP15" s="51">
        <f t="shared" si="12"/>
        <v>1353.0712128969053</v>
      </c>
      <c r="AQ15" s="51">
        <f t="shared" si="12"/>
        <v>1488.3783341865958</v>
      </c>
      <c r="AR15" s="51">
        <f t="shared" si="12"/>
        <v>1637.2161676052554</v>
      </c>
      <c r="AS15" s="51">
        <f t="shared" si="12"/>
        <v>1800.9377843657808</v>
      </c>
      <c r="AT15" s="51">
        <f t="shared" si="12"/>
        <v>1981.0315628023588</v>
      </c>
      <c r="AU15" s="51">
        <f t="shared" si="12"/>
        <v>2179.1347190825945</v>
      </c>
      <c r="AV15" s="51">
        <f t="shared" si="12"/>
        <v>2397.048190990854</v>
      </c>
      <c r="AW15" s="51">
        <f t="shared" si="12"/>
        <v>2636.7530100899394</v>
      </c>
      <c r="AX15" s="51">
        <f t="shared" si="12"/>
        <v>2900.4283110989331</v>
      </c>
      <c r="AY15" s="51">
        <f t="shared" si="12"/>
        <v>3190.4711422088267</v>
      </c>
      <c r="AZ15" s="51">
        <f t="shared" si="12"/>
        <v>3509.5182564297093</v>
      </c>
    </row>
    <row r="16" spans="1:52" x14ac:dyDescent="0.35">
      <c r="A16" s="1" t="s">
        <v>6</v>
      </c>
      <c r="B16" s="23">
        <f t="shared" ref="B16:C16" si="21">C16/1.34</f>
        <v>2.4457708186642613</v>
      </c>
      <c r="C16" s="23">
        <f t="shared" si="21"/>
        <v>3.2773328970101101</v>
      </c>
      <c r="D16" s="23">
        <f t="shared" ref="D16:E16" si="22">E16/1.5</f>
        <v>4.3916260819935475</v>
      </c>
      <c r="E16" s="23">
        <f t="shared" si="22"/>
        <v>6.5874391229903217</v>
      </c>
      <c r="F16" s="23">
        <f t="shared" si="4"/>
        <v>9.8811586844854826</v>
      </c>
      <c r="G16" s="23">
        <f t="shared" si="5"/>
        <v>12.055013595072289</v>
      </c>
      <c r="H16" s="23">
        <f t="shared" si="6"/>
        <v>14.224916042185301</v>
      </c>
      <c r="I16" s="23">
        <f t="shared" si="7"/>
        <v>16.927650090200508</v>
      </c>
      <c r="J16" s="23">
        <f t="shared" si="8"/>
        <v>22.852327621770687</v>
      </c>
      <c r="K16" s="23">
        <f t="shared" si="9"/>
        <v>16.910722440110309</v>
      </c>
      <c r="L16" s="23">
        <f t="shared" si="10"/>
        <v>28.410013699385317</v>
      </c>
      <c r="M16" s="4">
        <f>$M$6*'Eurostat Collected Portables GU'!M9</f>
        <v>37.217117946194769</v>
      </c>
      <c r="N16" s="4">
        <f>$N$6*'Eurostat Collected Portables GU'!N9</f>
        <v>35.956724220082947</v>
      </c>
      <c r="O16" s="4">
        <f>$O$6*'Eurostat Collected Portables GU'!O9</f>
        <v>42.261886335166629</v>
      </c>
      <c r="P16" s="4">
        <f>$P$6*'Eurostat Collected Portables GU'!P9</f>
        <v>68.987888833235218</v>
      </c>
      <c r="Q16" s="4">
        <f>$Q$6*'Eurostat Collected Portables GU'!Q9</f>
        <v>66.971714989961228</v>
      </c>
      <c r="R16" s="4">
        <f>$R$6*'Eurostat Collected Portables GU'!R9</f>
        <v>89.481589492984355</v>
      </c>
      <c r="S16" s="4">
        <f>$S$6*'Eurostat Collected Portables GU'!S9</f>
        <v>91.77772182797419</v>
      </c>
      <c r="T16" s="4">
        <f>$T$6*'Eurostat Collected Portables GU'!T9</f>
        <v>107.81398970855928</v>
      </c>
      <c r="U16" s="4">
        <f>$U$6*'Eurostat Collected Portables GU'!U9</f>
        <v>109.24538250984325</v>
      </c>
      <c r="V16" s="4">
        <f>$V$6*'Eurostat Collected Portables GU'!V9</f>
        <v>249.2888741035695</v>
      </c>
      <c r="W16" s="4">
        <f>$W$6*'Eurostat Collected Portables GU'!W9</f>
        <v>202.35211150865464</v>
      </c>
      <c r="X16" s="51">
        <f t="shared" si="11"/>
        <v>224.61084377460665</v>
      </c>
      <c r="Y16" s="51">
        <f t="shared" si="0"/>
        <v>249.31803658981337</v>
      </c>
      <c r="Z16" s="51">
        <f t="shared" si="0"/>
        <v>276.74302061469285</v>
      </c>
      <c r="AA16" s="51">
        <f t="shared" si="0"/>
        <v>307.18475288230906</v>
      </c>
      <c r="AB16" s="51">
        <f t="shared" si="0"/>
        <v>340.97507569936306</v>
      </c>
      <c r="AC16" s="51">
        <f t="shared" si="0"/>
        <v>378.48233402629302</v>
      </c>
      <c r="AD16" s="51">
        <f t="shared" si="0"/>
        <v>420.11539076918524</v>
      </c>
      <c r="AE16" s="51">
        <f t="shared" si="0"/>
        <v>466.32808375379562</v>
      </c>
      <c r="AF16" s="51">
        <f t="shared" si="0"/>
        <v>517.6241729667131</v>
      </c>
      <c r="AG16" s="51">
        <f t="shared" si="0"/>
        <v>574.56283199305153</v>
      </c>
      <c r="AH16" s="51">
        <f t="shared" si="0"/>
        <v>637.76474351228717</v>
      </c>
      <c r="AI16" s="51">
        <f t="shared" si="0"/>
        <v>707.91886529863882</v>
      </c>
      <c r="AJ16" s="51">
        <f t="shared" si="0"/>
        <v>785.78994048148911</v>
      </c>
      <c r="AK16" s="51">
        <f t="shared" si="0"/>
        <v>872.22683393445288</v>
      </c>
      <c r="AL16" s="51">
        <f t="shared" si="0"/>
        <v>968.17178566724272</v>
      </c>
      <c r="AM16" s="51">
        <f t="shared" si="0"/>
        <v>1074.6706820906395</v>
      </c>
      <c r="AN16" s="51">
        <f t="shared" si="0"/>
        <v>1192.8844571206098</v>
      </c>
      <c r="AO16" s="51">
        <f t="shared" si="0"/>
        <v>1324.101747403877</v>
      </c>
      <c r="AP16" s="51">
        <f t="shared" si="12"/>
        <v>1456.5119221442646</v>
      </c>
      <c r="AQ16" s="51">
        <f t="shared" si="12"/>
        <v>1602.163114358691</v>
      </c>
      <c r="AR16" s="51">
        <f t="shared" si="12"/>
        <v>1762.3794257945601</v>
      </c>
      <c r="AS16" s="51">
        <f t="shared" si="12"/>
        <v>1938.6173683740162</v>
      </c>
      <c r="AT16" s="51">
        <f t="shared" si="12"/>
        <v>2132.4791052114178</v>
      </c>
      <c r="AU16" s="51">
        <f t="shared" si="12"/>
        <v>2345.7270157325597</v>
      </c>
      <c r="AV16" s="51">
        <f t="shared" si="12"/>
        <v>2580.2997173058156</v>
      </c>
      <c r="AW16" s="51">
        <f t="shared" si="12"/>
        <v>2838.3296890363972</v>
      </c>
      <c r="AX16" s="51">
        <f t="shared" si="12"/>
        <v>3122.1626579400368</v>
      </c>
      <c r="AY16" s="51">
        <f t="shared" si="12"/>
        <v>3434.3789237340407</v>
      </c>
      <c r="AZ16" s="51">
        <f t="shared" si="12"/>
        <v>3777.8168161074445</v>
      </c>
    </row>
    <row r="17" spans="1:52" x14ac:dyDescent="0.35">
      <c r="A17" s="1" t="s">
        <v>7</v>
      </c>
      <c r="B17" s="23">
        <f t="shared" ref="B17:C17" si="23">C17/1.34</f>
        <v>0.11082158523840581</v>
      </c>
      <c r="C17" s="23">
        <f t="shared" si="23"/>
        <v>0.14850092421946379</v>
      </c>
      <c r="D17" s="23">
        <f t="shared" ref="D17:E17" si="24">E17/1.5</f>
        <v>0.19899123845408148</v>
      </c>
      <c r="E17" s="23">
        <f t="shared" si="24"/>
        <v>0.29848685768112221</v>
      </c>
      <c r="F17" s="23">
        <f t="shared" si="4"/>
        <v>0.44773028652168334</v>
      </c>
      <c r="G17" s="23">
        <f t="shared" si="5"/>
        <v>0.54623094955645368</v>
      </c>
      <c r="H17" s="23">
        <f t="shared" si="6"/>
        <v>0.64455252047661538</v>
      </c>
      <c r="I17" s="23">
        <f t="shared" si="7"/>
        <v>0.76701749936717223</v>
      </c>
      <c r="J17" s="23">
        <f t="shared" si="8"/>
        <v>1.0354736241456826</v>
      </c>
      <c r="K17" s="23">
        <f t="shared" si="9"/>
        <v>0.76625048186780509</v>
      </c>
      <c r="L17" s="23">
        <f t="shared" si="10"/>
        <v>1.2873008095379126</v>
      </c>
      <c r="M17" s="4">
        <f>$M$6*'Eurostat Collected Portables GU'!M10</f>
        <v>1.6863640604946655</v>
      </c>
      <c r="N17" s="4">
        <f>$N$6*'Eurostat Collected Portables GU'!N10</f>
        <v>2.9269868160623442</v>
      </c>
      <c r="O17" s="4">
        <f>$O$6*'Eurostat Collected Portables GU'!O10</f>
        <v>8.8258964335023684</v>
      </c>
      <c r="P17" s="4">
        <f>$P$6*'Eurostat Collected Portables GU'!P10</f>
        <v>4.7808964411633212</v>
      </c>
      <c r="Q17" s="4">
        <f>$Q$6*'Eurostat Collected Portables GU'!Q10</f>
        <v>7.2822795055080398</v>
      </c>
      <c r="R17" s="4">
        <f>$R$6*'Eurostat Collected Portables GU'!R10</f>
        <v>6.7523243408253197</v>
      </c>
      <c r="S17" s="4">
        <f>$S$6*'Eurostat Collected Portables GU'!S10</f>
        <v>7.212757987488148</v>
      </c>
      <c r="T17" s="4">
        <f>$T$6*'Eurostat Collected Portables GU'!T10</f>
        <v>8.8800810118722389</v>
      </c>
      <c r="U17" s="4">
        <f>$U$6*'Eurostat Collected Portables GU'!U10</f>
        <v>6.8005129174646761</v>
      </c>
      <c r="V17" s="4">
        <f>$V$6*'Eurostat Collected Portables GU'!V10</f>
        <v>18.403246449830366</v>
      </c>
      <c r="W17" s="4">
        <f>$W$6*'Eurostat Collected Portables GU'!W10</f>
        <v>17.693254499993092</v>
      </c>
      <c r="X17" s="51">
        <f t="shared" si="11"/>
        <v>19.639512494992331</v>
      </c>
      <c r="Y17" s="51">
        <f t="shared" si="0"/>
        <v>21.799858869441486</v>
      </c>
      <c r="Z17" s="51">
        <f t="shared" si="0"/>
        <v>24.197843345080049</v>
      </c>
      <c r="AA17" s="51">
        <f t="shared" si="0"/>
        <v>26.859606113038854</v>
      </c>
      <c r="AB17" s="51">
        <f t="shared" si="0"/>
        <v>29.81416278547313</v>
      </c>
      <c r="AC17" s="51">
        <f t="shared" si="0"/>
        <v>33.093720691875177</v>
      </c>
      <c r="AD17" s="51">
        <f t="shared" si="0"/>
        <v>36.734029967981449</v>
      </c>
      <c r="AE17" s="51">
        <f t="shared" si="0"/>
        <v>40.774773264459412</v>
      </c>
      <c r="AF17" s="51">
        <f t="shared" si="0"/>
        <v>45.259998323549951</v>
      </c>
      <c r="AG17" s="51">
        <f t="shared" si="0"/>
        <v>50.238598139140443</v>
      </c>
      <c r="AH17" s="51">
        <f t="shared" si="0"/>
        <v>55.764843934445892</v>
      </c>
      <c r="AI17" s="51">
        <f t="shared" si="0"/>
        <v>61.898976767234942</v>
      </c>
      <c r="AJ17" s="51">
        <f t="shared" si="0"/>
        <v>68.707864211630792</v>
      </c>
      <c r="AK17" s="51">
        <f t="shared" si="0"/>
        <v>76.265729274910186</v>
      </c>
      <c r="AL17" s="51">
        <f t="shared" si="0"/>
        <v>84.654959495150308</v>
      </c>
      <c r="AM17" s="51">
        <f t="shared" si="0"/>
        <v>93.967005039616836</v>
      </c>
      <c r="AN17" s="51">
        <f t="shared" si="0"/>
        <v>104.30337559397469</v>
      </c>
      <c r="AO17" s="51">
        <f t="shared" si="0"/>
        <v>115.77674690931191</v>
      </c>
      <c r="AP17" s="51">
        <f t="shared" si="12"/>
        <v>127.3544216002431</v>
      </c>
      <c r="AQ17" s="51">
        <f t="shared" si="12"/>
        <v>140.08986376026741</v>
      </c>
      <c r="AR17" s="51">
        <f t="shared" si="12"/>
        <v>154.09885013629415</v>
      </c>
      <c r="AS17" s="51">
        <f t="shared" si="12"/>
        <v>169.50873514992355</v>
      </c>
      <c r="AT17" s="51">
        <f t="shared" si="12"/>
        <v>186.45960866491592</v>
      </c>
      <c r="AU17" s="51">
        <f t="shared" si="12"/>
        <v>205.10556953140753</v>
      </c>
      <c r="AV17" s="51">
        <f t="shared" si="12"/>
        <v>225.61612648454829</v>
      </c>
      <c r="AW17" s="51">
        <f t="shared" si="12"/>
        <v>248.17773913300312</v>
      </c>
      <c r="AX17" s="51">
        <f t="shared" si="12"/>
        <v>272.99551304630342</v>
      </c>
      <c r="AY17" s="51">
        <f t="shared" si="12"/>
        <v>300.29506435093379</v>
      </c>
      <c r="AZ17" s="51">
        <f t="shared" si="12"/>
        <v>330.32457078602715</v>
      </c>
    </row>
    <row r="18" spans="1:52" x14ac:dyDescent="0.35">
      <c r="A18" s="1" t="s">
        <v>8</v>
      </c>
      <c r="B18" s="23">
        <f t="shared" ref="B18:C18" si="25">C18/1.34</f>
        <v>1.4899346459830114</v>
      </c>
      <c r="C18" s="23">
        <f t="shared" si="25"/>
        <v>1.9965124256172355</v>
      </c>
      <c r="D18" s="23">
        <f t="shared" ref="D18:E18" si="26">E18/1.5</f>
        <v>2.6753266503270958</v>
      </c>
      <c r="E18" s="23">
        <f t="shared" si="26"/>
        <v>4.012989975490644</v>
      </c>
      <c r="F18" s="23">
        <f t="shared" si="4"/>
        <v>6.0194849632359659</v>
      </c>
      <c r="G18" s="23">
        <f t="shared" si="5"/>
        <v>7.3437716551478784</v>
      </c>
      <c r="H18" s="23">
        <f t="shared" si="6"/>
        <v>8.6656505530744958</v>
      </c>
      <c r="I18" s="23">
        <f t="shared" si="7"/>
        <v>10.31212415815865</v>
      </c>
      <c r="J18" s="23">
        <f t="shared" si="8"/>
        <v>13.921367613514178</v>
      </c>
      <c r="K18" s="23">
        <f t="shared" si="9"/>
        <v>10.301812034000491</v>
      </c>
      <c r="L18" s="23">
        <f t="shared" si="10"/>
        <v>17.307044217120826</v>
      </c>
      <c r="M18" s="4">
        <f>$M$6*'Eurostat Collected Portables GU'!M11</f>
        <v>22.672227924428281</v>
      </c>
      <c r="N18" s="4">
        <f>$N$6*'Eurostat Collected Portables GU'!N11</f>
        <v>21.892909518515097</v>
      </c>
      <c r="O18" s="4">
        <f>$O$6*'Eurostat Collected Portables GU'!O11</f>
        <v>33.948072629887953</v>
      </c>
      <c r="P18" s="4">
        <f>$P$6*'Eurostat Collected Portables GU'!P11</f>
        <v>55.940956489125959</v>
      </c>
      <c r="Q18" s="4">
        <f>$Q$6*'Eurostat Collected Portables GU'!Q11</f>
        <v>54.427672835964714</v>
      </c>
      <c r="R18" s="4">
        <f>$R$6*'Eurostat Collected Portables GU'!R11</f>
        <v>69.437288103290285</v>
      </c>
      <c r="S18" s="4">
        <f>$S$6*'Eurostat Collected Portables GU'!S11</f>
        <v>63.342810531145915</v>
      </c>
      <c r="T18" s="4">
        <f>$T$6*'Eurostat Collected Portables GU'!T11</f>
        <v>79.866250082237443</v>
      </c>
      <c r="U18" s="4">
        <f>$U$6*'Eurostat Collected Portables GU'!U11</f>
        <v>81.557579917308502</v>
      </c>
      <c r="V18" s="4">
        <f>$V$6*'Eurostat Collected Portables GU'!V11</f>
        <v>164.1269122158341</v>
      </c>
      <c r="W18" s="4">
        <f>$W$6*'Eurostat Collected Portables GU'!W11</f>
        <v>161.78897346281894</v>
      </c>
      <c r="X18" s="51">
        <f t="shared" si="11"/>
        <v>179.58576054372904</v>
      </c>
      <c r="Y18" s="51">
        <f t="shared" si="0"/>
        <v>199.34019420353923</v>
      </c>
      <c r="Z18" s="51">
        <f t="shared" si="0"/>
        <v>221.26761556592854</v>
      </c>
      <c r="AA18" s="51">
        <f t="shared" si="0"/>
        <v>245.60705327818067</v>
      </c>
      <c r="AB18" s="51">
        <f t="shared" si="0"/>
        <v>272.62382913878054</v>
      </c>
      <c r="AC18" s="51">
        <f t="shared" si="0"/>
        <v>302.61245034404641</v>
      </c>
      <c r="AD18" s="51">
        <f t="shared" si="0"/>
        <v>335.89981988189152</v>
      </c>
      <c r="AE18" s="51">
        <f t="shared" si="0"/>
        <v>372.84880006889961</v>
      </c>
      <c r="AF18" s="51">
        <f t="shared" si="0"/>
        <v>413.86216807647855</v>
      </c>
      <c r="AG18" s="51">
        <f t="shared" si="0"/>
        <v>459.38700656489118</v>
      </c>
      <c r="AH18" s="51">
        <f t="shared" si="0"/>
        <v>509.9195772870292</v>
      </c>
      <c r="AI18" s="51">
        <f t="shared" si="0"/>
        <v>566.01073078860236</v>
      </c>
      <c r="AJ18" s="51">
        <f t="shared" si="0"/>
        <v>628.27191117534858</v>
      </c>
      <c r="AK18" s="51">
        <f t="shared" si="0"/>
        <v>697.38182140463687</v>
      </c>
      <c r="AL18" s="51">
        <f t="shared" si="0"/>
        <v>774.09382175914698</v>
      </c>
      <c r="AM18" s="51">
        <f t="shared" si="0"/>
        <v>859.24414215265313</v>
      </c>
      <c r="AN18" s="51">
        <f t="shared" si="0"/>
        <v>953.76099778944501</v>
      </c>
      <c r="AO18" s="51">
        <f t="shared" si="0"/>
        <v>1058.674707546284</v>
      </c>
      <c r="AP18" s="51">
        <f t="shared" si="12"/>
        <v>1164.5421783009124</v>
      </c>
      <c r="AQ18" s="51">
        <f t="shared" si="12"/>
        <v>1280.9963961310036</v>
      </c>
      <c r="AR18" s="51">
        <f t="shared" si="12"/>
        <v>1409.096035744104</v>
      </c>
      <c r="AS18" s="51">
        <f t="shared" si="12"/>
        <v>1550.0056393185143</v>
      </c>
      <c r="AT18" s="51">
        <f t="shared" si="12"/>
        <v>1705.0062032503658</v>
      </c>
      <c r="AU18" s="51">
        <f t="shared" si="12"/>
        <v>1875.5068235754024</v>
      </c>
      <c r="AV18" s="51">
        <f t="shared" si="12"/>
        <v>2063.0575059329426</v>
      </c>
      <c r="AW18" s="51">
        <f t="shared" si="12"/>
        <v>2269.3632565262369</v>
      </c>
      <c r="AX18" s="51">
        <f t="shared" si="12"/>
        <v>2496.2995821788604</v>
      </c>
      <c r="AY18" s="51">
        <f t="shared" si="12"/>
        <v>2745.9295403967462</v>
      </c>
      <c r="AZ18" s="51">
        <f t="shared" si="12"/>
        <v>3020.5224944364209</v>
      </c>
    </row>
    <row r="19" spans="1:52" x14ac:dyDescent="0.35">
      <c r="A19" s="1" t="s">
        <v>9</v>
      </c>
      <c r="B19" s="23">
        <f t="shared" ref="B19:C19" si="27">C19/1.34</f>
        <v>17.886911695215471</v>
      </c>
      <c r="C19" s="23">
        <f t="shared" si="27"/>
        <v>23.968461671588731</v>
      </c>
      <c r="D19" s="23">
        <f t="shared" ref="D19:E19" si="28">E19/1.5</f>
        <v>32.117738639928902</v>
      </c>
      <c r="E19" s="23">
        <f t="shared" si="28"/>
        <v>48.176607959893353</v>
      </c>
      <c r="F19" s="23">
        <f t="shared" si="4"/>
        <v>72.264911939840033</v>
      </c>
      <c r="G19" s="23">
        <f t="shared" si="5"/>
        <v>88.163192566604835</v>
      </c>
      <c r="H19" s="23">
        <f t="shared" si="6"/>
        <v>104.03256722859371</v>
      </c>
      <c r="I19" s="23">
        <f t="shared" si="7"/>
        <v>123.79875500202651</v>
      </c>
      <c r="J19" s="23">
        <f t="shared" si="8"/>
        <v>167.12831925273579</v>
      </c>
      <c r="K19" s="23">
        <f t="shared" si="9"/>
        <v>123.67495624702448</v>
      </c>
      <c r="L19" s="23">
        <f t="shared" si="10"/>
        <v>207.77392649500112</v>
      </c>
      <c r="M19" s="4">
        <f>$M$6*'Eurostat Collected Portables GU'!M12</f>
        <v>272.18384370845149</v>
      </c>
      <c r="N19" s="4">
        <f>$N$6*'Eurostat Collected Portables GU'!N12</f>
        <v>280.2292418369932</v>
      </c>
      <c r="O19" s="4">
        <f>$O$6*'Eurostat Collected Portables GU'!O12</f>
        <v>342.37248758767208</v>
      </c>
      <c r="P19" s="4">
        <f>$P$6*'Eurostat Collected Portables GU'!P12</f>
        <v>535.68380778604728</v>
      </c>
      <c r="Q19" s="4">
        <f>$Q$6*'Eurostat Collected Portables GU'!Q12</f>
        <v>517.58906820651362</v>
      </c>
      <c r="R19" s="4">
        <f>$R$6*'Eurostat Collected Portables GU'!R12</f>
        <v>727.23064829770647</v>
      </c>
      <c r="S19" s="4">
        <f>$S$6*'Eurostat Collected Portables GU'!S12</f>
        <v>646.42031681456274</v>
      </c>
      <c r="T19" s="4">
        <f>$T$6*'Eurostat Collected Portables GU'!T12</f>
        <v>784.49795442306902</v>
      </c>
      <c r="U19" s="4">
        <f>$U$6*'Eurostat Collected Portables GU'!U12</f>
        <v>754.07973236229736</v>
      </c>
      <c r="V19" s="4">
        <f>$V$6*'Eurostat Collected Portables GU'!V12</f>
        <v>1420.0545883022166</v>
      </c>
      <c r="W19" s="4">
        <f>$W$6*'Eurostat Collected Portables GU'!W12</f>
        <v>1549.89818895136</v>
      </c>
      <c r="X19" s="51">
        <f t="shared" si="11"/>
        <v>1720.3869897360096</v>
      </c>
      <c r="Y19" s="51">
        <f t="shared" si="0"/>
        <v>1909.6295586069707</v>
      </c>
      <c r="Z19" s="51">
        <f t="shared" si="0"/>
        <v>2119.6888100537376</v>
      </c>
      <c r="AA19" s="51">
        <f t="shared" si="0"/>
        <v>2352.8545791596489</v>
      </c>
      <c r="AB19" s="51">
        <f t="shared" si="0"/>
        <v>2611.6685828672103</v>
      </c>
      <c r="AC19" s="51">
        <f t="shared" si="0"/>
        <v>2898.9521269826032</v>
      </c>
      <c r="AD19" s="51">
        <f t="shared" si="0"/>
        <v>3217.8368609506897</v>
      </c>
      <c r="AE19" s="51">
        <f t="shared" si="0"/>
        <v>3571.7989156552658</v>
      </c>
      <c r="AF19" s="51">
        <f t="shared" si="0"/>
        <v>3964.696796377345</v>
      </c>
      <c r="AG19" s="51">
        <f t="shared" si="0"/>
        <v>4400.8134439788528</v>
      </c>
      <c r="AH19" s="51">
        <f t="shared" si="0"/>
        <v>4884.9029228165264</v>
      </c>
      <c r="AI19" s="51">
        <f t="shared" si="0"/>
        <v>5422.242244326344</v>
      </c>
      <c r="AJ19" s="51">
        <f t="shared" si="0"/>
        <v>6018.6888912022423</v>
      </c>
      <c r="AK19" s="51">
        <f t="shared" si="0"/>
        <v>6680.7446692344893</v>
      </c>
      <c r="AL19" s="51">
        <f t="shared" si="0"/>
        <v>7415.6265828502828</v>
      </c>
      <c r="AM19" s="51">
        <f t="shared" si="0"/>
        <v>8231.3455069638148</v>
      </c>
      <c r="AN19" s="51">
        <f t="shared" si="0"/>
        <v>9136.7935127298351</v>
      </c>
      <c r="AO19" s="51">
        <f t="shared" si="0"/>
        <v>10141.840799130117</v>
      </c>
      <c r="AP19" s="51">
        <f t="shared" si="12"/>
        <v>11156.024879043129</v>
      </c>
      <c r="AQ19" s="51">
        <f t="shared" si="12"/>
        <v>12271.627366947441</v>
      </c>
      <c r="AR19" s="51">
        <f t="shared" si="12"/>
        <v>13498.790103642186</v>
      </c>
      <c r="AS19" s="51">
        <f t="shared" si="12"/>
        <v>14848.669114006405</v>
      </c>
      <c r="AT19" s="51">
        <f t="shared" si="12"/>
        <v>16333.536025407046</v>
      </c>
      <c r="AU19" s="51">
        <f t="shared" si="12"/>
        <v>17966.889627947749</v>
      </c>
      <c r="AV19" s="51">
        <f t="shared" si="12"/>
        <v>19763.578590742523</v>
      </c>
      <c r="AW19" s="51">
        <f t="shared" si="12"/>
        <v>21739.936449816774</v>
      </c>
      <c r="AX19" s="51">
        <f t="shared" si="12"/>
        <v>23913.930094798452</v>
      </c>
      <c r="AY19" s="51">
        <f t="shared" si="12"/>
        <v>26305.323104278297</v>
      </c>
      <c r="AZ19" s="51">
        <f t="shared" si="12"/>
        <v>28935.855414706126</v>
      </c>
    </row>
    <row r="20" spans="1:52" x14ac:dyDescent="0.35">
      <c r="A20" s="1" t="s">
        <v>10</v>
      </c>
      <c r="B20" s="23">
        <f t="shared" ref="B20:C20" si="29">C20/1.34</f>
        <v>26.49926295738106</v>
      </c>
      <c r="C20" s="23">
        <f t="shared" si="29"/>
        <v>35.509012362890623</v>
      </c>
      <c r="D20" s="23">
        <f t="shared" ref="D20:E20" si="30">E20/1.5</f>
        <v>47.582076566273436</v>
      </c>
      <c r="E20" s="23">
        <f t="shared" si="30"/>
        <v>71.373114849410157</v>
      </c>
      <c r="F20" s="23">
        <f t="shared" si="4"/>
        <v>107.05967227411523</v>
      </c>
      <c r="G20" s="23">
        <f t="shared" si="5"/>
        <v>130.61280017442058</v>
      </c>
      <c r="H20" s="23">
        <f t="shared" si="6"/>
        <v>154.12310420581628</v>
      </c>
      <c r="I20" s="23">
        <f t="shared" si="7"/>
        <v>183.40649400492137</v>
      </c>
      <c r="J20" s="23">
        <f t="shared" si="8"/>
        <v>247.59876690664387</v>
      </c>
      <c r="K20" s="23">
        <f t="shared" si="9"/>
        <v>183.22308751091646</v>
      </c>
      <c r="L20" s="23">
        <f t="shared" si="10"/>
        <v>307.81478701833964</v>
      </c>
      <c r="M20" s="4">
        <f>M4*'Eurostat Collected Portables GU'!M13</f>
        <v>403.23737099402496</v>
      </c>
      <c r="N20" s="4">
        <f>N4*'Eurostat Collected Portables GU'!N13</f>
        <v>381.63358831231477</v>
      </c>
      <c r="O20" s="4">
        <f>O4*'Eurostat Collected Portables GU'!O13</f>
        <v>522.11242324043462</v>
      </c>
      <c r="P20" s="4">
        <f>P4*'Eurostat Collected Portables GU'!P13</f>
        <v>708.72690950256367</v>
      </c>
      <c r="Q20" s="4">
        <f>Q4*'Eurostat Collected Portables GU'!Q13</f>
        <v>807.12545501820068</v>
      </c>
      <c r="R20" s="4">
        <f>R4*'Eurostat Collected Portables GU'!R13</f>
        <v>1067.0834377349036</v>
      </c>
      <c r="S20" s="4">
        <f>S4*'Eurostat Collected Portables GU'!S13</f>
        <v>939.17993457143405</v>
      </c>
      <c r="T20" s="4">
        <f>T4*'Eurostat Collected Portables GU'!T13</f>
        <v>1269.2473539537732</v>
      </c>
      <c r="U20" s="4">
        <f>$U$6*'Eurostat Collected Portables GU'!U13</f>
        <v>1341.8869238925834</v>
      </c>
      <c r="V20" s="4">
        <f>$V$6*'Eurostat Collected Portables GU'!V13</f>
        <v>2473.4526593259252</v>
      </c>
      <c r="W20" s="4">
        <f>$W$6*'Eurostat Collected Portables GU'!W13</f>
        <v>2288.8426694663553</v>
      </c>
      <c r="X20" s="51">
        <f t="shared" si="11"/>
        <v>2540.6153631076545</v>
      </c>
      <c r="Y20" s="51">
        <f t="shared" ref="Y19:AZ28" si="31">X20+(X20*0.11)</f>
        <v>2820.0830530494964</v>
      </c>
      <c r="Z20" s="51">
        <f t="shared" si="31"/>
        <v>3130.292188884941</v>
      </c>
      <c r="AA20" s="51">
        <f t="shared" si="31"/>
        <v>3474.6243296622843</v>
      </c>
      <c r="AB20" s="51">
        <f t="shared" si="31"/>
        <v>3856.8330059251357</v>
      </c>
      <c r="AC20" s="51">
        <f t="shared" si="31"/>
        <v>4281.0846365769003</v>
      </c>
      <c r="AD20" s="51">
        <f t="shared" si="31"/>
        <v>4752.0039466003591</v>
      </c>
      <c r="AE20" s="51">
        <f t="shared" si="31"/>
        <v>5274.7243807263985</v>
      </c>
      <c r="AF20" s="51">
        <f t="shared" si="31"/>
        <v>5854.9440626063024</v>
      </c>
      <c r="AG20" s="51">
        <f t="shared" si="31"/>
        <v>6498.9879094929956</v>
      </c>
      <c r="AH20" s="51">
        <f t="shared" si="31"/>
        <v>7213.8765795372256</v>
      </c>
      <c r="AI20" s="51">
        <f t="shared" si="31"/>
        <v>8007.4030032863202</v>
      </c>
      <c r="AJ20" s="51">
        <f t="shared" si="31"/>
        <v>8888.2173336478154</v>
      </c>
      <c r="AK20" s="51">
        <f t="shared" si="31"/>
        <v>9865.9212403490747</v>
      </c>
      <c r="AL20" s="51">
        <f t="shared" si="31"/>
        <v>10951.172576787472</v>
      </c>
      <c r="AM20" s="51">
        <f t="shared" si="31"/>
        <v>12155.801560234095</v>
      </c>
      <c r="AN20" s="51">
        <f t="shared" si="31"/>
        <v>13492.939731859846</v>
      </c>
      <c r="AO20" s="51">
        <f t="shared" si="31"/>
        <v>14977.16310236443</v>
      </c>
      <c r="AP20" s="51">
        <f t="shared" si="12"/>
        <v>16474.879412600872</v>
      </c>
      <c r="AQ20" s="51">
        <f t="shared" si="12"/>
        <v>18122.367353860958</v>
      </c>
      <c r="AR20" s="51">
        <f t="shared" si="12"/>
        <v>19934.604089247056</v>
      </c>
      <c r="AS20" s="51">
        <f t="shared" si="12"/>
        <v>21928.06449817176</v>
      </c>
      <c r="AT20" s="51">
        <f t="shared" si="12"/>
        <v>24120.870947988937</v>
      </c>
      <c r="AU20" s="51">
        <f t="shared" si="12"/>
        <v>26532.958042787832</v>
      </c>
      <c r="AV20" s="51">
        <f t="shared" si="12"/>
        <v>29186.253847066615</v>
      </c>
      <c r="AW20" s="51">
        <f t="shared" si="12"/>
        <v>32104.879231773277</v>
      </c>
      <c r="AX20" s="51">
        <f t="shared" si="12"/>
        <v>35315.367154950603</v>
      </c>
      <c r="AY20" s="51">
        <f t="shared" si="12"/>
        <v>38846.903870445662</v>
      </c>
      <c r="AZ20" s="51">
        <f t="shared" si="12"/>
        <v>42731.594257490229</v>
      </c>
    </row>
    <row r="21" spans="1:52" x14ac:dyDescent="0.35">
      <c r="A21" s="1" t="s">
        <v>11</v>
      </c>
      <c r="B21" s="23">
        <f t="shared" ref="B21:C21" si="32">C21/1.34</f>
        <v>0.66455087495681719</v>
      </c>
      <c r="C21" s="23">
        <f t="shared" si="32"/>
        <v>0.89049817244213503</v>
      </c>
      <c r="D21" s="23">
        <f t="shared" ref="D21:E21" si="33">E21/1.5</f>
        <v>1.1932675510724611</v>
      </c>
      <c r="E21" s="23">
        <f t="shared" si="33"/>
        <v>1.7899013266086916</v>
      </c>
      <c r="F21" s="23">
        <f t="shared" si="4"/>
        <v>2.6848519899130374</v>
      </c>
      <c r="G21" s="23">
        <f t="shared" si="5"/>
        <v>3.2755194276939057</v>
      </c>
      <c r="H21" s="23">
        <f t="shared" si="6"/>
        <v>3.8651129246788085</v>
      </c>
      <c r="I21" s="23">
        <f t="shared" si="7"/>
        <v>4.5994843803677821</v>
      </c>
      <c r="J21" s="23">
        <f t="shared" si="8"/>
        <v>6.2093039134965062</v>
      </c>
      <c r="K21" s="23">
        <f t="shared" si="9"/>
        <v>4.5948848959874145</v>
      </c>
      <c r="L21" s="23">
        <f t="shared" si="10"/>
        <v>7.7194066252588565</v>
      </c>
      <c r="M21" s="4">
        <f>$M$6*'Eurostat Collected Portables GU'!M14</f>
        <v>10.112422679089102</v>
      </c>
      <c r="N21" s="4">
        <f>$N$6*'Eurostat Collected Portables GU'!N14</f>
        <v>10.998632695494608</v>
      </c>
      <c r="O21" s="4">
        <f>$O$6*'Eurostat Collected Portables GU'!O14</f>
        <v>14.903934122139038</v>
      </c>
      <c r="P21" s="4">
        <f>$P$6*'Eurostat Collected Portables GU'!P14</f>
        <v>23.665841205652026</v>
      </c>
      <c r="Q21" s="4">
        <f>$Q$6*'Eurostat Collected Portables GU'!Q14</f>
        <v>23.867355373543692</v>
      </c>
      <c r="R21" s="4">
        <f>$R$6*'Eurostat Collected Portables GU'!R14</f>
        <v>33.602117979540175</v>
      </c>
      <c r="S21" s="4">
        <f>$S$6*'Eurostat Collected Portables GU'!S14</f>
        <v>26.400543659331618</v>
      </c>
      <c r="T21" s="4">
        <f>$T$6*'Eurostat Collected Portables GU'!T14</f>
        <v>30.126900610830358</v>
      </c>
      <c r="U21" s="4">
        <f>$U$6*'Eurostat Collected Portables GU'!U14</f>
        <v>29.630806283238943</v>
      </c>
      <c r="V21" s="4">
        <f>$V$6*'Eurostat Collected Portables GU'!V14</f>
        <v>56.430362838510462</v>
      </c>
      <c r="W21" s="4">
        <f>$W$6*'Eurostat Collected Portables GU'!W14</f>
        <v>49.139344375526669</v>
      </c>
      <c r="X21" s="51">
        <f t="shared" si="11"/>
        <v>54.544672256834602</v>
      </c>
      <c r="Y21" s="51">
        <f t="shared" si="31"/>
        <v>60.544586205086411</v>
      </c>
      <c r="Z21" s="51">
        <f t="shared" si="31"/>
        <v>67.204490687645915</v>
      </c>
      <c r="AA21" s="51">
        <f t="shared" si="31"/>
        <v>74.59698466328696</v>
      </c>
      <c r="AB21" s="51">
        <f t="shared" si="31"/>
        <v>82.802652976248524</v>
      </c>
      <c r="AC21" s="51">
        <f t="shared" si="31"/>
        <v>91.910944803635857</v>
      </c>
      <c r="AD21" s="51">
        <f t="shared" si="31"/>
        <v>102.0211487320358</v>
      </c>
      <c r="AE21" s="51">
        <f t="shared" si="31"/>
        <v>113.24347509255973</v>
      </c>
      <c r="AF21" s="51">
        <f t="shared" si="31"/>
        <v>125.7002573527413</v>
      </c>
      <c r="AG21" s="51">
        <f t="shared" si="31"/>
        <v>139.52728566154283</v>
      </c>
      <c r="AH21" s="51">
        <f t="shared" si="31"/>
        <v>154.87528708431256</v>
      </c>
      <c r="AI21" s="51">
        <f t="shared" si="31"/>
        <v>171.91156866358693</v>
      </c>
      <c r="AJ21" s="51">
        <f t="shared" si="31"/>
        <v>190.8218412165815</v>
      </c>
      <c r="AK21" s="51">
        <f t="shared" si="31"/>
        <v>211.81224375040546</v>
      </c>
      <c r="AL21" s="51">
        <f t="shared" si="31"/>
        <v>235.11159056295006</v>
      </c>
      <c r="AM21" s="51">
        <f t="shared" si="31"/>
        <v>260.97386552487455</v>
      </c>
      <c r="AN21" s="51">
        <f t="shared" si="31"/>
        <v>289.68099073261078</v>
      </c>
      <c r="AO21" s="51">
        <f t="shared" si="31"/>
        <v>321.54589971319797</v>
      </c>
      <c r="AP21" s="51">
        <f t="shared" si="12"/>
        <v>353.70048968451778</v>
      </c>
      <c r="AQ21" s="51">
        <f t="shared" si="12"/>
        <v>389.07053865296956</v>
      </c>
      <c r="AR21" s="51">
        <f t="shared" si="12"/>
        <v>427.97759251826653</v>
      </c>
      <c r="AS21" s="51">
        <f t="shared" si="12"/>
        <v>470.77535177009321</v>
      </c>
      <c r="AT21" s="51">
        <f t="shared" si="12"/>
        <v>517.85288694710255</v>
      </c>
      <c r="AU21" s="51">
        <f t="shared" si="12"/>
        <v>569.63817564181284</v>
      </c>
      <c r="AV21" s="51">
        <f t="shared" si="12"/>
        <v>626.60199320599418</v>
      </c>
      <c r="AW21" s="51">
        <f t="shared" si="12"/>
        <v>689.26219252659359</v>
      </c>
      <c r="AX21" s="51">
        <f t="shared" si="12"/>
        <v>758.18841177925299</v>
      </c>
      <c r="AY21" s="51">
        <f t="shared" si="12"/>
        <v>834.00725295717825</v>
      </c>
      <c r="AZ21" s="51">
        <f t="shared" si="12"/>
        <v>917.4079782528961</v>
      </c>
    </row>
    <row r="22" spans="1:52" x14ac:dyDescent="0.35">
      <c r="A22" s="1" t="s">
        <v>12</v>
      </c>
      <c r="B22" s="23">
        <f t="shared" ref="B22:C22" si="34">C22/1.34</f>
        <v>0.69417409642390315</v>
      </c>
      <c r="C22" s="23">
        <f t="shared" si="34"/>
        <v>0.93019328920803035</v>
      </c>
      <c r="D22" s="23">
        <f t="shared" ref="D22:E22" si="35">E22/1.5</f>
        <v>1.2464590075387607</v>
      </c>
      <c r="E22" s="23">
        <f t="shared" si="35"/>
        <v>1.869688511308141</v>
      </c>
      <c r="F22" s="23">
        <f t="shared" si="4"/>
        <v>2.8045327669622115</v>
      </c>
      <c r="G22" s="23">
        <f t="shared" si="5"/>
        <v>3.4215299756938982</v>
      </c>
      <c r="H22" s="23">
        <f t="shared" si="6"/>
        <v>4.0374053713187994</v>
      </c>
      <c r="I22" s="23">
        <f t="shared" si="7"/>
        <v>4.8045123918693706</v>
      </c>
      <c r="J22" s="23">
        <f t="shared" si="8"/>
        <v>6.4860917290236513</v>
      </c>
      <c r="K22" s="23">
        <f t="shared" si="9"/>
        <v>4.7997078794775021</v>
      </c>
      <c r="L22" s="23">
        <f t="shared" si="10"/>
        <v>8.0635092375222026</v>
      </c>
      <c r="M22" s="4">
        <f>$M$6*'Eurostat Collected Portables GU'!M15</f>
        <v>10.563197101154085</v>
      </c>
      <c r="N22" s="4">
        <f>$N$6*'Eurostat Collected Portables GU'!N15</f>
        <v>12.540829691584191</v>
      </c>
      <c r="O22" s="4">
        <f>$O$6*'Eurostat Collected Portables GU'!O15</f>
        <v>15.663706980959835</v>
      </c>
      <c r="P22" s="4">
        <f>$P$6*'Eurostat Collected Portables GU'!P15</f>
        <v>27.121534016692859</v>
      </c>
      <c r="Q22" s="4">
        <f>$Q$6*'Eurostat Collected Portables GU'!Q15</f>
        <v>31.402199486179178</v>
      </c>
      <c r="R22" s="4">
        <f>$R$6*'Eurostat Collected Portables GU'!R15</f>
        <v>49.02081135622791</v>
      </c>
      <c r="S22" s="4">
        <f>$S$6*'Eurostat Collected Portables GU'!S15</f>
        <v>45.773271843674785</v>
      </c>
      <c r="T22" s="4">
        <f>$T$6*'Eurostat Collected Portables GU'!T15</f>
        <v>58.238077310990327</v>
      </c>
      <c r="U22" s="4">
        <f>$U$6*'Eurostat Collected Portables GU'!U15</f>
        <v>70.871059618435439</v>
      </c>
      <c r="V22" s="4">
        <f>$V$6*'Eurostat Collected Portables GU'!V15</f>
        <v>119.24552546573757</v>
      </c>
      <c r="W22" s="4">
        <f>$W$6*'Eurostat Collected Portables GU'!W15</f>
        <v>102.8372128362044</v>
      </c>
      <c r="X22" s="51">
        <f t="shared" si="11"/>
        <v>114.14930624818689</v>
      </c>
      <c r="Y22" s="51">
        <f t="shared" si="31"/>
        <v>126.70572993548745</v>
      </c>
      <c r="Z22" s="51">
        <f t="shared" si="31"/>
        <v>140.64336022839109</v>
      </c>
      <c r="AA22" s="51">
        <f t="shared" si="31"/>
        <v>156.1141298535141</v>
      </c>
      <c r="AB22" s="51">
        <f t="shared" si="31"/>
        <v>173.28668413740064</v>
      </c>
      <c r="AC22" s="51">
        <f t="shared" si="31"/>
        <v>192.34821939251472</v>
      </c>
      <c r="AD22" s="51">
        <f t="shared" si="31"/>
        <v>213.50652352569134</v>
      </c>
      <c r="AE22" s="51">
        <f t="shared" si="31"/>
        <v>236.99224111351739</v>
      </c>
      <c r="AF22" s="51">
        <f t="shared" si="31"/>
        <v>263.06138763600433</v>
      </c>
      <c r="AG22" s="51">
        <f t="shared" si="31"/>
        <v>291.99814027596483</v>
      </c>
      <c r="AH22" s="51">
        <f t="shared" si="31"/>
        <v>324.11793570632096</v>
      </c>
      <c r="AI22" s="51">
        <f t="shared" si="31"/>
        <v>359.77090863401628</v>
      </c>
      <c r="AJ22" s="51">
        <f t="shared" si="31"/>
        <v>399.3457085837581</v>
      </c>
      <c r="AK22" s="51">
        <f t="shared" si="31"/>
        <v>443.27373652797149</v>
      </c>
      <c r="AL22" s="51">
        <f t="shared" si="31"/>
        <v>492.03384754604838</v>
      </c>
      <c r="AM22" s="51">
        <f t="shared" si="31"/>
        <v>546.15757077611374</v>
      </c>
      <c r="AN22" s="51">
        <f t="shared" si="31"/>
        <v>606.23490356148625</v>
      </c>
      <c r="AO22" s="51">
        <f t="shared" si="31"/>
        <v>672.92074295324971</v>
      </c>
      <c r="AP22" s="51">
        <f t="shared" si="12"/>
        <v>740.21281724857465</v>
      </c>
      <c r="AQ22" s="51">
        <f t="shared" si="12"/>
        <v>814.23409897343208</v>
      </c>
      <c r="AR22" s="51">
        <f t="shared" si="12"/>
        <v>895.65750887077525</v>
      </c>
      <c r="AS22" s="51">
        <f t="shared" si="12"/>
        <v>985.22325975785282</v>
      </c>
      <c r="AT22" s="51">
        <f t="shared" si="12"/>
        <v>1083.7455857336381</v>
      </c>
      <c r="AU22" s="51">
        <f t="shared" si="12"/>
        <v>1192.120144307002</v>
      </c>
      <c r="AV22" s="51">
        <f t="shared" si="12"/>
        <v>1311.3321587377022</v>
      </c>
      <c r="AW22" s="51">
        <f t="shared" si="12"/>
        <v>1442.4653746114725</v>
      </c>
      <c r="AX22" s="51">
        <f t="shared" si="12"/>
        <v>1586.7119120726197</v>
      </c>
      <c r="AY22" s="51">
        <f t="shared" si="12"/>
        <v>1745.3831032798817</v>
      </c>
      <c r="AZ22" s="51">
        <f t="shared" si="12"/>
        <v>1919.9214136078699</v>
      </c>
    </row>
    <row r="23" spans="1:52" x14ac:dyDescent="0.35">
      <c r="A23" s="1" t="s">
        <v>13</v>
      </c>
      <c r="B23" s="23">
        <f t="shared" ref="B23:C23" si="36">C23/1.34</f>
        <v>0.76882474759144059</v>
      </c>
      <c r="C23" s="23">
        <f t="shared" si="36"/>
        <v>1.0302251617725304</v>
      </c>
      <c r="D23" s="23">
        <f t="shared" ref="D23:E23" si="37">E23/1.5</f>
        <v>1.3805017167751907</v>
      </c>
      <c r="E23" s="23">
        <f t="shared" si="37"/>
        <v>2.070752575162786</v>
      </c>
      <c r="F23" s="23">
        <f t="shared" si="4"/>
        <v>3.1061288627441788</v>
      </c>
      <c r="G23" s="23">
        <f t="shared" si="5"/>
        <v>3.7894772125478982</v>
      </c>
      <c r="H23" s="23">
        <f t="shared" si="6"/>
        <v>4.4715831108065194</v>
      </c>
      <c r="I23" s="23">
        <f t="shared" si="7"/>
        <v>5.321183901859758</v>
      </c>
      <c r="J23" s="23">
        <f t="shared" si="8"/>
        <v>7.183598267510674</v>
      </c>
      <c r="K23" s="23">
        <f t="shared" si="9"/>
        <v>5.3158627179578986</v>
      </c>
      <c r="L23" s="23">
        <f t="shared" si="10"/>
        <v>8.9306493661692699</v>
      </c>
      <c r="M23" s="4">
        <f>$M$6*'Eurostat Collected Portables GU'!M16</f>
        <v>11.699150669681744</v>
      </c>
      <c r="N23" s="4">
        <f>$N$6*'Eurostat Collected Portables GU'!N16</f>
        <v>12.326897890963048</v>
      </c>
      <c r="O23" s="4">
        <f>$O$6*'Eurostat Collected Portables GU'!O16</f>
        <v>17.606609096867352</v>
      </c>
      <c r="P23" s="4">
        <f>$P$6*'Eurostat Collected Portables GU'!P16</f>
        <v>24.61044635320334</v>
      </c>
      <c r="Q23" s="4">
        <f>$Q$6*'Eurostat Collected Portables GU'!Q16</f>
        <v>23.648934975653805</v>
      </c>
      <c r="R23" s="4">
        <f>$R$6*'Eurostat Collected Portables GU'!R16</f>
        <v>29.48825452723873</v>
      </c>
      <c r="S23" s="4">
        <f>$S$6*'Eurostat Collected Portables GU'!S16</f>
        <v>40.857690154200967</v>
      </c>
      <c r="T23" s="4">
        <f>$T$6*'Eurostat Collected Portables GU'!T16</f>
        <v>35.522526423303106</v>
      </c>
      <c r="U23" s="4">
        <f>$U$6*'Eurostat Collected Portables GU'!U16</f>
        <v>37.319630314297683</v>
      </c>
      <c r="V23" s="4">
        <f>$V$6*'Eurostat Collected Portables GU'!V16</f>
        <v>81.956184000912529</v>
      </c>
      <c r="W23" s="4">
        <f>$W$6*'Eurostat Collected Portables GU'!W16</f>
        <v>70.872375917493358</v>
      </c>
      <c r="X23" s="51">
        <f t="shared" si="11"/>
        <v>78.668337268417631</v>
      </c>
      <c r="Y23" s="51">
        <f t="shared" si="31"/>
        <v>87.321854367943573</v>
      </c>
      <c r="Z23" s="51">
        <f t="shared" si="31"/>
        <v>96.927258348417368</v>
      </c>
      <c r="AA23" s="51">
        <f t="shared" si="31"/>
        <v>107.58925676674328</v>
      </c>
      <c r="AB23" s="51">
        <f t="shared" si="31"/>
        <v>119.42407501108504</v>
      </c>
      <c r="AC23" s="51">
        <f t="shared" si="31"/>
        <v>132.56072326230438</v>
      </c>
      <c r="AD23" s="51">
        <f t="shared" si="31"/>
        <v>147.14240282115787</v>
      </c>
      <c r="AE23" s="51">
        <f t="shared" si="31"/>
        <v>163.32806713148523</v>
      </c>
      <c r="AF23" s="51">
        <f t="shared" si="31"/>
        <v>181.29415451594861</v>
      </c>
      <c r="AG23" s="51">
        <f t="shared" si="31"/>
        <v>201.23651151270295</v>
      </c>
      <c r="AH23" s="51">
        <f t="shared" si="31"/>
        <v>223.37252777910027</v>
      </c>
      <c r="AI23" s="51">
        <f t="shared" si="31"/>
        <v>247.9435058348013</v>
      </c>
      <c r="AJ23" s="51">
        <f t="shared" si="31"/>
        <v>275.21729147662944</v>
      </c>
      <c r="AK23" s="51">
        <f t="shared" si="31"/>
        <v>305.49119353905866</v>
      </c>
      <c r="AL23" s="51">
        <f t="shared" si="31"/>
        <v>339.09522482835513</v>
      </c>
      <c r="AM23" s="51">
        <f t="shared" si="31"/>
        <v>376.39569955947422</v>
      </c>
      <c r="AN23" s="51">
        <f t="shared" si="31"/>
        <v>417.7992265110164</v>
      </c>
      <c r="AO23" s="51">
        <f t="shared" si="31"/>
        <v>463.75714142722819</v>
      </c>
      <c r="AP23" s="51">
        <f t="shared" si="12"/>
        <v>510.132855569951</v>
      </c>
      <c r="AQ23" s="51">
        <f t="shared" si="12"/>
        <v>561.14614112694608</v>
      </c>
      <c r="AR23" s="51">
        <f t="shared" si="12"/>
        <v>617.26075523964073</v>
      </c>
      <c r="AS23" s="51">
        <f t="shared" si="12"/>
        <v>678.98683076360476</v>
      </c>
      <c r="AT23" s="51">
        <f t="shared" si="12"/>
        <v>746.88551383996526</v>
      </c>
      <c r="AU23" s="51">
        <f t="shared" si="12"/>
        <v>821.57406522396172</v>
      </c>
      <c r="AV23" s="51">
        <f t="shared" si="12"/>
        <v>903.7314717463579</v>
      </c>
      <c r="AW23" s="51">
        <f t="shared" si="12"/>
        <v>994.10461892099374</v>
      </c>
      <c r="AX23" s="51">
        <f t="shared" si="12"/>
        <v>1093.5150808130932</v>
      </c>
      <c r="AY23" s="51">
        <f t="shared" si="12"/>
        <v>1202.8665888944024</v>
      </c>
      <c r="AZ23" s="51">
        <f t="shared" si="12"/>
        <v>1323.1532477838427</v>
      </c>
    </row>
    <row r="24" spans="1:52" x14ac:dyDescent="0.35">
      <c r="A24" s="1" t="s">
        <v>14</v>
      </c>
      <c r="B24" s="23">
        <f t="shared" ref="B24:C24" si="38">C24/1.34</f>
        <v>0.94352266321031597</v>
      </c>
      <c r="C24" s="23">
        <f t="shared" si="38"/>
        <v>1.2643203687018234</v>
      </c>
      <c r="D24" s="23">
        <f t="shared" ref="D24:E24" si="39">E24/1.5</f>
        <v>1.6941892940604435</v>
      </c>
      <c r="E24" s="23">
        <f t="shared" si="39"/>
        <v>2.5412839410906654</v>
      </c>
      <c r="F24" s="23">
        <f t="shared" si="4"/>
        <v>3.8119259116359983</v>
      </c>
      <c r="G24" s="23">
        <f t="shared" si="5"/>
        <v>4.6505496121959178</v>
      </c>
      <c r="H24" s="23">
        <f t="shared" si="6"/>
        <v>5.4876485423911827</v>
      </c>
      <c r="I24" s="23">
        <f t="shared" si="7"/>
        <v>6.5303017654455076</v>
      </c>
      <c r="J24" s="23">
        <f t="shared" si="8"/>
        <v>8.8159073833514352</v>
      </c>
      <c r="K24" s="23">
        <f t="shared" si="9"/>
        <v>6.5237714636800623</v>
      </c>
      <c r="L24" s="23">
        <f t="shared" si="10"/>
        <v>10.959936058982505</v>
      </c>
      <c r="M24" s="4">
        <f>$M$6*'Eurostat Collected Portables GU'!M17</f>
        <v>14.357516237267083</v>
      </c>
      <c r="N24" s="4">
        <f>$N$6*'Eurostat Collected Portables GU'!N17</f>
        <v>13.65927180829094</v>
      </c>
      <c r="O24" s="4">
        <f>$O$6*'Eurostat Collected Portables GU'!O17</f>
        <v>18.555468269752421</v>
      </c>
      <c r="P24" s="4">
        <f>$P$6*'Eurostat Collected Portables GU'!P17</f>
        <v>30.293904552418052</v>
      </c>
      <c r="Q24" s="4">
        <f>$Q$6*'Eurostat Collected Portables GU'!Q17</f>
        <v>32.538740218252691</v>
      </c>
      <c r="R24" s="4">
        <f>$R$6*'Eurostat Collected Portables GU'!R17</f>
        <v>60.026568352691221</v>
      </c>
      <c r="S24" s="4">
        <f>$S$6*'Eurostat Collected Portables GU'!S17</f>
        <v>61.400914149899101</v>
      </c>
      <c r="T24" s="4">
        <f>$T$6*'Eurostat Collected Portables GU'!T17</f>
        <v>66.845763199799009</v>
      </c>
      <c r="U24" s="4">
        <f>$U$6*'Eurostat Collected Portables GU'!U17</f>
        <v>61.156041164914477</v>
      </c>
      <c r="V24" s="4">
        <f>$V$6*'Eurostat Collected Portables GU'!V17</f>
        <v>137.1793013428682</v>
      </c>
      <c r="W24" s="4">
        <f>$W$6*'Eurostat Collected Portables GU'!W17</f>
        <v>123.00288717899129</v>
      </c>
      <c r="X24" s="51">
        <f t="shared" si="11"/>
        <v>136.53320476868032</v>
      </c>
      <c r="Y24" s="51">
        <f t="shared" si="31"/>
        <v>151.55185729323514</v>
      </c>
      <c r="Z24" s="51">
        <f t="shared" si="31"/>
        <v>168.22256159549102</v>
      </c>
      <c r="AA24" s="51">
        <f t="shared" si="31"/>
        <v>186.72704337099503</v>
      </c>
      <c r="AB24" s="51">
        <f t="shared" si="31"/>
        <v>207.2670181418045</v>
      </c>
      <c r="AC24" s="51">
        <f t="shared" si="31"/>
        <v>230.066390137403</v>
      </c>
      <c r="AD24" s="51">
        <f t="shared" si="31"/>
        <v>255.37369305251732</v>
      </c>
      <c r="AE24" s="51">
        <f t="shared" si="31"/>
        <v>283.46479928829422</v>
      </c>
      <c r="AF24" s="51">
        <f t="shared" si="31"/>
        <v>314.64592721000656</v>
      </c>
      <c r="AG24" s="51">
        <f t="shared" si="31"/>
        <v>349.25697920310728</v>
      </c>
      <c r="AH24" s="51">
        <f t="shared" si="31"/>
        <v>387.67524691544907</v>
      </c>
      <c r="AI24" s="51">
        <f t="shared" si="31"/>
        <v>430.31952407614847</v>
      </c>
      <c r="AJ24" s="51">
        <f t="shared" si="31"/>
        <v>477.6546717245248</v>
      </c>
      <c r="AK24" s="51">
        <f t="shared" si="31"/>
        <v>530.19668561422259</v>
      </c>
      <c r="AL24" s="51">
        <f t="shared" si="31"/>
        <v>588.51832103178708</v>
      </c>
      <c r="AM24" s="51">
        <f t="shared" si="31"/>
        <v>653.25533634528369</v>
      </c>
      <c r="AN24" s="51">
        <f t="shared" si="31"/>
        <v>725.11342334326491</v>
      </c>
      <c r="AO24" s="51">
        <f t="shared" si="31"/>
        <v>804.87589991102402</v>
      </c>
      <c r="AP24" s="51">
        <f t="shared" si="12"/>
        <v>885.36348990212639</v>
      </c>
      <c r="AQ24" s="51">
        <f t="shared" si="12"/>
        <v>973.89983889233906</v>
      </c>
      <c r="AR24" s="51">
        <f t="shared" si="12"/>
        <v>1071.2898227815731</v>
      </c>
      <c r="AS24" s="51">
        <f t="shared" si="12"/>
        <v>1178.4188050597304</v>
      </c>
      <c r="AT24" s="51">
        <f t="shared" si="12"/>
        <v>1296.2606855657034</v>
      </c>
      <c r="AU24" s="51">
        <f t="shared" si="12"/>
        <v>1425.8867541222737</v>
      </c>
      <c r="AV24" s="51">
        <f t="shared" si="12"/>
        <v>1568.475429534501</v>
      </c>
      <c r="AW24" s="51">
        <f t="shared" si="12"/>
        <v>1725.3229724879511</v>
      </c>
      <c r="AX24" s="51">
        <f t="shared" si="12"/>
        <v>1897.8552697367463</v>
      </c>
      <c r="AY24" s="51">
        <f t="shared" si="12"/>
        <v>2087.640796710421</v>
      </c>
      <c r="AZ24" s="51">
        <f t="shared" si="12"/>
        <v>2296.4048763814631</v>
      </c>
    </row>
    <row r="25" spans="1:52" x14ac:dyDescent="0.35">
      <c r="A25" s="1" t="s">
        <v>15</v>
      </c>
      <c r="B25" s="23">
        <f t="shared" ref="B25:C25" si="40">C25/1.34</f>
        <v>11.4607989400718</v>
      </c>
      <c r="C25" s="23">
        <f t="shared" si="40"/>
        <v>15.357470579696214</v>
      </c>
      <c r="D25" s="23">
        <f t="shared" ref="D25:E25" si="41">E25/1.5</f>
        <v>20.579010576792928</v>
      </c>
      <c r="E25" s="23">
        <f t="shared" si="41"/>
        <v>30.868515865189391</v>
      </c>
      <c r="F25" s="23">
        <f t="shared" si="4"/>
        <v>46.302773797784084</v>
      </c>
      <c r="G25" s="23">
        <f t="shared" si="5"/>
        <v>56.489384033296581</v>
      </c>
      <c r="H25" s="23">
        <f t="shared" si="6"/>
        <v>66.657473159289964</v>
      </c>
      <c r="I25" s="23">
        <f t="shared" si="7"/>
        <v>79.322393059555054</v>
      </c>
      <c r="J25" s="23">
        <f t="shared" si="8"/>
        <v>107.08523063039934</v>
      </c>
      <c r="K25" s="23">
        <f t="shared" si="9"/>
        <v>79.243070666495512</v>
      </c>
      <c r="L25" s="23">
        <f t="shared" si="10"/>
        <v>133.12835871971245</v>
      </c>
      <c r="M25" s="4">
        <f>$M$6*'Eurostat Collected Portables GU'!M18</f>
        <v>174.39814992282334</v>
      </c>
      <c r="N25" s="4">
        <f>$N$6*'Eurostat Collected Portables GU'!N18</f>
        <v>191.56295828700709</v>
      </c>
      <c r="O25" s="4">
        <f>$O$6*'Eurostat Collected Portables GU'!O18</f>
        <v>253.90266565867395</v>
      </c>
      <c r="P25" s="4">
        <f>$P$6*'Eurostat Collected Portables GU'!P18</f>
        <v>428.27002232290124</v>
      </c>
      <c r="Q25" s="4">
        <f>$Q$6*'Eurostat Collected Portables GU'!Q18</f>
        <v>425.3608925038078</v>
      </c>
      <c r="R25" s="4">
        <f>$R$6*'Eurostat Collected Portables GU'!R18</f>
        <v>504.82928831603471</v>
      </c>
      <c r="S25" s="4">
        <f>$S$6*'Eurostat Collected Portables GU'!S18</f>
        <v>438.68363964927914</v>
      </c>
      <c r="T25" s="4">
        <f>$T$6*'Eurostat Collected Portables GU'!T18</f>
        <v>568.32518475982329</v>
      </c>
      <c r="U25" s="4">
        <f>$U$6*'Eurostat Collected Portables GU'!U18</f>
        <v>532.7716119910898</v>
      </c>
      <c r="V25" s="4">
        <f>$V$6*'Eurostat Collected Portables GU'!V18</f>
        <v>983.63474392052512</v>
      </c>
      <c r="W25" s="4">
        <f>$W$6*'Eurostat Collected Portables GU'!W18</f>
        <v>811.18549779662658</v>
      </c>
      <c r="X25" s="51">
        <f t="shared" si="11"/>
        <v>900.41590255425547</v>
      </c>
      <c r="Y25" s="51">
        <f t="shared" si="31"/>
        <v>999.46165183522362</v>
      </c>
      <c r="Z25" s="51">
        <f t="shared" si="31"/>
        <v>1109.4024335370982</v>
      </c>
      <c r="AA25" s="51">
        <f t="shared" si="31"/>
        <v>1231.4367012261789</v>
      </c>
      <c r="AB25" s="51">
        <f t="shared" si="31"/>
        <v>1366.8947383610587</v>
      </c>
      <c r="AC25" s="51">
        <f t="shared" si="31"/>
        <v>1517.2531595807752</v>
      </c>
      <c r="AD25" s="51">
        <f t="shared" si="31"/>
        <v>1684.1510071346604</v>
      </c>
      <c r="AE25" s="51">
        <f t="shared" si="31"/>
        <v>1869.4076179194731</v>
      </c>
      <c r="AF25" s="51">
        <f t="shared" si="31"/>
        <v>2075.0424558906152</v>
      </c>
      <c r="AG25" s="51">
        <f t="shared" si="31"/>
        <v>2303.297126038583</v>
      </c>
      <c r="AH25" s="51">
        <f t="shared" si="31"/>
        <v>2556.659809902827</v>
      </c>
      <c r="AI25" s="51">
        <f t="shared" si="31"/>
        <v>2837.892388992138</v>
      </c>
      <c r="AJ25" s="51">
        <f t="shared" si="31"/>
        <v>3150.0605517812733</v>
      </c>
      <c r="AK25" s="51">
        <f t="shared" si="31"/>
        <v>3496.5672124772132</v>
      </c>
      <c r="AL25" s="51">
        <f t="shared" si="31"/>
        <v>3881.1896058497068</v>
      </c>
      <c r="AM25" s="51">
        <f t="shared" si="31"/>
        <v>4308.1204624931743</v>
      </c>
      <c r="AN25" s="51">
        <f t="shared" si="31"/>
        <v>4782.0137133674234</v>
      </c>
      <c r="AO25" s="51">
        <f t="shared" si="31"/>
        <v>5308.0352218378403</v>
      </c>
      <c r="AP25" s="51">
        <f t="shared" si="12"/>
        <v>5838.8387440216247</v>
      </c>
      <c r="AQ25" s="51">
        <f t="shared" si="12"/>
        <v>6422.722618423787</v>
      </c>
      <c r="AR25" s="51">
        <f t="shared" si="12"/>
        <v>7064.9948802661656</v>
      </c>
      <c r="AS25" s="51">
        <f t="shared" si="12"/>
        <v>7771.4943682927824</v>
      </c>
      <c r="AT25" s="51">
        <f t="shared" si="12"/>
        <v>8548.6438051220612</v>
      </c>
      <c r="AU25" s="51">
        <f t="shared" si="12"/>
        <v>9403.5081856342676</v>
      </c>
      <c r="AV25" s="51">
        <f t="shared" si="12"/>
        <v>10343.859004197695</v>
      </c>
      <c r="AW25" s="51">
        <f t="shared" si="12"/>
        <v>11378.244904617464</v>
      </c>
      <c r="AX25" s="51">
        <f t="shared" si="12"/>
        <v>12516.06939507921</v>
      </c>
      <c r="AY25" s="51">
        <f t="shared" si="12"/>
        <v>13767.676334587131</v>
      </c>
      <c r="AZ25" s="51">
        <f t="shared" si="12"/>
        <v>15144.443968045845</v>
      </c>
    </row>
    <row r="26" spans="1:52" x14ac:dyDescent="0.35">
      <c r="A26" s="1" t="s">
        <v>16</v>
      </c>
      <c r="B26" s="23">
        <f t="shared" ref="B26:C26" si="42">C26/1.34</f>
        <v>0.19547696285107688</v>
      </c>
      <c r="C26" s="23">
        <f t="shared" si="42"/>
        <v>0.26193913022044302</v>
      </c>
      <c r="D26" s="23">
        <f t="shared" ref="D26:E26" si="43">E26/1.5</f>
        <v>0.35099843449539364</v>
      </c>
      <c r="E26" s="23">
        <f t="shared" si="43"/>
        <v>0.52649765174309049</v>
      </c>
      <c r="F26" s="23">
        <f t="shared" si="4"/>
        <v>0.78974647761463579</v>
      </c>
      <c r="G26" s="23">
        <f t="shared" si="5"/>
        <v>0.9634907026898557</v>
      </c>
      <c r="H26" s="23">
        <f t="shared" si="6"/>
        <v>1.1369190291740296</v>
      </c>
      <c r="I26" s="23">
        <f t="shared" si="7"/>
        <v>1.3529336447170952</v>
      </c>
      <c r="J26" s="23">
        <f t="shared" si="8"/>
        <v>1.8264604203680788</v>
      </c>
      <c r="K26" s="23">
        <f t="shared" si="9"/>
        <v>1.3515807110723783</v>
      </c>
      <c r="L26" s="23">
        <f t="shared" si="10"/>
        <v>2.2706555946015956</v>
      </c>
      <c r="M26" s="4">
        <f>$M$6*'Eurostat Collected Portables GU'!M19</f>
        <v>2.9745588289280906</v>
      </c>
      <c r="N26" s="4">
        <f>$N$6*'Eurostat Collected Portables GU'!N19</f>
        <v>3.0697666607483125</v>
      </c>
      <c r="O26" s="4">
        <f>$O$6*'Eurostat Collected Portables GU'!O19</f>
        <v>4.006294285514727</v>
      </c>
      <c r="P26" s="4">
        <f>$P$6*'Eurostat Collected Portables GU'!P19</f>
        <v>6.5681474472056838</v>
      </c>
      <c r="Q26" s="4">
        <f>$Q$6*'Eurostat Collected Portables GU'!Q19</f>
        <v>5.4722331544280074</v>
      </c>
      <c r="R26" s="4">
        <f>$R$6*'Eurostat Collected Portables GU'!R19</f>
        <v>8.9853764850352675</v>
      </c>
      <c r="S26" s="4">
        <f>$S$6*'Eurostat Collected Portables GU'!S19</f>
        <v>10.403016328107904</v>
      </c>
      <c r="T26" s="4">
        <f>$T$6*'Eurostat Collected Portables GU'!T19</f>
        <v>12.639133710149444</v>
      </c>
      <c r="U26" s="4">
        <f>$U$6*'Eurostat Collected Portables GU'!U19</f>
        <v>12.920974543182885</v>
      </c>
      <c r="V26" s="4">
        <f>$V$6*'Eurostat Collected Portables GU'!V19</f>
        <v>29.107175507384763</v>
      </c>
      <c r="W26" s="4">
        <f>$W$6*'Eurostat Collected Portables GU'!W19</f>
        <v>24.492409067676029</v>
      </c>
      <c r="X26" s="51">
        <f t="shared" si="11"/>
        <v>27.186574065120393</v>
      </c>
      <c r="Y26" s="51">
        <f t="shared" si="31"/>
        <v>30.177097212283638</v>
      </c>
      <c r="Z26" s="51">
        <f t="shared" si="31"/>
        <v>33.496577905634837</v>
      </c>
      <c r="AA26" s="51">
        <f t="shared" si="31"/>
        <v>37.181201475254667</v>
      </c>
      <c r="AB26" s="51">
        <f t="shared" si="31"/>
        <v>41.271133637532678</v>
      </c>
      <c r="AC26" s="51">
        <f t="shared" si="31"/>
        <v>45.810958337661276</v>
      </c>
      <c r="AD26" s="51">
        <f t="shared" si="31"/>
        <v>50.850163754804015</v>
      </c>
      <c r="AE26" s="51">
        <f t="shared" si="31"/>
        <v>56.443681767832459</v>
      </c>
      <c r="AF26" s="51">
        <f t="shared" si="31"/>
        <v>62.652486762294032</v>
      </c>
      <c r="AG26" s="51">
        <f t="shared" si="31"/>
        <v>69.54426030614637</v>
      </c>
      <c r="AH26" s="51">
        <f t="shared" si="31"/>
        <v>77.194128939822477</v>
      </c>
      <c r="AI26" s="51">
        <f t="shared" si="31"/>
        <v>85.685483123202943</v>
      </c>
      <c r="AJ26" s="51">
        <f t="shared" si="31"/>
        <v>95.110886266755273</v>
      </c>
      <c r="AK26" s="51">
        <f t="shared" si="31"/>
        <v>105.57308375609836</v>
      </c>
      <c r="AL26" s="51">
        <f t="shared" si="31"/>
        <v>117.18612296926918</v>
      </c>
      <c r="AM26" s="51">
        <f t="shared" si="31"/>
        <v>130.07659649588879</v>
      </c>
      <c r="AN26" s="51">
        <f t="shared" si="31"/>
        <v>144.38502211043655</v>
      </c>
      <c r="AO26" s="51">
        <f t="shared" si="31"/>
        <v>160.26737454258458</v>
      </c>
      <c r="AP26" s="51">
        <f t="shared" si="12"/>
        <v>176.29411199684304</v>
      </c>
      <c r="AQ26" s="51">
        <f t="shared" si="12"/>
        <v>193.92352319652736</v>
      </c>
      <c r="AR26" s="51">
        <f t="shared" si="12"/>
        <v>213.31587551618009</v>
      </c>
      <c r="AS26" s="51">
        <f t="shared" si="12"/>
        <v>234.6474630677981</v>
      </c>
      <c r="AT26" s="51">
        <f t="shared" si="12"/>
        <v>258.1122093745779</v>
      </c>
      <c r="AU26" s="51">
        <f t="shared" si="12"/>
        <v>283.92343031203569</v>
      </c>
      <c r="AV26" s="51">
        <f t="shared" si="12"/>
        <v>312.31577334323924</v>
      </c>
      <c r="AW26" s="51">
        <f t="shared" si="12"/>
        <v>343.54735067756314</v>
      </c>
      <c r="AX26" s="51">
        <f t="shared" si="12"/>
        <v>377.90208574531948</v>
      </c>
      <c r="AY26" s="51">
        <f t="shared" si="12"/>
        <v>415.69229431985144</v>
      </c>
      <c r="AZ26" s="51">
        <f t="shared" si="12"/>
        <v>457.26152375183659</v>
      </c>
    </row>
    <row r="27" spans="1:52" x14ac:dyDescent="0.35">
      <c r="A27" s="1" t="s">
        <v>17</v>
      </c>
      <c r="B27" s="23">
        <f t="shared" ref="B27:C27" si="44">C27/1.34</f>
        <v>0.32784718966361726</v>
      </c>
      <c r="C27" s="23">
        <f t="shared" si="44"/>
        <v>0.43931523414924711</v>
      </c>
      <c r="D27" s="23">
        <f t="shared" ref="D27:E27" si="45">E27/1.5</f>
        <v>0.5886824137599912</v>
      </c>
      <c r="E27" s="23">
        <f t="shared" si="45"/>
        <v>0.88302362063998674</v>
      </c>
      <c r="F27" s="23">
        <f t="shared" si="4"/>
        <v>1.3245354309599802</v>
      </c>
      <c r="G27" s="23">
        <f t="shared" si="5"/>
        <v>1.6159332257711758</v>
      </c>
      <c r="H27" s="23">
        <f t="shared" si="6"/>
        <v>1.9068012064099873</v>
      </c>
      <c r="I27" s="23">
        <f t="shared" si="7"/>
        <v>2.2690934356278847</v>
      </c>
      <c r="J27" s="23">
        <f t="shared" si="8"/>
        <v>3.0632761380976445</v>
      </c>
      <c r="K27" s="23">
        <f t="shared" si="9"/>
        <v>2.2668243421922569</v>
      </c>
      <c r="L27" s="23">
        <f t="shared" si="10"/>
        <v>3.8082648948829911</v>
      </c>
      <c r="M27" s="4">
        <f>$M$6*'Eurostat Collected Portables GU'!M20</f>
        <v>4.9888270122967189</v>
      </c>
      <c r="N27" s="4">
        <f>$N$6*'Eurostat Collected Portables GU'!N20</f>
        <v>6.0205501175916512</v>
      </c>
      <c r="O27" s="4">
        <f>$O$6*'Eurostat Collected Portables GU'!O20</f>
        <v>8.3138137052786814</v>
      </c>
      <c r="P27" s="4">
        <f>$P$6*'Eurostat Collected Portables GU'!P20</f>
        <v>11.080956237462651</v>
      </c>
      <c r="Q27" s="4">
        <f>$Q$6*'Eurostat Collected Portables GU'!Q20</f>
        <v>13.007077267063494</v>
      </c>
      <c r="R27" s="4">
        <f>$R$6*'Eurostat Collected Portables GU'!R20</f>
        <v>19.93796557330311</v>
      </c>
      <c r="S27" s="4">
        <f>$S$6*'Eurostat Collected Portables GU'!S20</f>
        <v>16.043762959348637</v>
      </c>
      <c r="T27" s="4">
        <f>$T$6*'Eurostat Collected Portables GU'!T20</f>
        <v>19.775885934414863</v>
      </c>
      <c r="U27" s="4">
        <f>$U$6*'Eurostat Collected Portables GU'!U20</f>
        <v>17.195582662732107</v>
      </c>
      <c r="V27" s="4">
        <f>$V$6*'Eurostat Collected Portables GU'!V20</f>
        <v>33.238516547142602</v>
      </c>
      <c r="W27" s="4">
        <f>$W$6*'Eurostat Collected Portables GU'!W20</f>
        <v>30.59619555457321</v>
      </c>
      <c r="X27" s="51">
        <f t="shared" si="11"/>
        <v>33.961777065576264</v>
      </c>
      <c r="Y27" s="51">
        <f t="shared" si="31"/>
        <v>37.697572542789651</v>
      </c>
      <c r="Z27" s="51">
        <f t="shared" si="31"/>
        <v>41.844305522496512</v>
      </c>
      <c r="AA27" s="51">
        <f t="shared" si="31"/>
        <v>46.447179129971126</v>
      </c>
      <c r="AB27" s="51">
        <f t="shared" si="31"/>
        <v>51.55636883426795</v>
      </c>
      <c r="AC27" s="51">
        <f t="shared" si="31"/>
        <v>57.227569406037425</v>
      </c>
      <c r="AD27" s="51">
        <f t="shared" si="31"/>
        <v>63.522602040701543</v>
      </c>
      <c r="AE27" s="51">
        <f t="shared" si="31"/>
        <v>70.510088265178709</v>
      </c>
      <c r="AF27" s="51">
        <f t="shared" si="31"/>
        <v>78.266197974348373</v>
      </c>
      <c r="AG27" s="51">
        <f t="shared" si="31"/>
        <v>86.875479751526697</v>
      </c>
      <c r="AH27" s="51">
        <f t="shared" si="31"/>
        <v>96.431782524194631</v>
      </c>
      <c r="AI27" s="51">
        <f t="shared" si="31"/>
        <v>107.03927860185604</v>
      </c>
      <c r="AJ27" s="51">
        <f t="shared" si="31"/>
        <v>118.8135992480602</v>
      </c>
      <c r="AK27" s="51">
        <f t="shared" si="31"/>
        <v>131.88309516534682</v>
      </c>
      <c r="AL27" s="51">
        <f t="shared" si="31"/>
        <v>146.39023563353496</v>
      </c>
      <c r="AM27" s="51">
        <f t="shared" si="31"/>
        <v>162.49316155322381</v>
      </c>
      <c r="AN27" s="51">
        <f t="shared" si="31"/>
        <v>180.36740932407844</v>
      </c>
      <c r="AO27" s="51">
        <f t="shared" si="31"/>
        <v>200.20782434972708</v>
      </c>
      <c r="AP27" s="51">
        <f t="shared" si="12"/>
        <v>220.22860678469979</v>
      </c>
      <c r="AQ27" s="51">
        <f t="shared" si="12"/>
        <v>242.25146746316977</v>
      </c>
      <c r="AR27" s="51">
        <f t="shared" si="12"/>
        <v>266.47661420948674</v>
      </c>
      <c r="AS27" s="51">
        <f t="shared" si="12"/>
        <v>293.12427563043542</v>
      </c>
      <c r="AT27" s="51">
        <f t="shared" si="12"/>
        <v>322.43670319347893</v>
      </c>
      <c r="AU27" s="51">
        <f t="shared" si="12"/>
        <v>354.6803735128268</v>
      </c>
      <c r="AV27" s="51">
        <f t="shared" si="12"/>
        <v>390.14841086410951</v>
      </c>
      <c r="AW27" s="51">
        <f t="shared" si="12"/>
        <v>429.16325195052048</v>
      </c>
      <c r="AX27" s="51">
        <f t="shared" si="12"/>
        <v>472.07957714557256</v>
      </c>
      <c r="AY27" s="51">
        <f t="shared" si="12"/>
        <v>519.28753486012977</v>
      </c>
      <c r="AZ27" s="51">
        <f t="shared" si="12"/>
        <v>571.21628834614273</v>
      </c>
    </row>
    <row r="28" spans="1:52" x14ac:dyDescent="0.35">
      <c r="A28" s="1" t="s">
        <v>18</v>
      </c>
      <c r="B28" s="23">
        <f t="shared" ref="B28:C28" si="46">C28/1.34</f>
        <v>0.20471209495427745</v>
      </c>
      <c r="C28" s="23">
        <f t="shared" si="46"/>
        <v>0.27431420723873179</v>
      </c>
      <c r="D28" s="23">
        <f t="shared" ref="D28:E28" si="47">E28/1.5</f>
        <v>0.36758103769990064</v>
      </c>
      <c r="E28" s="23">
        <f t="shared" si="47"/>
        <v>0.55137155654985093</v>
      </c>
      <c r="F28" s="23">
        <f t="shared" si="4"/>
        <v>0.82705733482477639</v>
      </c>
      <c r="G28" s="23">
        <f t="shared" si="5"/>
        <v>1.0090099484862272</v>
      </c>
      <c r="H28" s="23">
        <f t="shared" si="6"/>
        <v>1.190631739213748</v>
      </c>
      <c r="I28" s="23">
        <f t="shared" si="7"/>
        <v>1.4168517696643601</v>
      </c>
      <c r="J28" s="23">
        <f t="shared" si="8"/>
        <v>1.9127498890468861</v>
      </c>
      <c r="K28" s="23">
        <f t="shared" si="9"/>
        <v>1.4154349178946957</v>
      </c>
      <c r="L28" s="23">
        <f t="shared" si="10"/>
        <v>2.3779306620630885</v>
      </c>
      <c r="M28" s="4">
        <f>$M$6*'Eurostat Collected Portables GU'!M21</f>
        <v>3.1150891673026462</v>
      </c>
      <c r="N28" s="4">
        <f>$N$6*'Eurostat Collected Portables GU'!N21</f>
        <v>3.0459700199673176</v>
      </c>
      <c r="O28" s="4">
        <f>$O$6*'Eurostat Collected Portables GU'!O21</f>
        <v>3.5243340707159629</v>
      </c>
      <c r="P28" s="4">
        <f>$P$6*'Eurostat Collected Portables GU'!P21</f>
        <v>5.4064342932781484</v>
      </c>
      <c r="Q28" s="4">
        <f>$Q$6*'Eurostat Collected Portables GU'!Q21</f>
        <v>4.4619747259182212</v>
      </c>
      <c r="R28" s="4">
        <f>$R$6*'Eurostat Collected Portables GU'!R21</f>
        <v>6.061141534284145</v>
      </c>
      <c r="S28" s="4">
        <f>$S$6*'Eurostat Collected Portables GU'!S21</f>
        <v>5.0396834656167186</v>
      </c>
      <c r="T28" s="4">
        <f>$T$6*'Eurostat Collected Portables GU'!T21</f>
        <v>7.6270634457798376</v>
      </c>
      <c r="U28" s="4">
        <f>$U$6*'Eurostat Collected Portables GU'!U21</f>
        <v>7.5777143937463531</v>
      </c>
      <c r="V28" s="4">
        <f>$V$6*'Eurostat Collected Portables GU'!V21</f>
        <v>15.304740670011988</v>
      </c>
      <c r="W28" s="4">
        <f>$W$6*'Eurostat Collected Portables GU'!W21</f>
        <v>12.748414814405503</v>
      </c>
      <c r="X28" s="51">
        <f t="shared" si="11"/>
        <v>14.150740443990109</v>
      </c>
      <c r="Y28" s="51">
        <f t="shared" si="31"/>
        <v>15.707321892829022</v>
      </c>
      <c r="Z28" s="51">
        <f t="shared" si="31"/>
        <v>17.435127301040215</v>
      </c>
      <c r="AA28" s="51">
        <f t="shared" si="31"/>
        <v>19.352991304154639</v>
      </c>
      <c r="AB28" s="51">
        <f t="shared" si="31"/>
        <v>21.481820347611649</v>
      </c>
      <c r="AC28" s="51">
        <f t="shared" si="31"/>
        <v>23.844820585848929</v>
      </c>
      <c r="AD28" s="51">
        <f t="shared" si="31"/>
        <v>26.467750850292312</v>
      </c>
      <c r="AE28" s="51">
        <f t="shared" si="31"/>
        <v>29.379203443824466</v>
      </c>
      <c r="AF28" s="51">
        <f t="shared" si="31"/>
        <v>32.610915822645154</v>
      </c>
      <c r="AG28" s="51">
        <f t="shared" si="31"/>
        <v>36.198116563136118</v>
      </c>
      <c r="AH28" s="51">
        <f t="shared" si="31"/>
        <v>40.179909385081089</v>
      </c>
      <c r="AI28" s="51">
        <f t="shared" si="31"/>
        <v>44.599699417440007</v>
      </c>
      <c r="AJ28" s="51">
        <f t="shared" si="31"/>
        <v>49.505666353358407</v>
      </c>
      <c r="AK28" s="51">
        <f t="shared" si="31"/>
        <v>54.951289652227828</v>
      </c>
      <c r="AL28" s="51">
        <f t="shared" si="31"/>
        <v>60.995931513972891</v>
      </c>
      <c r="AM28" s="51">
        <f t="shared" si="31"/>
        <v>67.705483980509911</v>
      </c>
      <c r="AN28" s="51">
        <f t="shared" si="31"/>
        <v>75.153087218365997</v>
      </c>
      <c r="AO28" s="51">
        <f t="shared" si="31"/>
        <v>83.419926812386251</v>
      </c>
      <c r="AP28" s="51">
        <f t="shared" si="12"/>
        <v>91.761919493624873</v>
      </c>
      <c r="AQ28" s="51">
        <f t="shared" si="12"/>
        <v>100.93811144298736</v>
      </c>
      <c r="AR28" s="51">
        <f t="shared" si="12"/>
        <v>111.0319225872861</v>
      </c>
      <c r="AS28" s="51">
        <f t="shared" si="12"/>
        <v>122.13511484601472</v>
      </c>
      <c r="AT28" s="51">
        <f t="shared" si="12"/>
        <v>134.34862633061618</v>
      </c>
      <c r="AU28" s="51">
        <f t="shared" si="12"/>
        <v>147.7834889636778</v>
      </c>
      <c r="AV28" s="51">
        <f t="shared" si="12"/>
        <v>162.56183786004559</v>
      </c>
      <c r="AW28" s="51">
        <f t="shared" si="12"/>
        <v>178.81802164605014</v>
      </c>
      <c r="AX28" s="51">
        <f t="shared" si="12"/>
        <v>196.69982381065515</v>
      </c>
      <c r="AY28" s="51">
        <f t="shared" si="12"/>
        <v>216.36980619172067</v>
      </c>
      <c r="AZ28" s="51">
        <f t="shared" si="12"/>
        <v>238.00678681089275</v>
      </c>
    </row>
    <row r="29" spans="1:52" x14ac:dyDescent="0.35">
      <c r="A29" s="1" t="s">
        <v>19</v>
      </c>
      <c r="B29" s="23">
        <f t="shared" ref="B29:C29" si="48">C29/1.34</f>
        <v>2.7705396309601452E-2</v>
      </c>
      <c r="C29" s="23">
        <f t="shared" si="48"/>
        <v>3.7125231054865947E-2</v>
      </c>
      <c r="D29" s="23">
        <f t="shared" ref="D29:E29" si="49">E29/1.5</f>
        <v>4.974780961352037E-2</v>
      </c>
      <c r="E29" s="23">
        <f t="shared" si="49"/>
        <v>7.4621714420280552E-2</v>
      </c>
      <c r="F29" s="23">
        <f t="shared" si="4"/>
        <v>0.11193257163042084</v>
      </c>
      <c r="G29" s="23">
        <f t="shared" si="5"/>
        <v>0.13655773738911342</v>
      </c>
      <c r="H29" s="23">
        <f t="shared" si="6"/>
        <v>0.16113813011915384</v>
      </c>
      <c r="I29" s="23">
        <f t="shared" si="7"/>
        <v>0.19175437484179306</v>
      </c>
      <c r="J29" s="23">
        <f t="shared" si="8"/>
        <v>0.25886840603642064</v>
      </c>
      <c r="K29" s="23">
        <f t="shared" si="9"/>
        <v>0.19156262046695127</v>
      </c>
      <c r="L29" s="23">
        <f t="shared" si="10"/>
        <v>0.32182520238447815</v>
      </c>
      <c r="M29" s="4">
        <f>$M$6*'Eurostat Collected Portables GU'!M22</f>
        <v>0.42159101512366637</v>
      </c>
      <c r="N29" s="4">
        <f>$N$6*'Eurostat Collected Portables GU'!N22</f>
        <v>0.47593281561989337</v>
      </c>
      <c r="O29" s="4">
        <f>$O$6*'Eurostat Collected Portables GU'!O22</f>
        <v>1.1747780235719876</v>
      </c>
      <c r="P29" s="4">
        <f>$P$6*'Eurostat Collected Portables GU'!P22</f>
        <v>0.93830677817224051</v>
      </c>
      <c r="Q29" s="4">
        <f>$Q$6*'Eurostat Collected Portables GU'!Q22</f>
        <v>1.4732935415767712</v>
      </c>
      <c r="R29" s="4">
        <f>$R$6*'Eurostat Collected Portables GU'!R22</f>
        <v>1.2228618884959239</v>
      </c>
      <c r="S29" s="4">
        <f>$S$6*'Eurostat Collected Portables GU'!S22</f>
        <v>1.0634194468732525</v>
      </c>
      <c r="T29" s="4">
        <f>$T$6*'Eurostat Collected Portables GU'!T22</f>
        <v>1.4164546399305413</v>
      </c>
      <c r="U29" s="4">
        <f>$U$6*'Eurostat Collected Portables GU'!U22</f>
        <v>1.4572527680281449</v>
      </c>
      <c r="V29" s="4">
        <f>$V$6*'Eurostat Collected Portables GU'!V22</f>
        <v>3.2862940088982797</v>
      </c>
      <c r="W29" s="4">
        <f>$W$6*'Eurostat Collected Portables GU'!W22</f>
        <v>2.7042092030557128</v>
      </c>
      <c r="X29" s="51">
        <f t="shared" si="11"/>
        <v>3.0016722153918414</v>
      </c>
      <c r="Y29" s="51">
        <f t="shared" ref="Y28:AZ37" si="50">X29+(X29*0.11)</f>
        <v>3.331856159084944</v>
      </c>
      <c r="Z29" s="51">
        <f t="shared" si="50"/>
        <v>3.6983603365842876</v>
      </c>
      <c r="AA29" s="51">
        <f t="shared" si="50"/>
        <v>4.1051799736085597</v>
      </c>
      <c r="AB29" s="51">
        <f t="shared" si="50"/>
        <v>4.5567497707055011</v>
      </c>
      <c r="AC29" s="51">
        <f t="shared" si="50"/>
        <v>5.0579922454831063</v>
      </c>
      <c r="AD29" s="51">
        <f t="shared" si="50"/>
        <v>5.6143713924862482</v>
      </c>
      <c r="AE29" s="51">
        <f t="shared" si="50"/>
        <v>6.2319522456597358</v>
      </c>
      <c r="AF29" s="51">
        <f t="shared" si="50"/>
        <v>6.9174669926823071</v>
      </c>
      <c r="AG29" s="51">
        <f t="shared" si="50"/>
        <v>7.678388361877361</v>
      </c>
      <c r="AH29" s="51">
        <f t="shared" si="50"/>
        <v>8.5230110816838707</v>
      </c>
      <c r="AI29" s="51">
        <f t="shared" si="50"/>
        <v>9.460542300669097</v>
      </c>
      <c r="AJ29" s="51">
        <f t="shared" si="50"/>
        <v>10.501201953742697</v>
      </c>
      <c r="AK29" s="51">
        <f t="shared" si="50"/>
        <v>11.656334168654395</v>
      </c>
      <c r="AL29" s="51">
        <f t="shared" si="50"/>
        <v>12.938530927206378</v>
      </c>
      <c r="AM29" s="51">
        <f t="shared" si="50"/>
        <v>14.361769329199079</v>
      </c>
      <c r="AN29" s="51">
        <f t="shared" si="50"/>
        <v>15.941563955410977</v>
      </c>
      <c r="AO29" s="51">
        <f t="shared" si="50"/>
        <v>17.695135990506184</v>
      </c>
      <c r="AP29" s="51">
        <f t="shared" si="12"/>
        <v>19.464649589556803</v>
      </c>
      <c r="AQ29" s="51">
        <f t="shared" si="12"/>
        <v>21.411114548512483</v>
      </c>
      <c r="AR29" s="51">
        <f t="shared" si="12"/>
        <v>23.552226003363732</v>
      </c>
      <c r="AS29" s="51">
        <f t="shared" si="12"/>
        <v>25.907448603700104</v>
      </c>
      <c r="AT29" s="51">
        <f t="shared" si="12"/>
        <v>28.498193464070113</v>
      </c>
      <c r="AU29" s="51">
        <f t="shared" si="12"/>
        <v>31.348012810477123</v>
      </c>
      <c r="AV29" s="51">
        <f t="shared" si="12"/>
        <v>34.482814091524837</v>
      </c>
      <c r="AW29" s="51">
        <f t="shared" si="12"/>
        <v>37.931095500677323</v>
      </c>
      <c r="AX29" s="51">
        <f t="shared" si="12"/>
        <v>41.724205050745056</v>
      </c>
      <c r="AY29" s="51">
        <f t="shared" si="12"/>
        <v>45.896625555819561</v>
      </c>
      <c r="AZ29" s="51">
        <f t="shared" si="12"/>
        <v>50.486288111401521</v>
      </c>
    </row>
    <row r="30" spans="1:52" x14ac:dyDescent="0.35">
      <c r="A30" s="1" t="s">
        <v>20</v>
      </c>
      <c r="B30" s="23">
        <f t="shared" ref="B30:C30" si="51">C30/1.34</f>
        <v>5.111645619121469</v>
      </c>
      <c r="C30" s="23">
        <f t="shared" si="51"/>
        <v>6.8496051296227689</v>
      </c>
      <c r="D30" s="23">
        <f t="shared" ref="D30:E30" si="52">E30/1.5</f>
        <v>9.1784708736945113</v>
      </c>
      <c r="E30" s="23">
        <f t="shared" si="52"/>
        <v>13.767706310541767</v>
      </c>
      <c r="F30" s="23">
        <f t="shared" si="4"/>
        <v>20.65155946581265</v>
      </c>
      <c r="G30" s="23">
        <f t="shared" si="5"/>
        <v>25.194902548291431</v>
      </c>
      <c r="H30" s="23">
        <f t="shared" si="6"/>
        <v>29.729985006983888</v>
      </c>
      <c r="I30" s="23">
        <f t="shared" si="7"/>
        <v>35.378682158310824</v>
      </c>
      <c r="J30" s="23">
        <f t="shared" si="8"/>
        <v>47.761220913719612</v>
      </c>
      <c r="K30" s="23">
        <f t="shared" si="9"/>
        <v>35.343303476152514</v>
      </c>
      <c r="L30" s="23">
        <f t="shared" si="10"/>
        <v>59.376749839936217</v>
      </c>
      <c r="M30" s="4">
        <f>$M$6*'Eurostat Collected Portables GU'!M23</f>
        <v>77.783542290316447</v>
      </c>
      <c r="N30" s="4">
        <f>$N$6*'Eurostat Collected Portables GU'!N23</f>
        <v>78.48132129572042</v>
      </c>
      <c r="O30" s="4">
        <f>$O$6*'Eurostat Collected Portables GU'!O23</f>
        <v>95.096774882481157</v>
      </c>
      <c r="P30" s="4">
        <f>$P$6*'Eurostat Collected Portables GU'!P23</f>
        <v>145.70563826760363</v>
      </c>
      <c r="Q30" s="4">
        <f>$Q$6*'Eurostat Collected Portables GU'!Q23</f>
        <v>144.38276707452357</v>
      </c>
      <c r="R30" s="4">
        <f>$R$6*'Eurostat Collected Portables GU'!R23</f>
        <v>209.69422992295321</v>
      </c>
      <c r="S30" s="4">
        <f>$S$6*'Eurostat Collected Portables GU'!S23</f>
        <v>184.94251249969611</v>
      </c>
      <c r="T30" s="4">
        <f>$T$6*'Eurostat Collected Portables GU'!T23</f>
        <v>234.75011705618084</v>
      </c>
      <c r="U30" s="4">
        <f>$U$6*'Eurostat Collected Portables GU'!U23</f>
        <v>223.20254896964417</v>
      </c>
      <c r="V30" s="4">
        <f>$V$6*'Eurostat Collected Portables GU'!V23</f>
        <v>439.70613839058984</v>
      </c>
      <c r="W30" s="4">
        <f>$W$6*'Eurostat Collected Portables GU'!W23</f>
        <v>351.3926701570681</v>
      </c>
      <c r="X30" s="51">
        <f t="shared" si="11"/>
        <v>390.04586387434557</v>
      </c>
      <c r="Y30" s="51">
        <f t="shared" si="50"/>
        <v>432.95090890052359</v>
      </c>
      <c r="Z30" s="51">
        <f t="shared" si="50"/>
        <v>480.57550887958121</v>
      </c>
      <c r="AA30" s="51">
        <f t="shared" si="50"/>
        <v>533.43881485633517</v>
      </c>
      <c r="AB30" s="51">
        <f t="shared" si="50"/>
        <v>592.11708449053208</v>
      </c>
      <c r="AC30" s="51">
        <f t="shared" si="50"/>
        <v>657.24996378449055</v>
      </c>
      <c r="AD30" s="51">
        <f t="shared" si="50"/>
        <v>729.54745980078451</v>
      </c>
      <c r="AE30" s="51">
        <f t="shared" si="50"/>
        <v>809.79768037887084</v>
      </c>
      <c r="AF30" s="51">
        <f t="shared" si="50"/>
        <v>898.87542522054662</v>
      </c>
      <c r="AG30" s="51">
        <f t="shared" si="50"/>
        <v>997.75172199480676</v>
      </c>
      <c r="AH30" s="51">
        <f t="shared" si="50"/>
        <v>1107.5044114142356</v>
      </c>
      <c r="AI30" s="51">
        <f t="shared" si="50"/>
        <v>1229.3298966698017</v>
      </c>
      <c r="AJ30" s="51">
        <f t="shared" si="50"/>
        <v>1364.5561853034799</v>
      </c>
      <c r="AK30" s="51">
        <f t="shared" si="50"/>
        <v>1514.6573656868627</v>
      </c>
      <c r="AL30" s="51">
        <f t="shared" si="50"/>
        <v>1681.2696759124176</v>
      </c>
      <c r="AM30" s="51">
        <f t="shared" si="50"/>
        <v>1866.2093402627836</v>
      </c>
      <c r="AN30" s="51">
        <f t="shared" si="50"/>
        <v>2071.4923676916897</v>
      </c>
      <c r="AO30" s="51">
        <f t="shared" si="50"/>
        <v>2299.3565281377755</v>
      </c>
      <c r="AP30" s="51">
        <f t="shared" si="12"/>
        <v>2529.2921809515528</v>
      </c>
      <c r="AQ30" s="51">
        <f t="shared" si="12"/>
        <v>2782.221399046708</v>
      </c>
      <c r="AR30" s="51">
        <f t="shared" si="12"/>
        <v>3060.4435389513787</v>
      </c>
      <c r="AS30" s="51">
        <f t="shared" si="12"/>
        <v>3366.4878928465168</v>
      </c>
      <c r="AT30" s="51">
        <f t="shared" si="12"/>
        <v>3703.1366821311685</v>
      </c>
      <c r="AU30" s="51">
        <f t="shared" si="12"/>
        <v>4073.4503503442857</v>
      </c>
      <c r="AV30" s="51">
        <f t="shared" si="12"/>
        <v>4480.7953853787139</v>
      </c>
      <c r="AW30" s="51">
        <f t="shared" si="12"/>
        <v>4928.8749239165854</v>
      </c>
      <c r="AX30" s="51">
        <f t="shared" si="12"/>
        <v>5421.7624163082437</v>
      </c>
      <c r="AY30" s="51">
        <f t="shared" si="12"/>
        <v>5963.9386579390684</v>
      </c>
      <c r="AZ30" s="51">
        <f t="shared" si="12"/>
        <v>6560.3325237329755</v>
      </c>
    </row>
    <row r="31" spans="1:52" x14ac:dyDescent="0.35">
      <c r="A31" s="1" t="s">
        <v>21</v>
      </c>
      <c r="B31" s="23">
        <f t="shared" ref="B31:C31" si="53">C31/1.34</f>
        <v>0.69879166247550339</v>
      </c>
      <c r="C31" s="23">
        <f t="shared" si="53"/>
        <v>0.93638082771717457</v>
      </c>
      <c r="D31" s="23">
        <f t="shared" ref="D31:E31" si="54">E31/1.5</f>
        <v>1.2547503091410139</v>
      </c>
      <c r="E31" s="23">
        <f t="shared" si="54"/>
        <v>1.8821254637115208</v>
      </c>
      <c r="F31" s="23">
        <f t="shared" si="4"/>
        <v>2.8231881955672811</v>
      </c>
      <c r="G31" s="23">
        <f t="shared" si="5"/>
        <v>3.4442895985920829</v>
      </c>
      <c r="H31" s="23">
        <f t="shared" si="6"/>
        <v>4.0642617263386578</v>
      </c>
      <c r="I31" s="23">
        <f t="shared" si="7"/>
        <v>4.8364714543430027</v>
      </c>
      <c r="J31" s="23">
        <f t="shared" si="8"/>
        <v>6.5292364633630546</v>
      </c>
      <c r="K31" s="23">
        <f t="shared" si="9"/>
        <v>4.8316349828886604</v>
      </c>
      <c r="L31" s="23">
        <f t="shared" si="10"/>
        <v>8.1171467712529495</v>
      </c>
      <c r="M31" s="4">
        <f>$M$6*'Eurostat Collected Portables GU'!M24</f>
        <v>10.633462270341363</v>
      </c>
      <c r="N31" s="4">
        <f>$N$6*'Eurostat Collected Portables GU'!N24</f>
        <v>15.800969478580461</v>
      </c>
      <c r="O31" s="4">
        <f>$O$6*'Eurostat Collected Portables GU'!O24</f>
        <v>24.549848441312051</v>
      </c>
      <c r="P31" s="4">
        <f>$P$6*'Eurostat Collected Portables GU'!P24</f>
        <v>39.274840857780923</v>
      </c>
      <c r="Q31" s="4">
        <f>$Q$6*'Eurostat Collected Portables GU'!Q24</f>
        <v>27.361165772140037</v>
      </c>
      <c r="R31" s="4">
        <f>$R$6*'Eurostat Collected Portables GU'!R24</f>
        <v>94.479372863358989</v>
      </c>
      <c r="S31" s="4">
        <f>$S$6*'Eurostat Collected Portables GU'!S24</f>
        <v>48.963530184294541</v>
      </c>
      <c r="T31" s="4">
        <f>$T$6*'Eurostat Collected Portables GU'!T24</f>
        <v>63.740458796874357</v>
      </c>
      <c r="U31" s="4">
        <f>$U$6*'Eurostat Collected Portables GU'!U24</f>
        <v>94.284254091420976</v>
      </c>
      <c r="V31" s="4">
        <f>$V$6*'Eurostat Collected Portables GU'!V24</f>
        <v>217.92823984722591</v>
      </c>
      <c r="W31" s="4">
        <f>$W$6*'Eurostat Collected Portables GU'!W24</f>
        <v>179.48222796281203</v>
      </c>
      <c r="X31" s="51">
        <f t="shared" si="11"/>
        <v>199.22527303872135</v>
      </c>
      <c r="Y31" s="51">
        <f t="shared" si="50"/>
        <v>221.14005307298069</v>
      </c>
      <c r="Z31" s="51">
        <f t="shared" si="50"/>
        <v>245.46545891100857</v>
      </c>
      <c r="AA31" s="51">
        <f t="shared" si="50"/>
        <v>272.46665939121954</v>
      </c>
      <c r="AB31" s="51">
        <f t="shared" si="50"/>
        <v>302.43799192425371</v>
      </c>
      <c r="AC31" s="51">
        <f t="shared" si="50"/>
        <v>335.70617103592161</v>
      </c>
      <c r="AD31" s="51">
        <f t="shared" si="50"/>
        <v>372.633849849873</v>
      </c>
      <c r="AE31" s="51">
        <f t="shared" si="50"/>
        <v>413.62357333335905</v>
      </c>
      <c r="AF31" s="51">
        <f t="shared" si="50"/>
        <v>459.12216640002856</v>
      </c>
      <c r="AG31" s="51">
        <f t="shared" si="50"/>
        <v>509.62560470403173</v>
      </c>
      <c r="AH31" s="51">
        <f t="shared" si="50"/>
        <v>565.68442122147519</v>
      </c>
      <c r="AI31" s="51">
        <f t="shared" si="50"/>
        <v>627.90970755583749</v>
      </c>
      <c r="AJ31" s="51">
        <f t="shared" si="50"/>
        <v>696.97977538697955</v>
      </c>
      <c r="AK31" s="51">
        <f t="shared" si="50"/>
        <v>773.64755067954729</v>
      </c>
      <c r="AL31" s="51">
        <f t="shared" si="50"/>
        <v>858.74878125429746</v>
      </c>
      <c r="AM31" s="51">
        <f t="shared" si="50"/>
        <v>953.21114719227012</v>
      </c>
      <c r="AN31" s="51">
        <f t="shared" si="50"/>
        <v>1058.0643733834199</v>
      </c>
      <c r="AO31" s="51">
        <f t="shared" si="50"/>
        <v>1174.4514544555961</v>
      </c>
      <c r="AP31" s="51">
        <f t="shared" si="12"/>
        <v>1291.8965999011557</v>
      </c>
      <c r="AQ31" s="51">
        <f t="shared" si="12"/>
        <v>1421.0862598912713</v>
      </c>
      <c r="AR31" s="51">
        <f t="shared" si="12"/>
        <v>1563.1948858803985</v>
      </c>
      <c r="AS31" s="51">
        <f t="shared" si="12"/>
        <v>1719.5143744684383</v>
      </c>
      <c r="AT31" s="51">
        <f t="shared" si="12"/>
        <v>1891.4658119152821</v>
      </c>
      <c r="AU31" s="51">
        <f t="shared" si="12"/>
        <v>2080.6123931068105</v>
      </c>
      <c r="AV31" s="51">
        <f t="shared" si="12"/>
        <v>2288.6736324174917</v>
      </c>
      <c r="AW31" s="51">
        <f t="shared" si="12"/>
        <v>2517.5409956592407</v>
      </c>
      <c r="AX31" s="51">
        <f t="shared" si="12"/>
        <v>2769.2950952251649</v>
      </c>
      <c r="AY31" s="51">
        <f t="shared" si="12"/>
        <v>3046.2246047476815</v>
      </c>
      <c r="AZ31" s="51">
        <f t="shared" si="12"/>
        <v>3350.8470652224496</v>
      </c>
    </row>
    <row r="32" spans="1:52" x14ac:dyDescent="0.35">
      <c r="A32" s="1" t="s">
        <v>22</v>
      </c>
      <c r="B32" s="23">
        <f t="shared" ref="B32:C32" si="55">C32/1.34</f>
        <v>3.4323907650228471</v>
      </c>
      <c r="C32" s="23">
        <f t="shared" si="55"/>
        <v>4.5994036251306154</v>
      </c>
      <c r="D32" s="23">
        <f t="shared" ref="D32:E32" si="56">E32/1.5</f>
        <v>6.163200857675025</v>
      </c>
      <c r="E32" s="23">
        <f t="shared" si="56"/>
        <v>9.2448012865125371</v>
      </c>
      <c r="F32" s="23">
        <f t="shared" si="4"/>
        <v>13.867201929768806</v>
      </c>
      <c r="G32" s="23">
        <f t="shared" si="5"/>
        <v>16.917986354317943</v>
      </c>
      <c r="H32" s="23">
        <f t="shared" si="6"/>
        <v>19.963223898095173</v>
      </c>
      <c r="I32" s="23">
        <f t="shared" si="7"/>
        <v>23.756236438733254</v>
      </c>
      <c r="J32" s="23">
        <f t="shared" si="8"/>
        <v>32.070919192289892</v>
      </c>
      <c r="K32" s="23">
        <f t="shared" si="9"/>
        <v>23.732480202294521</v>
      </c>
      <c r="L32" s="23">
        <f t="shared" si="10"/>
        <v>39.870566739854794</v>
      </c>
      <c r="M32" s="4">
        <f>$M$6*'Eurostat Collected Portables GU'!M25</f>
        <v>52.230442429209781</v>
      </c>
      <c r="N32" s="4">
        <f>$N$6*'Eurostat Collected Portables GU'!N25</f>
        <v>69.795547410657363</v>
      </c>
      <c r="O32" s="4">
        <f>$O$6*'Eurostat Collected Portables GU'!O25</f>
        <v>95.488367557005148</v>
      </c>
      <c r="P32" s="4">
        <f>$P$6*'Eurostat Collected Portables GU'!P25</f>
        <v>165.76753081042918</v>
      </c>
      <c r="Q32" s="4">
        <f>$Q$6*'Eurostat Collected Portables GU'!Q25</f>
        <v>272.51721109051476</v>
      </c>
      <c r="R32" s="4">
        <f>$R$6*'Eurostat Collected Portables GU'!R25</f>
        <v>511.2094372994917</v>
      </c>
      <c r="S32" s="4">
        <f>$S$6*'Eurostat Collected Portables GU'!S25</f>
        <v>384.26430534624353</v>
      </c>
      <c r="T32" s="4">
        <f>$T$6*'Eurostat Collected Portables GU'!T25</f>
        <v>583.25243750370669</v>
      </c>
      <c r="U32" s="4">
        <f>$U$6*'Eurostat Collected Portables GU'!U25</f>
        <v>542.97238136728674</v>
      </c>
      <c r="V32" s="4">
        <f>$V$6*'Eurostat Collected Portables GU'!V25</f>
        <v>1030.3940129614207</v>
      </c>
      <c r="W32" s="4">
        <f>$W$6*'Eurostat Collected Portables GU'!W25</f>
        <v>701.70365663291386</v>
      </c>
      <c r="X32" s="51">
        <f t="shared" si="11"/>
        <v>778.89105886253435</v>
      </c>
      <c r="Y32" s="51">
        <f t="shared" si="50"/>
        <v>864.5690753374131</v>
      </c>
      <c r="Z32" s="51">
        <f t="shared" si="50"/>
        <v>959.67167362452858</v>
      </c>
      <c r="AA32" s="51">
        <f t="shared" si="50"/>
        <v>1065.2355577232267</v>
      </c>
      <c r="AB32" s="51">
        <f t="shared" si="50"/>
        <v>1182.4114690727818</v>
      </c>
      <c r="AC32" s="51">
        <f t="shared" si="50"/>
        <v>1312.4767306707877</v>
      </c>
      <c r="AD32" s="51">
        <f t="shared" si="50"/>
        <v>1456.8491710445744</v>
      </c>
      <c r="AE32" s="51">
        <f t="shared" si="50"/>
        <v>1617.1025798594776</v>
      </c>
      <c r="AF32" s="51">
        <f t="shared" si="50"/>
        <v>1794.9838636440202</v>
      </c>
      <c r="AG32" s="51">
        <f t="shared" si="50"/>
        <v>1992.4320886448625</v>
      </c>
      <c r="AH32" s="51">
        <f t="shared" si="50"/>
        <v>2211.5996183957973</v>
      </c>
      <c r="AI32" s="51">
        <f t="shared" si="50"/>
        <v>2454.8755764193352</v>
      </c>
      <c r="AJ32" s="51">
        <f t="shared" si="50"/>
        <v>2724.9118898254619</v>
      </c>
      <c r="AK32" s="51">
        <f t="shared" si="50"/>
        <v>3024.6521977062625</v>
      </c>
      <c r="AL32" s="51">
        <f t="shared" si="50"/>
        <v>3357.3639394539514</v>
      </c>
      <c r="AM32" s="51">
        <f t="shared" si="50"/>
        <v>3726.6739727938862</v>
      </c>
      <c r="AN32" s="51">
        <f t="shared" si="50"/>
        <v>4136.6081098012137</v>
      </c>
      <c r="AO32" s="51">
        <f t="shared" si="50"/>
        <v>4591.6350018793473</v>
      </c>
      <c r="AP32" s="51">
        <f t="shared" si="12"/>
        <v>5050.7985020672822</v>
      </c>
      <c r="AQ32" s="51">
        <f t="shared" si="12"/>
        <v>5555.8783522740105</v>
      </c>
      <c r="AR32" s="51">
        <f t="shared" si="12"/>
        <v>6111.4661875014117</v>
      </c>
      <c r="AS32" s="51">
        <f t="shared" si="12"/>
        <v>6722.6128062515527</v>
      </c>
      <c r="AT32" s="51">
        <f t="shared" si="12"/>
        <v>7394.8740868767081</v>
      </c>
      <c r="AU32" s="51">
        <f t="shared" si="12"/>
        <v>8134.3614955643789</v>
      </c>
      <c r="AV32" s="51">
        <f t="shared" si="12"/>
        <v>8947.797645120816</v>
      </c>
      <c r="AW32" s="51">
        <f t="shared" si="12"/>
        <v>9842.5774096328969</v>
      </c>
      <c r="AX32" s="51">
        <f t="shared" si="12"/>
        <v>10826.835150596187</v>
      </c>
      <c r="AY32" s="51">
        <f t="shared" si="12"/>
        <v>11909.518665655805</v>
      </c>
      <c r="AZ32" s="51">
        <f t="shared" si="12"/>
        <v>13100.470532221385</v>
      </c>
    </row>
    <row r="33" spans="1:52" x14ac:dyDescent="0.35">
      <c r="A33" s="1" t="s">
        <v>23</v>
      </c>
      <c r="B33" s="23">
        <f t="shared" ref="B33:C33" si="57">C33/1.34</f>
        <v>0.63260654906923319</v>
      </c>
      <c r="C33" s="23">
        <f t="shared" si="57"/>
        <v>0.84769277575277246</v>
      </c>
      <c r="D33" s="23">
        <f t="shared" ref="D33:E33" si="58">E33/1.5</f>
        <v>1.1359083195087152</v>
      </c>
      <c r="E33" s="23">
        <f t="shared" si="58"/>
        <v>1.7038624792630728</v>
      </c>
      <c r="F33" s="23">
        <f t="shared" si="4"/>
        <v>2.5557937188946092</v>
      </c>
      <c r="G33" s="23">
        <f t="shared" si="5"/>
        <v>3.1180683370514233</v>
      </c>
      <c r="H33" s="23">
        <f t="shared" si="6"/>
        <v>3.6793206377206791</v>
      </c>
      <c r="I33" s="23">
        <f t="shared" si="7"/>
        <v>4.3783915588876079</v>
      </c>
      <c r="J33" s="23">
        <f t="shared" si="8"/>
        <v>5.9108286044982705</v>
      </c>
      <c r="K33" s="23">
        <f t="shared" si="9"/>
        <v>4.3740131673287204</v>
      </c>
      <c r="L33" s="23">
        <f t="shared" si="10"/>
        <v>7.3483421211122506</v>
      </c>
      <c r="M33" s="4">
        <f>$M$6*'Eurostat Collected Portables GU'!M26</f>
        <v>9.6263281786570492</v>
      </c>
      <c r="N33" s="4">
        <f>$N$6*'Eurostat Collected Portables GU'!N26</f>
        <v>10.660895069885612</v>
      </c>
      <c r="O33" s="4">
        <f>$O$6*'Eurostat Collected Portables GU'!O26</f>
        <v>14.639541524512461</v>
      </c>
      <c r="P33" s="4">
        <f>$P$6*'Eurostat Collected Portables GU'!P26</f>
        <v>21.849143548867886</v>
      </c>
      <c r="Q33" s="4">
        <f>$Q$6*'Eurostat Collected Portables GU'!Q26</f>
        <v>22.183591326027383</v>
      </c>
      <c r="R33" s="4">
        <f>$R$6*'Eurostat Collected Portables GU'!R26</f>
        <v>37.802382726982692</v>
      </c>
      <c r="S33" s="4">
        <f>$S$6*'Eurostat Collected Portables GU'!S26</f>
        <v>33.844479787444385</v>
      </c>
      <c r="T33" s="4">
        <f>$T$6*'Eurostat Collected Portables GU'!T26</f>
        <v>36.44646746590508</v>
      </c>
      <c r="U33" s="4">
        <f>$U$6*'Eurostat Collected Portables GU'!U26</f>
        <v>36.577044477506433</v>
      </c>
      <c r="V33" s="4">
        <f>$V$6*'Eurostat Collected Portables GU'!V26</f>
        <v>36.430916441500926</v>
      </c>
      <c r="W33" s="4">
        <f>$W$6*'Eurostat Collected Portables GU'!W26</f>
        <v>32.991352277279695</v>
      </c>
      <c r="X33" s="51">
        <f t="shared" si="11"/>
        <v>36.62040102778046</v>
      </c>
      <c r="Y33" s="51">
        <f t="shared" si="50"/>
        <v>40.648645140836308</v>
      </c>
      <c r="Z33" s="51">
        <f t="shared" si="50"/>
        <v>45.119996106328301</v>
      </c>
      <c r="AA33" s="51">
        <f t="shared" si="50"/>
        <v>50.083195678024417</v>
      </c>
      <c r="AB33" s="51">
        <f t="shared" si="50"/>
        <v>55.592347202607101</v>
      </c>
      <c r="AC33" s="51">
        <f t="shared" si="50"/>
        <v>61.707505394893886</v>
      </c>
      <c r="AD33" s="51">
        <f t="shared" si="50"/>
        <v>68.495330988332213</v>
      </c>
      <c r="AE33" s="51">
        <f t="shared" si="50"/>
        <v>76.02981739704876</v>
      </c>
      <c r="AF33" s="51">
        <f t="shared" si="50"/>
        <v>84.39309731072413</v>
      </c>
      <c r="AG33" s="51">
        <f t="shared" si="50"/>
        <v>93.676338014903791</v>
      </c>
      <c r="AH33" s="51">
        <f t="shared" si="50"/>
        <v>103.98073519654321</v>
      </c>
      <c r="AI33" s="51">
        <f t="shared" si="50"/>
        <v>115.41861606816296</v>
      </c>
      <c r="AJ33" s="51">
        <f t="shared" si="50"/>
        <v>128.11466383566088</v>
      </c>
      <c r="AK33" s="51">
        <f t="shared" si="50"/>
        <v>142.20727685758357</v>
      </c>
      <c r="AL33" s="51">
        <f t="shared" si="50"/>
        <v>157.85007731191774</v>
      </c>
      <c r="AM33" s="51">
        <f t="shared" si="50"/>
        <v>175.21358581622869</v>
      </c>
      <c r="AN33" s="51">
        <f t="shared" si="50"/>
        <v>194.48708025601385</v>
      </c>
      <c r="AO33" s="51">
        <f t="shared" si="50"/>
        <v>215.88065908417536</v>
      </c>
      <c r="AP33" s="51">
        <f t="shared" si="12"/>
        <v>237.46872499259291</v>
      </c>
      <c r="AQ33" s="51">
        <f t="shared" si="12"/>
        <v>261.21559749185218</v>
      </c>
      <c r="AR33" s="51">
        <f t="shared" si="12"/>
        <v>287.3371572410374</v>
      </c>
      <c r="AS33" s="51">
        <f t="shared" si="12"/>
        <v>316.07087296514112</v>
      </c>
      <c r="AT33" s="51">
        <f t="shared" si="12"/>
        <v>347.67796026165524</v>
      </c>
      <c r="AU33" s="51">
        <f t="shared" si="12"/>
        <v>382.44575628782076</v>
      </c>
      <c r="AV33" s="51">
        <f t="shared" ref="AQ33:AZ40" si="59">AU33+(AU33*0.1)</f>
        <v>420.69033191660282</v>
      </c>
      <c r="AW33" s="51">
        <f t="shared" si="59"/>
        <v>462.75936510826307</v>
      </c>
      <c r="AX33" s="51">
        <f t="shared" si="59"/>
        <v>509.03530161908941</v>
      </c>
      <c r="AY33" s="51">
        <f t="shared" si="59"/>
        <v>559.93883178099838</v>
      </c>
      <c r="AZ33" s="51">
        <f t="shared" si="59"/>
        <v>615.93271495909823</v>
      </c>
    </row>
    <row r="34" spans="1:52" x14ac:dyDescent="0.35">
      <c r="A34" s="1" t="s">
        <v>24</v>
      </c>
      <c r="B34" s="23">
        <f t="shared" ref="B34:C34" si="60">C34/1.34</f>
        <v>0.24473100073481285</v>
      </c>
      <c r="C34" s="23">
        <f t="shared" si="60"/>
        <v>0.32793954098464922</v>
      </c>
      <c r="D34" s="23">
        <f t="shared" ref="D34:E34" si="61">E34/1.5</f>
        <v>0.43943898491942995</v>
      </c>
      <c r="E34" s="23">
        <f t="shared" si="61"/>
        <v>0.6591584773791449</v>
      </c>
      <c r="F34" s="23">
        <f t="shared" si="4"/>
        <v>0.98873771606871741</v>
      </c>
      <c r="G34" s="23">
        <f t="shared" si="5"/>
        <v>1.2062600136038353</v>
      </c>
      <c r="H34" s="23">
        <f t="shared" si="6"/>
        <v>1.4233868160525256</v>
      </c>
      <c r="I34" s="23">
        <f t="shared" si="7"/>
        <v>1.6938303111025053</v>
      </c>
      <c r="J34" s="23">
        <f t="shared" si="8"/>
        <v>2.2866709199883823</v>
      </c>
      <c r="K34" s="23">
        <f t="shared" si="9"/>
        <v>1.692136480791403</v>
      </c>
      <c r="L34" s="23">
        <f t="shared" si="10"/>
        <v>2.8427892877295569</v>
      </c>
      <c r="M34" s="4">
        <f>$M$6*'Eurostat Collected Portables GU'!M27</f>
        <v>3.7240539669257195</v>
      </c>
      <c r="N34" s="4">
        <f>$N$6*'Eurostat Collected Portables GU'!N27</f>
        <v>7.4245519236703368</v>
      </c>
      <c r="O34" s="4">
        <f>$O$6*'Eurostat Collected Portables GU'!O27</f>
        <v>14.067213769438929</v>
      </c>
      <c r="P34" s="4">
        <f>$P$6*'Eurostat Collected Portables GU'!P27</f>
        <v>34.806713342675017</v>
      </c>
      <c r="Q34" s="4">
        <f>$Q$6*'Eurostat Collected Portables GU'!Q27</f>
        <v>21.29961520108132</v>
      </c>
      <c r="R34" s="4">
        <f>$R$6*'Eurostat Collected Portables GU'!R27</f>
        <v>40.726617677733813</v>
      </c>
      <c r="S34" s="4">
        <f>$S$6*'Eurostat Collected Portables GU'!S27</f>
        <v>65.0535287717681</v>
      </c>
      <c r="T34" s="4">
        <f>$T$6*'Eurostat Collected Portables GU'!T27</f>
        <v>83.897697903578205</v>
      </c>
      <c r="U34" s="4">
        <f>$U$6*'Eurostat Collected Portables GU'!U27</f>
        <v>91.36974855536468</v>
      </c>
      <c r="V34" s="4">
        <f>$V$6*'Eurostat Collected Portables GU'!V27</f>
        <v>196.42648761757718</v>
      </c>
      <c r="W34" s="4">
        <f>$W$6*'Eurostat Collected Portables GU'!W27</f>
        <v>246.2375637182445</v>
      </c>
      <c r="X34" s="51">
        <f t="shared" si="11"/>
        <v>273.32369572725139</v>
      </c>
      <c r="Y34" s="51">
        <f t="shared" si="50"/>
        <v>303.38930225724903</v>
      </c>
      <c r="Z34" s="51">
        <f t="shared" si="50"/>
        <v>336.76212550554641</v>
      </c>
      <c r="AA34" s="51">
        <f t="shared" si="50"/>
        <v>373.80595931115653</v>
      </c>
      <c r="AB34" s="51">
        <f t="shared" si="50"/>
        <v>414.92461483538375</v>
      </c>
      <c r="AC34" s="51">
        <f t="shared" si="50"/>
        <v>460.56632246727594</v>
      </c>
      <c r="AD34" s="51">
        <f t="shared" si="50"/>
        <v>511.22861793867628</v>
      </c>
      <c r="AE34" s="51">
        <f t="shared" si="50"/>
        <v>567.46376591193064</v>
      </c>
      <c r="AF34" s="51">
        <f t="shared" si="50"/>
        <v>629.88478016224303</v>
      </c>
      <c r="AG34" s="51">
        <f t="shared" si="50"/>
        <v>699.17210598008978</v>
      </c>
      <c r="AH34" s="51">
        <f t="shared" si="50"/>
        <v>776.08103763789961</v>
      </c>
      <c r="AI34" s="51">
        <f t="shared" si="50"/>
        <v>861.44995177806857</v>
      </c>
      <c r="AJ34" s="51">
        <f t="shared" si="50"/>
        <v>956.20944647365616</v>
      </c>
      <c r="AK34" s="51">
        <f t="shared" si="50"/>
        <v>1061.3924855857583</v>
      </c>
      <c r="AL34" s="51">
        <f t="shared" si="50"/>
        <v>1178.1456590001917</v>
      </c>
      <c r="AM34" s="51">
        <f t="shared" si="50"/>
        <v>1307.7416814902128</v>
      </c>
      <c r="AN34" s="51">
        <f t="shared" si="50"/>
        <v>1451.5932664541363</v>
      </c>
      <c r="AO34" s="51">
        <f t="shared" si="50"/>
        <v>1611.2685257640912</v>
      </c>
      <c r="AP34" s="51">
        <f t="shared" si="12"/>
        <v>1772.3953783405004</v>
      </c>
      <c r="AQ34" s="51">
        <f t="shared" si="59"/>
        <v>1949.6349161745504</v>
      </c>
      <c r="AR34" s="51">
        <f t="shared" si="59"/>
        <v>2144.5984077920057</v>
      </c>
      <c r="AS34" s="51">
        <f t="shared" si="59"/>
        <v>2359.0582485712061</v>
      </c>
      <c r="AT34" s="51">
        <f t="shared" si="59"/>
        <v>2594.9640734283266</v>
      </c>
      <c r="AU34" s="51">
        <f t="shared" si="59"/>
        <v>2854.4604807711594</v>
      </c>
      <c r="AV34" s="51">
        <f t="shared" si="59"/>
        <v>3139.9065288482752</v>
      </c>
      <c r="AW34" s="51">
        <f t="shared" si="59"/>
        <v>3453.897181733103</v>
      </c>
      <c r="AX34" s="51">
        <f t="shared" si="59"/>
        <v>3799.2868999064135</v>
      </c>
      <c r="AY34" s="51">
        <f t="shared" si="59"/>
        <v>4179.215589897055</v>
      </c>
      <c r="AZ34" s="51">
        <f t="shared" si="59"/>
        <v>4597.1371488867608</v>
      </c>
    </row>
    <row r="35" spans="1:52" x14ac:dyDescent="0.35">
      <c r="A35" s="1" t="s">
        <v>25</v>
      </c>
      <c r="B35" s="23">
        <f t="shared" ref="B35:C35" si="62">C35/1.34</f>
        <v>0.64953762459176745</v>
      </c>
      <c r="C35" s="23">
        <f t="shared" si="62"/>
        <v>0.87038041695296842</v>
      </c>
      <c r="D35" s="23">
        <f t="shared" ref="D35:E35" si="63">E35/1.5</f>
        <v>1.1663097587169777</v>
      </c>
      <c r="E35" s="23">
        <f t="shared" si="63"/>
        <v>1.7494646380754666</v>
      </c>
      <c r="F35" s="23">
        <f t="shared" si="4"/>
        <v>2.6241969571131998</v>
      </c>
      <c r="G35" s="23">
        <f t="shared" si="5"/>
        <v>3.2015202876781035</v>
      </c>
      <c r="H35" s="23">
        <f t="shared" si="6"/>
        <v>3.7777939394601621</v>
      </c>
      <c r="I35" s="23">
        <f t="shared" si="7"/>
        <v>4.4955747879575929</v>
      </c>
      <c r="J35" s="23">
        <f t="shared" si="8"/>
        <v>6.0690259637427513</v>
      </c>
      <c r="K35" s="23">
        <f t="shared" si="9"/>
        <v>4.4910792131696358</v>
      </c>
      <c r="L35" s="23">
        <f t="shared" si="10"/>
        <v>7.5450130781249873</v>
      </c>
      <c r="M35" s="4">
        <f>$M$6*'Eurostat Collected Portables GU'!M28</f>
        <v>9.8839671323437344</v>
      </c>
      <c r="N35" s="4">
        <f>$N$6*'Eurostat Collected Portables GU'!N28</f>
        <v>14.087611342348843</v>
      </c>
      <c r="O35" s="4">
        <f>$O$6*'Eurostat Collected Portables GU'!O28</f>
        <v>14.097336282863852</v>
      </c>
      <c r="P35" s="4">
        <f>$P$6*'Eurostat Collected Portables GU'!P28</f>
        <v>27.568346768203448</v>
      </c>
      <c r="Q35" s="4">
        <f>$Q$6*'Eurostat Collected Portables GU'!Q28</f>
        <v>20.289356772571534</v>
      </c>
      <c r="R35" s="4">
        <f>$R$6*'Eurostat Collected Portables GU'!R28</f>
        <v>25.414260117437028</v>
      </c>
      <c r="S35" s="4">
        <f>$S$6*'Eurostat Collected Portables GU'!S28</f>
        <v>51.044133449916124</v>
      </c>
      <c r="T35" s="4">
        <f>$T$6*'Eurostat Collected Portables GU'!T28</f>
        <v>44.291447010135769</v>
      </c>
      <c r="U35" s="4">
        <f>$U$6*'Eurostat Collected Portables GU'!U28</f>
        <v>43.280407210435904</v>
      </c>
      <c r="V35" s="4">
        <f>$V$6*'Eurostat Collected Portables GU'!V28</f>
        <v>86.570373605834689</v>
      </c>
      <c r="W35" s="4">
        <f>$W$6*'Eurostat Collected Portables GU'!W28</f>
        <v>73.709016563290007</v>
      </c>
      <c r="X35" s="51">
        <f t="shared" si="11"/>
        <v>81.81700838525191</v>
      </c>
      <c r="Y35" s="51">
        <f t="shared" si="50"/>
        <v>90.81687930762962</v>
      </c>
      <c r="Z35" s="51">
        <f t="shared" si="50"/>
        <v>100.80673603146887</v>
      </c>
      <c r="AA35" s="51">
        <f t="shared" si="50"/>
        <v>111.89547699493045</v>
      </c>
      <c r="AB35" s="51">
        <f t="shared" si="50"/>
        <v>124.20397946437279</v>
      </c>
      <c r="AC35" s="51">
        <f t="shared" si="50"/>
        <v>137.86641720545379</v>
      </c>
      <c r="AD35" s="51">
        <f t="shared" si="50"/>
        <v>153.0317230980537</v>
      </c>
      <c r="AE35" s="51">
        <f t="shared" si="50"/>
        <v>169.86521263883961</v>
      </c>
      <c r="AF35" s="51">
        <f t="shared" si="50"/>
        <v>188.55038602911196</v>
      </c>
      <c r="AG35" s="51">
        <f t="shared" si="50"/>
        <v>209.29092849231426</v>
      </c>
      <c r="AH35" s="51">
        <f t="shared" si="50"/>
        <v>232.31293062646884</v>
      </c>
      <c r="AI35" s="51">
        <f t="shared" si="50"/>
        <v>257.86735299538043</v>
      </c>
      <c r="AJ35" s="51">
        <f t="shared" si="50"/>
        <v>286.23276182487228</v>
      </c>
      <c r="AK35" s="51">
        <f t="shared" si="50"/>
        <v>317.71836562560821</v>
      </c>
      <c r="AL35" s="51">
        <f t="shared" si="50"/>
        <v>352.6673858444251</v>
      </c>
      <c r="AM35" s="51">
        <f t="shared" si="50"/>
        <v>391.46079828731183</v>
      </c>
      <c r="AN35" s="51">
        <f t="shared" si="50"/>
        <v>434.52148609891611</v>
      </c>
      <c r="AO35" s="51">
        <f t="shared" si="50"/>
        <v>482.3188495697969</v>
      </c>
      <c r="AP35" s="51">
        <f t="shared" si="12"/>
        <v>530.55073452677664</v>
      </c>
      <c r="AQ35" s="51">
        <f t="shared" si="59"/>
        <v>583.60580797945431</v>
      </c>
      <c r="AR35" s="51">
        <f t="shared" si="59"/>
        <v>641.96638877739974</v>
      </c>
      <c r="AS35" s="51">
        <f t="shared" si="59"/>
        <v>706.16302765513967</v>
      </c>
      <c r="AT35" s="51">
        <f t="shared" si="59"/>
        <v>776.77933042065365</v>
      </c>
      <c r="AU35" s="51">
        <f t="shared" si="59"/>
        <v>854.45726346271908</v>
      </c>
      <c r="AV35" s="51">
        <f t="shared" si="59"/>
        <v>939.90298980899104</v>
      </c>
      <c r="AW35" s="51">
        <f t="shared" si="59"/>
        <v>1033.8932887898902</v>
      </c>
      <c r="AX35" s="51">
        <f t="shared" si="59"/>
        <v>1137.2826176688793</v>
      </c>
      <c r="AY35" s="51">
        <f t="shared" si="59"/>
        <v>1251.0108794357673</v>
      </c>
      <c r="AZ35" s="51">
        <f t="shared" si="59"/>
        <v>1376.1119673793439</v>
      </c>
    </row>
    <row r="36" spans="1:52" x14ac:dyDescent="0.35">
      <c r="A36" s="1" t="s">
        <v>26</v>
      </c>
      <c r="B36" s="23">
        <f t="shared" ref="B36:C36" si="64">C36/1.34</f>
        <v>0.39557149175375406</v>
      </c>
      <c r="C36" s="23">
        <f t="shared" si="64"/>
        <v>0.53006579895003048</v>
      </c>
      <c r="D36" s="23">
        <f t="shared" ref="D36:E36" si="65">E36/1.5</f>
        <v>0.71028817059304084</v>
      </c>
      <c r="E36" s="23">
        <f t="shared" si="65"/>
        <v>1.0654322558895613</v>
      </c>
      <c r="F36" s="23">
        <f t="shared" si="4"/>
        <v>1.598148383834342</v>
      </c>
      <c r="G36" s="23">
        <f t="shared" si="5"/>
        <v>1.9497410282778973</v>
      </c>
      <c r="H36" s="23">
        <f t="shared" si="6"/>
        <v>2.3006944133679186</v>
      </c>
      <c r="I36" s="23">
        <f t="shared" si="7"/>
        <v>2.737826351907823</v>
      </c>
      <c r="J36" s="23">
        <f t="shared" si="8"/>
        <v>3.6960655750755613</v>
      </c>
      <c r="K36" s="23">
        <f t="shared" si="9"/>
        <v>2.7350885255559154</v>
      </c>
      <c r="L36" s="23">
        <f t="shared" si="10"/>
        <v>4.5949487229339381</v>
      </c>
      <c r="M36" s="4">
        <f>$M$6*'Eurostat Collected Portables GU'!M29</f>
        <v>6.0193828270434588</v>
      </c>
      <c r="N36" s="4">
        <f>$N$6*'Eurostat Collected Portables GU'!N29</f>
        <v>6.4964829332115448</v>
      </c>
      <c r="O36" s="4">
        <f>$O$6*'Eurostat Collected Portables GU'!O29</f>
        <v>6.8679330608823896</v>
      </c>
      <c r="P36" s="4">
        <f>$P$6*'Eurostat Collected Portables GU'!P29</f>
        <v>9.3830677817224064</v>
      </c>
      <c r="Q36" s="4">
        <f>$Q$6*'Eurostat Collected Portables GU'!Q29</f>
        <v>10.397242993413213</v>
      </c>
      <c r="R36" s="4">
        <f>$R$6*'Eurostat Collected Portables GU'!R29</f>
        <v>14.248999396387289</v>
      </c>
      <c r="S36" s="4">
        <f>$S$6*'Eurostat Collected Portables GU'!S29</f>
        <v>12.52985522185441</v>
      </c>
      <c r="T36" s="4">
        <f>$T$6*'Eurostat Collected Portables GU'!T29</f>
        <v>17.433287876068199</v>
      </c>
      <c r="U36" s="4">
        <f>$U$6*'Eurostat Collected Portables GU'!U29</f>
        <v>14.912553326154683</v>
      </c>
      <c r="V36" s="4">
        <f>$V$6*'Eurostat Collected Portables GU'!V29</f>
        <v>32.205681287203141</v>
      </c>
      <c r="W36" s="4">
        <f>$W$6*'Eurostat Collected Portables GU'!W29</f>
        <v>26.733039550207906</v>
      </c>
      <c r="X36" s="51">
        <f t="shared" si="11"/>
        <v>29.673673900730776</v>
      </c>
      <c r="Y36" s="51">
        <f t="shared" si="50"/>
        <v>32.937778029811163</v>
      </c>
      <c r="Z36" s="51">
        <f t="shared" si="50"/>
        <v>36.560933613090391</v>
      </c>
      <c r="AA36" s="51">
        <f t="shared" si="50"/>
        <v>40.582636310530333</v>
      </c>
      <c r="AB36" s="51">
        <f t="shared" si="50"/>
        <v>45.046726304688669</v>
      </c>
      <c r="AC36" s="51">
        <f t="shared" si="50"/>
        <v>50.001866198204425</v>
      </c>
      <c r="AD36" s="51">
        <f t="shared" si="50"/>
        <v>55.502071480006911</v>
      </c>
      <c r="AE36" s="51">
        <f t="shared" si="50"/>
        <v>61.607299342807671</v>
      </c>
      <c r="AF36" s="51">
        <f t="shared" si="50"/>
        <v>68.384102270516522</v>
      </c>
      <c r="AG36" s="51">
        <f t="shared" si="50"/>
        <v>75.906353520273342</v>
      </c>
      <c r="AH36" s="51">
        <f t="shared" si="50"/>
        <v>84.256052407503404</v>
      </c>
      <c r="AI36" s="51">
        <f t="shared" si="50"/>
        <v>93.524218172328773</v>
      </c>
      <c r="AJ36" s="51">
        <f t="shared" si="50"/>
        <v>103.81188217128494</v>
      </c>
      <c r="AK36" s="51">
        <f t="shared" si="50"/>
        <v>115.23118921012627</v>
      </c>
      <c r="AL36" s="51">
        <f t="shared" si="50"/>
        <v>127.90662002324017</v>
      </c>
      <c r="AM36" s="51">
        <f t="shared" si="50"/>
        <v>141.97634822579658</v>
      </c>
      <c r="AN36" s="51">
        <f t="shared" si="50"/>
        <v>157.59374653063421</v>
      </c>
      <c r="AO36" s="51">
        <f t="shared" si="50"/>
        <v>174.92905864900396</v>
      </c>
      <c r="AP36" s="51">
        <f t="shared" si="12"/>
        <v>192.42196451390436</v>
      </c>
      <c r="AQ36" s="51">
        <f t="shared" si="59"/>
        <v>211.6641609652948</v>
      </c>
      <c r="AR36" s="51">
        <f t="shared" si="59"/>
        <v>232.83057706182427</v>
      </c>
      <c r="AS36" s="51">
        <f t="shared" si="59"/>
        <v>256.1136347680067</v>
      </c>
      <c r="AT36" s="51">
        <f t="shared" si="59"/>
        <v>281.72499824480735</v>
      </c>
      <c r="AU36" s="51">
        <f t="shared" si="59"/>
        <v>309.89749806928808</v>
      </c>
      <c r="AV36" s="51">
        <f t="shared" si="59"/>
        <v>340.88724787621686</v>
      </c>
      <c r="AW36" s="51">
        <f t="shared" si="59"/>
        <v>374.97597266383855</v>
      </c>
      <c r="AX36" s="51">
        <f t="shared" si="59"/>
        <v>412.47356993022242</v>
      </c>
      <c r="AY36" s="51">
        <f t="shared" si="59"/>
        <v>453.72092692324469</v>
      </c>
      <c r="AZ36" s="51">
        <f t="shared" si="59"/>
        <v>499.09301961556918</v>
      </c>
    </row>
    <row r="37" spans="1:52" x14ac:dyDescent="0.35">
      <c r="A37" s="1" t="s">
        <v>27</v>
      </c>
      <c r="B37" s="23">
        <f t="shared" ref="B37:C37" si="66">C37/1.34</f>
        <v>5.5810981677008265</v>
      </c>
      <c r="C37" s="23">
        <f t="shared" si="66"/>
        <v>7.4786715447191074</v>
      </c>
      <c r="D37" s="23">
        <f t="shared" ref="D37:E37" si="67">E37/1.5</f>
        <v>10.021419869923605</v>
      </c>
      <c r="E37" s="23">
        <f t="shared" si="67"/>
        <v>15.032129804885408</v>
      </c>
      <c r="F37" s="23">
        <f t="shared" si="4"/>
        <v>22.548194707328111</v>
      </c>
      <c r="G37" s="23">
        <f t="shared" si="5"/>
        <v>27.508797542940293</v>
      </c>
      <c r="H37" s="23">
        <f t="shared" si="6"/>
        <v>32.460381100669544</v>
      </c>
      <c r="I37" s="23">
        <f t="shared" si="7"/>
        <v>38.627853509796758</v>
      </c>
      <c r="J37" s="23">
        <f t="shared" si="8"/>
        <v>52.147602238225623</v>
      </c>
      <c r="K37" s="23">
        <f t="shared" si="9"/>
        <v>38.589225656286963</v>
      </c>
      <c r="L37" s="23">
        <f t="shared" si="10"/>
        <v>64.829899102562095</v>
      </c>
      <c r="M37" s="4">
        <f>$M$6*'Eurostat Collected Portables GU'!M30</f>
        <v>84.927167824356346</v>
      </c>
      <c r="N37" s="4">
        <f>$N$6*'Eurostat Collected Portables GU'!N30</f>
        <v>94.258494133519889</v>
      </c>
      <c r="O37" s="4">
        <f>$O$6*'Eurostat Collected Portables GU'!O30</f>
        <v>111.36293213193944</v>
      </c>
      <c r="P37" s="4">
        <f>$P$6*'Eurostat Collected Portables GU'!P30</f>
        <v>173.18462248550497</v>
      </c>
      <c r="Q37" s="4">
        <f>$Q$6*'Eurostat Collected Portables GU'!Q30</f>
        <v>198.26321659504549</v>
      </c>
      <c r="R37" s="4">
        <f>$R$6*'Eurostat Collected Portables GU'!R30</f>
        <v>239.84043386978752</v>
      </c>
      <c r="S37" s="4">
        <f>$S$6*'Eurostat Collected Portables GU'!S30</f>
        <v>215.9203833433952</v>
      </c>
      <c r="T37" s="4">
        <f>$T$6*'Eurostat Collected Portables GU'!T30</f>
        <v>250.16768102157866</v>
      </c>
      <c r="U37" s="4">
        <f>$U$6*'Eurostat Collected Portables GU'!U30</f>
        <v>278.8210296160517</v>
      </c>
      <c r="V37" s="4">
        <f>$V$6*'Eurostat Collected Portables GU'!V30</f>
        <v>514.72753590801051</v>
      </c>
      <c r="W37" s="4">
        <f>$W$6*'Eurostat Collected Portables GU'!W30</f>
        <v>577.38729641243833</v>
      </c>
      <c r="X37" s="51">
        <f t="shared" si="11"/>
        <v>640.89989901780655</v>
      </c>
      <c r="Y37" s="51">
        <f t="shared" si="50"/>
        <v>711.39888790976522</v>
      </c>
      <c r="Z37" s="51">
        <f t="shared" si="50"/>
        <v>789.65276557983941</v>
      </c>
      <c r="AA37" s="51">
        <f t="shared" si="50"/>
        <v>876.51456979362172</v>
      </c>
      <c r="AB37" s="51">
        <f t="shared" si="50"/>
        <v>972.93117247092005</v>
      </c>
      <c r="AC37" s="51">
        <f t="shared" si="50"/>
        <v>1079.9536014427213</v>
      </c>
      <c r="AD37" s="51">
        <f t="shared" si="50"/>
        <v>1198.7484976014207</v>
      </c>
      <c r="AE37" s="51">
        <f t="shared" si="50"/>
        <v>1330.610832337577</v>
      </c>
      <c r="AF37" s="51">
        <f t="shared" si="50"/>
        <v>1476.9780238947105</v>
      </c>
      <c r="AG37" s="51">
        <f t="shared" si="50"/>
        <v>1639.4456065231286</v>
      </c>
      <c r="AH37" s="51">
        <f t="shared" si="50"/>
        <v>1819.7846232406728</v>
      </c>
      <c r="AI37" s="51">
        <f t="shared" si="50"/>
        <v>2019.9609317971467</v>
      </c>
      <c r="AJ37" s="51">
        <f t="shared" si="50"/>
        <v>2242.1566342948327</v>
      </c>
      <c r="AK37" s="51">
        <f t="shared" si="50"/>
        <v>2488.7938640672642</v>
      </c>
      <c r="AL37" s="51">
        <f t="shared" si="50"/>
        <v>2762.5611891146632</v>
      </c>
      <c r="AM37" s="51">
        <f t="shared" si="50"/>
        <v>3066.442919917276</v>
      </c>
      <c r="AN37" s="51">
        <f t="shared" si="50"/>
        <v>3403.7516411081765</v>
      </c>
      <c r="AO37" s="51">
        <f t="shared" si="50"/>
        <v>3778.1643216300758</v>
      </c>
      <c r="AP37" s="51">
        <f t="shared" si="12"/>
        <v>4155.9807537930837</v>
      </c>
      <c r="AQ37" s="51">
        <f t="shared" si="59"/>
        <v>4571.578829172392</v>
      </c>
      <c r="AR37" s="51">
        <f t="shared" si="59"/>
        <v>5028.7367120896315</v>
      </c>
      <c r="AS37" s="51">
        <f t="shared" si="59"/>
        <v>5531.6103832985946</v>
      </c>
      <c r="AT37" s="51">
        <f t="shared" si="59"/>
        <v>6084.7714216284539</v>
      </c>
      <c r="AU37" s="51">
        <f t="shared" si="59"/>
        <v>6693.2485637912996</v>
      </c>
      <c r="AV37" s="51">
        <f t="shared" si="59"/>
        <v>7362.5734201704299</v>
      </c>
      <c r="AW37" s="51">
        <f t="shared" si="59"/>
        <v>8098.8307621874728</v>
      </c>
      <c r="AX37" s="51">
        <f t="shared" si="59"/>
        <v>8908.71383840622</v>
      </c>
      <c r="AY37" s="51">
        <f t="shared" si="59"/>
        <v>9799.585222246842</v>
      </c>
      <c r="AZ37" s="51">
        <f t="shared" si="59"/>
        <v>10779.543744471526</v>
      </c>
    </row>
    <row r="38" spans="1:52" x14ac:dyDescent="0.35">
      <c r="A38" s="1" t="s">
        <v>28</v>
      </c>
      <c r="B38" s="23">
        <f t="shared" ref="B38:C38" si="68">C38/1.34</f>
        <v>5.8033231422284199</v>
      </c>
      <c r="C38" s="23">
        <f t="shared" si="68"/>
        <v>7.7764530105860832</v>
      </c>
      <c r="D38" s="23">
        <f t="shared" ref="D38:E38" si="69">E38/1.5</f>
        <v>10.420447034185353</v>
      </c>
      <c r="E38" s="23">
        <f t="shared" si="69"/>
        <v>15.63067055127803</v>
      </c>
      <c r="F38" s="23">
        <f t="shared" si="4"/>
        <v>23.446005826917045</v>
      </c>
      <c r="G38" s="23">
        <f t="shared" si="5"/>
        <v>28.604127108838792</v>
      </c>
      <c r="H38" s="23">
        <f t="shared" si="6"/>
        <v>33.752869988429772</v>
      </c>
      <c r="I38" s="23">
        <f t="shared" si="7"/>
        <v>40.165915286231424</v>
      </c>
      <c r="J38" s="23">
        <f t="shared" si="8"/>
        <v>54.223985636412422</v>
      </c>
      <c r="K38" s="23">
        <f t="shared" si="9"/>
        <v>40.125749370945194</v>
      </c>
      <c r="L38" s="23">
        <f t="shared" si="10"/>
        <v>67.411258943187917</v>
      </c>
      <c r="M38" s="4">
        <f>M5*'Eurostat Collected Portables GU'!M31</f>
        <v>88.308749215576171</v>
      </c>
      <c r="N38" s="4">
        <f>N5*'Eurostat Collected Portables GU'!N31</f>
        <v>169.4552463962454</v>
      </c>
      <c r="O38" s="4">
        <f>O5*'Eurostat Collected Portables GU'!O31</f>
        <v>171.39526532416232</v>
      </c>
      <c r="P38" s="4">
        <f>P5*'Eurostat Collected Portables GU'!P31</f>
        <v>367.27604058811346</v>
      </c>
      <c r="Q38" s="4">
        <f>Q5*'Eurostat Collected Portables GU'!Q31</f>
        <v>180.4</v>
      </c>
      <c r="R38" s="4">
        <f>R5*'Eurostat Collected Portables GU'!R31</f>
        <v>184.43775593775595</v>
      </c>
      <c r="S38" s="4">
        <f>S5*'Eurostat Collected Portables GU'!S31</f>
        <v>206.11779434195762</v>
      </c>
      <c r="T38" s="4">
        <f>T5*'Eurostat Collected Portables GU'!T31</f>
        <v>190.19404154005201</v>
      </c>
      <c r="U38" s="4">
        <f>$U$6*'Eurostat Collected Portables GU'!U31</f>
        <v>179.53354102106744</v>
      </c>
      <c r="V38" s="4">
        <f>$V$6*'Eurostat Collected Portables GU'!V31</f>
        <v>322.71407167381108</v>
      </c>
      <c r="W38" s="4">
        <f>$W$6*'Eurostat Collected Portables GU'!W31</f>
        <v>287.57333296495324</v>
      </c>
      <c r="X38" s="51">
        <f t="shared" si="11"/>
        <v>319.20639959109809</v>
      </c>
      <c r="Y38" s="51">
        <f t="shared" ref="Y37:AZ40" si="70">X38+(X38*0.11)</f>
        <v>354.31910354611887</v>
      </c>
      <c r="Z38" s="51">
        <f t="shared" si="70"/>
        <v>393.29420493619193</v>
      </c>
      <c r="AA38" s="51">
        <f t="shared" si="70"/>
        <v>436.55656747917305</v>
      </c>
      <c r="AB38" s="51">
        <f t="shared" si="70"/>
        <v>484.57778990188211</v>
      </c>
      <c r="AC38" s="51">
        <f t="shared" si="70"/>
        <v>537.88134679108919</v>
      </c>
      <c r="AD38" s="51">
        <f t="shared" si="70"/>
        <v>597.04829493810894</v>
      </c>
      <c r="AE38" s="51">
        <f t="shared" si="70"/>
        <v>662.72360738130089</v>
      </c>
      <c r="AF38" s="51">
        <f t="shared" si="70"/>
        <v>735.62320419324396</v>
      </c>
      <c r="AG38" s="51">
        <f t="shared" si="70"/>
        <v>816.54175665450077</v>
      </c>
      <c r="AH38" s="51">
        <f t="shared" si="70"/>
        <v>906.36134988649587</v>
      </c>
      <c r="AI38" s="51">
        <f t="shared" si="70"/>
        <v>1006.0610983740104</v>
      </c>
      <c r="AJ38" s="51">
        <f t="shared" si="70"/>
        <v>1116.7278191951516</v>
      </c>
      <c r="AK38" s="51">
        <f t="shared" si="70"/>
        <v>1239.5678793066184</v>
      </c>
      <c r="AL38" s="51">
        <f t="shared" si="70"/>
        <v>1375.9203460303463</v>
      </c>
      <c r="AM38" s="51">
        <f t="shared" si="70"/>
        <v>1527.2715840936844</v>
      </c>
      <c r="AN38" s="51">
        <f t="shared" si="70"/>
        <v>1695.2714583439897</v>
      </c>
      <c r="AO38" s="51">
        <f t="shared" si="70"/>
        <v>1881.7513187618285</v>
      </c>
      <c r="AP38" s="51">
        <f t="shared" si="12"/>
        <v>2069.9264506380114</v>
      </c>
      <c r="AQ38" s="51">
        <f t="shared" si="59"/>
        <v>2276.9190957018127</v>
      </c>
      <c r="AR38" s="51">
        <f t="shared" si="59"/>
        <v>2504.6110052719941</v>
      </c>
      <c r="AS38" s="51">
        <f t="shared" si="59"/>
        <v>2755.0721057991937</v>
      </c>
      <c r="AT38" s="51">
        <f t="shared" si="59"/>
        <v>3030.5793163791132</v>
      </c>
      <c r="AU38" s="51">
        <f t="shared" si="59"/>
        <v>3333.6372480170244</v>
      </c>
      <c r="AV38" s="51">
        <f t="shared" si="59"/>
        <v>3667.000972818727</v>
      </c>
      <c r="AW38" s="51">
        <f t="shared" si="59"/>
        <v>4033.7010701005997</v>
      </c>
      <c r="AX38" s="51">
        <f t="shared" si="59"/>
        <v>4437.0711771106598</v>
      </c>
      <c r="AY38" s="51">
        <f t="shared" si="59"/>
        <v>4880.7782948217255</v>
      </c>
      <c r="AZ38" s="51">
        <f t="shared" si="59"/>
        <v>5368.8561243038985</v>
      </c>
    </row>
    <row r="39" spans="1:52" x14ac:dyDescent="0.35">
      <c r="A39" s="1" t="s">
        <v>29</v>
      </c>
      <c r="B39" s="23">
        <f t="shared" ref="B39:C39" si="71">C39/1.34</f>
        <v>3.6540339354996583</v>
      </c>
      <c r="C39" s="23">
        <f t="shared" si="71"/>
        <v>4.8964054735695424</v>
      </c>
      <c r="D39" s="23">
        <f t="shared" ref="D39:E39" si="72">E39/1.5</f>
        <v>6.5611833345831876</v>
      </c>
      <c r="E39" s="23">
        <f t="shared" si="72"/>
        <v>9.8417750018747814</v>
      </c>
      <c r="F39" s="23">
        <f t="shared" si="4"/>
        <v>14.762662502812171</v>
      </c>
      <c r="G39" s="23">
        <f t="shared" si="5"/>
        <v>18.010448253430848</v>
      </c>
      <c r="H39" s="23">
        <f t="shared" si="6"/>
        <v>21.2523289390484</v>
      </c>
      <c r="I39" s="23">
        <f t="shared" si="7"/>
        <v>25.290271437467595</v>
      </c>
      <c r="J39" s="23">
        <f t="shared" si="8"/>
        <v>34.141866440581254</v>
      </c>
      <c r="K39" s="23">
        <f t="shared" si="9"/>
        <v>25.264981166030129</v>
      </c>
      <c r="L39" s="23">
        <f t="shared" si="10"/>
        <v>42.445168358930616</v>
      </c>
      <c r="M39" s="4">
        <f>$M$6*'Eurostat Collected Portables GU'!M32</f>
        <v>55.60317055019911</v>
      </c>
      <c r="N39" s="4">
        <f>$N$6*'Eurostat Collected Portables GU'!N32</f>
        <v>61.204960088718288</v>
      </c>
      <c r="O39" s="4">
        <f>$O$6*'Eurostat Collected Portables GU'!O32</f>
        <v>76.059346397929971</v>
      </c>
      <c r="P39" s="4">
        <f>$P$6*'Eurostat Collected Portables GU'!P32</f>
        <v>122.15860626299551</v>
      </c>
      <c r="Q39" s="4">
        <f>$Q$6*'Eurostat Collected Portables GU'!Q32</f>
        <v>114.66433163586071</v>
      </c>
      <c r="R39" s="4">
        <f>$R$6*'Eurostat Collected Portables GU'!R32</f>
        <v>149.08281458011177</v>
      </c>
      <c r="S39" s="4">
        <f>$S$6*'Eurostat Collected Portables GU'!S32</f>
        <v>128.48881055916385</v>
      </c>
      <c r="T39" s="4">
        <f>$T$6*'Eurostat Collected Portables GU'!T32</f>
        <v>156.08240551542309</v>
      </c>
      <c r="U39" s="4">
        <f>$U$6*'Eurostat Collected Portables GU'!U32</f>
        <v>151.11711204451862</v>
      </c>
      <c r="V39" s="4">
        <f>$V$6*'Eurostat Collected Portables GU'!V32</f>
        <v>298.11381366434392</v>
      </c>
      <c r="W39" s="4">
        <f>$W$6*'Eurostat Collected Portables GU'!W32</f>
        <v>252.7276658055782</v>
      </c>
      <c r="X39" s="51">
        <f t="shared" si="11"/>
        <v>280.52770904419179</v>
      </c>
      <c r="Y39" s="51">
        <f t="shared" si="70"/>
        <v>311.38575703905292</v>
      </c>
      <c r="Z39" s="51">
        <f t="shared" si="70"/>
        <v>345.63819031334873</v>
      </c>
      <c r="AA39" s="51">
        <f t="shared" si="70"/>
        <v>383.65839124781712</v>
      </c>
      <c r="AB39" s="51">
        <f t="shared" si="70"/>
        <v>425.86081428507703</v>
      </c>
      <c r="AC39" s="51">
        <f t="shared" si="70"/>
        <v>472.70550385643548</v>
      </c>
      <c r="AD39" s="51">
        <f t="shared" si="70"/>
        <v>524.70310928064339</v>
      </c>
      <c r="AE39" s="51">
        <f t="shared" si="70"/>
        <v>582.42045130151416</v>
      </c>
      <c r="AF39" s="51">
        <f t="shared" si="70"/>
        <v>646.48670094468071</v>
      </c>
      <c r="AG39" s="51">
        <f t="shared" si="70"/>
        <v>717.60023804859554</v>
      </c>
      <c r="AH39" s="51">
        <f t="shared" si="70"/>
        <v>796.5362642339411</v>
      </c>
      <c r="AI39" s="51">
        <f t="shared" si="70"/>
        <v>884.15525329967465</v>
      </c>
      <c r="AJ39" s="51">
        <f t="shared" si="70"/>
        <v>981.41233116263891</v>
      </c>
      <c r="AK39" s="51">
        <f t="shared" si="70"/>
        <v>1089.3676875905292</v>
      </c>
      <c r="AL39" s="51">
        <f t="shared" si="70"/>
        <v>1209.1981332254873</v>
      </c>
      <c r="AM39" s="51">
        <f t="shared" si="70"/>
        <v>1342.2099278802909</v>
      </c>
      <c r="AN39" s="51">
        <f t="shared" si="70"/>
        <v>1489.8530199471229</v>
      </c>
      <c r="AO39" s="51">
        <f t="shared" si="70"/>
        <v>1653.7368521413064</v>
      </c>
      <c r="AP39" s="51">
        <f t="shared" si="12"/>
        <v>1819.1105373554369</v>
      </c>
      <c r="AQ39" s="51">
        <f t="shared" si="59"/>
        <v>2001.0215910909806</v>
      </c>
      <c r="AR39" s="51">
        <f t="shared" si="59"/>
        <v>2201.1237502000786</v>
      </c>
      <c r="AS39" s="51">
        <f t="shared" si="59"/>
        <v>2421.2361252200863</v>
      </c>
      <c r="AT39" s="51">
        <f t="shared" si="59"/>
        <v>2663.3597377420947</v>
      </c>
      <c r="AU39" s="51">
        <f t="shared" si="59"/>
        <v>2929.6957115163041</v>
      </c>
      <c r="AV39" s="51">
        <f t="shared" si="59"/>
        <v>3222.6652826679347</v>
      </c>
      <c r="AW39" s="51">
        <f t="shared" si="59"/>
        <v>3544.9318109347282</v>
      </c>
      <c r="AX39" s="51">
        <f t="shared" si="59"/>
        <v>3899.4249920282009</v>
      </c>
      <c r="AY39" s="51">
        <f t="shared" si="59"/>
        <v>4289.3674912310207</v>
      </c>
      <c r="AZ39" s="51">
        <f t="shared" si="59"/>
        <v>4718.3042403541231</v>
      </c>
    </row>
    <row r="40" spans="1:52" x14ac:dyDescent="0.35">
      <c r="A40" s="1" t="s">
        <v>30</v>
      </c>
      <c r="B40" s="23">
        <f t="shared" ref="B40:C40" si="73">C40/1.34</f>
        <v>12.282725697256643</v>
      </c>
      <c r="C40" s="23">
        <f t="shared" si="73"/>
        <v>16.458852434323902</v>
      </c>
      <c r="D40" s="23">
        <f t="shared" ref="D40:E40" si="74">E40/1.5</f>
        <v>22.054862261994032</v>
      </c>
      <c r="E40" s="23">
        <f t="shared" si="74"/>
        <v>33.082293392991048</v>
      </c>
      <c r="F40" s="23">
        <f t="shared" si="4"/>
        <v>49.623440089486571</v>
      </c>
      <c r="G40" s="23">
        <f t="shared" si="5"/>
        <v>60.540596909173615</v>
      </c>
      <c r="H40" s="23">
        <f t="shared" si="6"/>
        <v>71.437904352824859</v>
      </c>
      <c r="I40" s="23">
        <f t="shared" si="7"/>
        <v>85.011106179861585</v>
      </c>
      <c r="J40" s="23">
        <f t="shared" si="8"/>
        <v>114.76499334281316</v>
      </c>
      <c r="K40" s="23">
        <f t="shared" si="9"/>
        <v>84.926095073681736</v>
      </c>
      <c r="L40" s="23">
        <f t="shared" si="10"/>
        <v>142.67583972378532</v>
      </c>
      <c r="M40" s="4">
        <f>$M$6*'Eurostat Collected Portables GU'!M33</f>
        <v>186.90535003815876</v>
      </c>
      <c r="N40" s="4">
        <f>$N$6*'Eurostat Collected Portables GU'!N33</f>
        <v>259.57375763908988</v>
      </c>
      <c r="O40" s="4">
        <f>$O$6*'Eurostat Collected Portables GU'!O33</f>
        <v>367.10307110953369</v>
      </c>
      <c r="P40" s="4">
        <f>$P$6*'Eurostat Collected Portables GU'!P33</f>
        <v>588.31834991399478</v>
      </c>
      <c r="Q40" s="4">
        <f>$Q$6*'Eurostat Collected Portables GU'!Q33</f>
        <v>641.4299139013383</v>
      </c>
      <c r="R40" s="4">
        <f>$R$6*'Eurostat Collected Portables GU'!R33</f>
        <v>916.24256193261988</v>
      </c>
      <c r="S40" s="4">
        <f>$S$6*'Eurostat Collected Portables GU'!S33</f>
        <v>805.74829133305093</v>
      </c>
      <c r="T40" s="4">
        <f>$T$6*'Eurostat Collected Portables GU'!T33</f>
        <v>970.34328618588484</v>
      </c>
      <c r="U40" s="4">
        <f>$U$6*'Eurostat Collected Portables GU'!U33</f>
        <v>858.59433806110633</v>
      </c>
      <c r="V40" s="4">
        <f>$V$6*'Eurostat Collected Portables GU'!V33</f>
        <v>1664.5758948459059</v>
      </c>
      <c r="W40" s="4">
        <f>$W$6*'Eurostat Collected Portables GU'!W33</f>
        <v>1413.3153812595838</v>
      </c>
      <c r="X40" s="51">
        <f t="shared" si="11"/>
        <v>1568.7800731981379</v>
      </c>
      <c r="Y40" s="51">
        <f t="shared" si="70"/>
        <v>1741.345881249933</v>
      </c>
      <c r="Z40" s="51">
        <f t="shared" si="70"/>
        <v>1932.8939281874257</v>
      </c>
      <c r="AA40" s="51">
        <f t="shared" si="70"/>
        <v>2145.5122602880424</v>
      </c>
      <c r="AB40" s="51">
        <f t="shared" si="70"/>
        <v>2381.5186089197268</v>
      </c>
      <c r="AC40" s="51">
        <f t="shared" si="70"/>
        <v>2643.4856559008967</v>
      </c>
      <c r="AD40" s="51">
        <f t="shared" si="70"/>
        <v>2934.2690780499952</v>
      </c>
      <c r="AE40" s="51">
        <f t="shared" si="70"/>
        <v>3257.0386766354945</v>
      </c>
      <c r="AF40" s="51">
        <f t="shared" si="70"/>
        <v>3615.312931065399</v>
      </c>
      <c r="AG40" s="51">
        <f t="shared" si="70"/>
        <v>4012.9973534825931</v>
      </c>
      <c r="AH40" s="51">
        <f t="shared" si="70"/>
        <v>4454.4270623656785</v>
      </c>
      <c r="AI40" s="51">
        <f t="shared" si="70"/>
        <v>4944.4140392259033</v>
      </c>
      <c r="AJ40" s="51">
        <f t="shared" si="70"/>
        <v>5488.2995835407528</v>
      </c>
      <c r="AK40" s="51">
        <f t="shared" si="70"/>
        <v>6092.0125377302356</v>
      </c>
      <c r="AL40" s="51">
        <f t="shared" si="70"/>
        <v>6762.1339168805616</v>
      </c>
      <c r="AM40" s="51">
        <f t="shared" si="70"/>
        <v>7505.9686477374235</v>
      </c>
      <c r="AN40" s="51">
        <f t="shared" si="70"/>
        <v>8331.6251989885404</v>
      </c>
      <c r="AO40" s="51">
        <f t="shared" si="70"/>
        <v>9248.1039708772805</v>
      </c>
      <c r="AP40" s="51">
        <f t="shared" si="12"/>
        <v>10172.914367965008</v>
      </c>
      <c r="AQ40" s="51">
        <f t="shared" si="59"/>
        <v>11190.205804761508</v>
      </c>
      <c r="AR40" s="51">
        <f t="shared" si="59"/>
        <v>12309.22638523766</v>
      </c>
      <c r="AS40" s="51">
        <f t="shared" si="59"/>
        <v>13540.149023761427</v>
      </c>
      <c r="AT40" s="51">
        <f t="shared" si="59"/>
        <v>14894.163926137569</v>
      </c>
      <c r="AU40" s="51">
        <f t="shared" si="59"/>
        <v>16383.580318751327</v>
      </c>
      <c r="AV40" s="51">
        <f t="shared" si="59"/>
        <v>18021.93835062646</v>
      </c>
      <c r="AW40" s="51">
        <f t="shared" si="59"/>
        <v>19824.132185689108</v>
      </c>
      <c r="AX40" s="51">
        <f t="shared" si="59"/>
        <v>21806.54540425802</v>
      </c>
      <c r="AY40" s="51">
        <f t="shared" si="59"/>
        <v>23987.199944683824</v>
      </c>
      <c r="AZ40" s="51">
        <f t="shared" si="59"/>
        <v>26385.919939152205</v>
      </c>
    </row>
    <row r="41" spans="1:52" x14ac:dyDescent="0.35">
      <c r="A41" s="1" t="s">
        <v>31</v>
      </c>
      <c r="B41" s="4">
        <f t="shared" ref="B41:K41" si="75">SUM(B10:B40)</f>
        <v>109.94915104816057</v>
      </c>
      <c r="C41" s="4">
        <f t="shared" si="75"/>
        <v>147.33186240453517</v>
      </c>
      <c r="D41" s="4">
        <f t="shared" si="75"/>
        <v>197.42469562207719</v>
      </c>
      <c r="E41" s="4">
        <f t="shared" si="75"/>
        <v>296.13704343311576</v>
      </c>
      <c r="F41" s="4">
        <f t="shared" si="75"/>
        <v>444.20556514967353</v>
      </c>
      <c r="G41" s="4">
        <f t="shared" si="75"/>
        <v>541.93078948260177</v>
      </c>
      <c r="H41" s="4">
        <f t="shared" si="75"/>
        <v>639.47833158947003</v>
      </c>
      <c r="I41" s="4">
        <f t="shared" si="75"/>
        <v>760.97921459146949</v>
      </c>
      <c r="J41" s="4">
        <f t="shared" si="75"/>
        <v>1027.3219396984839</v>
      </c>
      <c r="K41" s="4">
        <f t="shared" si="75"/>
        <v>760.21823537687794</v>
      </c>
      <c r="L41" s="4">
        <f>SUM(L10:L40)</f>
        <v>1277.1666354331555</v>
      </c>
      <c r="M41" s="4">
        <f>SUM(M10:M40)</f>
        <v>1673.0882924174334</v>
      </c>
      <c r="N41" s="4">
        <f t="shared" ref="N41:W41" si="76">SUM(N10:N40)</f>
        <v>1895.7811158924651</v>
      </c>
      <c r="O41" s="4">
        <f t="shared" si="76"/>
        <v>2451.1044531155048</v>
      </c>
      <c r="P41" s="4">
        <f t="shared" si="76"/>
        <v>3897.7353488260705</v>
      </c>
      <c r="Q41" s="4">
        <f t="shared" si="76"/>
        <v>3946.4381599278495</v>
      </c>
      <c r="R41" s="4">
        <f t="shared" si="76"/>
        <v>5531.1988614379716</v>
      </c>
      <c r="S41" s="4">
        <f t="shared" si="76"/>
        <v>4888.7507549396323</v>
      </c>
      <c r="T41" s="4">
        <f t="shared" si="76"/>
        <v>6124.3364171912772</v>
      </c>
      <c r="U41" s="4">
        <f t="shared" si="76"/>
        <v>6012.911338029432</v>
      </c>
      <c r="V41" s="4">
        <f t="shared" si="76"/>
        <v>11489.830450542977</v>
      </c>
      <c r="W41" s="4">
        <f t="shared" si="76"/>
        <v>10353.916680079728</v>
      </c>
      <c r="X41" s="4">
        <f t="shared" ref="X41:AZ41" si="77">SUM(X10:X40)</f>
        <v>11492.847514888497</v>
      </c>
      <c r="Y41" s="4">
        <f t="shared" si="77"/>
        <v>12757.060741526231</v>
      </c>
      <c r="Z41" s="4">
        <f t="shared" si="77"/>
        <v>14160.337423094119</v>
      </c>
      <c r="AA41" s="4">
        <f t="shared" si="77"/>
        <v>15717.974539634468</v>
      </c>
      <c r="AB41" s="4">
        <f t="shared" si="77"/>
        <v>17446.951738994263</v>
      </c>
      <c r="AC41" s="4">
        <f t="shared" si="77"/>
        <v>19366.116430283633</v>
      </c>
      <c r="AD41" s="4">
        <f t="shared" si="77"/>
        <v>21496.389237614829</v>
      </c>
      <c r="AE41" s="4">
        <f t="shared" si="77"/>
        <v>23860.992053752459</v>
      </c>
      <c r="AF41" s="4">
        <f t="shared" si="77"/>
        <v>26485.701179665233</v>
      </c>
      <c r="AG41" s="4">
        <f t="shared" si="77"/>
        <v>29399.128309428408</v>
      </c>
      <c r="AH41" s="4">
        <f t="shared" si="77"/>
        <v>32633.032423465542</v>
      </c>
      <c r="AI41" s="4">
        <f t="shared" si="77"/>
        <v>36222.665990046749</v>
      </c>
      <c r="AJ41" s="4">
        <f t="shared" si="77"/>
        <v>40207.159248951881</v>
      </c>
      <c r="AK41" s="4">
        <f t="shared" si="77"/>
        <v>44629.946766336594</v>
      </c>
      <c r="AL41" s="4">
        <f t="shared" si="77"/>
        <v>49539.24091063362</v>
      </c>
      <c r="AM41" s="4">
        <f t="shared" si="77"/>
        <v>54988.557410803318</v>
      </c>
      <c r="AN41" s="4">
        <f t="shared" si="77"/>
        <v>61037.298725991677</v>
      </c>
      <c r="AO41" s="4">
        <f t="shared" si="77"/>
        <v>67751.401585850763</v>
      </c>
      <c r="AP41" s="4">
        <f t="shared" si="77"/>
        <v>74526.541744435846</v>
      </c>
      <c r="AQ41" s="4">
        <f t="shared" si="77"/>
        <v>81979.195918879428</v>
      </c>
      <c r="AR41" s="4">
        <f t="shared" si="77"/>
        <v>90177.115510767369</v>
      </c>
      <c r="AS41" s="4">
        <f t="shared" si="77"/>
        <v>99194.827061844117</v>
      </c>
      <c r="AT41" s="4">
        <f t="shared" si="77"/>
        <v>109114.30976802856</v>
      </c>
      <c r="AU41" s="4">
        <f t="shared" si="77"/>
        <v>120025.74074483136</v>
      </c>
      <c r="AV41" s="4">
        <f t="shared" si="77"/>
        <v>132028.31481931455</v>
      </c>
      <c r="AW41" s="4">
        <f t="shared" si="77"/>
        <v>145231.14630124596</v>
      </c>
      <c r="AX41" s="4">
        <f t="shared" si="77"/>
        <v>159754.26093137055</v>
      </c>
      <c r="AY41" s="4">
        <f t="shared" si="77"/>
        <v>175729.68702450761</v>
      </c>
      <c r="AZ41" s="4">
        <f t="shared" si="77"/>
        <v>193302.65572695839</v>
      </c>
    </row>
    <row r="42" spans="1:52" x14ac:dyDescent="0.35">
      <c r="A42" s="1" t="s">
        <v>68</v>
      </c>
      <c r="B42" s="46">
        <f>_xlfn.RRI(1,B41,C41)</f>
        <v>0.34000000000000008</v>
      </c>
      <c r="C42" s="46">
        <f t="shared" ref="C42:AY42" si="78">_xlfn.RRI(1,C41,D41)</f>
        <v>0.34000000000000052</v>
      </c>
      <c r="D42" s="46">
        <f t="shared" si="78"/>
        <v>0.49999999999999978</v>
      </c>
      <c r="E42" s="46">
        <f t="shared" si="78"/>
        <v>0.49999999999999956</v>
      </c>
      <c r="F42" s="46">
        <f t="shared" si="78"/>
        <v>0.2200000000000002</v>
      </c>
      <c r="G42" s="46">
        <f t="shared" si="78"/>
        <v>0.17999999999999994</v>
      </c>
      <c r="H42" s="46">
        <f t="shared" si="78"/>
        <v>0.19000000000000017</v>
      </c>
      <c r="I42" s="46">
        <f t="shared" si="78"/>
        <v>0.35000000000000009</v>
      </c>
      <c r="J42" s="46">
        <f t="shared" si="78"/>
        <v>-0.26000000000000012</v>
      </c>
      <c r="K42" s="46">
        <f t="shared" si="78"/>
        <v>0.68000000000000083</v>
      </c>
      <c r="L42" s="46">
        <f t="shared" si="78"/>
        <v>0.30999999999999983</v>
      </c>
      <c r="M42" s="46">
        <f t="shared" si="78"/>
        <v>0.1331028520636317</v>
      </c>
      <c r="N42" s="46">
        <f t="shared" si="78"/>
        <v>0.29292587238459422</v>
      </c>
      <c r="O42" s="46">
        <f t="shared" si="78"/>
        <v>0.59019553159874882</v>
      </c>
      <c r="P42" s="46">
        <f t="shared" si="78"/>
        <v>1.249515596702766E-2</v>
      </c>
      <c r="Q42" s="46">
        <f t="shared" si="78"/>
        <v>0.40156734688048301</v>
      </c>
      <c r="R42" s="46">
        <f t="shared" si="78"/>
        <v>-0.11614988406533611</v>
      </c>
      <c r="S42" s="46">
        <f t="shared" si="78"/>
        <v>0.25274057201693068</v>
      </c>
      <c r="T42" s="46">
        <f t="shared" si="78"/>
        <v>-1.8193820778536929E-2</v>
      </c>
      <c r="U42" s="46">
        <f t="shared" si="78"/>
        <v>0.91085978232774933</v>
      </c>
      <c r="V42" s="46">
        <f t="shared" si="78"/>
        <v>-9.8862535470187751E-2</v>
      </c>
      <c r="W42" s="46">
        <f t="shared" si="78"/>
        <v>0.10999999999999988</v>
      </c>
      <c r="X42" s="39">
        <f t="shared" si="78"/>
        <v>0.10999999999999988</v>
      </c>
      <c r="Y42" s="39">
        <f t="shared" si="78"/>
        <v>0.1100000000000001</v>
      </c>
      <c r="Z42" s="39">
        <f t="shared" si="78"/>
        <v>0.10999999999999965</v>
      </c>
      <c r="AA42" s="39">
        <f t="shared" si="78"/>
        <v>0.11000000000000032</v>
      </c>
      <c r="AB42" s="39">
        <f t="shared" si="78"/>
        <v>0.1100000000000001</v>
      </c>
      <c r="AC42" s="39">
        <f t="shared" si="78"/>
        <v>0.10999999999999988</v>
      </c>
      <c r="AD42" s="39">
        <f t="shared" si="78"/>
        <v>0.10999999999999988</v>
      </c>
      <c r="AE42" s="39">
        <f t="shared" si="78"/>
        <v>0.1100000000000001</v>
      </c>
      <c r="AF42" s="39">
        <f t="shared" si="78"/>
        <v>0.10999999999999988</v>
      </c>
      <c r="AG42" s="39">
        <f t="shared" si="78"/>
        <v>0.11000000000000032</v>
      </c>
      <c r="AH42" s="39">
        <f t="shared" si="78"/>
        <v>0.10999999999999988</v>
      </c>
      <c r="AI42" s="39">
        <f t="shared" si="78"/>
        <v>0.10999999999999965</v>
      </c>
      <c r="AJ42" s="39">
        <f t="shared" si="78"/>
        <v>0.1100000000000001</v>
      </c>
      <c r="AK42" s="39">
        <f t="shared" si="78"/>
        <v>0.1100000000000001</v>
      </c>
      <c r="AL42" s="39">
        <f t="shared" si="78"/>
        <v>0.1100000000000001</v>
      </c>
      <c r="AM42" s="39">
        <f t="shared" si="78"/>
        <v>0.10999999999999988</v>
      </c>
      <c r="AN42" s="39">
        <f t="shared" si="78"/>
        <v>0.1100000000000001</v>
      </c>
      <c r="AO42" s="39">
        <f t="shared" si="78"/>
        <v>0.10000000000000009</v>
      </c>
      <c r="AP42" s="39">
        <f t="shared" si="78"/>
        <v>9.9999999999999867E-2</v>
      </c>
      <c r="AQ42" s="39">
        <f t="shared" si="78"/>
        <v>0.10000000000000009</v>
      </c>
      <c r="AR42" s="39">
        <f t="shared" si="78"/>
        <v>0.10000000000000009</v>
      </c>
      <c r="AS42" s="39">
        <f t="shared" si="78"/>
        <v>0.10000000000000031</v>
      </c>
      <c r="AT42" s="39">
        <f t="shared" si="78"/>
        <v>9.9999999999999423E-2</v>
      </c>
      <c r="AU42" s="39">
        <f t="shared" si="78"/>
        <v>0.10000000000000031</v>
      </c>
      <c r="AV42" s="39">
        <f t="shared" si="78"/>
        <v>9.9999999999999645E-2</v>
      </c>
      <c r="AW42" s="39">
        <f t="shared" si="78"/>
        <v>9.9999999999999867E-2</v>
      </c>
      <c r="AX42" s="39">
        <f t="shared" si="78"/>
        <v>0.10000000000000009</v>
      </c>
      <c r="AY42" s="39">
        <f t="shared" si="78"/>
        <v>0.10000000000000009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24" t="s">
        <v>48</v>
      </c>
      <c r="B44" s="24"/>
      <c r="C44" s="24"/>
      <c r="D44" s="24"/>
      <c r="E44" s="24"/>
      <c r="F44" s="24"/>
      <c r="G44" s="6"/>
      <c r="H44" s="6"/>
      <c r="I44" s="6"/>
      <c r="J44" s="6"/>
      <c r="K44" s="6"/>
      <c r="L44" s="6"/>
    </row>
  </sheetData>
  <mergeCells count="2">
    <mergeCell ref="C1:D1"/>
    <mergeCell ref="X8:AZ8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4A8F-C679-48BD-B820-DE487F53E3CA}">
  <sheetPr>
    <tabColor theme="7" tint="0.79998168889431442"/>
  </sheetPr>
  <dimension ref="A1:AZ44"/>
  <sheetViews>
    <sheetView topLeftCell="T1" zoomScale="70" zoomScaleNormal="70" workbookViewId="0"/>
  </sheetViews>
  <sheetFormatPr baseColWidth="10" defaultRowHeight="14.5" x14ac:dyDescent="0.35"/>
  <cols>
    <col min="1" max="1" width="32.08984375" customWidth="1"/>
    <col min="2" max="12" width="10.08984375" customWidth="1"/>
    <col min="13" max="22" width="11.26953125" bestFit="1" customWidth="1"/>
  </cols>
  <sheetData>
    <row r="1" spans="1:52" x14ac:dyDescent="0.35">
      <c r="A1" s="1" t="s">
        <v>66</v>
      </c>
      <c r="B1" s="1" t="s">
        <v>69</v>
      </c>
      <c r="C1" s="1" t="s">
        <v>77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38</v>
      </c>
      <c r="B3" s="1">
        <v>2000</v>
      </c>
      <c r="C3" s="1">
        <v>2001</v>
      </c>
      <c r="D3" s="1">
        <v>2002</v>
      </c>
      <c r="E3" s="1">
        <v>2003</v>
      </c>
      <c r="F3" s="1">
        <v>2004</v>
      </c>
      <c r="G3" s="1">
        <v>2005</v>
      </c>
      <c r="H3" s="1">
        <v>2006</v>
      </c>
      <c r="I3" s="1">
        <v>2007</v>
      </c>
      <c r="J3" s="1">
        <v>2008</v>
      </c>
      <c r="K3" s="1">
        <v>2009</v>
      </c>
      <c r="L3" s="1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6.653992395437262E-3</v>
      </c>
      <c r="N4" s="12">
        <v>9.0276342085314591E-3</v>
      </c>
      <c r="O4" s="12">
        <v>9.4473311289560696E-3</v>
      </c>
      <c r="P4" s="12">
        <v>9.9886794965705541E-3</v>
      </c>
      <c r="Q4" s="12">
        <v>8.7103484139365566E-3</v>
      </c>
      <c r="R4" s="12">
        <v>1.0022550739163118E-2</v>
      </c>
      <c r="S4" s="12">
        <v>8.407375273976482E-3</v>
      </c>
      <c r="T4" s="12">
        <v>9.177830744363168E-3</v>
      </c>
      <c r="U4" s="12">
        <v>2.5551345175370097E-2</v>
      </c>
      <c r="V4" s="12">
        <v>1.3403287081242511E-2</v>
      </c>
      <c r="W4" s="12">
        <v>8.0744311981102088E-3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8.2570928427519235E-4</v>
      </c>
      <c r="N5" s="12">
        <v>7.8221030282713151E-4</v>
      </c>
      <c r="O5" s="12">
        <v>6.3810391978122161E-3</v>
      </c>
      <c r="P5" s="12">
        <v>1.0354110581901016E-3</v>
      </c>
      <c r="Q5" s="12">
        <v>4.2468856172140431E-4</v>
      </c>
      <c r="R5" s="12">
        <v>9.2137592137592141E-4</v>
      </c>
      <c r="S5" s="12">
        <v>3.4535355570265063E-4</v>
      </c>
      <c r="T5" s="12">
        <v>4.6991009053601085E-4</v>
      </c>
      <c r="U5" s="13"/>
      <c r="V5" s="13"/>
      <c r="W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6.040192651367412E-3</v>
      </c>
      <c r="N6" s="15">
        <v>8.1549775624301657E-3</v>
      </c>
      <c r="O6" s="15">
        <v>9.1211386120278598E-3</v>
      </c>
      <c r="P6" s="15">
        <v>9.0313216848654006E-3</v>
      </c>
      <c r="Q6" s="15">
        <v>7.8228585008893008E-3</v>
      </c>
      <c r="R6" s="15">
        <v>9.0437925883560793E-3</v>
      </c>
      <c r="S6" s="15">
        <v>7.5328065193794314E-3</v>
      </c>
      <c r="T6" s="15">
        <v>8.2259183244776813E-3</v>
      </c>
      <c r="U6" s="15">
        <v>2.5551345175370093E-2</v>
      </c>
      <c r="V6" s="16">
        <v>1.3403287081242511E-2</v>
      </c>
      <c r="W6" s="16">
        <v>8.0744311981102088E-3</v>
      </c>
    </row>
    <row r="7" spans="1:52" x14ac:dyDescent="0.35">
      <c r="A7" s="1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x14ac:dyDescent="0.35">
      <c r="A8" s="1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"/>
      <c r="N8" s="1"/>
      <c r="O8" s="1"/>
      <c r="P8" s="1"/>
      <c r="Q8" s="1"/>
      <c r="R8" s="1"/>
      <c r="S8" s="1"/>
      <c r="T8" s="1"/>
      <c r="U8" s="1"/>
      <c r="V8" s="7"/>
      <c r="X8" s="49" t="s">
        <v>79</v>
      </c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35">
      <c r="A9" s="1"/>
      <c r="B9" s="1">
        <v>2000</v>
      </c>
      <c r="C9" s="1">
        <v>2001</v>
      </c>
      <c r="D9" s="1">
        <v>2002</v>
      </c>
      <c r="E9" s="1">
        <v>2003</v>
      </c>
      <c r="F9" s="1">
        <v>2004</v>
      </c>
      <c r="G9" s="1">
        <v>2005</v>
      </c>
      <c r="H9" s="1">
        <v>2006</v>
      </c>
      <c r="I9" s="1">
        <v>2007</v>
      </c>
      <c r="J9" s="1">
        <v>2008</v>
      </c>
      <c r="K9" s="1">
        <v>2009</v>
      </c>
      <c r="L9" s="1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50">
        <v>2022</v>
      </c>
      <c r="Y9" s="50">
        <v>2023</v>
      </c>
      <c r="Z9" s="50">
        <v>2024</v>
      </c>
      <c r="AA9" s="50">
        <v>2025</v>
      </c>
      <c r="AB9" s="50">
        <v>2026</v>
      </c>
      <c r="AC9" s="50">
        <v>2027</v>
      </c>
      <c r="AD9" s="50">
        <v>2028</v>
      </c>
      <c r="AE9" s="50">
        <v>2029</v>
      </c>
      <c r="AF9" s="50">
        <v>2030</v>
      </c>
      <c r="AG9" s="50">
        <v>2031</v>
      </c>
      <c r="AH9" s="50">
        <v>2032</v>
      </c>
      <c r="AI9" s="50">
        <v>2033</v>
      </c>
      <c r="AJ9" s="50">
        <v>2034</v>
      </c>
      <c r="AK9" s="50">
        <v>2035</v>
      </c>
      <c r="AL9" s="50">
        <v>2036</v>
      </c>
      <c r="AM9" s="50">
        <v>2037</v>
      </c>
      <c r="AN9" s="50">
        <v>2038</v>
      </c>
      <c r="AO9" s="50">
        <v>2039</v>
      </c>
      <c r="AP9" s="50">
        <v>2040</v>
      </c>
      <c r="AQ9" s="50">
        <v>2041</v>
      </c>
      <c r="AR9" s="50">
        <v>2042</v>
      </c>
      <c r="AS9" s="50">
        <v>2043</v>
      </c>
      <c r="AT9" s="50">
        <v>2044</v>
      </c>
      <c r="AU9" s="50">
        <v>2045</v>
      </c>
      <c r="AV9" s="50">
        <v>2046</v>
      </c>
      <c r="AW9" s="50">
        <v>2047</v>
      </c>
      <c r="AX9" s="50">
        <v>2048</v>
      </c>
      <c r="AY9" s="50">
        <v>2049</v>
      </c>
      <c r="AZ9" s="50">
        <v>2050</v>
      </c>
    </row>
    <row r="10" spans="1:52" x14ac:dyDescent="0.35">
      <c r="A10" s="1" t="s">
        <v>0</v>
      </c>
      <c r="B10" s="23">
        <f t="shared" ref="B10:K10" si="0">C10/1.02</f>
        <v>8.4430366279890201</v>
      </c>
      <c r="C10" s="23">
        <f t="shared" si="0"/>
        <v>8.6118973605488005</v>
      </c>
      <c r="D10" s="23">
        <f t="shared" si="0"/>
        <v>8.7841353077597759</v>
      </c>
      <c r="E10" s="23">
        <f t="shared" si="0"/>
        <v>8.9598180139149708</v>
      </c>
      <c r="F10" s="23">
        <f t="shared" si="0"/>
        <v>9.1390143741932697</v>
      </c>
      <c r="G10" s="23">
        <f t="shared" si="0"/>
        <v>9.321794661677135</v>
      </c>
      <c r="H10" s="23">
        <f t="shared" si="0"/>
        <v>9.5082305549106785</v>
      </c>
      <c r="I10" s="23">
        <f t="shared" si="0"/>
        <v>9.6983951660088916</v>
      </c>
      <c r="J10" s="23">
        <f t="shared" si="0"/>
        <v>9.8923630693290701</v>
      </c>
      <c r="K10" s="23">
        <f t="shared" si="0"/>
        <v>10.090210330715651</v>
      </c>
      <c r="L10" s="23">
        <f>M10/1.02</f>
        <v>10.292014537329964</v>
      </c>
      <c r="M10" s="4">
        <f>$M$6*'Eurostat Collected Portables GU'!M3</f>
        <v>10.497854828076562</v>
      </c>
      <c r="N10" s="4">
        <f>$N$6*'Eurostat Collected Portables GU'!N3</f>
        <v>15.567852166679186</v>
      </c>
      <c r="O10" s="4">
        <f>$O$6*'Eurostat Collected Portables GU'!O3</f>
        <v>18.023369897367051</v>
      </c>
      <c r="P10" s="4">
        <f>$P$6*'Eurostat Collected Portables GU'!P3</f>
        <v>18.938681573162746</v>
      </c>
      <c r="Q10" s="4">
        <f>$Q$6*'Eurostat Collected Portables GU'!Q3</f>
        <v>17.984751693544503</v>
      </c>
      <c r="R10" s="4">
        <f>$R$6*'Eurostat Collected Portables GU'!R3</f>
        <v>19.7878181833231</v>
      </c>
      <c r="S10" s="4">
        <f>$S$6*'Eurostat Collected Portables GU'!S3</f>
        <v>15.946951401526256</v>
      </c>
      <c r="T10" s="4">
        <f>$T$6*'Eurostat Collected Portables GU'!T3</f>
        <v>18.672834596564336</v>
      </c>
      <c r="U10" s="4">
        <f>$U$6*'Eurostat Collected Portables GU'!U3</f>
        <v>60.709996136679344</v>
      </c>
      <c r="V10" s="4">
        <f>$V$6*'Eurostat Collected Portables GU'!V3</f>
        <v>37.917899152835062</v>
      </c>
      <c r="W10" s="4">
        <f>$W$6*'Eurostat Collected Portables GU'!W3</f>
        <v>22.366174418765279</v>
      </c>
      <c r="X10" s="51">
        <f>W10+(W10*0.02)</f>
        <v>22.813497907140587</v>
      </c>
      <c r="Y10" s="51">
        <f t="shared" ref="Y10:AE25" si="1">X10+(X10*0.02)</f>
        <v>23.269767865283399</v>
      </c>
      <c r="Z10" s="51">
        <f t="shared" si="1"/>
        <v>23.735163222589065</v>
      </c>
      <c r="AA10" s="51">
        <f t="shared" si="1"/>
        <v>24.209866487040848</v>
      </c>
      <c r="AB10" s="51">
        <f t="shared" si="1"/>
        <v>24.694063816781664</v>
      </c>
      <c r="AC10" s="51">
        <f t="shared" si="1"/>
        <v>25.187945093117296</v>
      </c>
      <c r="AD10" s="51">
        <f t="shared" si="1"/>
        <v>25.69170399497964</v>
      </c>
      <c r="AE10" s="51">
        <f t="shared" si="1"/>
        <v>26.205538074879232</v>
      </c>
      <c r="AF10" s="51">
        <f>AE10+(AE10*0.04)</f>
        <v>27.253759597874403</v>
      </c>
      <c r="AG10" s="51">
        <f t="shared" ref="AG10:AO10" si="2">AF10+(AF10*0.04)</f>
        <v>28.34390998178938</v>
      </c>
      <c r="AH10" s="51">
        <f t="shared" si="2"/>
        <v>29.477666381060956</v>
      </c>
      <c r="AI10" s="51">
        <f t="shared" si="2"/>
        <v>30.656773036303395</v>
      </c>
      <c r="AJ10" s="51">
        <f t="shared" si="2"/>
        <v>31.883043957755532</v>
      </c>
      <c r="AK10" s="51">
        <f t="shared" si="2"/>
        <v>33.158365716065752</v>
      </c>
      <c r="AL10" s="51">
        <f t="shared" si="2"/>
        <v>34.484700344708379</v>
      </c>
      <c r="AM10" s="51">
        <f t="shared" si="2"/>
        <v>35.864088358496716</v>
      </c>
      <c r="AN10" s="51">
        <f t="shared" si="2"/>
        <v>37.298651892836581</v>
      </c>
      <c r="AO10" s="51">
        <f t="shared" si="2"/>
        <v>38.790597968550045</v>
      </c>
      <c r="AP10" s="51">
        <f>AO10+(AO10*0.06)</f>
        <v>41.118033846663046</v>
      </c>
      <c r="AQ10" s="51">
        <f t="shared" ref="AQ10:AZ10" si="3">AP10+(AP10*0.06)</f>
        <v>43.585115877462826</v>
      </c>
      <c r="AR10" s="51">
        <f t="shared" si="3"/>
        <v>46.200222830110597</v>
      </c>
      <c r="AS10" s="51">
        <f t="shared" si="3"/>
        <v>48.972236199917234</v>
      </c>
      <c r="AT10" s="51">
        <f t="shared" si="3"/>
        <v>51.910570371912264</v>
      </c>
      <c r="AU10" s="51">
        <f t="shared" si="3"/>
        <v>55.025204594226999</v>
      </c>
      <c r="AV10" s="51">
        <f t="shared" si="3"/>
        <v>58.32671686988062</v>
      </c>
      <c r="AW10" s="51">
        <f t="shared" si="3"/>
        <v>61.826319882073456</v>
      </c>
      <c r="AX10" s="51">
        <f t="shared" si="3"/>
        <v>65.535899074997857</v>
      </c>
      <c r="AY10" s="51">
        <f t="shared" si="3"/>
        <v>69.468053019497731</v>
      </c>
      <c r="AZ10" s="51">
        <f t="shared" si="3"/>
        <v>73.636136200667593</v>
      </c>
    </row>
    <row r="11" spans="1:52" x14ac:dyDescent="0.35">
      <c r="A11" s="1" t="s">
        <v>1</v>
      </c>
      <c r="B11" s="23">
        <f t="shared" ref="B11:B40" si="4">C11/1.02</f>
        <v>10.82826734395139</v>
      </c>
      <c r="C11" s="23">
        <f t="shared" ref="C11:C40" si="5">D11/1.02</f>
        <v>11.044832690830418</v>
      </c>
      <c r="D11" s="23">
        <f t="shared" ref="D11:D40" si="6">E11/1.02</f>
        <v>11.265729344647026</v>
      </c>
      <c r="E11" s="23">
        <f t="shared" ref="E11:E40" si="7">F11/1.02</f>
        <v>11.491043931539966</v>
      </c>
      <c r="F11" s="23">
        <f t="shared" ref="F11:F40" si="8">G11/1.02</f>
        <v>11.720864810170767</v>
      </c>
      <c r="G11" s="23">
        <f t="shared" ref="G11:G40" si="9">H11/1.02</f>
        <v>11.955282106374183</v>
      </c>
      <c r="H11" s="23">
        <f t="shared" ref="H11:H40" si="10">I11/1.02</f>
        <v>12.194387748501667</v>
      </c>
      <c r="I11" s="23">
        <f t="shared" ref="I11:I40" si="11">J11/1.02</f>
        <v>12.438275503471701</v>
      </c>
      <c r="J11" s="23">
        <f t="shared" ref="J11:J40" si="12">K11/1.02</f>
        <v>12.687041013541135</v>
      </c>
      <c r="K11" s="23">
        <f t="shared" ref="K11:K40" si="13">L11/1.02</f>
        <v>12.940781833811958</v>
      </c>
      <c r="L11" s="23">
        <f t="shared" ref="L11:L40" si="14">M11/1.02</f>
        <v>13.199597470488197</v>
      </c>
      <c r="M11" s="4">
        <f>$M$6*'Eurostat Collected Portables GU'!M4</f>
        <v>13.463589419897961</v>
      </c>
      <c r="N11" s="4">
        <f>$N$6*'Eurostat Collected Portables GU'!N4</f>
        <v>18.536263999403765</v>
      </c>
      <c r="O11" s="4">
        <f>$O$6*'Eurostat Collected Portables GU'!O4</f>
        <v>20.960376530440023</v>
      </c>
      <c r="P11" s="4">
        <f>$P$6*'Eurostat Collected Portables GU'!P4</f>
        <v>21.160386707639635</v>
      </c>
      <c r="Q11" s="4">
        <f>$Q$6*'Eurostat Collected Portables GU'!Q4</f>
        <v>19.072129025168117</v>
      </c>
      <c r="R11" s="4">
        <f>$R$6*'Eurostat Collected Portables GU'!R4</f>
        <v>28.515078031086716</v>
      </c>
      <c r="S11" s="4">
        <f>$S$6*'Eurostat Collected Portables GU'!S4</f>
        <v>21.189784739014339</v>
      </c>
      <c r="T11" s="4">
        <f>$T$6*'Eurostat Collected Portables GU'!T4</f>
        <v>24.143070282341995</v>
      </c>
      <c r="U11" s="4">
        <f>$U$6*'Eurostat Collected Portables GU'!U4</f>
        <v>86.491303418627766</v>
      </c>
      <c r="V11" s="4">
        <f>$V$6*'Eurostat Collected Portables GU'!V4</f>
        <v>42.206951018832669</v>
      </c>
      <c r="W11" s="4">
        <f>$W$6*'Eurostat Collected Portables GU'!W4</f>
        <v>27.388470623989829</v>
      </c>
      <c r="X11" s="51">
        <f t="shared" ref="X11:AE40" si="15">W11+(W11*0.02)</f>
        <v>27.936240036469624</v>
      </c>
      <c r="Y11" s="51">
        <f t="shared" si="15"/>
        <v>28.494964837199017</v>
      </c>
      <c r="Z11" s="51">
        <f t="shared" si="15"/>
        <v>29.064864133942997</v>
      </c>
      <c r="AA11" s="51">
        <f t="shared" si="15"/>
        <v>29.646161416621858</v>
      </c>
      <c r="AB11" s="51">
        <f t="shared" si="15"/>
        <v>30.239084644954296</v>
      </c>
      <c r="AC11" s="51">
        <f t="shared" si="15"/>
        <v>30.843866337853381</v>
      </c>
      <c r="AD11" s="51">
        <f t="shared" si="15"/>
        <v>31.460743664610447</v>
      </c>
      <c r="AE11" s="51">
        <f t="shared" si="15"/>
        <v>32.089958537902653</v>
      </c>
      <c r="AF11" s="51">
        <f t="shared" ref="AF11:AO40" si="16">AE11+(AE11*0.04)</f>
        <v>33.373556879418757</v>
      </c>
      <c r="AG11" s="51">
        <f t="shared" si="16"/>
        <v>34.708499154595508</v>
      </c>
      <c r="AH11" s="51">
        <f t="shared" si="16"/>
        <v>36.096839120779329</v>
      </c>
      <c r="AI11" s="51">
        <f t="shared" si="16"/>
        <v>37.540712685610501</v>
      </c>
      <c r="AJ11" s="51">
        <f t="shared" si="16"/>
        <v>39.042341193034922</v>
      </c>
      <c r="AK11" s="51">
        <f t="shared" si="16"/>
        <v>40.60403484075632</v>
      </c>
      <c r="AL11" s="51">
        <f t="shared" si="16"/>
        <v>42.228196234386573</v>
      </c>
      <c r="AM11" s="51">
        <f t="shared" si="16"/>
        <v>43.917324083762033</v>
      </c>
      <c r="AN11" s="51">
        <f t="shared" si="16"/>
        <v>45.674017047112514</v>
      </c>
      <c r="AO11" s="51">
        <f t="shared" si="16"/>
        <v>47.500977728997015</v>
      </c>
      <c r="AP11" s="51">
        <f t="shared" ref="AP11:AZ40" si="17">AO11+(AO11*0.06)</f>
        <v>50.351036392736837</v>
      </c>
      <c r="AQ11" s="51">
        <f t="shared" si="17"/>
        <v>53.372098576301049</v>
      </c>
      <c r="AR11" s="51">
        <f t="shared" si="17"/>
        <v>56.57442449087911</v>
      </c>
      <c r="AS11" s="51">
        <f t="shared" si="17"/>
        <v>59.968889960331857</v>
      </c>
      <c r="AT11" s="51">
        <f t="shared" si="17"/>
        <v>63.567023357951769</v>
      </c>
      <c r="AU11" s="51">
        <f t="shared" si="17"/>
        <v>67.381044759428875</v>
      </c>
      <c r="AV11" s="51">
        <f t="shared" si="17"/>
        <v>71.423907444994612</v>
      </c>
      <c r="AW11" s="51">
        <f t="shared" si="17"/>
        <v>75.709341891694294</v>
      </c>
      <c r="AX11" s="51">
        <f t="shared" si="17"/>
        <v>80.251902405195949</v>
      </c>
      <c r="AY11" s="51">
        <f t="shared" si="17"/>
        <v>85.067016549507713</v>
      </c>
      <c r="AZ11" s="51">
        <f t="shared" si="17"/>
        <v>90.171037542478174</v>
      </c>
    </row>
    <row r="12" spans="1:52" x14ac:dyDescent="0.35">
      <c r="A12" s="1" t="s">
        <v>2</v>
      </c>
      <c r="B12" s="23">
        <f t="shared" si="4"/>
        <v>0.52465359943775258</v>
      </c>
      <c r="C12" s="23">
        <f t="shared" si="5"/>
        <v>0.53514667142650763</v>
      </c>
      <c r="D12" s="23">
        <f t="shared" si="6"/>
        <v>0.54584960485503775</v>
      </c>
      <c r="E12" s="23">
        <f t="shared" si="7"/>
        <v>0.55676659695213848</v>
      </c>
      <c r="F12" s="23">
        <f t="shared" si="8"/>
        <v>0.5679019288911813</v>
      </c>
      <c r="G12" s="23">
        <f t="shared" si="9"/>
        <v>0.57925996746900488</v>
      </c>
      <c r="H12" s="23">
        <f t="shared" si="10"/>
        <v>0.59084516681838495</v>
      </c>
      <c r="I12" s="23">
        <f t="shared" si="11"/>
        <v>0.6026620701547527</v>
      </c>
      <c r="J12" s="23">
        <f t="shared" si="12"/>
        <v>0.61471531155784775</v>
      </c>
      <c r="K12" s="23">
        <f t="shared" si="13"/>
        <v>0.62700961778900477</v>
      </c>
      <c r="L12" s="23">
        <f t="shared" si="14"/>
        <v>0.63954981014478485</v>
      </c>
      <c r="M12" s="4">
        <f>$M$6*'Eurostat Collected Portables GU'!M5</f>
        <v>0.65234080634768055</v>
      </c>
      <c r="N12" s="4">
        <f>$N$6*'Eurostat Collected Portables GU'!N5</f>
        <v>2.1284491437942732</v>
      </c>
      <c r="O12" s="4">
        <f>$O$6*'Eurostat Collected Portables GU'!O5</f>
        <v>2.2529212371708813</v>
      </c>
      <c r="P12" s="4">
        <f>$P$6*'Eurostat Collected Portables GU'!P5</f>
        <v>2.7364904705142163</v>
      </c>
      <c r="Q12" s="4">
        <f>$Q$6*'Eurostat Collected Portables GU'!Q5</f>
        <v>2.518960437286355</v>
      </c>
      <c r="R12" s="4">
        <f>$R$6*'Eurostat Collected Portables GU'!R5</f>
        <v>3.2738529169849007</v>
      </c>
      <c r="S12" s="4">
        <f>$S$6*'Eurostat Collected Portables GU'!S5</f>
        <v>2.9227289295192191</v>
      </c>
      <c r="T12" s="4">
        <f>$T$6*'Eurostat Collected Portables GU'!T5</f>
        <v>3.3068191664400279</v>
      </c>
      <c r="U12" s="4">
        <f>$U$6*'Eurostat Collected Portables GU'!U5</f>
        <v>10.016127308745077</v>
      </c>
      <c r="V12" s="4">
        <f>$V$6*'Eurostat Collected Portables GU'!V5</f>
        <v>5.4685411291469448</v>
      </c>
      <c r="W12" s="4">
        <f>$W$6*'Eurostat Collected Portables GU'!W5</f>
        <v>3.6173451767533735</v>
      </c>
      <c r="X12" s="51">
        <f t="shared" si="15"/>
        <v>3.6896920802884412</v>
      </c>
      <c r="Y12" s="51">
        <f t="shared" si="1"/>
        <v>3.7634859218942101</v>
      </c>
      <c r="Z12" s="51">
        <f t="shared" si="1"/>
        <v>3.8387556403320944</v>
      </c>
      <c r="AA12" s="51">
        <f t="shared" si="1"/>
        <v>3.9155307531387362</v>
      </c>
      <c r="AB12" s="51">
        <f t="shared" si="1"/>
        <v>3.9938413682015108</v>
      </c>
      <c r="AC12" s="51">
        <f t="shared" si="1"/>
        <v>4.073718195565541</v>
      </c>
      <c r="AD12" s="51">
        <f t="shared" si="1"/>
        <v>4.155192559476852</v>
      </c>
      <c r="AE12" s="51">
        <f t="shared" si="1"/>
        <v>4.238296410666389</v>
      </c>
      <c r="AF12" s="51">
        <f t="shared" si="16"/>
        <v>4.4078282670930449</v>
      </c>
      <c r="AG12" s="51">
        <f t="shared" si="16"/>
        <v>4.5841413977767669</v>
      </c>
      <c r="AH12" s="51">
        <f t="shared" si="16"/>
        <v>4.7675070536878374</v>
      </c>
      <c r="AI12" s="51">
        <f t="shared" si="16"/>
        <v>4.9582073358353513</v>
      </c>
      <c r="AJ12" s="51">
        <f t="shared" si="16"/>
        <v>5.156535629268765</v>
      </c>
      <c r="AK12" s="51">
        <f t="shared" si="16"/>
        <v>5.3627970544395156</v>
      </c>
      <c r="AL12" s="51">
        <f t="shared" si="16"/>
        <v>5.5773089366170963</v>
      </c>
      <c r="AM12" s="51">
        <f t="shared" si="16"/>
        <v>5.8004012940817802</v>
      </c>
      <c r="AN12" s="51">
        <f t="shared" si="16"/>
        <v>6.032417345845051</v>
      </c>
      <c r="AO12" s="51">
        <f t="shared" si="16"/>
        <v>6.2737140396788531</v>
      </c>
      <c r="AP12" s="51">
        <f t="shared" si="17"/>
        <v>6.6501368820595843</v>
      </c>
      <c r="AQ12" s="51">
        <f t="shared" si="17"/>
        <v>7.0491450949831593</v>
      </c>
      <c r="AR12" s="51">
        <f t="shared" si="17"/>
        <v>7.4720938006821491</v>
      </c>
      <c r="AS12" s="51">
        <f t="shared" si="17"/>
        <v>7.9204194287230782</v>
      </c>
      <c r="AT12" s="51">
        <f t="shared" si="17"/>
        <v>8.3956445944464626</v>
      </c>
      <c r="AU12" s="51">
        <f t="shared" si="17"/>
        <v>8.8993832701132511</v>
      </c>
      <c r="AV12" s="51">
        <f t="shared" si="17"/>
        <v>9.4333462663200471</v>
      </c>
      <c r="AW12" s="51">
        <f t="shared" si="17"/>
        <v>9.9993470422992505</v>
      </c>
      <c r="AX12" s="51">
        <f t="shared" si="17"/>
        <v>10.599307864837206</v>
      </c>
      <c r="AY12" s="51">
        <f t="shared" si="17"/>
        <v>11.235266336727438</v>
      </c>
      <c r="AZ12" s="51">
        <f t="shared" si="17"/>
        <v>11.909382316931085</v>
      </c>
    </row>
    <row r="13" spans="1:52" x14ac:dyDescent="0.35">
      <c r="A13" s="1" t="s">
        <v>3</v>
      </c>
      <c r="B13" s="23">
        <f t="shared" si="4"/>
        <v>0.32630533545255747</v>
      </c>
      <c r="C13" s="23">
        <f t="shared" si="5"/>
        <v>0.33283144216160859</v>
      </c>
      <c r="D13" s="23">
        <f t="shared" si="6"/>
        <v>0.3394880710048408</v>
      </c>
      <c r="E13" s="23">
        <f t="shared" si="7"/>
        <v>0.34627783242493759</v>
      </c>
      <c r="F13" s="23">
        <f t="shared" si="8"/>
        <v>0.35320338907343635</v>
      </c>
      <c r="G13" s="23">
        <f t="shared" si="9"/>
        <v>0.36026745685490508</v>
      </c>
      <c r="H13" s="23">
        <f t="shared" si="10"/>
        <v>0.36747280599200316</v>
      </c>
      <c r="I13" s="23">
        <f t="shared" si="11"/>
        <v>0.37482226211184322</v>
      </c>
      <c r="J13" s="23">
        <f t="shared" si="12"/>
        <v>0.38231870735408008</v>
      </c>
      <c r="K13" s="23">
        <f t="shared" si="13"/>
        <v>0.38996508150116171</v>
      </c>
      <c r="L13" s="23">
        <f t="shared" si="14"/>
        <v>0.39776438313118495</v>
      </c>
      <c r="M13" s="4">
        <f>$M$6*'Eurostat Collected Portables GU'!M6</f>
        <v>0.40571967079380866</v>
      </c>
      <c r="N13" s="4">
        <f>$N$6*'Eurostat Collected Portables GU'!N6</f>
        <v>0.58266268190720361</v>
      </c>
      <c r="O13" s="4">
        <f>$O$6*'Eurostat Collected Portables GU'!O6</f>
        <v>0.6932065345141174</v>
      </c>
      <c r="P13" s="4">
        <f>$P$6*'Eurostat Collected Portables GU'!P6</f>
        <v>0.6502551613103088</v>
      </c>
      <c r="Q13" s="4">
        <f>$Q$6*'Eurostat Collected Portables GU'!Q6</f>
        <v>0.76664013308715151</v>
      </c>
      <c r="R13" s="4">
        <f>$R$6*'Eurostat Collected Portables GU'!R6</f>
        <v>3.0477581022759987</v>
      </c>
      <c r="S13" s="4">
        <f>$S$6*'Eurostat Collected Portables GU'!S6</f>
        <v>3.5856159032246095</v>
      </c>
      <c r="T13" s="4">
        <f>$T$6*'Eurostat Collected Portables GU'!T6</f>
        <v>4.3186071203507828</v>
      </c>
      <c r="U13" s="4">
        <f>$U$6*'Eurostat Collected Portables GU'!U6</f>
        <v>16.633925709165929</v>
      </c>
      <c r="V13" s="4">
        <f>$V$6*'Eurostat Collected Portables GU'!V6</f>
        <v>7.9883591004205368</v>
      </c>
      <c r="W13" s="4">
        <f>$W$6*'Eurostat Collected Portables GU'!W6</f>
        <v>5.9508557930072241</v>
      </c>
      <c r="X13" s="51">
        <f t="shared" si="15"/>
        <v>6.0698729088673682</v>
      </c>
      <c r="Y13" s="51">
        <f t="shared" si="1"/>
        <v>6.1912703670447158</v>
      </c>
      <c r="Z13" s="51">
        <f t="shared" si="1"/>
        <v>6.3150957743856102</v>
      </c>
      <c r="AA13" s="51">
        <f t="shared" si="1"/>
        <v>6.4413976898733223</v>
      </c>
      <c r="AB13" s="51">
        <f t="shared" si="1"/>
        <v>6.5702256436707884</v>
      </c>
      <c r="AC13" s="51">
        <f t="shared" si="1"/>
        <v>6.701630156544204</v>
      </c>
      <c r="AD13" s="51">
        <f t="shared" si="1"/>
        <v>6.8356627596750883</v>
      </c>
      <c r="AE13" s="51">
        <f t="shared" si="1"/>
        <v>6.9723760148685905</v>
      </c>
      <c r="AF13" s="51">
        <f t="shared" si="16"/>
        <v>7.2512710554633344</v>
      </c>
      <c r="AG13" s="51">
        <f t="shared" si="16"/>
        <v>7.5413218976818674</v>
      </c>
      <c r="AH13" s="51">
        <f t="shared" si="16"/>
        <v>7.842974773589142</v>
      </c>
      <c r="AI13" s="51">
        <f t="shared" si="16"/>
        <v>8.156693764532708</v>
      </c>
      <c r="AJ13" s="51">
        <f t="shared" si="16"/>
        <v>8.4829615151140167</v>
      </c>
      <c r="AK13" s="51">
        <f t="shared" si="16"/>
        <v>8.8222799757185779</v>
      </c>
      <c r="AL13" s="51">
        <f t="shared" si="16"/>
        <v>9.1751711747473212</v>
      </c>
      <c r="AM13" s="51">
        <f t="shared" si="16"/>
        <v>9.5421780217372145</v>
      </c>
      <c r="AN13" s="51">
        <f t="shared" si="16"/>
        <v>9.9238651426067026</v>
      </c>
      <c r="AO13" s="51">
        <f t="shared" si="16"/>
        <v>10.320819748310971</v>
      </c>
      <c r="AP13" s="51">
        <f t="shared" si="17"/>
        <v>10.940068933209629</v>
      </c>
      <c r="AQ13" s="51">
        <f t="shared" si="17"/>
        <v>11.596473069202206</v>
      </c>
      <c r="AR13" s="51">
        <f t="shared" si="17"/>
        <v>12.292261453354339</v>
      </c>
      <c r="AS13" s="51">
        <f t="shared" si="17"/>
        <v>13.029797140555599</v>
      </c>
      <c r="AT13" s="51">
        <f t="shared" si="17"/>
        <v>13.811584968988935</v>
      </c>
      <c r="AU13" s="51">
        <f t="shared" si="17"/>
        <v>14.640280067128272</v>
      </c>
      <c r="AV13" s="51">
        <f t="shared" si="17"/>
        <v>15.518696871155967</v>
      </c>
      <c r="AW13" s="51">
        <f t="shared" si="17"/>
        <v>16.449818683425324</v>
      </c>
      <c r="AX13" s="51">
        <f t="shared" si="17"/>
        <v>17.436807804430842</v>
      </c>
      <c r="AY13" s="51">
        <f t="shared" si="17"/>
        <v>18.483016272696691</v>
      </c>
      <c r="AZ13" s="51">
        <f t="shared" si="17"/>
        <v>19.591997249058494</v>
      </c>
    </row>
    <row r="14" spans="1:52" x14ac:dyDescent="0.35">
      <c r="A14" s="1" t="s">
        <v>4</v>
      </c>
      <c r="B14" s="23">
        <f t="shared" si="4"/>
        <v>0.16031082205042438</v>
      </c>
      <c r="C14" s="23">
        <f t="shared" si="5"/>
        <v>0.16351703849143287</v>
      </c>
      <c r="D14" s="23">
        <f t="shared" si="6"/>
        <v>0.16678737926126153</v>
      </c>
      <c r="E14" s="23">
        <f t="shared" si="7"/>
        <v>0.17012312684648676</v>
      </c>
      <c r="F14" s="23">
        <f t="shared" si="8"/>
        <v>0.1735255893834165</v>
      </c>
      <c r="G14" s="23">
        <f t="shared" si="9"/>
        <v>0.17699610117108483</v>
      </c>
      <c r="H14" s="23">
        <f t="shared" si="10"/>
        <v>0.18053602319450654</v>
      </c>
      <c r="I14" s="23">
        <f t="shared" si="11"/>
        <v>0.18414674365839667</v>
      </c>
      <c r="J14" s="23">
        <f t="shared" si="12"/>
        <v>0.1878296785315646</v>
      </c>
      <c r="K14" s="23">
        <f t="shared" si="13"/>
        <v>0.19158627210219589</v>
      </c>
      <c r="L14" s="23">
        <f t="shared" si="14"/>
        <v>0.1954179975442398</v>
      </c>
      <c r="M14" s="4">
        <f>$M$6*'Eurostat Collected Portables GU'!M7</f>
        <v>0.19932635749512459</v>
      </c>
      <c r="N14" s="4">
        <f>$N$6*'Eurostat Collected Portables GU'!N7</f>
        <v>0.25280430443533514</v>
      </c>
      <c r="O14" s="4">
        <f>$O$6*'Eurostat Collected Portables GU'!O7</f>
        <v>0.35572440586908655</v>
      </c>
      <c r="P14" s="4">
        <f>$P$6*'Eurostat Collected Portables GU'!P7</f>
        <v>0.37028418907948141</v>
      </c>
      <c r="Q14" s="4">
        <f>$Q$6*'Eurostat Collected Portables GU'!Q7</f>
        <v>0.43025721754891155</v>
      </c>
      <c r="R14" s="4">
        <f>$R$6*'Eurostat Collected Portables GU'!R7</f>
        <v>0.51549617753629651</v>
      </c>
      <c r="S14" s="4">
        <f>$S$6*'Eurostat Collected Portables GU'!S7</f>
        <v>0.48209961724028361</v>
      </c>
      <c r="T14" s="4">
        <f>$T$6*'Eurostat Collected Portables GU'!T7</f>
        <v>0.63339571098478142</v>
      </c>
      <c r="U14" s="4">
        <f>$U$6*'Eurostat Collected Portables GU'!U7</f>
        <v>2.1463129947310877</v>
      </c>
      <c r="V14" s="4">
        <f>$V$6*'Eurostat Collected Portables GU'!V7</f>
        <v>1.0722629664994008</v>
      </c>
      <c r="W14" s="4">
        <f>$W$6*'Eurostat Collected Portables GU'!W7</f>
        <v>0.71862437663180856</v>
      </c>
      <c r="X14" s="51">
        <f t="shared" si="15"/>
        <v>0.73299686416444476</v>
      </c>
      <c r="Y14" s="51">
        <f t="shared" si="1"/>
        <v>0.74765680144773361</v>
      </c>
      <c r="Z14" s="51">
        <f t="shared" si="1"/>
        <v>0.76260993747668826</v>
      </c>
      <c r="AA14" s="51">
        <f t="shared" si="1"/>
        <v>0.77786213622622202</v>
      </c>
      <c r="AB14" s="51">
        <f t="shared" si="1"/>
        <v>0.79341937895074643</v>
      </c>
      <c r="AC14" s="51">
        <f t="shared" si="1"/>
        <v>0.80928776652976131</v>
      </c>
      <c r="AD14" s="51">
        <f t="shared" si="1"/>
        <v>0.8254735218603565</v>
      </c>
      <c r="AE14" s="51">
        <f t="shared" si="1"/>
        <v>0.84198299229756368</v>
      </c>
      <c r="AF14" s="51">
        <f t="shared" si="16"/>
        <v>0.8756623119894662</v>
      </c>
      <c r="AG14" s="51">
        <f t="shared" si="16"/>
        <v>0.91068880446904488</v>
      </c>
      <c r="AH14" s="51">
        <f t="shared" si="16"/>
        <v>0.94711635664780669</v>
      </c>
      <c r="AI14" s="51">
        <f t="shared" si="16"/>
        <v>0.98500101091371894</v>
      </c>
      <c r="AJ14" s="51">
        <f t="shared" si="16"/>
        <v>1.0244010513502677</v>
      </c>
      <c r="AK14" s="51">
        <f t="shared" si="16"/>
        <v>1.0653770934042783</v>
      </c>
      <c r="AL14" s="51">
        <f t="shared" si="16"/>
        <v>1.1079921771404495</v>
      </c>
      <c r="AM14" s="51">
        <f t="shared" si="16"/>
        <v>1.1523118642260675</v>
      </c>
      <c r="AN14" s="51">
        <f t="shared" si="16"/>
        <v>1.1984043387951102</v>
      </c>
      <c r="AO14" s="51">
        <f t="shared" si="16"/>
        <v>1.2463405123469147</v>
      </c>
      <c r="AP14" s="51">
        <f t="shared" si="17"/>
        <v>1.3211209430877295</v>
      </c>
      <c r="AQ14" s="51">
        <f t="shared" si="17"/>
        <v>1.4003881996729932</v>
      </c>
      <c r="AR14" s="51">
        <f t="shared" si="17"/>
        <v>1.4844114916533728</v>
      </c>
      <c r="AS14" s="51">
        <f t="shared" si="17"/>
        <v>1.5734761811525753</v>
      </c>
      <c r="AT14" s="51">
        <f t="shared" si="17"/>
        <v>1.6678847520217297</v>
      </c>
      <c r="AU14" s="51">
        <f t="shared" si="17"/>
        <v>1.7679578371430336</v>
      </c>
      <c r="AV14" s="51">
        <f t="shared" si="17"/>
        <v>1.8740353073716156</v>
      </c>
      <c r="AW14" s="51">
        <f t="shared" si="17"/>
        <v>1.9864774258139126</v>
      </c>
      <c r="AX14" s="51">
        <f t="shared" si="17"/>
        <v>2.1056660713627475</v>
      </c>
      <c r="AY14" s="51">
        <f t="shared" si="17"/>
        <v>2.2320060356445124</v>
      </c>
      <c r="AZ14" s="51">
        <f t="shared" si="17"/>
        <v>2.3659263977831833</v>
      </c>
    </row>
    <row r="15" spans="1:52" x14ac:dyDescent="0.35">
      <c r="A15" s="1" t="s">
        <v>5</v>
      </c>
      <c r="B15" s="23">
        <f t="shared" si="4"/>
        <v>4.1535076622155405</v>
      </c>
      <c r="C15" s="23">
        <f t="shared" si="5"/>
        <v>4.2365778154598512</v>
      </c>
      <c r="D15" s="23">
        <f t="shared" si="6"/>
        <v>4.3213093717690487</v>
      </c>
      <c r="E15" s="23">
        <f t="shared" si="7"/>
        <v>4.4077355592044301</v>
      </c>
      <c r="F15" s="23">
        <f t="shared" si="8"/>
        <v>4.4958902703885189</v>
      </c>
      <c r="G15" s="23">
        <f t="shared" si="9"/>
        <v>4.5858080757962894</v>
      </c>
      <c r="H15" s="23">
        <f t="shared" si="10"/>
        <v>4.6775242373122152</v>
      </c>
      <c r="I15" s="23">
        <f t="shared" si="11"/>
        <v>4.7710747220584597</v>
      </c>
      <c r="J15" s="23">
        <f t="shared" si="12"/>
        <v>4.8664962164996286</v>
      </c>
      <c r="K15" s="23">
        <f t="shared" si="13"/>
        <v>4.9638261408296209</v>
      </c>
      <c r="L15" s="23">
        <f t="shared" si="14"/>
        <v>5.0631026636462133</v>
      </c>
      <c r="M15" s="4">
        <f>$M$6*'Eurostat Collected Portables GU'!M8</f>
        <v>5.1643647169191373</v>
      </c>
      <c r="N15" s="4">
        <f>$N$6*'Eurostat Collected Portables GU'!N8</f>
        <v>8.2365273380544668</v>
      </c>
      <c r="O15" s="4">
        <f>$O$6*'Eurostat Collected Portables GU'!O8</f>
        <v>10.160948413799035</v>
      </c>
      <c r="P15" s="4">
        <f>$P$6*'Eurostat Collected Portables GU'!P8</f>
        <v>10.792429413414153</v>
      </c>
      <c r="Q15" s="4">
        <f>$Q$6*'Eurostat Collected Portables GU'!Q8</f>
        <v>11.006761910751246</v>
      </c>
      <c r="R15" s="4">
        <f>$R$6*'Eurostat Collected Portables GU'!R8</f>
        <v>18.829176168957357</v>
      </c>
      <c r="S15" s="4">
        <f>$S$6*'Eurostat Collected Portables GU'!S8</f>
        <v>14.237004321627126</v>
      </c>
      <c r="T15" s="4">
        <f>$T$6*'Eurostat Collected Portables GU'!T8</f>
        <v>15.801989101321626</v>
      </c>
      <c r="U15" s="4">
        <f>$U$6*'Eurostat Collected Portables GU'!U8</f>
        <v>52.175846848105728</v>
      </c>
      <c r="V15" s="4">
        <f>$V$6*'Eurostat Collected Portables GU'!V8</f>
        <v>28.870680372996368</v>
      </c>
      <c r="W15" s="4">
        <f>$W$6*'Eurostat Collected Portables GU'!W8</f>
        <v>19.645091105002138</v>
      </c>
      <c r="X15" s="51">
        <f t="shared" si="15"/>
        <v>20.037992927102181</v>
      </c>
      <c r="Y15" s="51">
        <f t="shared" si="1"/>
        <v>20.438752785644226</v>
      </c>
      <c r="Z15" s="51">
        <f t="shared" si="1"/>
        <v>20.84752784135711</v>
      </c>
      <c r="AA15" s="51">
        <f t="shared" si="1"/>
        <v>21.264478398184252</v>
      </c>
      <c r="AB15" s="51">
        <f t="shared" si="1"/>
        <v>21.689767966147937</v>
      </c>
      <c r="AC15" s="51">
        <f t="shared" si="1"/>
        <v>22.123563325470894</v>
      </c>
      <c r="AD15" s="51">
        <f t="shared" si="1"/>
        <v>22.566034591980312</v>
      </c>
      <c r="AE15" s="51">
        <f t="shared" si="1"/>
        <v>23.017355283819917</v>
      </c>
      <c r="AF15" s="51">
        <f t="shared" si="16"/>
        <v>23.938049495172713</v>
      </c>
      <c r="AG15" s="51">
        <f t="shared" si="16"/>
        <v>24.895571474979622</v>
      </c>
      <c r="AH15" s="51">
        <f t="shared" si="16"/>
        <v>25.891394333978806</v>
      </c>
      <c r="AI15" s="51">
        <f t="shared" si="16"/>
        <v>26.927050107337958</v>
      </c>
      <c r="AJ15" s="51">
        <f t="shared" si="16"/>
        <v>28.004132111631478</v>
      </c>
      <c r="AK15" s="51">
        <f t="shared" si="16"/>
        <v>29.124297396096736</v>
      </c>
      <c r="AL15" s="51">
        <f t="shared" si="16"/>
        <v>30.289269291940606</v>
      </c>
      <c r="AM15" s="51">
        <f t="shared" si="16"/>
        <v>31.500840063618231</v>
      </c>
      <c r="AN15" s="51">
        <f t="shared" si="16"/>
        <v>32.760873666162958</v>
      </c>
      <c r="AO15" s="51">
        <f t="shared" si="16"/>
        <v>34.071308612809474</v>
      </c>
      <c r="AP15" s="51">
        <f t="shared" si="17"/>
        <v>36.115587129578046</v>
      </c>
      <c r="AQ15" s="51">
        <f t="shared" si="17"/>
        <v>38.282522357352725</v>
      </c>
      <c r="AR15" s="51">
        <f t="shared" si="17"/>
        <v>40.57947369879389</v>
      </c>
      <c r="AS15" s="51">
        <f t="shared" si="17"/>
        <v>43.014242120721526</v>
      </c>
      <c r="AT15" s="51">
        <f t="shared" si="17"/>
        <v>45.595096647964816</v>
      </c>
      <c r="AU15" s="51">
        <f t="shared" si="17"/>
        <v>48.330802446842704</v>
      </c>
      <c r="AV15" s="51">
        <f t="shared" si="17"/>
        <v>51.230650593653266</v>
      </c>
      <c r="AW15" s="51">
        <f t="shared" si="17"/>
        <v>54.30448962927246</v>
      </c>
      <c r="AX15" s="51">
        <f t="shared" si="17"/>
        <v>57.562759007028809</v>
      </c>
      <c r="AY15" s="51">
        <f t="shared" si="17"/>
        <v>61.016524547450537</v>
      </c>
      <c r="AZ15" s="51">
        <f t="shared" si="17"/>
        <v>64.677516020297574</v>
      </c>
    </row>
    <row r="16" spans="1:52" x14ac:dyDescent="0.35">
      <c r="A16" s="1" t="s">
        <v>6</v>
      </c>
      <c r="B16" s="23">
        <f t="shared" si="4"/>
        <v>7.7192089769128565</v>
      </c>
      <c r="C16" s="23">
        <f t="shared" si="5"/>
        <v>7.8735931564511139</v>
      </c>
      <c r="D16" s="23">
        <f t="shared" si="6"/>
        <v>8.0310650195801365</v>
      </c>
      <c r="E16" s="23">
        <f t="shared" si="7"/>
        <v>8.1916863199717387</v>
      </c>
      <c r="F16" s="23">
        <f t="shared" si="8"/>
        <v>8.3555200463711738</v>
      </c>
      <c r="G16" s="23">
        <f t="shared" si="9"/>
        <v>8.5226304472985976</v>
      </c>
      <c r="H16" s="23">
        <f t="shared" si="10"/>
        <v>8.6930830562445696</v>
      </c>
      <c r="I16" s="23">
        <f t="shared" si="11"/>
        <v>8.8669447173694618</v>
      </c>
      <c r="J16" s="23">
        <f t="shared" si="12"/>
        <v>9.0442836117168515</v>
      </c>
      <c r="K16" s="23">
        <f t="shared" si="13"/>
        <v>9.225169283951189</v>
      </c>
      <c r="L16" s="23">
        <f t="shared" si="14"/>
        <v>9.4096726696302131</v>
      </c>
      <c r="M16" s="4">
        <f>$M$6*'Eurostat Collected Portables GU'!M9</f>
        <v>9.5978661230228184</v>
      </c>
      <c r="N16" s="4">
        <f>$N$6*'Eurostat Collected Portables GU'!N9</f>
        <v>12.32217109683198</v>
      </c>
      <c r="O16" s="4">
        <f>$O$6*'Eurostat Collected Portables GU'!O9</f>
        <v>12.796957472675087</v>
      </c>
      <c r="P16" s="4">
        <f>$P$6*'Eurostat Collected Portables GU'!P9</f>
        <v>13.944360681432178</v>
      </c>
      <c r="Q16" s="4">
        <f>$Q$6*'Eurostat Collected Portables GU'!Q9</f>
        <v>12.446167874914877</v>
      </c>
      <c r="R16" s="4">
        <f>$R$6*'Eurostat Collected Portables GU'!R9</f>
        <v>15.220702926203282</v>
      </c>
      <c r="S16" s="4">
        <f>$S$6*'Eurostat Collected Portables GU'!S9</f>
        <v>14.952620940968171</v>
      </c>
      <c r="T16" s="4">
        <f>$T$6*'Eurostat Collected Portables GU'!T9</f>
        <v>16.279092364141331</v>
      </c>
      <c r="U16" s="4">
        <f>$U$6*'Eurostat Collected Portables GU'!U9</f>
        <v>57.464975299407342</v>
      </c>
      <c r="V16" s="4">
        <f>$V$6*'Eurostat Collected Portables GU'!V9</f>
        <v>35.585727200698869</v>
      </c>
      <c r="W16" s="4">
        <f>$W$6*'Eurostat Collected Portables GU'!W9</f>
        <v>21.146935307850637</v>
      </c>
      <c r="X16" s="51">
        <f t="shared" si="15"/>
        <v>21.569874014007649</v>
      </c>
      <c r="Y16" s="51">
        <f t="shared" si="1"/>
        <v>22.001271494287803</v>
      </c>
      <c r="Z16" s="51">
        <f t="shared" si="1"/>
        <v>22.44129692417356</v>
      </c>
      <c r="AA16" s="51">
        <f t="shared" si="1"/>
        <v>22.89012286265703</v>
      </c>
      <c r="AB16" s="51">
        <f t="shared" si="1"/>
        <v>23.347925319910171</v>
      </c>
      <c r="AC16" s="51">
        <f t="shared" si="1"/>
        <v>23.814883826308375</v>
      </c>
      <c r="AD16" s="51">
        <f t="shared" si="1"/>
        <v>24.291181502834544</v>
      </c>
      <c r="AE16" s="51">
        <f t="shared" si="1"/>
        <v>24.777005132891233</v>
      </c>
      <c r="AF16" s="51">
        <f t="shared" si="16"/>
        <v>25.768085338206884</v>
      </c>
      <c r="AG16" s="51">
        <f t="shared" si="16"/>
        <v>26.798808751735159</v>
      </c>
      <c r="AH16" s="51">
        <f t="shared" si="16"/>
        <v>27.870761101804565</v>
      </c>
      <c r="AI16" s="51">
        <f t="shared" si="16"/>
        <v>28.985591545876748</v>
      </c>
      <c r="AJ16" s="51">
        <f t="shared" si="16"/>
        <v>30.145015207711818</v>
      </c>
      <c r="AK16" s="51">
        <f t="shared" si="16"/>
        <v>31.35081581602029</v>
      </c>
      <c r="AL16" s="51">
        <f t="shared" si="16"/>
        <v>32.604848448661102</v>
      </c>
      <c r="AM16" s="51">
        <f t="shared" si="16"/>
        <v>33.909042386607545</v>
      </c>
      <c r="AN16" s="51">
        <f t="shared" si="16"/>
        <v>35.265404082071846</v>
      </c>
      <c r="AO16" s="51">
        <f t="shared" si="16"/>
        <v>36.676020245354721</v>
      </c>
      <c r="AP16" s="51">
        <f t="shared" si="17"/>
        <v>38.876581460076004</v>
      </c>
      <c r="AQ16" s="51">
        <f t="shared" si="17"/>
        <v>41.209176347680561</v>
      </c>
      <c r="AR16" s="51">
        <f t="shared" si="17"/>
        <v>43.681726928541394</v>
      </c>
      <c r="AS16" s="51">
        <f t="shared" si="17"/>
        <v>46.30263054425388</v>
      </c>
      <c r="AT16" s="51">
        <f t="shared" si="17"/>
        <v>49.080788376909112</v>
      </c>
      <c r="AU16" s="51">
        <f t="shared" si="17"/>
        <v>52.02563567952366</v>
      </c>
      <c r="AV16" s="51">
        <f t="shared" si="17"/>
        <v>55.14717382029508</v>
      </c>
      <c r="AW16" s="51">
        <f t="shared" si="17"/>
        <v>58.456004249512787</v>
      </c>
      <c r="AX16" s="51">
        <f t="shared" si="17"/>
        <v>61.963364504483557</v>
      </c>
      <c r="AY16" s="51">
        <f t="shared" si="17"/>
        <v>65.681166374752564</v>
      </c>
      <c r="AZ16" s="51">
        <f t="shared" si="17"/>
        <v>69.622036357237718</v>
      </c>
    </row>
    <row r="17" spans="1:52" x14ac:dyDescent="0.35">
      <c r="A17" s="1" t="s">
        <v>7</v>
      </c>
      <c r="B17" s="23">
        <f t="shared" si="4"/>
        <v>0.34976906629183496</v>
      </c>
      <c r="C17" s="23">
        <f t="shared" si="5"/>
        <v>0.35676444761767168</v>
      </c>
      <c r="D17" s="23">
        <f t="shared" si="6"/>
        <v>0.36389973657002511</v>
      </c>
      <c r="E17" s="23">
        <f t="shared" si="7"/>
        <v>0.37117773130142562</v>
      </c>
      <c r="F17" s="23">
        <f t="shared" si="8"/>
        <v>0.37860128592745412</v>
      </c>
      <c r="G17" s="23">
        <f t="shared" si="9"/>
        <v>0.38617331164600321</v>
      </c>
      <c r="H17" s="23">
        <f t="shared" si="10"/>
        <v>0.3938967778789233</v>
      </c>
      <c r="I17" s="23">
        <f t="shared" si="11"/>
        <v>0.40177471343650178</v>
      </c>
      <c r="J17" s="23">
        <f t="shared" si="12"/>
        <v>0.4098102077052318</v>
      </c>
      <c r="K17" s="23">
        <f t="shared" si="13"/>
        <v>0.41800641185933646</v>
      </c>
      <c r="L17" s="23">
        <f t="shared" si="14"/>
        <v>0.42636654009652319</v>
      </c>
      <c r="M17" s="4">
        <f>$M$6*'Eurostat Collected Portables GU'!M10</f>
        <v>0.43489387089845366</v>
      </c>
      <c r="N17" s="4">
        <f>$N$6*'Eurostat Collected Portables GU'!N10</f>
        <v>1.0030622401789104</v>
      </c>
      <c r="O17" s="4">
        <f>$O$6*'Eurostat Collected Portables GU'!O10</f>
        <v>2.6724936133241628</v>
      </c>
      <c r="P17" s="4">
        <f>$P$6*'Eurostat Collected Portables GU'!P10</f>
        <v>0.96635142028059784</v>
      </c>
      <c r="Q17" s="4">
        <f>$Q$6*'Eurostat Collected Portables GU'!Q10</f>
        <v>1.3533545206538491</v>
      </c>
      <c r="R17" s="4">
        <f>$R$6*'Eurostat Collected Portables GU'!R10</f>
        <v>1.1485616587212222</v>
      </c>
      <c r="S17" s="4">
        <f>$S$6*'Eurostat Collected Portables GU'!S10</f>
        <v>1.1751178170231913</v>
      </c>
      <c r="T17" s="4">
        <f>$T$6*'Eurostat Collected Portables GU'!T10</f>
        <v>1.3408246868898621</v>
      </c>
      <c r="U17" s="4">
        <f>$U$6*'Eurostat Collected Portables GU'!U10</f>
        <v>3.577188324551813</v>
      </c>
      <c r="V17" s="4">
        <f>$V$6*'Eurostat Collected Portables GU'!V10</f>
        <v>2.627044267923532</v>
      </c>
      <c r="W17" s="4">
        <f>$W$6*'Eurostat Collected Portables GU'!W10</f>
        <v>1.8490447443672378</v>
      </c>
      <c r="X17" s="51">
        <f t="shared" si="15"/>
        <v>1.8860256392545824</v>
      </c>
      <c r="Y17" s="51">
        <f t="shared" si="1"/>
        <v>1.9237461520396741</v>
      </c>
      <c r="Z17" s="51">
        <f t="shared" si="1"/>
        <v>1.9622210750804676</v>
      </c>
      <c r="AA17" s="51">
        <f t="shared" si="1"/>
        <v>2.0014654965820768</v>
      </c>
      <c r="AB17" s="51">
        <f t="shared" si="1"/>
        <v>2.0414948065137182</v>
      </c>
      <c r="AC17" s="51">
        <f t="shared" si="1"/>
        <v>2.0823247026439926</v>
      </c>
      <c r="AD17" s="51">
        <f t="shared" si="1"/>
        <v>2.1239711966968726</v>
      </c>
      <c r="AE17" s="51">
        <f t="shared" si="1"/>
        <v>2.1664506206308101</v>
      </c>
      <c r="AF17" s="51">
        <f t="shared" si="16"/>
        <v>2.2531086454560425</v>
      </c>
      <c r="AG17" s="51">
        <f t="shared" si="16"/>
        <v>2.3432329912742844</v>
      </c>
      <c r="AH17" s="51">
        <f t="shared" si="16"/>
        <v>2.4369623109252556</v>
      </c>
      <c r="AI17" s="51">
        <f t="shared" si="16"/>
        <v>2.5344408033622656</v>
      </c>
      <c r="AJ17" s="51">
        <f t="shared" si="16"/>
        <v>2.6358184354967564</v>
      </c>
      <c r="AK17" s="51">
        <f t="shared" si="16"/>
        <v>2.7412511729166269</v>
      </c>
      <c r="AL17" s="51">
        <f t="shared" si="16"/>
        <v>2.8509012198332919</v>
      </c>
      <c r="AM17" s="51">
        <f t="shared" si="16"/>
        <v>2.9649372686266235</v>
      </c>
      <c r="AN17" s="51">
        <f t="shared" si="16"/>
        <v>3.0835347593716884</v>
      </c>
      <c r="AO17" s="51">
        <f t="shared" si="16"/>
        <v>3.2068761497465559</v>
      </c>
      <c r="AP17" s="51">
        <f t="shared" si="17"/>
        <v>3.3992887187313494</v>
      </c>
      <c r="AQ17" s="51">
        <f t="shared" si="17"/>
        <v>3.6032460418552303</v>
      </c>
      <c r="AR17" s="51">
        <f t="shared" si="17"/>
        <v>3.8194408043665442</v>
      </c>
      <c r="AS17" s="51">
        <f t="shared" si="17"/>
        <v>4.0486072526285373</v>
      </c>
      <c r="AT17" s="51">
        <f t="shared" si="17"/>
        <v>4.291523687786249</v>
      </c>
      <c r="AU17" s="51">
        <f t="shared" si="17"/>
        <v>4.5490151090534239</v>
      </c>
      <c r="AV17" s="51">
        <f t="shared" si="17"/>
        <v>4.821956015596629</v>
      </c>
      <c r="AW17" s="51">
        <f t="shared" si="17"/>
        <v>5.1112733765324272</v>
      </c>
      <c r="AX17" s="51">
        <f t="shared" si="17"/>
        <v>5.4179497791243731</v>
      </c>
      <c r="AY17" s="51">
        <f t="shared" si="17"/>
        <v>5.7430267658718357</v>
      </c>
      <c r="AZ17" s="51">
        <f t="shared" si="17"/>
        <v>6.087608371824146</v>
      </c>
    </row>
    <row r="18" spans="1:52" x14ac:dyDescent="0.35">
      <c r="A18" s="1" t="s">
        <v>8</v>
      </c>
      <c r="B18" s="23">
        <f t="shared" si="4"/>
        <v>4.7024507801457816</v>
      </c>
      <c r="C18" s="23">
        <f t="shared" si="5"/>
        <v>4.796499795748697</v>
      </c>
      <c r="D18" s="23">
        <f t="shared" si="6"/>
        <v>4.8924297916636714</v>
      </c>
      <c r="E18" s="23">
        <f t="shared" si="7"/>
        <v>4.9902783874969447</v>
      </c>
      <c r="F18" s="23">
        <f t="shared" si="8"/>
        <v>5.0900839552468842</v>
      </c>
      <c r="G18" s="23">
        <f t="shared" si="9"/>
        <v>5.1918856343518218</v>
      </c>
      <c r="H18" s="23">
        <f t="shared" si="10"/>
        <v>5.2957233470388587</v>
      </c>
      <c r="I18" s="23">
        <f t="shared" si="11"/>
        <v>5.4016378139796357</v>
      </c>
      <c r="J18" s="23">
        <f t="shared" si="12"/>
        <v>5.5096705702592281</v>
      </c>
      <c r="K18" s="23">
        <f t="shared" si="13"/>
        <v>5.6198639816644125</v>
      </c>
      <c r="L18" s="23">
        <f t="shared" si="14"/>
        <v>5.7322612612977011</v>
      </c>
      <c r="M18" s="4">
        <f>$M$6*'Eurostat Collected Portables GU'!M11</f>
        <v>5.8469064865236549</v>
      </c>
      <c r="N18" s="4">
        <f>$N$6*'Eurostat Collected Portables GU'!N11</f>
        <v>7.5025793574357529</v>
      </c>
      <c r="O18" s="4">
        <f>$O$6*'Eurostat Collected Portables GU'!O11</f>
        <v>10.279523215755399</v>
      </c>
      <c r="P18" s="4">
        <f>$P$6*'Eurostat Collected Portables GU'!P11</f>
        <v>11.307214749451482</v>
      </c>
      <c r="Q18" s="4">
        <f>$Q$6*'Eurostat Collected Portables GU'!Q11</f>
        <v>10.114956041649865</v>
      </c>
      <c r="R18" s="4">
        <f>$R$6*'Eurostat Collected Portables GU'!R11</f>
        <v>11.811193120393039</v>
      </c>
      <c r="S18" s="4">
        <f>$S$6*'Eurostat Collected Portables GU'!S11</f>
        <v>10.319944931549822</v>
      </c>
      <c r="T18" s="4">
        <f>$T$6*'Eurostat Collected Portables GU'!T11</f>
        <v>12.059196263684282</v>
      </c>
      <c r="U18" s="4">
        <f>$U$6*'Eurostat Collected Portables GU'!U11</f>
        <v>42.900708549446385</v>
      </c>
      <c r="V18" s="4">
        <f>$V$6*'Eurostat Collected Portables GU'!V11</f>
        <v>23.428945818011908</v>
      </c>
      <c r="W18" s="4">
        <f>$W$6*'Eurostat Collected Portables GU'!W11</f>
        <v>16.907858928842778</v>
      </c>
      <c r="X18" s="51">
        <f t="shared" si="15"/>
        <v>17.246016107419635</v>
      </c>
      <c r="Y18" s="51">
        <f t="shared" si="1"/>
        <v>17.590936429568028</v>
      </c>
      <c r="Z18" s="51">
        <f t="shared" si="1"/>
        <v>17.94275515815939</v>
      </c>
      <c r="AA18" s="51">
        <f t="shared" si="1"/>
        <v>18.301610261322576</v>
      </c>
      <c r="AB18" s="51">
        <f t="shared" si="1"/>
        <v>18.667642466549026</v>
      </c>
      <c r="AC18" s="51">
        <f t="shared" si="1"/>
        <v>19.040995315880007</v>
      </c>
      <c r="AD18" s="51">
        <f t="shared" si="1"/>
        <v>19.421815222197608</v>
      </c>
      <c r="AE18" s="51">
        <f t="shared" si="1"/>
        <v>19.810251526641562</v>
      </c>
      <c r="AF18" s="51">
        <f t="shared" si="16"/>
        <v>20.602661587707225</v>
      </c>
      <c r="AG18" s="51">
        <f t="shared" si="16"/>
        <v>21.426768051215515</v>
      </c>
      <c r="AH18" s="51">
        <f t="shared" si="16"/>
        <v>22.283838773264137</v>
      </c>
      <c r="AI18" s="51">
        <f t="shared" si="16"/>
        <v>23.1751923241947</v>
      </c>
      <c r="AJ18" s="51">
        <f t="shared" si="16"/>
        <v>24.102200017162488</v>
      </c>
      <c r="AK18" s="51">
        <f t="shared" si="16"/>
        <v>25.066288017848986</v>
      </c>
      <c r="AL18" s="51">
        <f t="shared" si="16"/>
        <v>26.068939538562947</v>
      </c>
      <c r="AM18" s="51">
        <f t="shared" si="16"/>
        <v>27.111697120105465</v>
      </c>
      <c r="AN18" s="51">
        <f t="shared" si="16"/>
        <v>28.196165004909684</v>
      </c>
      <c r="AO18" s="51">
        <f t="shared" si="16"/>
        <v>29.324011605106072</v>
      </c>
      <c r="AP18" s="51">
        <f t="shared" si="17"/>
        <v>31.083452301412436</v>
      </c>
      <c r="AQ18" s="51">
        <f t="shared" si="17"/>
        <v>32.948459439497185</v>
      </c>
      <c r="AR18" s="51">
        <f t="shared" si="17"/>
        <v>34.925367005867017</v>
      </c>
      <c r="AS18" s="51">
        <f t="shared" si="17"/>
        <v>37.020889026219038</v>
      </c>
      <c r="AT18" s="51">
        <f t="shared" si="17"/>
        <v>39.242142367792184</v>
      </c>
      <c r="AU18" s="51">
        <f t="shared" si="17"/>
        <v>41.596670909859718</v>
      </c>
      <c r="AV18" s="51">
        <f t="shared" si="17"/>
        <v>44.092471164451304</v>
      </c>
      <c r="AW18" s="51">
        <f t="shared" si="17"/>
        <v>46.738019434318382</v>
      </c>
      <c r="AX18" s="51">
        <f t="shared" si="17"/>
        <v>49.542300600377487</v>
      </c>
      <c r="AY18" s="51">
        <f t="shared" si="17"/>
        <v>52.514838636400135</v>
      </c>
      <c r="AZ18" s="51">
        <f t="shared" si="17"/>
        <v>55.665728954584146</v>
      </c>
    </row>
    <row r="19" spans="1:52" x14ac:dyDescent="0.35">
      <c r="A19" s="1" t="s">
        <v>9</v>
      </c>
      <c r="B19" s="23">
        <f t="shared" si="4"/>
        <v>56.453698880241852</v>
      </c>
      <c r="C19" s="23">
        <f t="shared" si="5"/>
        <v>57.582772857846692</v>
      </c>
      <c r="D19" s="23">
        <f t="shared" si="6"/>
        <v>58.734428315003626</v>
      </c>
      <c r="E19" s="23">
        <f t="shared" si="7"/>
        <v>59.909116881303703</v>
      </c>
      <c r="F19" s="23">
        <f t="shared" si="8"/>
        <v>61.107299218929775</v>
      </c>
      <c r="G19" s="23">
        <f t="shared" si="9"/>
        <v>62.329445203308374</v>
      </c>
      <c r="H19" s="23">
        <f t="shared" si="10"/>
        <v>63.576034107374547</v>
      </c>
      <c r="I19" s="23">
        <f t="shared" si="11"/>
        <v>64.847554789522036</v>
      </c>
      <c r="J19" s="23">
        <f t="shared" si="12"/>
        <v>66.144505885312483</v>
      </c>
      <c r="K19" s="23">
        <f t="shared" si="13"/>
        <v>67.467396003018735</v>
      </c>
      <c r="L19" s="23">
        <f t="shared" si="14"/>
        <v>68.816743923079116</v>
      </c>
      <c r="M19" s="4">
        <f>$M$6*'Eurostat Collected Portables GU'!M12</f>
        <v>70.193078801540693</v>
      </c>
      <c r="N19" s="4">
        <f>$N$6*'Eurostat Collected Portables GU'!N12</f>
        <v>96.033015775177631</v>
      </c>
      <c r="O19" s="4">
        <f>$O$6*'Eurostat Collected Portables GU'!O12</f>
        <v>103.67086146430866</v>
      </c>
      <c r="P19" s="4">
        <f>$P$6*'Eurostat Collected Portables GU'!P12</f>
        <v>108.27651567985129</v>
      </c>
      <c r="Q19" s="4">
        <f>$Q$6*'Eurostat Collected Portables GU'!Q12</f>
        <v>96.18986812693484</v>
      </c>
      <c r="R19" s="4">
        <f>$R$6*'Eurostat Collected Portables GU'!R12</f>
        <v>123.70099502353445</v>
      </c>
      <c r="S19" s="4">
        <f>$S$6*'Eurostat Collected Portables GU'!S12</f>
        <v>105.31616794744383</v>
      </c>
      <c r="T19" s="4">
        <f>$T$6*'Eurostat Collected Portables GU'!T12</f>
        <v>118.45322387247862</v>
      </c>
      <c r="U19" s="4">
        <f>$U$6*'Eurostat Collected Portables GU'!U12</f>
        <v>396.6590825024453</v>
      </c>
      <c r="V19" s="4">
        <f>$V$6*'Eurostat Collected Portables GU'!V12</f>
        <v>202.71131381671174</v>
      </c>
      <c r="W19" s="4">
        <f>$W$6*'Eurostat Collected Portables GU'!W12</f>
        <v>161.97308983409079</v>
      </c>
      <c r="X19" s="51">
        <f t="shared" si="15"/>
        <v>165.21255163077259</v>
      </c>
      <c r="Y19" s="51">
        <f t="shared" si="1"/>
        <v>168.51680266338803</v>
      </c>
      <c r="Z19" s="51">
        <f t="shared" si="1"/>
        <v>171.88713871665578</v>
      </c>
      <c r="AA19" s="51">
        <f t="shared" si="1"/>
        <v>175.3248814909889</v>
      </c>
      <c r="AB19" s="51">
        <f t="shared" si="1"/>
        <v>178.83137912080869</v>
      </c>
      <c r="AC19" s="51">
        <f t="shared" si="1"/>
        <v>182.40800670322486</v>
      </c>
      <c r="AD19" s="51">
        <f t="shared" si="1"/>
        <v>186.05616683728937</v>
      </c>
      <c r="AE19" s="51">
        <f t="shared" si="1"/>
        <v>189.77729017403516</v>
      </c>
      <c r="AF19" s="51">
        <f t="shared" si="16"/>
        <v>197.36838178099657</v>
      </c>
      <c r="AG19" s="51">
        <f t="shared" si="16"/>
        <v>205.26311705223642</v>
      </c>
      <c r="AH19" s="51">
        <f t="shared" si="16"/>
        <v>213.47364173432589</v>
      </c>
      <c r="AI19" s="51">
        <f t="shared" si="16"/>
        <v>222.01258740369894</v>
      </c>
      <c r="AJ19" s="51">
        <f t="shared" si="16"/>
        <v>230.8930908998469</v>
      </c>
      <c r="AK19" s="51">
        <f t="shared" si="16"/>
        <v>240.12881453584077</v>
      </c>
      <c r="AL19" s="51">
        <f t="shared" si="16"/>
        <v>249.7339671172744</v>
      </c>
      <c r="AM19" s="51">
        <f t="shared" si="16"/>
        <v>259.72332580196536</v>
      </c>
      <c r="AN19" s="51">
        <f t="shared" si="16"/>
        <v>270.11225883404398</v>
      </c>
      <c r="AO19" s="51">
        <f t="shared" si="16"/>
        <v>280.91674918740574</v>
      </c>
      <c r="AP19" s="51">
        <f t="shared" si="17"/>
        <v>297.77175413865007</v>
      </c>
      <c r="AQ19" s="51">
        <f t="shared" si="17"/>
        <v>315.63805938696908</v>
      </c>
      <c r="AR19" s="51">
        <f t="shared" si="17"/>
        <v>334.57634295018721</v>
      </c>
      <c r="AS19" s="51">
        <f t="shared" si="17"/>
        <v>354.65092352719842</v>
      </c>
      <c r="AT19" s="51">
        <f t="shared" si="17"/>
        <v>375.92997893883035</v>
      </c>
      <c r="AU19" s="51">
        <f t="shared" si="17"/>
        <v>398.48577767516019</v>
      </c>
      <c r="AV19" s="51">
        <f t="shared" si="17"/>
        <v>422.39492433566983</v>
      </c>
      <c r="AW19" s="51">
        <f t="shared" si="17"/>
        <v>447.73861979581</v>
      </c>
      <c r="AX19" s="51">
        <f t="shared" si="17"/>
        <v>474.60293698355861</v>
      </c>
      <c r="AY19" s="51">
        <f t="shared" si="17"/>
        <v>503.0791132025721</v>
      </c>
      <c r="AZ19" s="51">
        <f t="shared" si="17"/>
        <v>533.26385999472643</v>
      </c>
    </row>
    <row r="20" spans="1:52" x14ac:dyDescent="0.35">
      <c r="A20" s="1" t="s">
        <v>10</v>
      </c>
      <c r="B20" s="23">
        <f t="shared" si="4"/>
        <v>94.872458269316354</v>
      </c>
      <c r="C20" s="23">
        <f t="shared" si="5"/>
        <v>96.769907434702688</v>
      </c>
      <c r="D20" s="23">
        <f t="shared" si="6"/>
        <v>98.705305583396751</v>
      </c>
      <c r="E20" s="23">
        <f t="shared" si="7"/>
        <v>100.67941169506469</v>
      </c>
      <c r="F20" s="23">
        <f t="shared" si="8"/>
        <v>102.69299992896599</v>
      </c>
      <c r="G20" s="23">
        <f t="shared" si="9"/>
        <v>104.74685992754532</v>
      </c>
      <c r="H20" s="23">
        <f t="shared" si="10"/>
        <v>106.84179712609622</v>
      </c>
      <c r="I20" s="23">
        <f t="shared" si="11"/>
        <v>108.97863306861815</v>
      </c>
      <c r="J20" s="23">
        <f t="shared" si="12"/>
        <v>111.15820572999051</v>
      </c>
      <c r="K20" s="23">
        <f t="shared" si="13"/>
        <v>113.38136984459032</v>
      </c>
      <c r="L20" s="23">
        <f t="shared" si="14"/>
        <v>115.64899724148214</v>
      </c>
      <c r="M20" s="4">
        <f>M4*'Eurostat Collected Portables GU'!M13</f>
        <v>117.96197718631178</v>
      </c>
      <c r="N20" s="4">
        <f>N4*'Eurostat Collected Portables GU'!N13</f>
        <v>163.9147543243057</v>
      </c>
      <c r="O20" s="4">
        <f>O4*'Eurostat Collected Portables GU'!O13</f>
        <v>175.71091166745393</v>
      </c>
      <c r="P20" s="4">
        <f>P4*'Eurostat Collected Portables GU'!P13</f>
        <v>191.20330292335353</v>
      </c>
      <c r="Q20" s="4">
        <f>Q4*'Eurostat Collected Portables GU'!Q13</f>
        <v>171.40223608944356</v>
      </c>
      <c r="R20" s="4">
        <f>R4*'Eurostat Collected Portables GU'!R13</f>
        <v>205.70283137058382</v>
      </c>
      <c r="S20" s="4">
        <f>S4*'Eurostat Collected Portables GU'!S13</f>
        <v>176.86595363864325</v>
      </c>
      <c r="T20" s="4">
        <f>T4*'Eurostat Collected Portables GU'!T13</f>
        <v>216.31229281389551</v>
      </c>
      <c r="U20" s="4">
        <f>$U$6*'Eurostat Collected Portables GU'!U13</f>
        <v>705.85591046959883</v>
      </c>
      <c r="V20" s="4">
        <f>$V$6*'Eurostat Collected Portables GU'!V13</f>
        <v>353.08279158117148</v>
      </c>
      <c r="W20" s="4">
        <f>$W$6*'Eurostat Collected Portables GU'!W13</f>
        <v>239.19694981281683</v>
      </c>
      <c r="X20" s="51">
        <f t="shared" si="15"/>
        <v>243.98088880907315</v>
      </c>
      <c r="Y20" s="51">
        <f t="shared" si="1"/>
        <v>248.86050658525463</v>
      </c>
      <c r="Z20" s="51">
        <f t="shared" si="1"/>
        <v>253.83771671695973</v>
      </c>
      <c r="AA20" s="51">
        <f t="shared" si="1"/>
        <v>258.9144710512989</v>
      </c>
      <c r="AB20" s="51">
        <f t="shared" si="1"/>
        <v>264.09276047232487</v>
      </c>
      <c r="AC20" s="51">
        <f t="shared" si="1"/>
        <v>269.37461568177139</v>
      </c>
      <c r="AD20" s="51">
        <f t="shared" si="1"/>
        <v>274.76210799540684</v>
      </c>
      <c r="AE20" s="51">
        <f t="shared" si="1"/>
        <v>280.25735015531495</v>
      </c>
      <c r="AF20" s="51">
        <f t="shared" si="16"/>
        <v>291.46764416152757</v>
      </c>
      <c r="AG20" s="51">
        <f t="shared" si="16"/>
        <v>303.12634992798866</v>
      </c>
      <c r="AH20" s="51">
        <f t="shared" si="16"/>
        <v>315.25140392510821</v>
      </c>
      <c r="AI20" s="51">
        <f t="shared" si="16"/>
        <v>327.86146008211256</v>
      </c>
      <c r="AJ20" s="51">
        <f t="shared" si="16"/>
        <v>340.97591848539707</v>
      </c>
      <c r="AK20" s="51">
        <f t="shared" si="16"/>
        <v>354.61495522481295</v>
      </c>
      <c r="AL20" s="51">
        <f t="shared" si="16"/>
        <v>368.79955343380544</v>
      </c>
      <c r="AM20" s="51">
        <f t="shared" si="16"/>
        <v>383.55153557115767</v>
      </c>
      <c r="AN20" s="51">
        <f t="shared" si="16"/>
        <v>398.89359699400399</v>
      </c>
      <c r="AO20" s="51">
        <f t="shared" si="16"/>
        <v>414.84934087376416</v>
      </c>
      <c r="AP20" s="51">
        <f t="shared" si="17"/>
        <v>439.74030132619004</v>
      </c>
      <c r="AQ20" s="51">
        <f t="shared" si="17"/>
        <v>466.12471940576143</v>
      </c>
      <c r="AR20" s="51">
        <f t="shared" si="17"/>
        <v>494.09220257010713</v>
      </c>
      <c r="AS20" s="51">
        <f t="shared" si="17"/>
        <v>523.73773472431355</v>
      </c>
      <c r="AT20" s="51">
        <f t="shared" si="17"/>
        <v>555.16199880777242</v>
      </c>
      <c r="AU20" s="51">
        <f t="shared" si="17"/>
        <v>588.47171873623881</v>
      </c>
      <c r="AV20" s="51">
        <f t="shared" si="17"/>
        <v>623.78002186041317</v>
      </c>
      <c r="AW20" s="51">
        <f t="shared" si="17"/>
        <v>661.20682317203796</v>
      </c>
      <c r="AX20" s="51">
        <f t="shared" si="17"/>
        <v>700.87923256236024</v>
      </c>
      <c r="AY20" s="51">
        <f t="shared" si="17"/>
        <v>742.93198651610192</v>
      </c>
      <c r="AZ20" s="51">
        <f t="shared" si="17"/>
        <v>787.50790570706806</v>
      </c>
    </row>
    <row r="21" spans="1:52" x14ac:dyDescent="0.35">
      <c r="A21" s="1" t="s">
        <v>11</v>
      </c>
      <c r="B21" s="23">
        <f t="shared" si="4"/>
        <v>2.0974193658846425</v>
      </c>
      <c r="C21" s="23">
        <f t="shared" si="5"/>
        <v>2.1393677532023352</v>
      </c>
      <c r="D21" s="23">
        <f t="shared" si="6"/>
        <v>2.1821551082663819</v>
      </c>
      <c r="E21" s="23">
        <f t="shared" si="7"/>
        <v>2.2257982104317096</v>
      </c>
      <c r="F21" s="23">
        <f t="shared" si="8"/>
        <v>2.2703141746403439</v>
      </c>
      <c r="G21" s="23">
        <f t="shared" si="9"/>
        <v>2.3157204581331507</v>
      </c>
      <c r="H21" s="23">
        <f t="shared" si="10"/>
        <v>2.3620348672958138</v>
      </c>
      <c r="I21" s="23">
        <f t="shared" si="11"/>
        <v>2.4092755646417303</v>
      </c>
      <c r="J21" s="23">
        <f t="shared" si="12"/>
        <v>2.4574610759345648</v>
      </c>
      <c r="K21" s="23">
        <f t="shared" si="13"/>
        <v>2.506610297453256</v>
      </c>
      <c r="L21" s="23">
        <f t="shared" si="14"/>
        <v>2.556742503402321</v>
      </c>
      <c r="M21" s="4">
        <f>$M$6*'Eurostat Collected Portables GU'!M14</f>
        <v>2.6078773534703674</v>
      </c>
      <c r="N21" s="4">
        <f>$N$6*'Eurostat Collected Portables GU'!N14</f>
        <v>3.7691707697165255</v>
      </c>
      <c r="O21" s="4">
        <f>$O$6*'Eurostat Collected Portables GU'!O14</f>
        <v>4.5129318086746109</v>
      </c>
      <c r="P21" s="4">
        <f>$P$6*'Eurostat Collected Portables GU'!P14</f>
        <v>4.7835211539642053</v>
      </c>
      <c r="Q21" s="4">
        <f>$Q$6*'Eurostat Collected Portables GU'!Q14</f>
        <v>4.4355607700042334</v>
      </c>
      <c r="R21" s="4">
        <f>$R$6*'Eurostat Collected Portables GU'!R14</f>
        <v>5.7156769158410423</v>
      </c>
      <c r="S21" s="4">
        <f>$S$6*'Eurostat Collected Portables GU'!S14</f>
        <v>4.3012325225656554</v>
      </c>
      <c r="T21" s="4">
        <f>$T$6*'Eurostat Collected Portables GU'!T14</f>
        <v>4.5489328334361581</v>
      </c>
      <c r="U21" s="4">
        <f>$U$6*'Eurostat Collected Portables GU'!U14</f>
        <v>15.586320556975757</v>
      </c>
      <c r="V21" s="4">
        <f>$V$6*'Eurostat Collected Portables GU'!V14</f>
        <v>8.0553755358267498</v>
      </c>
      <c r="W21" s="4">
        <f>$W$6*'Eurostat Collected Portables GU'!W14</f>
        <v>5.1353382419980926</v>
      </c>
      <c r="X21" s="51">
        <f t="shared" si="15"/>
        <v>5.2380450068380542</v>
      </c>
      <c r="Y21" s="51">
        <f t="shared" si="1"/>
        <v>5.3428059069748155</v>
      </c>
      <c r="Z21" s="51">
        <f t="shared" si="1"/>
        <v>5.4496620251143115</v>
      </c>
      <c r="AA21" s="51">
        <f t="shared" si="1"/>
        <v>5.558655265616598</v>
      </c>
      <c r="AB21" s="51">
        <f t="shared" si="1"/>
        <v>5.6698283709289301</v>
      </c>
      <c r="AC21" s="51">
        <f t="shared" si="1"/>
        <v>5.7832249383475087</v>
      </c>
      <c r="AD21" s="51">
        <f t="shared" si="1"/>
        <v>5.8988894371144589</v>
      </c>
      <c r="AE21" s="51">
        <f t="shared" si="1"/>
        <v>6.0168672258567479</v>
      </c>
      <c r="AF21" s="51">
        <f t="shared" si="16"/>
        <v>6.2575419148910179</v>
      </c>
      <c r="AG21" s="51">
        <f t="shared" si="16"/>
        <v>6.5078435914866581</v>
      </c>
      <c r="AH21" s="51">
        <f t="shared" si="16"/>
        <v>6.7681573351461246</v>
      </c>
      <c r="AI21" s="51">
        <f t="shared" si="16"/>
        <v>7.0388836285519698</v>
      </c>
      <c r="AJ21" s="51">
        <f t="shared" si="16"/>
        <v>7.3204389736940483</v>
      </c>
      <c r="AK21" s="51">
        <f t="shared" si="16"/>
        <v>7.6132565326418105</v>
      </c>
      <c r="AL21" s="51">
        <f t="shared" si="16"/>
        <v>7.9177867939474833</v>
      </c>
      <c r="AM21" s="51">
        <f t="shared" si="16"/>
        <v>8.2344982657053833</v>
      </c>
      <c r="AN21" s="51">
        <f t="shared" si="16"/>
        <v>8.563878196333599</v>
      </c>
      <c r="AO21" s="51">
        <f t="shared" si="16"/>
        <v>8.9064333241869438</v>
      </c>
      <c r="AP21" s="51">
        <f t="shared" si="17"/>
        <v>9.440819323638161</v>
      </c>
      <c r="AQ21" s="51">
        <f t="shared" si="17"/>
        <v>10.00726848305645</v>
      </c>
      <c r="AR21" s="51">
        <f t="shared" si="17"/>
        <v>10.607704592039838</v>
      </c>
      <c r="AS21" s="51">
        <f t="shared" si="17"/>
        <v>11.244166867562228</v>
      </c>
      <c r="AT21" s="51">
        <f t="shared" si="17"/>
        <v>11.918816879615962</v>
      </c>
      <c r="AU21" s="51">
        <f t="shared" si="17"/>
        <v>12.633945892392919</v>
      </c>
      <c r="AV21" s="51">
        <f t="shared" si="17"/>
        <v>13.391982645936494</v>
      </c>
      <c r="AW21" s="51">
        <f t="shared" si="17"/>
        <v>14.195501604692684</v>
      </c>
      <c r="AX21" s="51">
        <f t="shared" si="17"/>
        <v>15.047231700974244</v>
      </c>
      <c r="AY21" s="51">
        <f t="shared" si="17"/>
        <v>15.950065603032698</v>
      </c>
      <c r="AZ21" s="51">
        <f t="shared" si="17"/>
        <v>16.90706953921466</v>
      </c>
    </row>
    <row r="22" spans="1:52" x14ac:dyDescent="0.35">
      <c r="A22" s="1" t="s">
        <v>12</v>
      </c>
      <c r="B22" s="23">
        <f t="shared" si="4"/>
        <v>2.1909145680224662</v>
      </c>
      <c r="C22" s="23">
        <f t="shared" si="5"/>
        <v>2.2347328593829157</v>
      </c>
      <c r="D22" s="23">
        <f t="shared" si="6"/>
        <v>2.279427516570574</v>
      </c>
      <c r="E22" s="23">
        <f t="shared" si="7"/>
        <v>2.3250160669019855</v>
      </c>
      <c r="F22" s="23">
        <f t="shared" si="8"/>
        <v>2.3715163882400252</v>
      </c>
      <c r="G22" s="23">
        <f t="shared" si="9"/>
        <v>2.4189467160048257</v>
      </c>
      <c r="H22" s="23">
        <f t="shared" si="10"/>
        <v>2.4673256503249221</v>
      </c>
      <c r="I22" s="23">
        <f t="shared" si="11"/>
        <v>2.5166721633314206</v>
      </c>
      <c r="J22" s="23">
        <f t="shared" si="12"/>
        <v>2.5670056065980491</v>
      </c>
      <c r="K22" s="23">
        <f t="shared" si="13"/>
        <v>2.6183457187300103</v>
      </c>
      <c r="L22" s="23">
        <f t="shared" si="14"/>
        <v>2.6707126331046105</v>
      </c>
      <c r="M22" s="4">
        <f>$M$6*'Eurostat Collected Portables GU'!M15</f>
        <v>2.7241268857667027</v>
      </c>
      <c r="N22" s="4">
        <f>$N$6*'Eurostat Collected Portables GU'!N15</f>
        <v>4.2976731754006972</v>
      </c>
      <c r="O22" s="4">
        <f>$O$6*'Eurostat Collected Portables GU'!O15</f>
        <v>4.7429920782544874</v>
      </c>
      <c r="P22" s="4">
        <f>$P$6*'Eurostat Collected Portables GU'!P15</f>
        <v>5.4820122627132983</v>
      </c>
      <c r="Q22" s="4">
        <f>$Q$6*'Eurostat Collected Portables GU'!Q15</f>
        <v>5.8358524416634188</v>
      </c>
      <c r="R22" s="4">
        <f>$R$6*'Eurostat Collected Portables GU'!R15</f>
        <v>8.3383767664643056</v>
      </c>
      <c r="S22" s="4">
        <f>$S$6*'Eurostat Collected Portables GU'!S15</f>
        <v>7.4574784541856367</v>
      </c>
      <c r="T22" s="4">
        <f>$T$6*'Eurostat Collected Portables GU'!T15</f>
        <v>8.7935066888666409</v>
      </c>
      <c r="U22" s="4">
        <f>$U$6*'Eurostat Collected Portables GU'!U15</f>
        <v>37.279412610864966</v>
      </c>
      <c r="V22" s="4">
        <f>$V$6*'Eurostat Collected Portables GU'!V15</f>
        <v>17.02217459317799</v>
      </c>
      <c r="W22" s="4">
        <f>$W$6*'Eurostat Collected Portables GU'!W15</f>
        <v>10.747067924684687</v>
      </c>
      <c r="X22" s="51">
        <f t="shared" si="15"/>
        <v>10.96200928317838</v>
      </c>
      <c r="Y22" s="51">
        <f t="shared" si="1"/>
        <v>11.181249468841948</v>
      </c>
      <c r="Z22" s="51">
        <f t="shared" si="1"/>
        <v>11.404874458218787</v>
      </c>
      <c r="AA22" s="51">
        <f t="shared" si="1"/>
        <v>11.632971947383163</v>
      </c>
      <c r="AB22" s="51">
        <f t="shared" si="1"/>
        <v>11.865631386330827</v>
      </c>
      <c r="AC22" s="51">
        <f t="shared" si="1"/>
        <v>12.102944014057444</v>
      </c>
      <c r="AD22" s="51">
        <f t="shared" si="1"/>
        <v>12.345002894338593</v>
      </c>
      <c r="AE22" s="51">
        <f t="shared" si="1"/>
        <v>12.591902952225364</v>
      </c>
      <c r="AF22" s="51">
        <f t="shared" si="16"/>
        <v>13.095579070314379</v>
      </c>
      <c r="AG22" s="51">
        <f t="shared" si="16"/>
        <v>13.619402233126955</v>
      </c>
      <c r="AH22" s="51">
        <f t="shared" si="16"/>
        <v>14.164178322452033</v>
      </c>
      <c r="AI22" s="51">
        <f t="shared" si="16"/>
        <v>14.730745455350114</v>
      </c>
      <c r="AJ22" s="51">
        <f t="shared" si="16"/>
        <v>15.319975273564118</v>
      </c>
      <c r="AK22" s="51">
        <f t="shared" si="16"/>
        <v>15.932774284506683</v>
      </c>
      <c r="AL22" s="51">
        <f t="shared" si="16"/>
        <v>16.570085255886951</v>
      </c>
      <c r="AM22" s="51">
        <f t="shared" si="16"/>
        <v>17.232888666122431</v>
      </c>
      <c r="AN22" s="51">
        <f t="shared" si="16"/>
        <v>17.92220421276733</v>
      </c>
      <c r="AO22" s="51">
        <f t="shared" si="16"/>
        <v>18.639092381278022</v>
      </c>
      <c r="AP22" s="51">
        <f t="shared" si="17"/>
        <v>19.757437924154704</v>
      </c>
      <c r="AQ22" s="51">
        <f t="shared" si="17"/>
        <v>20.942884199603988</v>
      </c>
      <c r="AR22" s="51">
        <f t="shared" si="17"/>
        <v>22.199457251580228</v>
      </c>
      <c r="AS22" s="51">
        <f t="shared" si="17"/>
        <v>23.531424686675042</v>
      </c>
      <c r="AT22" s="51">
        <f t="shared" si="17"/>
        <v>24.943310167875545</v>
      </c>
      <c r="AU22" s="51">
        <f t="shared" si="17"/>
        <v>26.439908777948077</v>
      </c>
      <c r="AV22" s="51">
        <f t="shared" si="17"/>
        <v>28.02630330462496</v>
      </c>
      <c r="AW22" s="51">
        <f t="shared" si="17"/>
        <v>29.70788150290246</v>
      </c>
      <c r="AX22" s="51">
        <f t="shared" si="17"/>
        <v>31.490354393076608</v>
      </c>
      <c r="AY22" s="51">
        <f t="shared" si="17"/>
        <v>33.379775656661202</v>
      </c>
      <c r="AZ22" s="51">
        <f t="shared" si="17"/>
        <v>35.382562196060874</v>
      </c>
    </row>
    <row r="23" spans="1:52" x14ac:dyDescent="0.35">
      <c r="A23" s="1" t="s">
        <v>13</v>
      </c>
      <c r="B23" s="23">
        <f t="shared" si="4"/>
        <v>2.4265228973996056</v>
      </c>
      <c r="C23" s="23">
        <f t="shared" si="5"/>
        <v>2.4750533553475975</v>
      </c>
      <c r="D23" s="23">
        <f t="shared" si="6"/>
        <v>2.5245544224545493</v>
      </c>
      <c r="E23" s="23">
        <f t="shared" si="7"/>
        <v>2.5750455109036405</v>
      </c>
      <c r="F23" s="23">
        <f t="shared" si="8"/>
        <v>2.6265464211217133</v>
      </c>
      <c r="G23" s="23">
        <f t="shared" si="9"/>
        <v>2.6790773495441478</v>
      </c>
      <c r="H23" s="23">
        <f t="shared" si="10"/>
        <v>2.7326588965350309</v>
      </c>
      <c r="I23" s="23">
        <f t="shared" si="11"/>
        <v>2.7873120744657314</v>
      </c>
      <c r="J23" s="23">
        <f t="shared" si="12"/>
        <v>2.8430583159550462</v>
      </c>
      <c r="K23" s="23">
        <f t="shared" si="13"/>
        <v>2.899919482274147</v>
      </c>
      <c r="L23" s="23">
        <f t="shared" si="14"/>
        <v>2.95791787191963</v>
      </c>
      <c r="M23" s="4">
        <f>$M$6*'Eurostat Collected Portables GU'!M16</f>
        <v>3.0170762293580227</v>
      </c>
      <c r="N23" s="4">
        <f>$N$6*'Eurostat Collected Portables GU'!N16</f>
        <v>4.2243599271144499</v>
      </c>
      <c r="O23" s="4">
        <f>$O$6*'Eurostat Collected Portables GU'!O16</f>
        <v>5.331305518730284</v>
      </c>
      <c r="P23" s="4">
        <f>$P$6*'Eurostat Collected Portables GU'!P16</f>
        <v>4.9744519840238635</v>
      </c>
      <c r="Q23" s="4">
        <f>$Q$6*'Eurostat Collected Portables GU'!Q16</f>
        <v>4.3949690524433089</v>
      </c>
      <c r="R23" s="4">
        <f>$R$6*'Eurostat Collected Portables GU'!R16</f>
        <v>5.015914050191963</v>
      </c>
      <c r="S23" s="4">
        <f>$S$6*'Eurostat Collected Portables GU'!S16</f>
        <v>6.656621467946275</v>
      </c>
      <c r="T23" s="4">
        <f>$T$6*'Eurostat Collected Portables GU'!T16</f>
        <v>5.363631289555121</v>
      </c>
      <c r="U23" s="4">
        <f>$U$6*'Eurostat Collected Portables GU'!U16</f>
        <v>19.630776010152179</v>
      </c>
      <c r="V23" s="4">
        <f>$V$6*'Eurostat Collected Portables GU'!V16</f>
        <v>11.699159927430529</v>
      </c>
      <c r="W23" s="4">
        <f>$W$6*'Eurostat Collected Portables GU'!W16</f>
        <v>7.4065624394376641</v>
      </c>
      <c r="X23" s="51">
        <f t="shared" si="15"/>
        <v>7.5546936882264175</v>
      </c>
      <c r="Y23" s="51">
        <f t="shared" si="1"/>
        <v>7.7057875619909462</v>
      </c>
      <c r="Z23" s="51">
        <f t="shared" si="1"/>
        <v>7.859903313230765</v>
      </c>
      <c r="AA23" s="51">
        <f t="shared" si="1"/>
        <v>8.0171013794953794</v>
      </c>
      <c r="AB23" s="51">
        <f t="shared" si="1"/>
        <v>8.1774434070852866</v>
      </c>
      <c r="AC23" s="51">
        <f t="shared" si="1"/>
        <v>8.3409922752269932</v>
      </c>
      <c r="AD23" s="51">
        <f t="shared" si="1"/>
        <v>8.5078121207315327</v>
      </c>
      <c r="AE23" s="51">
        <f t="shared" si="1"/>
        <v>8.6779683631461637</v>
      </c>
      <c r="AF23" s="51">
        <f t="shared" si="16"/>
        <v>9.0250870976720101</v>
      </c>
      <c r="AG23" s="51">
        <f t="shared" si="16"/>
        <v>9.3860905815788911</v>
      </c>
      <c r="AH23" s="51">
        <f t="shared" si="16"/>
        <v>9.7615342048420466</v>
      </c>
      <c r="AI23" s="51">
        <f t="shared" si="16"/>
        <v>10.151995573035729</v>
      </c>
      <c r="AJ23" s="51">
        <f t="shared" si="16"/>
        <v>10.558075395957157</v>
      </c>
      <c r="AK23" s="51">
        <f t="shared" si="16"/>
        <v>10.980398411795443</v>
      </c>
      <c r="AL23" s="51">
        <f t="shared" si="16"/>
        <v>11.419614348267261</v>
      </c>
      <c r="AM23" s="51">
        <f t="shared" si="16"/>
        <v>11.876398922197952</v>
      </c>
      <c r="AN23" s="51">
        <f t="shared" si="16"/>
        <v>12.351454879085869</v>
      </c>
      <c r="AO23" s="51">
        <f t="shared" si="16"/>
        <v>12.845513074249304</v>
      </c>
      <c r="AP23" s="51">
        <f t="shared" si="17"/>
        <v>13.616243858704262</v>
      </c>
      <c r="AQ23" s="51">
        <f t="shared" si="17"/>
        <v>14.433218490226517</v>
      </c>
      <c r="AR23" s="51">
        <f t="shared" si="17"/>
        <v>15.299211599640108</v>
      </c>
      <c r="AS23" s="51">
        <f t="shared" si="17"/>
        <v>16.217164295618513</v>
      </c>
      <c r="AT23" s="51">
        <f t="shared" si="17"/>
        <v>17.190194153355623</v>
      </c>
      <c r="AU23" s="51">
        <f t="shared" si="17"/>
        <v>18.221605802556962</v>
      </c>
      <c r="AV23" s="51">
        <f t="shared" si="17"/>
        <v>19.314902150710381</v>
      </c>
      <c r="AW23" s="51">
        <f t="shared" si="17"/>
        <v>20.473796279753003</v>
      </c>
      <c r="AX23" s="51">
        <f t="shared" si="17"/>
        <v>21.702224056538185</v>
      </c>
      <c r="AY23" s="51">
        <f t="shared" si="17"/>
        <v>23.004357499930475</v>
      </c>
      <c r="AZ23" s="51">
        <f t="shared" si="17"/>
        <v>24.384618949926303</v>
      </c>
    </row>
    <row r="24" spans="1:52" x14ac:dyDescent="0.35">
      <c r="A24" s="1" t="s">
        <v>14</v>
      </c>
      <c r="B24" s="23">
        <f t="shared" si="4"/>
        <v>2.9778949671790946</v>
      </c>
      <c r="C24" s="23">
        <f t="shared" si="5"/>
        <v>3.0374528665226768</v>
      </c>
      <c r="D24" s="23">
        <f t="shared" si="6"/>
        <v>3.0982019238531304</v>
      </c>
      <c r="E24" s="23">
        <f t="shared" si="7"/>
        <v>3.160165962330193</v>
      </c>
      <c r="F24" s="23">
        <f t="shared" si="8"/>
        <v>3.2233692815767969</v>
      </c>
      <c r="G24" s="23">
        <f t="shared" si="9"/>
        <v>3.287836667208333</v>
      </c>
      <c r="H24" s="23">
        <f t="shared" si="10"/>
        <v>3.3535934005524997</v>
      </c>
      <c r="I24" s="23">
        <f t="shared" si="11"/>
        <v>3.4206652685635497</v>
      </c>
      <c r="J24" s="23">
        <f t="shared" si="12"/>
        <v>3.4890785739348207</v>
      </c>
      <c r="K24" s="23">
        <f t="shared" si="13"/>
        <v>3.5588601454135174</v>
      </c>
      <c r="L24" s="23">
        <f t="shared" si="14"/>
        <v>3.6300373483217876</v>
      </c>
      <c r="M24" s="4">
        <f>$M$6*'Eurostat Collected Portables GU'!M17</f>
        <v>3.7026380952882234</v>
      </c>
      <c r="N24" s="4">
        <f>$N$6*'Eurostat Collected Portables GU'!N17</f>
        <v>4.6809571208349148</v>
      </c>
      <c r="O24" s="4">
        <f>$O$6*'Eurostat Collected Portables GU'!O17</f>
        <v>5.6186213850091615</v>
      </c>
      <c r="P24" s="4">
        <f>$P$6*'Eurostat Collected Portables GU'!P17</f>
        <v>6.1232361023387414</v>
      </c>
      <c r="Q24" s="4">
        <f>$Q$6*'Eurostat Collected Portables GU'!Q17</f>
        <v>6.0470696211874291</v>
      </c>
      <c r="R24" s="4">
        <f>$R$6*'Eurostat Collected Portables GU'!R17</f>
        <v>10.210441832254013</v>
      </c>
      <c r="S24" s="4">
        <f>$S$6*'Eurostat Collected Portables GU'!S17</f>
        <v>10.003567057735886</v>
      </c>
      <c r="T24" s="4">
        <f>$T$6*'Eurostat Collected Portables GU'!T17</f>
        <v>10.093201784134115</v>
      </c>
      <c r="U24" s="4">
        <f>$U$6*'Eurostat Collected Portables GU'!U17</f>
        <v>32.169143575790947</v>
      </c>
      <c r="V24" s="4">
        <f>$V$6*'Eurostat Collected Portables GU'!V17</f>
        <v>19.582202425695307</v>
      </c>
      <c r="W24" s="4">
        <f>$W$6*'Eurostat Collected Portables GU'!W17</f>
        <v>12.854494467391453</v>
      </c>
      <c r="X24" s="51">
        <f t="shared" si="15"/>
        <v>13.111584356739282</v>
      </c>
      <c r="Y24" s="51">
        <f t="shared" si="1"/>
        <v>13.373816043874069</v>
      </c>
      <c r="Z24" s="51">
        <f t="shared" si="1"/>
        <v>13.64129236475155</v>
      </c>
      <c r="AA24" s="51">
        <f t="shared" si="1"/>
        <v>13.914118212046581</v>
      </c>
      <c r="AB24" s="51">
        <f t="shared" si="1"/>
        <v>14.192400576287513</v>
      </c>
      <c r="AC24" s="51">
        <f t="shared" si="1"/>
        <v>14.476248587813263</v>
      </c>
      <c r="AD24" s="51">
        <f t="shared" si="1"/>
        <v>14.765773559569528</v>
      </c>
      <c r="AE24" s="51">
        <f t="shared" si="1"/>
        <v>15.061089030760918</v>
      </c>
      <c r="AF24" s="51">
        <f t="shared" si="16"/>
        <v>15.663532591991356</v>
      </c>
      <c r="AG24" s="51">
        <f t="shared" si="16"/>
        <v>16.290073895671011</v>
      </c>
      <c r="AH24" s="51">
        <f t="shared" si="16"/>
        <v>16.941676851497853</v>
      </c>
      <c r="AI24" s="51">
        <f t="shared" si="16"/>
        <v>17.619343925557768</v>
      </c>
      <c r="AJ24" s="51">
        <f t="shared" si="16"/>
        <v>18.324117682580077</v>
      </c>
      <c r="AK24" s="51">
        <f t="shared" si="16"/>
        <v>19.057082389883281</v>
      </c>
      <c r="AL24" s="51">
        <f t="shared" si="16"/>
        <v>19.819365685478612</v>
      </c>
      <c r="AM24" s="51">
        <f t="shared" si="16"/>
        <v>20.612140312897758</v>
      </c>
      <c r="AN24" s="51">
        <f t="shared" si="16"/>
        <v>21.436625925413669</v>
      </c>
      <c r="AO24" s="51">
        <f t="shared" si="16"/>
        <v>22.294090962430214</v>
      </c>
      <c r="AP24" s="51">
        <f t="shared" si="17"/>
        <v>23.631736420176026</v>
      </c>
      <c r="AQ24" s="51">
        <f t="shared" si="17"/>
        <v>25.049640605386585</v>
      </c>
      <c r="AR24" s="51">
        <f t="shared" si="17"/>
        <v>26.552619041709782</v>
      </c>
      <c r="AS24" s="51">
        <f t="shared" si="17"/>
        <v>28.145776184212369</v>
      </c>
      <c r="AT24" s="51">
        <f t="shared" si="17"/>
        <v>29.834522755265112</v>
      </c>
      <c r="AU24" s="51">
        <f t="shared" si="17"/>
        <v>31.624594120581019</v>
      </c>
      <c r="AV24" s="51">
        <f t="shared" si="17"/>
        <v>33.522069767815879</v>
      </c>
      <c r="AW24" s="51">
        <f t="shared" si="17"/>
        <v>35.533393953884833</v>
      </c>
      <c r="AX24" s="51">
        <f t="shared" si="17"/>
        <v>37.665397591117923</v>
      </c>
      <c r="AY24" s="51">
        <f t="shared" si="17"/>
        <v>39.925321446584995</v>
      </c>
      <c r="AZ24" s="51">
        <f t="shared" si="17"/>
        <v>42.320840733380095</v>
      </c>
    </row>
    <row r="25" spans="1:52" x14ac:dyDescent="0.35">
      <c r="A25" s="1" t="s">
        <v>15</v>
      </c>
      <c r="B25" s="23">
        <f t="shared" si="4"/>
        <v>36.171950939013939</v>
      </c>
      <c r="C25" s="23">
        <f t="shared" si="5"/>
        <v>36.895389957794215</v>
      </c>
      <c r="D25" s="23">
        <f t="shared" si="6"/>
        <v>37.6332977569501</v>
      </c>
      <c r="E25" s="23">
        <f t="shared" si="7"/>
        <v>38.385963712089101</v>
      </c>
      <c r="F25" s="23">
        <f t="shared" si="8"/>
        <v>39.153682986330885</v>
      </c>
      <c r="G25" s="23">
        <f t="shared" si="9"/>
        <v>39.936756646057503</v>
      </c>
      <c r="H25" s="23">
        <f t="shared" si="10"/>
        <v>40.735491778978655</v>
      </c>
      <c r="I25" s="23">
        <f t="shared" si="11"/>
        <v>41.550201614558226</v>
      </c>
      <c r="J25" s="23">
        <f t="shared" si="12"/>
        <v>42.381205646849388</v>
      </c>
      <c r="K25" s="23">
        <f t="shared" si="13"/>
        <v>43.228829759786379</v>
      </c>
      <c r="L25" s="23">
        <f t="shared" si="14"/>
        <v>44.093406354982108</v>
      </c>
      <c r="M25" s="4">
        <f>$M$6*'Eurostat Collected Portables GU'!M18</f>
        <v>44.975274482081751</v>
      </c>
      <c r="N25" s="4">
        <f>$N$6*'Eurostat Collected Portables GU'!N18</f>
        <v>65.647569377562832</v>
      </c>
      <c r="O25" s="4">
        <f>$O$6*'Eurostat Collected Portables GU'!O18</f>
        <v>76.88207736078283</v>
      </c>
      <c r="P25" s="4">
        <f>$P$6*'Eurostat Collected Portables GU'!P18</f>
        <v>86.565218349434872</v>
      </c>
      <c r="Q25" s="4">
        <f>$Q$6*'Eurostat Collected Portables GU'!Q18</f>
        <v>79.049985151486382</v>
      </c>
      <c r="R25" s="4">
        <f>$R$6*'Eurostat Collected Portables GU'!R18</f>
        <v>85.870810626440971</v>
      </c>
      <c r="S25" s="4">
        <f>$S$6*'Eurostat Collected Portables GU'!S18</f>
        <v>71.471268255872047</v>
      </c>
      <c r="T25" s="4">
        <f>$T$6*'Eurostat Collected Portables GU'!T18</f>
        <v>85.812779960951175</v>
      </c>
      <c r="U25" s="4">
        <f>$U$6*'Eurostat Collected Portables GU'!U18</f>
        <v>280.24715388345919</v>
      </c>
      <c r="V25" s="4">
        <f>$V$6*'Eurostat Collected Portables GU'!V18</f>
        <v>140.41283546309654</v>
      </c>
      <c r="W25" s="4">
        <f>$W$6*'Eurostat Collected Portables GU'!W18</f>
        <v>84.773453148959078</v>
      </c>
      <c r="X25" s="51">
        <f t="shared" si="15"/>
        <v>86.468922211938263</v>
      </c>
      <c r="Y25" s="51">
        <f t="shared" si="1"/>
        <v>88.198300656177025</v>
      </c>
      <c r="Z25" s="51">
        <f t="shared" si="1"/>
        <v>89.962266669300561</v>
      </c>
      <c r="AA25" s="51">
        <f t="shared" si="1"/>
        <v>91.761512002686572</v>
      </c>
      <c r="AB25" s="51">
        <f t="shared" si="1"/>
        <v>93.596742242740305</v>
      </c>
      <c r="AC25" s="51">
        <f t="shared" si="1"/>
        <v>95.468677087595111</v>
      </c>
      <c r="AD25" s="51">
        <f t="shared" si="1"/>
        <v>97.378050629347015</v>
      </c>
      <c r="AE25" s="51">
        <f t="shared" si="1"/>
        <v>99.325611641933961</v>
      </c>
      <c r="AF25" s="51">
        <f t="shared" si="16"/>
        <v>103.29863610761132</v>
      </c>
      <c r="AG25" s="51">
        <f t="shared" si="16"/>
        <v>107.43058155191576</v>
      </c>
      <c r="AH25" s="51">
        <f t="shared" si="16"/>
        <v>111.72780481399239</v>
      </c>
      <c r="AI25" s="51">
        <f t="shared" si="16"/>
        <v>116.19691700655208</v>
      </c>
      <c r="AJ25" s="51">
        <f t="shared" si="16"/>
        <v>120.84479368681417</v>
      </c>
      <c r="AK25" s="51">
        <f t="shared" si="16"/>
        <v>125.67858543428673</v>
      </c>
      <c r="AL25" s="51">
        <f t="shared" si="16"/>
        <v>130.70572885165819</v>
      </c>
      <c r="AM25" s="51">
        <f t="shared" si="16"/>
        <v>135.93395800572452</v>
      </c>
      <c r="AN25" s="51">
        <f t="shared" si="16"/>
        <v>141.3713163259535</v>
      </c>
      <c r="AO25" s="51">
        <f t="shared" si="16"/>
        <v>147.02616897899165</v>
      </c>
      <c r="AP25" s="51">
        <f t="shared" si="17"/>
        <v>155.84773911773115</v>
      </c>
      <c r="AQ25" s="51">
        <f t="shared" si="17"/>
        <v>165.19860346479501</v>
      </c>
      <c r="AR25" s="51">
        <f t="shared" si="17"/>
        <v>175.1105196726827</v>
      </c>
      <c r="AS25" s="51">
        <f t="shared" si="17"/>
        <v>185.61715085304365</v>
      </c>
      <c r="AT25" s="51">
        <f t="shared" si="17"/>
        <v>196.75417990422628</v>
      </c>
      <c r="AU25" s="51">
        <f t="shared" si="17"/>
        <v>208.55943069847984</v>
      </c>
      <c r="AV25" s="51">
        <f t="shared" si="17"/>
        <v>221.07299654038863</v>
      </c>
      <c r="AW25" s="51">
        <f t="shared" si="17"/>
        <v>234.33737633281194</v>
      </c>
      <c r="AX25" s="51">
        <f t="shared" si="17"/>
        <v>248.39761891278067</v>
      </c>
      <c r="AY25" s="51">
        <f t="shared" si="17"/>
        <v>263.30147604754751</v>
      </c>
      <c r="AZ25" s="51">
        <f t="shared" si="17"/>
        <v>279.09956461040036</v>
      </c>
    </row>
    <row r="26" spans="1:52" x14ac:dyDescent="0.35">
      <c r="A26" s="1" t="s">
        <v>16</v>
      </c>
      <c r="B26" s="23">
        <f t="shared" si="4"/>
        <v>0.6169537697092089</v>
      </c>
      <c r="C26" s="23">
        <f t="shared" si="5"/>
        <v>0.62929284510339312</v>
      </c>
      <c r="D26" s="23">
        <f t="shared" si="6"/>
        <v>0.64187870200546104</v>
      </c>
      <c r="E26" s="23">
        <f t="shared" si="7"/>
        <v>0.65471627604557026</v>
      </c>
      <c r="F26" s="23">
        <f t="shared" si="8"/>
        <v>0.66781060156648164</v>
      </c>
      <c r="G26" s="23">
        <f t="shared" si="9"/>
        <v>0.68116681359781128</v>
      </c>
      <c r="H26" s="23">
        <f t="shared" si="10"/>
        <v>0.6947901498697675</v>
      </c>
      <c r="I26" s="23">
        <f t="shared" si="11"/>
        <v>0.70868595286716285</v>
      </c>
      <c r="J26" s="23">
        <f t="shared" si="12"/>
        <v>0.72285967192450606</v>
      </c>
      <c r="K26" s="23">
        <f t="shared" si="13"/>
        <v>0.73731686536299623</v>
      </c>
      <c r="L26" s="23">
        <f t="shared" si="14"/>
        <v>0.75206320267025617</v>
      </c>
      <c r="M26" s="4">
        <f>$M$6*'Eurostat Collected Portables GU'!M19</f>
        <v>0.76710446672366128</v>
      </c>
      <c r="N26" s="4">
        <f>$N$6*'Eurostat Collected Portables GU'!N19</f>
        <v>1.0519921055534913</v>
      </c>
      <c r="O26" s="4">
        <f>$O$6*'Eurostat Collected Portables GU'!O19</f>
        <v>1.2131114353997055</v>
      </c>
      <c r="P26" s="4">
        <f>$P$6*'Eurostat Collected Portables GU'!P19</f>
        <v>1.3276042876752139</v>
      </c>
      <c r="Q26" s="4">
        <f>$Q$6*'Eurostat Collected Portables GU'!Q19</f>
        <v>1.016971605115609</v>
      </c>
      <c r="R26" s="4">
        <f>$R$6*'Eurostat Collected Portables GU'!R19</f>
        <v>1.5284009474321774</v>
      </c>
      <c r="S26" s="4">
        <f>$S$6*'Eurostat Collected Portables GU'!S19</f>
        <v>1.694881466860372</v>
      </c>
      <c r="T26" s="4">
        <f>$T$6*'Eurostat Collected Portables GU'!T19</f>
        <v>1.908413051278822</v>
      </c>
      <c r="U26" s="4">
        <f>$U$6*'Eurostat Collected Portables GU'!U19</f>
        <v>6.7966578166484446</v>
      </c>
      <c r="V26" s="4">
        <f>$V$6*'Eurostat Collected Portables GU'!V19</f>
        <v>4.1550189951851779</v>
      </c>
      <c r="W26" s="4">
        <f>$W$6*'Eurostat Collected Portables GU'!W19</f>
        <v>2.5595946898009361</v>
      </c>
      <c r="X26" s="51">
        <f t="shared" si="15"/>
        <v>2.6107865835969548</v>
      </c>
      <c r="Y26" s="51">
        <f t="shared" si="15"/>
        <v>2.6630023152688937</v>
      </c>
      <c r="Z26" s="51">
        <f t="shared" si="15"/>
        <v>2.7162623615742718</v>
      </c>
      <c r="AA26" s="51">
        <f t="shared" si="15"/>
        <v>2.7705876088057573</v>
      </c>
      <c r="AB26" s="51">
        <f t="shared" si="15"/>
        <v>2.8259993609818723</v>
      </c>
      <c r="AC26" s="51">
        <f t="shared" si="15"/>
        <v>2.8825193482015097</v>
      </c>
      <c r="AD26" s="51">
        <f t="shared" si="15"/>
        <v>2.94016973516554</v>
      </c>
      <c r="AE26" s="51">
        <f t="shared" si="15"/>
        <v>2.9989731298688507</v>
      </c>
      <c r="AF26" s="51">
        <f t="shared" si="16"/>
        <v>3.1189320550636048</v>
      </c>
      <c r="AG26" s="51">
        <f t="shared" si="16"/>
        <v>3.2436893372661491</v>
      </c>
      <c r="AH26" s="51">
        <f t="shared" si="16"/>
        <v>3.3734369107567952</v>
      </c>
      <c r="AI26" s="51">
        <f t="shared" si="16"/>
        <v>3.5083743871870672</v>
      </c>
      <c r="AJ26" s="51">
        <f t="shared" si="16"/>
        <v>3.6487093626745497</v>
      </c>
      <c r="AK26" s="51">
        <f t="shared" si="16"/>
        <v>3.7946577371815318</v>
      </c>
      <c r="AL26" s="51">
        <f t="shared" si="16"/>
        <v>3.9464440466687929</v>
      </c>
      <c r="AM26" s="51">
        <f t="shared" si="16"/>
        <v>4.1043018085355447</v>
      </c>
      <c r="AN26" s="51">
        <f t="shared" si="16"/>
        <v>4.2684738808769662</v>
      </c>
      <c r="AO26" s="51">
        <f t="shared" si="16"/>
        <v>4.4392128361120449</v>
      </c>
      <c r="AP26" s="51">
        <f t="shared" si="17"/>
        <v>4.7055656062787676</v>
      </c>
      <c r="AQ26" s="51">
        <f t="shared" si="17"/>
        <v>4.9878995426554935</v>
      </c>
      <c r="AR26" s="51">
        <f t="shared" si="17"/>
        <v>5.2871735152148229</v>
      </c>
      <c r="AS26" s="51">
        <f t="shared" si="17"/>
        <v>5.6044039261277119</v>
      </c>
      <c r="AT26" s="51">
        <f t="shared" si="17"/>
        <v>5.9406681616953749</v>
      </c>
      <c r="AU26" s="51">
        <f t="shared" si="17"/>
        <v>6.2971082513970975</v>
      </c>
      <c r="AV26" s="51">
        <f t="shared" si="17"/>
        <v>6.6749347464809237</v>
      </c>
      <c r="AW26" s="51">
        <f t="shared" si="17"/>
        <v>7.0754308312697791</v>
      </c>
      <c r="AX26" s="51">
        <f t="shared" si="17"/>
        <v>7.4999566811459655</v>
      </c>
      <c r="AY26" s="51">
        <f t="shared" si="17"/>
        <v>7.949954082014723</v>
      </c>
      <c r="AZ26" s="51">
        <f t="shared" si="17"/>
        <v>8.4269513269356064</v>
      </c>
    </row>
    <row r="27" spans="1:52" x14ac:dyDescent="0.35">
      <c r="A27" s="1" t="s">
        <v>17</v>
      </c>
      <c r="B27" s="23">
        <f t="shared" si="4"/>
        <v>1.0347334877800118</v>
      </c>
      <c r="C27" s="23">
        <f t="shared" si="5"/>
        <v>1.0554281575356121</v>
      </c>
      <c r="D27" s="23">
        <f t="shared" si="6"/>
        <v>1.0765367206863243</v>
      </c>
      <c r="E27" s="23">
        <f t="shared" si="7"/>
        <v>1.0980674551000509</v>
      </c>
      <c r="F27" s="23">
        <f t="shared" si="8"/>
        <v>1.1200288042020519</v>
      </c>
      <c r="G27" s="23">
        <f t="shared" si="9"/>
        <v>1.142429380286093</v>
      </c>
      <c r="H27" s="23">
        <f t="shared" si="10"/>
        <v>1.1652779678918148</v>
      </c>
      <c r="I27" s="23">
        <f t="shared" si="11"/>
        <v>1.1885835272496512</v>
      </c>
      <c r="J27" s="23">
        <f t="shared" si="12"/>
        <v>1.2123551977946443</v>
      </c>
      <c r="K27" s="23">
        <f t="shared" si="13"/>
        <v>1.2366023017505372</v>
      </c>
      <c r="L27" s="23">
        <f t="shared" si="14"/>
        <v>1.2613343477855479</v>
      </c>
      <c r="M27" s="4">
        <f>$M$6*'Eurostat Collected Portables GU'!M20</f>
        <v>1.2865610347412588</v>
      </c>
      <c r="N27" s="4">
        <f>$N$6*'Eurostat Collected Portables GU'!N20</f>
        <v>2.0632093232948319</v>
      </c>
      <c r="O27" s="4">
        <f>$O$6*'Eurostat Collected Portables GU'!O20</f>
        <v>2.5174342569196893</v>
      </c>
      <c r="P27" s="4">
        <f>$P$6*'Eurostat Collected Portables GU'!P20</f>
        <v>2.2397677778466192</v>
      </c>
      <c r="Q27" s="4">
        <f>$Q$6*'Eurostat Collected Portables GU'!Q20</f>
        <v>2.4172632767747939</v>
      </c>
      <c r="R27" s="4">
        <f>$R$6*'Eurostat Collected Portables GU'!R20</f>
        <v>3.3914222206335296</v>
      </c>
      <c r="S27" s="4">
        <f>$S$6*'Eurostat Collected Portables GU'!S20</f>
        <v>2.6138838622246627</v>
      </c>
      <c r="T27" s="4">
        <f>$T$6*'Eurostat Collected Portables GU'!T20</f>
        <v>2.9860083517853981</v>
      </c>
      <c r="U27" s="4">
        <f>$U$6*'Eurostat Collected Portables GU'!U20</f>
        <v>9.0451761920810121</v>
      </c>
      <c r="V27" s="4">
        <f>$V$6*'Eurostat Collected Portables GU'!V20</f>
        <v>4.7447636267598492</v>
      </c>
      <c r="W27" s="4">
        <f>$W$6*'Eurostat Collected Portables GU'!W20</f>
        <v>3.1974747544516426</v>
      </c>
      <c r="X27" s="51">
        <f t="shared" si="15"/>
        <v>3.2614242495406756</v>
      </c>
      <c r="Y27" s="51">
        <f t="shared" si="15"/>
        <v>3.3266527345314891</v>
      </c>
      <c r="Z27" s="51">
        <f t="shared" si="15"/>
        <v>3.3931857892221191</v>
      </c>
      <c r="AA27" s="51">
        <f t="shared" si="15"/>
        <v>3.4610495050065615</v>
      </c>
      <c r="AB27" s="51">
        <f t="shared" si="15"/>
        <v>3.5302704951066928</v>
      </c>
      <c r="AC27" s="51">
        <f t="shared" si="15"/>
        <v>3.6008759050088268</v>
      </c>
      <c r="AD27" s="51">
        <f t="shared" si="15"/>
        <v>3.6728934231090031</v>
      </c>
      <c r="AE27" s="51">
        <f t="shared" si="15"/>
        <v>3.7463512915711834</v>
      </c>
      <c r="AF27" s="51">
        <f t="shared" si="16"/>
        <v>3.8962053432340307</v>
      </c>
      <c r="AG27" s="51">
        <f t="shared" si="16"/>
        <v>4.0520535569633918</v>
      </c>
      <c r="AH27" s="51">
        <f t="shared" si="16"/>
        <v>4.2141356992419272</v>
      </c>
      <c r="AI27" s="51">
        <f t="shared" si="16"/>
        <v>4.3827011272116039</v>
      </c>
      <c r="AJ27" s="51">
        <f t="shared" si="16"/>
        <v>4.5580091723000677</v>
      </c>
      <c r="AK27" s="51">
        <f t="shared" si="16"/>
        <v>4.7403295391920706</v>
      </c>
      <c r="AL27" s="51">
        <f t="shared" si="16"/>
        <v>4.9299427207597537</v>
      </c>
      <c r="AM27" s="51">
        <f t="shared" si="16"/>
        <v>5.1271404295901437</v>
      </c>
      <c r="AN27" s="51">
        <f t="shared" si="16"/>
        <v>5.3322260467737497</v>
      </c>
      <c r="AO27" s="51">
        <f t="shared" si="16"/>
        <v>5.5455150886446996</v>
      </c>
      <c r="AP27" s="51">
        <f t="shared" si="17"/>
        <v>5.8782459939633815</v>
      </c>
      <c r="AQ27" s="51">
        <f t="shared" si="17"/>
        <v>6.2309407536011845</v>
      </c>
      <c r="AR27" s="51">
        <f t="shared" si="17"/>
        <v>6.6047971988172556</v>
      </c>
      <c r="AS27" s="51">
        <f t="shared" si="17"/>
        <v>7.0010850307462906</v>
      </c>
      <c r="AT27" s="51">
        <f t="shared" si="17"/>
        <v>7.4211501325910678</v>
      </c>
      <c r="AU27" s="51">
        <f t="shared" si="17"/>
        <v>7.8664191405465322</v>
      </c>
      <c r="AV27" s="51">
        <f t="shared" si="17"/>
        <v>8.3384042889793246</v>
      </c>
      <c r="AW27" s="51">
        <f t="shared" si="17"/>
        <v>8.8387085463180846</v>
      </c>
      <c r="AX27" s="51">
        <f t="shared" si="17"/>
        <v>9.3690310590971695</v>
      </c>
      <c r="AY27" s="51">
        <f t="shared" si="17"/>
        <v>9.9311729226430003</v>
      </c>
      <c r="AZ27" s="51">
        <f t="shared" si="17"/>
        <v>10.52704329800158</v>
      </c>
    </row>
    <row r="28" spans="1:52" x14ac:dyDescent="0.35">
      <c r="A28" s="1" t="s">
        <v>18</v>
      </c>
      <c r="B28" s="23">
        <f t="shared" si="4"/>
        <v>0.64610119190019522</v>
      </c>
      <c r="C28" s="23">
        <f t="shared" si="5"/>
        <v>0.65902321573819911</v>
      </c>
      <c r="D28" s="23">
        <f t="shared" si="6"/>
        <v>0.67220368005296305</v>
      </c>
      <c r="E28" s="23">
        <f t="shared" si="7"/>
        <v>0.68564775365402231</v>
      </c>
      <c r="F28" s="23">
        <f t="shared" si="8"/>
        <v>0.69936070872710276</v>
      </c>
      <c r="G28" s="23">
        <f t="shared" si="9"/>
        <v>0.71334792290164484</v>
      </c>
      <c r="H28" s="23">
        <f t="shared" si="10"/>
        <v>0.72761488135967778</v>
      </c>
      <c r="I28" s="23">
        <f t="shared" si="11"/>
        <v>0.74216717898687135</v>
      </c>
      <c r="J28" s="23">
        <f t="shared" si="12"/>
        <v>0.75701052256660883</v>
      </c>
      <c r="K28" s="23">
        <f t="shared" si="13"/>
        <v>0.77215073301794102</v>
      </c>
      <c r="L28" s="23">
        <f t="shared" si="14"/>
        <v>0.78759374767829982</v>
      </c>
      <c r="M28" s="4">
        <f>$M$6*'Eurostat Collected Portables GU'!M21</f>
        <v>0.80334562263186582</v>
      </c>
      <c r="N28" s="4">
        <f>$N$6*'Eurostat Collected Portables GU'!N21</f>
        <v>1.0438371279910612</v>
      </c>
      <c r="O28" s="4">
        <f>$O$6*'Eurostat Collected Portables GU'!O21</f>
        <v>1.0671732176072597</v>
      </c>
      <c r="P28" s="4">
        <f>$P$6*'Eurostat Collected Portables GU'!P21</f>
        <v>1.0927899238687135</v>
      </c>
      <c r="Q28" s="4">
        <f>$Q$6*'Eurostat Collected Portables GU'!Q21</f>
        <v>0.82922300109426583</v>
      </c>
      <c r="R28" s="4">
        <f>$R$6*'Eurostat Collected Portables GU'!R21</f>
        <v>1.030992355072593</v>
      </c>
      <c r="S28" s="4">
        <f>$S$6*'Eurostat Collected Portables GU'!S21</f>
        <v>0.82107591061235796</v>
      </c>
      <c r="T28" s="4">
        <f>$T$6*'Eurostat Collected Portables GU'!T21</f>
        <v>1.1516285654268754</v>
      </c>
      <c r="U28" s="4">
        <f>$U$6*'Eurostat Collected Portables GU'!U21</f>
        <v>3.9860098473577343</v>
      </c>
      <c r="V28" s="4">
        <f>$V$6*'Eurostat Collected Portables GU'!V21</f>
        <v>2.1847357942425294</v>
      </c>
      <c r="W28" s="4">
        <f>$W$6*'Eurostat Collected Portables GU'!W21</f>
        <v>1.3322811476881844</v>
      </c>
      <c r="X28" s="51">
        <f t="shared" si="15"/>
        <v>1.3589267706419481</v>
      </c>
      <c r="Y28" s="51">
        <f t="shared" si="15"/>
        <v>1.386105306054787</v>
      </c>
      <c r="Z28" s="51">
        <f t="shared" si="15"/>
        <v>1.4138274121758827</v>
      </c>
      <c r="AA28" s="51">
        <f t="shared" si="15"/>
        <v>1.4421039604194004</v>
      </c>
      <c r="AB28" s="51">
        <f t="shared" si="15"/>
        <v>1.4709460396277885</v>
      </c>
      <c r="AC28" s="51">
        <f t="shared" si="15"/>
        <v>1.5003649604203442</v>
      </c>
      <c r="AD28" s="51">
        <f t="shared" si="15"/>
        <v>1.530372259628751</v>
      </c>
      <c r="AE28" s="51">
        <f t="shared" si="15"/>
        <v>1.5609797048213261</v>
      </c>
      <c r="AF28" s="51">
        <f t="shared" si="16"/>
        <v>1.6234188930141791</v>
      </c>
      <c r="AG28" s="51">
        <f t="shared" si="16"/>
        <v>1.6883556487347462</v>
      </c>
      <c r="AH28" s="51">
        <f t="shared" si="16"/>
        <v>1.755889874684136</v>
      </c>
      <c r="AI28" s="51">
        <f t="shared" si="16"/>
        <v>1.8261254696715015</v>
      </c>
      <c r="AJ28" s="51">
        <f t="shared" si="16"/>
        <v>1.8991704884583616</v>
      </c>
      <c r="AK28" s="51">
        <f t="shared" si="16"/>
        <v>1.9751373079966961</v>
      </c>
      <c r="AL28" s="51">
        <f t="shared" si="16"/>
        <v>2.0541428003165638</v>
      </c>
      <c r="AM28" s="51">
        <f t="shared" si="16"/>
        <v>2.1363085123292263</v>
      </c>
      <c r="AN28" s="51">
        <f t="shared" si="16"/>
        <v>2.2217608528223951</v>
      </c>
      <c r="AO28" s="51">
        <f t="shared" si="16"/>
        <v>2.310631286935291</v>
      </c>
      <c r="AP28" s="51">
        <f t="shared" si="17"/>
        <v>2.4492691641514086</v>
      </c>
      <c r="AQ28" s="51">
        <f t="shared" si="17"/>
        <v>2.5962253140004932</v>
      </c>
      <c r="AR28" s="51">
        <f t="shared" si="17"/>
        <v>2.7519988328405227</v>
      </c>
      <c r="AS28" s="51">
        <f t="shared" si="17"/>
        <v>2.9171187628109543</v>
      </c>
      <c r="AT28" s="51">
        <f t="shared" si="17"/>
        <v>3.0921458885796116</v>
      </c>
      <c r="AU28" s="51">
        <f t="shared" si="17"/>
        <v>3.2776746418943885</v>
      </c>
      <c r="AV28" s="51">
        <f t="shared" si="17"/>
        <v>3.4743351204080519</v>
      </c>
      <c r="AW28" s="51">
        <f t="shared" si="17"/>
        <v>3.6827952276325351</v>
      </c>
      <c r="AX28" s="51">
        <f t="shared" si="17"/>
        <v>3.9037629412904873</v>
      </c>
      <c r="AY28" s="51">
        <f t="shared" si="17"/>
        <v>4.1379887177679162</v>
      </c>
      <c r="AZ28" s="51">
        <f t="shared" si="17"/>
        <v>4.3862680408339916</v>
      </c>
    </row>
    <row r="29" spans="1:52" x14ac:dyDescent="0.35">
      <c r="A29" s="1" t="s">
        <v>19</v>
      </c>
      <c r="B29" s="23">
        <f t="shared" si="4"/>
        <v>8.7442266572958741E-2</v>
      </c>
      <c r="C29" s="23">
        <f t="shared" si="5"/>
        <v>8.9191111904417919E-2</v>
      </c>
      <c r="D29" s="23">
        <f t="shared" si="6"/>
        <v>9.0974934142506278E-2</v>
      </c>
      <c r="E29" s="23">
        <f t="shared" si="7"/>
        <v>9.2794432825356404E-2</v>
      </c>
      <c r="F29" s="23">
        <f t="shared" si="8"/>
        <v>9.4650321481863531E-2</v>
      </c>
      <c r="G29" s="23">
        <f t="shared" si="9"/>
        <v>9.6543327911500804E-2</v>
      </c>
      <c r="H29" s="23">
        <f t="shared" si="10"/>
        <v>9.8474194469730825E-2</v>
      </c>
      <c r="I29" s="23">
        <f t="shared" si="11"/>
        <v>0.10044367835912545</v>
      </c>
      <c r="J29" s="23">
        <f t="shared" si="12"/>
        <v>0.10245255192630795</v>
      </c>
      <c r="K29" s="23">
        <f t="shared" si="13"/>
        <v>0.10450160296483411</v>
      </c>
      <c r="L29" s="23">
        <f t="shared" si="14"/>
        <v>0.1065916350241308</v>
      </c>
      <c r="M29" s="4">
        <f>$M$6*'Eurostat Collected Portables GU'!M22</f>
        <v>0.10872346772461342</v>
      </c>
      <c r="N29" s="4">
        <f>$N$6*'Eurostat Collected Portables GU'!N22</f>
        <v>0.16309955124860331</v>
      </c>
      <c r="O29" s="4">
        <f>$O$6*'Eurostat Collected Portables GU'!O22</f>
        <v>0.35572440586908655</v>
      </c>
      <c r="P29" s="4">
        <f>$P$6*'Eurostat Collected Portables GU'!P22</f>
        <v>0.18965775538217342</v>
      </c>
      <c r="Q29" s="4">
        <f>$Q$6*'Eurostat Collected Portables GU'!Q22</f>
        <v>0.27380004753112552</v>
      </c>
      <c r="R29" s="4">
        <f>$R$6*'Eurostat Collected Portables GU'!R22</f>
        <v>0.20800722953218984</v>
      </c>
      <c r="S29" s="4">
        <f>$S$6*'Eurostat Collected Portables GU'!S22</f>
        <v>0.17325454994572692</v>
      </c>
      <c r="T29" s="4">
        <f>$T$6*'Eurostat Collected Portables GU'!T22</f>
        <v>0.21387387643641972</v>
      </c>
      <c r="U29" s="4">
        <f>$U$6*'Eurostat Collected Portables GU'!U22</f>
        <v>0.76654035526110276</v>
      </c>
      <c r="V29" s="4">
        <f>$V$6*'Eurostat Collected Portables GU'!V22</f>
        <v>0.4691150478434879</v>
      </c>
      <c r="W29" s="4">
        <f>$W$6*'Eurostat Collected Portables GU'!W22</f>
        <v>0.2826050919338573</v>
      </c>
      <c r="X29" s="51">
        <f t="shared" si="15"/>
        <v>0.28825719377253445</v>
      </c>
      <c r="Y29" s="51">
        <f t="shared" si="15"/>
        <v>0.29402233764798513</v>
      </c>
      <c r="Z29" s="51">
        <f t="shared" si="15"/>
        <v>0.29990278440094481</v>
      </c>
      <c r="AA29" s="51">
        <f t="shared" si="15"/>
        <v>0.30590084008896373</v>
      </c>
      <c r="AB29" s="51">
        <f t="shared" si="15"/>
        <v>0.31201885689074299</v>
      </c>
      <c r="AC29" s="51">
        <f t="shared" si="15"/>
        <v>0.31825923402855782</v>
      </c>
      <c r="AD29" s="51">
        <f t="shared" si="15"/>
        <v>0.324624418709129</v>
      </c>
      <c r="AE29" s="51">
        <f t="shared" si="15"/>
        <v>0.3311169070833116</v>
      </c>
      <c r="AF29" s="51">
        <f t="shared" si="16"/>
        <v>0.34436158336664408</v>
      </c>
      <c r="AG29" s="51">
        <f t="shared" si="16"/>
        <v>0.35813604670130983</v>
      </c>
      <c r="AH29" s="51">
        <f t="shared" si="16"/>
        <v>0.37246148856936223</v>
      </c>
      <c r="AI29" s="51">
        <f t="shared" si="16"/>
        <v>0.3873599481121367</v>
      </c>
      <c r="AJ29" s="51">
        <f t="shared" si="16"/>
        <v>0.40285434603662218</v>
      </c>
      <c r="AK29" s="51">
        <f t="shared" si="16"/>
        <v>0.41896851987808709</v>
      </c>
      <c r="AL29" s="51">
        <f t="shared" si="16"/>
        <v>0.43572726067321055</v>
      </c>
      <c r="AM29" s="51">
        <f t="shared" si="16"/>
        <v>0.45315635110013897</v>
      </c>
      <c r="AN29" s="51">
        <f t="shared" si="16"/>
        <v>0.47128260514414455</v>
      </c>
      <c r="AO29" s="51">
        <f t="shared" si="16"/>
        <v>0.49013390934991036</v>
      </c>
      <c r="AP29" s="51">
        <f t="shared" si="17"/>
        <v>0.51954194391090502</v>
      </c>
      <c r="AQ29" s="51">
        <f t="shared" si="17"/>
        <v>0.55071446054555928</v>
      </c>
      <c r="AR29" s="51">
        <f t="shared" si="17"/>
        <v>0.58375732817829284</v>
      </c>
      <c r="AS29" s="51">
        <f t="shared" si="17"/>
        <v>0.61878276786899045</v>
      </c>
      <c r="AT29" s="51">
        <f t="shared" si="17"/>
        <v>0.65590973394112984</v>
      </c>
      <c r="AU29" s="51">
        <f t="shared" si="17"/>
        <v>0.69526431797759758</v>
      </c>
      <c r="AV29" s="51">
        <f t="shared" si="17"/>
        <v>0.7369801770562534</v>
      </c>
      <c r="AW29" s="51">
        <f t="shared" si="17"/>
        <v>0.78119898767962859</v>
      </c>
      <c r="AX29" s="51">
        <f t="shared" si="17"/>
        <v>0.82807092694040629</v>
      </c>
      <c r="AY29" s="51">
        <f t="shared" si="17"/>
        <v>0.87775518255683072</v>
      </c>
      <c r="AZ29" s="51">
        <f t="shared" si="17"/>
        <v>0.93042049351024059</v>
      </c>
    </row>
    <row r="30" spans="1:52" x14ac:dyDescent="0.35">
      <c r="A30" s="1" t="s">
        <v>20</v>
      </c>
      <c r="B30" s="23">
        <f t="shared" si="4"/>
        <v>16.133098182710892</v>
      </c>
      <c r="C30" s="23">
        <f t="shared" si="5"/>
        <v>16.455760146365112</v>
      </c>
      <c r="D30" s="23">
        <f t="shared" si="6"/>
        <v>16.784875349292413</v>
      </c>
      <c r="E30" s="23">
        <f t="shared" si="7"/>
        <v>17.120572856278262</v>
      </c>
      <c r="F30" s="23">
        <f t="shared" si="8"/>
        <v>17.462984313403826</v>
      </c>
      <c r="G30" s="23">
        <f t="shared" si="9"/>
        <v>17.812243999671903</v>
      </c>
      <c r="H30" s="23">
        <f t="shared" si="10"/>
        <v>18.16848887966534</v>
      </c>
      <c r="I30" s="23">
        <f t="shared" si="11"/>
        <v>18.531858657258645</v>
      </c>
      <c r="J30" s="23">
        <f t="shared" si="12"/>
        <v>18.902495830403819</v>
      </c>
      <c r="K30" s="23">
        <f t="shared" si="13"/>
        <v>19.280545747011896</v>
      </c>
      <c r="L30" s="23">
        <f t="shared" si="14"/>
        <v>19.666156661952133</v>
      </c>
      <c r="M30" s="4">
        <f>$M$6*'Eurostat Collected Portables GU'!M23</f>
        <v>20.059479795191177</v>
      </c>
      <c r="N30" s="4">
        <f>$N$6*'Eurostat Collected Portables GU'!N23</f>
        <v>26.895116000894685</v>
      </c>
      <c r="O30" s="4">
        <f>$O$6*'Eurostat Collected Portables GU'!O23</f>
        <v>28.795434598171955</v>
      </c>
      <c r="P30" s="4">
        <f>$P$6*'Eurostat Collected Portables GU'!P23</f>
        <v>29.45114001434607</v>
      </c>
      <c r="Q30" s="4">
        <f>$Q$6*'Eurostat Collected Portables GU'!Q23</f>
        <v>26.832404658050301</v>
      </c>
      <c r="R30" s="4">
        <f>$R$6*'Eurostat Collected Portables GU'!R23</f>
        <v>35.668717968476379</v>
      </c>
      <c r="S30" s="4">
        <f>$S$6*'Eurostat Collected Portables GU'!S23</f>
        <v>30.131226077517724</v>
      </c>
      <c r="T30" s="4">
        <f>$T$6*'Eurostat Collected Portables GU'!T23</f>
        <v>35.445482060174328</v>
      </c>
      <c r="U30" s="4">
        <f>$U$6*'Eurostat Collected Portables GU'!U23</f>
        <v>117.40843108082558</v>
      </c>
      <c r="V30" s="4">
        <f>$V$6*'Eurostat Collected Portables GU'!V23</f>
        <v>62.767593401458676</v>
      </c>
      <c r="W30" s="4">
        <f>$W$6*'Eurostat Collected Portables GU'!W23</f>
        <v>36.722513089005233</v>
      </c>
      <c r="X30" s="51">
        <f t="shared" si="15"/>
        <v>37.456963350785337</v>
      </c>
      <c r="Y30" s="51">
        <f t="shared" si="15"/>
        <v>38.206102617801044</v>
      </c>
      <c r="Z30" s="51">
        <f t="shared" si="15"/>
        <v>38.970224670157066</v>
      </c>
      <c r="AA30" s="51">
        <f t="shared" si="15"/>
        <v>39.749629163560208</v>
      </c>
      <c r="AB30" s="51">
        <f t="shared" si="15"/>
        <v>40.54462174683141</v>
      </c>
      <c r="AC30" s="51">
        <f t="shared" si="15"/>
        <v>41.355514181768037</v>
      </c>
      <c r="AD30" s="51">
        <f t="shared" si="15"/>
        <v>42.1826244654034</v>
      </c>
      <c r="AE30" s="51">
        <f t="shared" si="15"/>
        <v>43.02627695471147</v>
      </c>
      <c r="AF30" s="51">
        <f t="shared" si="16"/>
        <v>44.747328032899929</v>
      </c>
      <c r="AG30" s="51">
        <f t="shared" si="16"/>
        <v>46.537221154215928</v>
      </c>
      <c r="AH30" s="51">
        <f t="shared" si="16"/>
        <v>48.398710000384568</v>
      </c>
      <c r="AI30" s="51">
        <f t="shared" si="16"/>
        <v>50.334658400399952</v>
      </c>
      <c r="AJ30" s="51">
        <f t="shared" si="16"/>
        <v>52.34804473641595</v>
      </c>
      <c r="AK30" s="51">
        <f t="shared" si="16"/>
        <v>54.441966525872587</v>
      </c>
      <c r="AL30" s="51">
        <f t="shared" si="16"/>
        <v>56.619645186907491</v>
      </c>
      <c r="AM30" s="51">
        <f t="shared" si="16"/>
        <v>58.884430994383791</v>
      </c>
      <c r="AN30" s="51">
        <f t="shared" si="16"/>
        <v>61.239808234159142</v>
      </c>
      <c r="AO30" s="51">
        <f t="shared" si="16"/>
        <v>63.68940056352551</v>
      </c>
      <c r="AP30" s="51">
        <f t="shared" si="17"/>
        <v>67.510764597337044</v>
      </c>
      <c r="AQ30" s="51">
        <f t="shared" si="17"/>
        <v>71.561410473177261</v>
      </c>
      <c r="AR30" s="51">
        <f t="shared" si="17"/>
        <v>75.855095101567898</v>
      </c>
      <c r="AS30" s="51">
        <f t="shared" si="17"/>
        <v>80.406400807661967</v>
      </c>
      <c r="AT30" s="51">
        <f t="shared" si="17"/>
        <v>85.230784856121687</v>
      </c>
      <c r="AU30" s="51">
        <f t="shared" si="17"/>
        <v>90.344631947488992</v>
      </c>
      <c r="AV30" s="51">
        <f t="shared" si="17"/>
        <v>95.765309864338334</v>
      </c>
      <c r="AW30" s="51">
        <f t="shared" si="17"/>
        <v>101.51122845619864</v>
      </c>
      <c r="AX30" s="51">
        <f t="shared" si="17"/>
        <v>107.60190216357056</v>
      </c>
      <c r="AY30" s="51">
        <f t="shared" si="17"/>
        <v>114.0580162933848</v>
      </c>
      <c r="AZ30" s="51">
        <f t="shared" si="17"/>
        <v>120.90149727098789</v>
      </c>
    </row>
    <row r="31" spans="1:52" x14ac:dyDescent="0.35">
      <c r="A31" s="1" t="s">
        <v>21</v>
      </c>
      <c r="B31" s="23">
        <f t="shared" si="4"/>
        <v>2.2054882791179597</v>
      </c>
      <c r="C31" s="23">
        <f t="shared" si="5"/>
        <v>2.2495980447003188</v>
      </c>
      <c r="D31" s="23">
        <f t="shared" si="6"/>
        <v>2.2945900055943254</v>
      </c>
      <c r="E31" s="23">
        <f t="shared" si="7"/>
        <v>2.340481805706212</v>
      </c>
      <c r="F31" s="23">
        <f t="shared" si="8"/>
        <v>2.3872914418203361</v>
      </c>
      <c r="G31" s="23">
        <f t="shared" si="9"/>
        <v>2.4350372706567427</v>
      </c>
      <c r="H31" s="23">
        <f t="shared" si="10"/>
        <v>2.4837380160698777</v>
      </c>
      <c r="I31" s="23">
        <f t="shared" si="11"/>
        <v>2.533412776391275</v>
      </c>
      <c r="J31" s="23">
        <f t="shared" si="12"/>
        <v>2.5840810319191005</v>
      </c>
      <c r="K31" s="23">
        <f t="shared" si="13"/>
        <v>2.6357626525574824</v>
      </c>
      <c r="L31" s="23">
        <f t="shared" si="14"/>
        <v>2.6884779056086323</v>
      </c>
      <c r="M31" s="4">
        <f>$M$6*'Eurostat Collected Portables GU'!M24</f>
        <v>2.7422474637208052</v>
      </c>
      <c r="N31" s="4">
        <f>$N$6*'Eurostat Collected Portables GU'!N24</f>
        <v>5.4149051014536305</v>
      </c>
      <c r="O31" s="4">
        <f>$O$6*'Eurostat Collected Portables GU'!O24</f>
        <v>7.4337279688027058</v>
      </c>
      <c r="P31" s="4">
        <f>$P$6*'Eurostat Collected Portables GU'!P24</f>
        <v>7.9385317609966872</v>
      </c>
      <c r="Q31" s="4">
        <f>$Q$6*'Eurostat Collected Portables GU'!Q24</f>
        <v>5.0848580255780451</v>
      </c>
      <c r="R31" s="4">
        <f>$R$6*'Eurostat Collected Portables GU'!R24</f>
        <v>16.070819429508752</v>
      </c>
      <c r="S31" s="4">
        <f>$S$6*'Eurostat Collected Portables GU'!S24</f>
        <v>7.9772421040228174</v>
      </c>
      <c r="T31" s="4">
        <f>$T$6*'Eurostat Collected Portables GU'!T24</f>
        <v>9.6243244396388867</v>
      </c>
      <c r="U31" s="4">
        <f>$U$6*'Eurostat Collected Portables GU'!U24</f>
        <v>49.595160985393349</v>
      </c>
      <c r="V31" s="4">
        <f>$V$6*'Eurostat Collected Portables GU'!V24</f>
        <v>31.109029315563866</v>
      </c>
      <c r="W31" s="4">
        <f>$W$6*'Eurostat Collected Portables GU'!W24</f>
        <v>18.756903673210015</v>
      </c>
      <c r="X31" s="51">
        <f t="shared" si="15"/>
        <v>19.132041746674215</v>
      </c>
      <c r="Y31" s="51">
        <f t="shared" si="15"/>
        <v>19.514682581607698</v>
      </c>
      <c r="Z31" s="51">
        <f t="shared" si="15"/>
        <v>19.90497623323985</v>
      </c>
      <c r="AA31" s="51">
        <f t="shared" si="15"/>
        <v>20.303075757904647</v>
      </c>
      <c r="AB31" s="51">
        <f t="shared" si="15"/>
        <v>20.709137273062741</v>
      </c>
      <c r="AC31" s="51">
        <f t="shared" si="15"/>
        <v>21.123320018523994</v>
      </c>
      <c r="AD31" s="51">
        <f t="shared" si="15"/>
        <v>21.545786418894473</v>
      </c>
      <c r="AE31" s="51">
        <f t="shared" si="15"/>
        <v>21.976702147272363</v>
      </c>
      <c r="AF31" s="51">
        <f t="shared" si="16"/>
        <v>22.855770233163256</v>
      </c>
      <c r="AG31" s="51">
        <f t="shared" si="16"/>
        <v>23.770001042489785</v>
      </c>
      <c r="AH31" s="51">
        <f t="shared" si="16"/>
        <v>24.720801084189375</v>
      </c>
      <c r="AI31" s="51">
        <f t="shared" si="16"/>
        <v>25.709633127556952</v>
      </c>
      <c r="AJ31" s="51">
        <f t="shared" si="16"/>
        <v>26.738018452659229</v>
      </c>
      <c r="AK31" s="51">
        <f t="shared" si="16"/>
        <v>27.807539190765599</v>
      </c>
      <c r="AL31" s="51">
        <f t="shared" si="16"/>
        <v>28.919840758396223</v>
      </c>
      <c r="AM31" s="51">
        <f t="shared" si="16"/>
        <v>30.076634388732071</v>
      </c>
      <c r="AN31" s="51">
        <f t="shared" si="16"/>
        <v>31.279699764281354</v>
      </c>
      <c r="AO31" s="51">
        <f t="shared" si="16"/>
        <v>32.530887754852607</v>
      </c>
      <c r="AP31" s="51">
        <f t="shared" si="17"/>
        <v>34.482741020143763</v>
      </c>
      <c r="AQ31" s="51">
        <f t="shared" si="17"/>
        <v>36.551705481352386</v>
      </c>
      <c r="AR31" s="51">
        <f t="shared" si="17"/>
        <v>38.744807810233532</v>
      </c>
      <c r="AS31" s="51">
        <f t="shared" si="17"/>
        <v>41.069496278847545</v>
      </c>
      <c r="AT31" s="51">
        <f t="shared" si="17"/>
        <v>43.533666055578401</v>
      </c>
      <c r="AU31" s="51">
        <f t="shared" si="17"/>
        <v>46.145686018913104</v>
      </c>
      <c r="AV31" s="51">
        <f t="shared" si="17"/>
        <v>48.914427180047888</v>
      </c>
      <c r="AW31" s="51">
        <f t="shared" si="17"/>
        <v>51.849292810850763</v>
      </c>
      <c r="AX31" s="51">
        <f t="shared" si="17"/>
        <v>54.960250379501808</v>
      </c>
      <c r="AY31" s="51">
        <f t="shared" si="17"/>
        <v>58.257865402271918</v>
      </c>
      <c r="AZ31" s="51">
        <f t="shared" si="17"/>
        <v>61.753337326408236</v>
      </c>
    </row>
    <row r="32" spans="1:52" x14ac:dyDescent="0.35">
      <c r="A32" s="1" t="s">
        <v>22</v>
      </c>
      <c r="B32" s="23">
        <f t="shared" si="4"/>
        <v>10.833125247649889</v>
      </c>
      <c r="C32" s="23">
        <f t="shared" si="5"/>
        <v>11.049787752602887</v>
      </c>
      <c r="D32" s="23">
        <f t="shared" si="6"/>
        <v>11.270783507654945</v>
      </c>
      <c r="E32" s="23">
        <f t="shared" si="7"/>
        <v>11.496199177808045</v>
      </c>
      <c r="F32" s="23">
        <f t="shared" si="8"/>
        <v>11.726123161364205</v>
      </c>
      <c r="G32" s="23">
        <f t="shared" si="9"/>
        <v>11.960645624591489</v>
      </c>
      <c r="H32" s="23">
        <f t="shared" si="10"/>
        <v>12.199858537083319</v>
      </c>
      <c r="I32" s="23">
        <f t="shared" si="11"/>
        <v>12.443855707824985</v>
      </c>
      <c r="J32" s="23">
        <f t="shared" si="12"/>
        <v>12.692732821981485</v>
      </c>
      <c r="K32" s="23">
        <f t="shared" si="13"/>
        <v>12.946587478421115</v>
      </c>
      <c r="L32" s="23">
        <f t="shared" si="14"/>
        <v>13.205519227989537</v>
      </c>
      <c r="M32" s="4">
        <f>$M$6*'Eurostat Collected Portables GU'!M25</f>
        <v>13.469629612549328</v>
      </c>
      <c r="N32" s="4">
        <f>$N$6*'Eurostat Collected Portables GU'!N25</f>
        <v>23.918549190607678</v>
      </c>
      <c r="O32" s="4">
        <f>$O$6*'Eurostat Collected Portables GU'!O25</f>
        <v>28.914009400128315</v>
      </c>
      <c r="P32" s="4">
        <f>$P$6*'Eurostat Collected Portables GU'!P25</f>
        <v>33.506203450850634</v>
      </c>
      <c r="Q32" s="4">
        <f>$Q$6*'Eurostat Collected Portables GU'!Q25</f>
        <v>50.645185934757336</v>
      </c>
      <c r="R32" s="4">
        <f>$R$6*'Eurostat Collected Portables GU'!R25</f>
        <v>86.956065737043701</v>
      </c>
      <c r="S32" s="4">
        <f>$S$6*'Eurostat Collected Portables GU'!S25</f>
        <v>62.605154982562453</v>
      </c>
      <c r="T32" s="4">
        <f>$T$6*'Eurostat Collected Portables GU'!T25</f>
        <v>88.066681581858063</v>
      </c>
      <c r="U32" s="4">
        <f>$U$6*'Eurostat Collected Portables GU'!U25</f>
        <v>285.61293637028689</v>
      </c>
      <c r="V32" s="4">
        <f>$V$6*'Eurostat Collected Portables GU'!V25</f>
        <v>147.08767242955531</v>
      </c>
      <c r="W32" s="4">
        <f>$W$6*'Eurostat Collected Portables GU'!W25</f>
        <v>73.331984141236916</v>
      </c>
      <c r="X32" s="51">
        <f t="shared" si="15"/>
        <v>74.79862382406165</v>
      </c>
      <c r="Y32" s="51">
        <f t="shared" si="15"/>
        <v>76.294596300542878</v>
      </c>
      <c r="Z32" s="51">
        <f t="shared" si="15"/>
        <v>77.820488226553735</v>
      </c>
      <c r="AA32" s="51">
        <f t="shared" si="15"/>
        <v>79.376897991084803</v>
      </c>
      <c r="AB32" s="51">
        <f t="shared" si="15"/>
        <v>80.964435950906505</v>
      </c>
      <c r="AC32" s="51">
        <f t="shared" si="15"/>
        <v>82.583724669924635</v>
      </c>
      <c r="AD32" s="51">
        <f t="shared" si="15"/>
        <v>84.235399163323123</v>
      </c>
      <c r="AE32" s="51">
        <f t="shared" si="15"/>
        <v>85.920107146589586</v>
      </c>
      <c r="AF32" s="51">
        <f t="shared" si="16"/>
        <v>89.356911432453174</v>
      </c>
      <c r="AG32" s="51">
        <f t="shared" si="16"/>
        <v>92.9311878897513</v>
      </c>
      <c r="AH32" s="51">
        <f t="shared" si="16"/>
        <v>96.648435405341345</v>
      </c>
      <c r="AI32" s="51">
        <f t="shared" si="16"/>
        <v>100.514372821555</v>
      </c>
      <c r="AJ32" s="51">
        <f t="shared" si="16"/>
        <v>104.5349477344172</v>
      </c>
      <c r="AK32" s="51">
        <f t="shared" si="16"/>
        <v>108.71634564379389</v>
      </c>
      <c r="AL32" s="51">
        <f t="shared" si="16"/>
        <v>113.06499946954564</v>
      </c>
      <c r="AM32" s="51">
        <f t="shared" si="16"/>
        <v>117.58759944832747</v>
      </c>
      <c r="AN32" s="51">
        <f t="shared" si="16"/>
        <v>122.29110342626056</v>
      </c>
      <c r="AO32" s="51">
        <f t="shared" si="16"/>
        <v>127.18274756331098</v>
      </c>
      <c r="AP32" s="51">
        <f t="shared" si="17"/>
        <v>134.81371241710963</v>
      </c>
      <c r="AQ32" s="51">
        <f t="shared" si="17"/>
        <v>142.90253516213622</v>
      </c>
      <c r="AR32" s="51">
        <f t="shared" si="17"/>
        <v>151.47668727186439</v>
      </c>
      <c r="AS32" s="51">
        <f t="shared" si="17"/>
        <v>160.56528850817625</v>
      </c>
      <c r="AT32" s="51">
        <f t="shared" si="17"/>
        <v>170.19920581866683</v>
      </c>
      <c r="AU32" s="51">
        <f t="shared" si="17"/>
        <v>180.41115816778682</v>
      </c>
      <c r="AV32" s="51">
        <f t="shared" si="17"/>
        <v>191.23582765785403</v>
      </c>
      <c r="AW32" s="51">
        <f t="shared" si="17"/>
        <v>202.70997731732527</v>
      </c>
      <c r="AX32" s="51">
        <f t="shared" si="17"/>
        <v>214.87257595636478</v>
      </c>
      <c r="AY32" s="51">
        <f t="shared" si="17"/>
        <v>227.76493051374666</v>
      </c>
      <c r="AZ32" s="51">
        <f t="shared" si="17"/>
        <v>241.43082634457147</v>
      </c>
    </row>
    <row r="33" spans="1:52" x14ac:dyDescent="0.35">
      <c r="A33" s="1" t="s">
        <v>23</v>
      </c>
      <c r="B33" s="23">
        <f t="shared" si="4"/>
        <v>1.9965984200825584</v>
      </c>
      <c r="C33" s="23">
        <f t="shared" si="5"/>
        <v>2.0365303884842096</v>
      </c>
      <c r="D33" s="23">
        <f t="shared" si="6"/>
        <v>2.0772609962538939</v>
      </c>
      <c r="E33" s="23">
        <f t="shared" si="7"/>
        <v>2.1188062161789718</v>
      </c>
      <c r="F33" s="23">
        <f t="shared" si="8"/>
        <v>2.1611823405025512</v>
      </c>
      <c r="G33" s="23">
        <f t="shared" si="9"/>
        <v>2.2044059873126023</v>
      </c>
      <c r="H33" s="23">
        <f t="shared" si="10"/>
        <v>2.2484941070588542</v>
      </c>
      <c r="I33" s="23">
        <f t="shared" si="11"/>
        <v>2.2934639892000312</v>
      </c>
      <c r="J33" s="23">
        <f t="shared" si="12"/>
        <v>2.3393332689840318</v>
      </c>
      <c r="K33" s="23">
        <f t="shared" si="13"/>
        <v>2.3861199343637125</v>
      </c>
      <c r="L33" s="23">
        <f t="shared" si="14"/>
        <v>2.4338423330509866</v>
      </c>
      <c r="M33" s="4">
        <f>$M$6*'Eurostat Collected Portables GU'!M26</f>
        <v>2.4825191797120065</v>
      </c>
      <c r="N33" s="4">
        <f>$N$6*'Eurostat Collected Portables GU'!N26</f>
        <v>3.6534299479687142</v>
      </c>
      <c r="O33" s="4">
        <f>$O$6*'Eurostat Collected Portables GU'!O26</f>
        <v>4.4328733654455394</v>
      </c>
      <c r="P33" s="4">
        <f>$P$6*'Eurostat Collected Portables GU'!P26</f>
        <v>4.4163163038991806</v>
      </c>
      <c r="Q33" s="4">
        <f>$Q$6*'Eurostat Collected Portables GU'!Q26</f>
        <v>4.1226464299686612</v>
      </c>
      <c r="R33" s="4">
        <f>$R$6*'Eurostat Collected Portables GU'!R26</f>
        <v>6.4301365303211719</v>
      </c>
      <c r="S33" s="4">
        <f>$S$6*'Eurostat Collected Portables GU'!S26</f>
        <v>5.514014372185744</v>
      </c>
      <c r="T33" s="4">
        <f>$T$6*'Eurostat Collected Portables GU'!T26</f>
        <v>5.5031393590755684</v>
      </c>
      <c r="U33" s="4">
        <f>$U$6*'Eurostat Collected Portables GU'!U26</f>
        <v>19.240162917053681</v>
      </c>
      <c r="V33" s="4">
        <f>$V$6*'Eurostat Collected Portables GU'!V26</f>
        <v>5.2004753875220944</v>
      </c>
      <c r="W33" s="4">
        <f>$W$6*'Eurostat Collected Portables GU'!W26</f>
        <v>3.4477821215930593</v>
      </c>
      <c r="X33" s="51">
        <f t="shared" si="15"/>
        <v>3.5167377640249207</v>
      </c>
      <c r="Y33" s="51">
        <f t="shared" si="15"/>
        <v>3.5870725193054191</v>
      </c>
      <c r="Z33" s="51">
        <f t="shared" si="15"/>
        <v>3.6588139696915274</v>
      </c>
      <c r="AA33" s="51">
        <f t="shared" si="15"/>
        <v>3.7319902490853578</v>
      </c>
      <c r="AB33" s="51">
        <f t="shared" si="15"/>
        <v>3.8066300540670648</v>
      </c>
      <c r="AC33" s="51">
        <f t="shared" si="15"/>
        <v>3.8827626551484062</v>
      </c>
      <c r="AD33" s="51">
        <f t="shared" si="15"/>
        <v>3.9604179082513742</v>
      </c>
      <c r="AE33" s="51">
        <f t="shared" si="15"/>
        <v>4.039626266416402</v>
      </c>
      <c r="AF33" s="51">
        <f t="shared" si="16"/>
        <v>4.2012113170730583</v>
      </c>
      <c r="AG33" s="51">
        <f t="shared" si="16"/>
        <v>4.3692597697559803</v>
      </c>
      <c r="AH33" s="51">
        <f t="shared" si="16"/>
        <v>4.5440301605462192</v>
      </c>
      <c r="AI33" s="51">
        <f t="shared" si="16"/>
        <v>4.7257913669680676</v>
      </c>
      <c r="AJ33" s="51">
        <f t="shared" si="16"/>
        <v>4.9148230216467903</v>
      </c>
      <c r="AK33" s="51">
        <f t="shared" si="16"/>
        <v>5.1114159425126617</v>
      </c>
      <c r="AL33" s="51">
        <f t="shared" si="16"/>
        <v>5.3158725802131679</v>
      </c>
      <c r="AM33" s="51">
        <f t="shared" si="16"/>
        <v>5.528507483421695</v>
      </c>
      <c r="AN33" s="51">
        <f t="shared" si="16"/>
        <v>5.7496477827585624</v>
      </c>
      <c r="AO33" s="51">
        <f t="shared" si="16"/>
        <v>5.9796336940689052</v>
      </c>
      <c r="AP33" s="51">
        <f t="shared" si="17"/>
        <v>6.3384117157130397</v>
      </c>
      <c r="AQ33" s="51">
        <f t="shared" si="17"/>
        <v>6.7187164186558217</v>
      </c>
      <c r="AR33" s="51">
        <f t="shared" si="17"/>
        <v>7.1218394037751711</v>
      </c>
      <c r="AS33" s="51">
        <f t="shared" si="17"/>
        <v>7.5491497680016817</v>
      </c>
      <c r="AT33" s="51">
        <f t="shared" si="17"/>
        <v>8.0020987540817821</v>
      </c>
      <c r="AU33" s="51">
        <f t="shared" si="17"/>
        <v>8.4822246793266896</v>
      </c>
      <c r="AV33" s="51">
        <f t="shared" si="17"/>
        <v>8.9911581600862913</v>
      </c>
      <c r="AW33" s="51">
        <f t="shared" si="17"/>
        <v>9.5306276496914695</v>
      </c>
      <c r="AX33" s="51">
        <f t="shared" si="17"/>
        <v>10.102465308672958</v>
      </c>
      <c r="AY33" s="51">
        <f t="shared" si="17"/>
        <v>10.708613227193336</v>
      </c>
      <c r="AZ33" s="51">
        <f t="shared" si="17"/>
        <v>11.351130020824936</v>
      </c>
    </row>
    <row r="34" spans="1:52" x14ac:dyDescent="0.35">
      <c r="A34" s="1" t="s">
        <v>24</v>
      </c>
      <c r="B34" s="23">
        <f t="shared" si="4"/>
        <v>0.77240668806113566</v>
      </c>
      <c r="C34" s="23">
        <f t="shared" si="5"/>
        <v>0.78785482182235833</v>
      </c>
      <c r="D34" s="23">
        <f t="shared" si="6"/>
        <v>0.80361191825880551</v>
      </c>
      <c r="E34" s="23">
        <f t="shared" si="7"/>
        <v>0.81968415662398164</v>
      </c>
      <c r="F34" s="23">
        <f t="shared" si="8"/>
        <v>0.83607783975646133</v>
      </c>
      <c r="G34" s="23">
        <f t="shared" si="9"/>
        <v>0.85279939655159054</v>
      </c>
      <c r="H34" s="23">
        <f t="shared" si="10"/>
        <v>0.86985538448262234</v>
      </c>
      <c r="I34" s="23">
        <f t="shared" si="11"/>
        <v>0.88725249217227475</v>
      </c>
      <c r="J34" s="23">
        <f t="shared" si="12"/>
        <v>0.90499754201572025</v>
      </c>
      <c r="K34" s="23">
        <f t="shared" si="13"/>
        <v>0.92309749285603471</v>
      </c>
      <c r="L34" s="23">
        <f t="shared" si="14"/>
        <v>0.94155944271315539</v>
      </c>
      <c r="M34" s="4">
        <f>$M$6*'Eurostat Collected Portables GU'!M27</f>
        <v>0.96039063156741855</v>
      </c>
      <c r="N34" s="4">
        <f>$N$6*'Eurostat Collected Portables GU'!N27</f>
        <v>2.5443529994782117</v>
      </c>
      <c r="O34" s="4">
        <f>$O$6*'Eurostat Collected Portables GU'!O27</f>
        <v>4.2595717318170108</v>
      </c>
      <c r="P34" s="4">
        <f>$P$6*'Eurostat Collected Portables GU'!P27</f>
        <v>7.0353995925101467</v>
      </c>
      <c r="Q34" s="4">
        <f>$Q$6*'Eurostat Collected Portables GU'!Q27</f>
        <v>3.958366401449986</v>
      </c>
      <c r="R34" s="4">
        <f>$R$6*'Eurostat Collected Portables GU'!R27</f>
        <v>6.9275451226807565</v>
      </c>
      <c r="S34" s="4">
        <f>$S$6*'Eurostat Collected Portables GU'!S27</f>
        <v>10.598658772766861</v>
      </c>
      <c r="T34" s="4">
        <f>$T$6*'Eurostat Collected Portables GU'!T27</f>
        <v>12.667914219695628</v>
      </c>
      <c r="U34" s="4">
        <f>$U$6*'Eurostat Collected Portables GU'!U27</f>
        <v>48.062080274871143</v>
      </c>
      <c r="V34" s="4">
        <f>$V$6*'Eurostat Collected Portables GU'!V27</f>
        <v>28.039676573959333</v>
      </c>
      <c r="W34" s="4">
        <f>$W$6*'Eurostat Collected Portables GU'!W27</f>
        <v>25.733212228377237</v>
      </c>
      <c r="X34" s="51">
        <f t="shared" si="15"/>
        <v>26.247876472944782</v>
      </c>
      <c r="Y34" s="51">
        <f t="shared" si="15"/>
        <v>26.772834002403677</v>
      </c>
      <c r="Z34" s="51">
        <f t="shared" si="15"/>
        <v>27.308290682451752</v>
      </c>
      <c r="AA34" s="51">
        <f t="shared" si="15"/>
        <v>27.854456496100788</v>
      </c>
      <c r="AB34" s="51">
        <f t="shared" si="15"/>
        <v>28.411545626022804</v>
      </c>
      <c r="AC34" s="51">
        <f t="shared" si="15"/>
        <v>28.979776538543259</v>
      </c>
      <c r="AD34" s="51">
        <f t="shared" si="15"/>
        <v>29.559372069314126</v>
      </c>
      <c r="AE34" s="51">
        <f t="shared" si="15"/>
        <v>30.150559510700408</v>
      </c>
      <c r="AF34" s="51">
        <f t="shared" si="16"/>
        <v>31.356581891128425</v>
      </c>
      <c r="AG34" s="51">
        <f t="shared" si="16"/>
        <v>32.610845166773565</v>
      </c>
      <c r="AH34" s="51">
        <f t="shared" si="16"/>
        <v>33.915278973444508</v>
      </c>
      <c r="AI34" s="51">
        <f t="shared" si="16"/>
        <v>35.271890132382289</v>
      </c>
      <c r="AJ34" s="51">
        <f t="shared" si="16"/>
        <v>36.682765737677578</v>
      </c>
      <c r="AK34" s="51">
        <f t="shared" si="16"/>
        <v>38.150076367184681</v>
      </c>
      <c r="AL34" s="51">
        <f t="shared" si="16"/>
        <v>39.676079421872068</v>
      </c>
      <c r="AM34" s="51">
        <f t="shared" si="16"/>
        <v>41.263122598746953</v>
      </c>
      <c r="AN34" s="51">
        <f t="shared" si="16"/>
        <v>42.913647502696833</v>
      </c>
      <c r="AO34" s="51">
        <f t="shared" si="16"/>
        <v>44.630193402804707</v>
      </c>
      <c r="AP34" s="51">
        <f t="shared" si="17"/>
        <v>47.308005006972991</v>
      </c>
      <c r="AQ34" s="51">
        <f t="shared" si="17"/>
        <v>50.146485307391373</v>
      </c>
      <c r="AR34" s="51">
        <f t="shared" ref="AQ34:AZ41" si="18">AQ34+(AQ34*0.06)</f>
        <v>53.155274425834854</v>
      </c>
      <c r="AS34" s="51">
        <f t="shared" si="18"/>
        <v>56.344590891384946</v>
      </c>
      <c r="AT34" s="51">
        <f t="shared" si="18"/>
        <v>59.725266344868047</v>
      </c>
      <c r="AU34" s="51">
        <f t="shared" si="18"/>
        <v>63.308782325560131</v>
      </c>
      <c r="AV34" s="51">
        <f t="shared" si="18"/>
        <v>67.107309265093733</v>
      </c>
      <c r="AW34" s="51">
        <f t="shared" si="18"/>
        <v>71.133747820999361</v>
      </c>
      <c r="AX34" s="51">
        <f t="shared" si="18"/>
        <v>75.401772690259321</v>
      </c>
      <c r="AY34" s="51">
        <f t="shared" si="18"/>
        <v>79.925879051674883</v>
      </c>
      <c r="AZ34" s="51">
        <f t="shared" si="18"/>
        <v>84.72143179477537</v>
      </c>
    </row>
    <row r="35" spans="1:52" x14ac:dyDescent="0.35">
      <c r="A35" s="1" t="s">
        <v>25</v>
      </c>
      <c r="B35" s="23">
        <f t="shared" si="4"/>
        <v>2.050035360766032</v>
      </c>
      <c r="C35" s="23">
        <f t="shared" si="5"/>
        <v>2.0910360679813529</v>
      </c>
      <c r="D35" s="23">
        <f t="shared" si="6"/>
        <v>2.13285678934098</v>
      </c>
      <c r="E35" s="23">
        <f t="shared" si="7"/>
        <v>2.1755139251277997</v>
      </c>
      <c r="F35" s="23">
        <f t="shared" si="8"/>
        <v>2.2190242036303558</v>
      </c>
      <c r="G35" s="23">
        <f t="shared" si="9"/>
        <v>2.263404687702963</v>
      </c>
      <c r="H35" s="23">
        <f t="shared" si="10"/>
        <v>2.3086727814570223</v>
      </c>
      <c r="I35" s="23">
        <f t="shared" si="11"/>
        <v>2.3548462370861629</v>
      </c>
      <c r="J35" s="23">
        <f t="shared" si="12"/>
        <v>2.4019431618278864</v>
      </c>
      <c r="K35" s="23">
        <f t="shared" si="13"/>
        <v>2.4499820250644442</v>
      </c>
      <c r="L35" s="23">
        <f t="shared" si="14"/>
        <v>2.4989816655657333</v>
      </c>
      <c r="M35" s="4">
        <f>$M$6*'Eurostat Collected Portables GU'!M28</f>
        <v>2.5489612988770478</v>
      </c>
      <c r="N35" s="4">
        <f>$N$6*'Eurostat Collected Portables GU'!N28</f>
        <v>4.8277467169586581</v>
      </c>
      <c r="O35" s="4">
        <f>$O$6*'Eurostat Collected Portables GU'!O28</f>
        <v>4.2686928704290388</v>
      </c>
      <c r="P35" s="4">
        <f>$P$6*'Eurostat Collected Portables GU'!P28</f>
        <v>5.5723254795619521</v>
      </c>
      <c r="Q35" s="4">
        <f>$Q$6*'Eurostat Collected Portables GU'!Q28</f>
        <v>3.7706177974286428</v>
      </c>
      <c r="R35" s="4">
        <f>$R$6*'Eurostat Collected Portables GU'!R28</f>
        <v>4.3229328572342061</v>
      </c>
      <c r="S35" s="4">
        <f>$S$6*'Eurostat Collected Portables GU'!S28</f>
        <v>8.3162183973948913</v>
      </c>
      <c r="T35" s="4">
        <f>$T$6*'Eurostat Collected Portables GU'!T28</f>
        <v>6.6876715978003549</v>
      </c>
      <c r="U35" s="4">
        <f>$U$6*'Eurostat Collected Portables GU'!U28</f>
        <v>22.766248551254751</v>
      </c>
      <c r="V35" s="4">
        <f>$V$6*'Eurostat Collected Portables GU'!V28</f>
        <v>12.357830688905596</v>
      </c>
      <c r="W35" s="4">
        <f>$W$6*'Eurostat Collected Portables GU'!W28</f>
        <v>7.7030073629971394</v>
      </c>
      <c r="X35" s="51">
        <f t="shared" si="15"/>
        <v>7.8570675102570826</v>
      </c>
      <c r="Y35" s="51">
        <f t="shared" si="15"/>
        <v>8.0142088604622241</v>
      </c>
      <c r="Z35" s="51">
        <f t="shared" si="15"/>
        <v>8.1744930376714677</v>
      </c>
      <c r="AA35" s="51">
        <f t="shared" si="15"/>
        <v>8.3379828984248974</v>
      </c>
      <c r="AB35" s="51">
        <f t="shared" si="15"/>
        <v>8.5047425563933956</v>
      </c>
      <c r="AC35" s="51">
        <f t="shared" si="15"/>
        <v>8.6748374075212631</v>
      </c>
      <c r="AD35" s="51">
        <f t="shared" si="15"/>
        <v>8.8483341556716884</v>
      </c>
      <c r="AE35" s="51">
        <f t="shared" si="15"/>
        <v>9.0253008387851228</v>
      </c>
      <c r="AF35" s="51">
        <f t="shared" si="16"/>
        <v>9.3863128723365286</v>
      </c>
      <c r="AG35" s="51">
        <f t="shared" si="16"/>
        <v>9.761765387229989</v>
      </c>
      <c r="AH35" s="51">
        <f t="shared" si="16"/>
        <v>10.152236002719189</v>
      </c>
      <c r="AI35" s="51">
        <f t="shared" si="16"/>
        <v>10.558325442827956</v>
      </c>
      <c r="AJ35" s="51">
        <f t="shared" si="16"/>
        <v>10.980658460541074</v>
      </c>
      <c r="AK35" s="51">
        <f t="shared" si="16"/>
        <v>11.419884798962716</v>
      </c>
      <c r="AL35" s="51">
        <f t="shared" si="16"/>
        <v>11.876680190921224</v>
      </c>
      <c r="AM35" s="51">
        <f t="shared" si="16"/>
        <v>12.351747398558073</v>
      </c>
      <c r="AN35" s="51">
        <f t="shared" si="16"/>
        <v>12.845817294500396</v>
      </c>
      <c r="AO35" s="51">
        <f t="shared" si="16"/>
        <v>13.359649986280411</v>
      </c>
      <c r="AP35" s="51">
        <f t="shared" ref="AP35:AP42" si="19">AO35+(AO35*0.06)</f>
        <v>14.161228985457235</v>
      </c>
      <c r="AQ35" s="51">
        <f t="shared" si="18"/>
        <v>15.010902724584669</v>
      </c>
      <c r="AR35" s="51">
        <f t="shared" si="18"/>
        <v>15.911556888059749</v>
      </c>
      <c r="AS35" s="51">
        <f t="shared" si="18"/>
        <v>16.866250301343335</v>
      </c>
      <c r="AT35" s="51">
        <f t="shared" si="18"/>
        <v>17.878225319423937</v>
      </c>
      <c r="AU35" s="51">
        <f t="shared" si="18"/>
        <v>18.950918838589374</v>
      </c>
      <c r="AV35" s="51">
        <f t="shared" si="18"/>
        <v>20.087973968904738</v>
      </c>
      <c r="AW35" s="51">
        <f t="shared" si="18"/>
        <v>21.29325240703902</v>
      </c>
      <c r="AX35" s="51">
        <f t="shared" si="18"/>
        <v>22.570847551461362</v>
      </c>
      <c r="AY35" s="51">
        <f t="shared" si="18"/>
        <v>23.925098404549043</v>
      </c>
      <c r="AZ35" s="51">
        <f t="shared" si="18"/>
        <v>25.360604308821987</v>
      </c>
    </row>
    <row r="36" spans="1:52" x14ac:dyDescent="0.35">
      <c r="A36" s="1" t="s">
        <v>26</v>
      </c>
      <c r="B36" s="23">
        <f t="shared" si="4"/>
        <v>1.2484812505139109</v>
      </c>
      <c r="C36" s="23">
        <f t="shared" si="5"/>
        <v>1.2734508755241891</v>
      </c>
      <c r="D36" s="23">
        <f t="shared" si="6"/>
        <v>1.2989198930346728</v>
      </c>
      <c r="E36" s="23">
        <f t="shared" si="7"/>
        <v>1.3248982908953664</v>
      </c>
      <c r="F36" s="23">
        <f t="shared" si="8"/>
        <v>1.3513962567132738</v>
      </c>
      <c r="G36" s="23">
        <f t="shared" si="9"/>
        <v>1.3784241818475393</v>
      </c>
      <c r="H36" s="23">
        <f t="shared" si="10"/>
        <v>1.4059926654844901</v>
      </c>
      <c r="I36" s="23">
        <f t="shared" si="11"/>
        <v>1.4341125187941799</v>
      </c>
      <c r="J36" s="23">
        <f t="shared" si="12"/>
        <v>1.4627947691700636</v>
      </c>
      <c r="K36" s="23">
        <f t="shared" si="13"/>
        <v>1.4920506645534648</v>
      </c>
      <c r="L36" s="23">
        <f t="shared" si="14"/>
        <v>1.5218916778445342</v>
      </c>
      <c r="M36" s="4">
        <f>$M$6*'Eurostat Collected Portables GU'!M29</f>
        <v>1.5523295114014248</v>
      </c>
      <c r="N36" s="4">
        <f>$N$6*'Eurostat Collected Portables GU'!N29</f>
        <v>2.2263088745434354</v>
      </c>
      <c r="O36" s="4">
        <f>$O$6*'Eurostat Collected Portables GU'!O29</f>
        <v>2.0796196035423522</v>
      </c>
      <c r="P36" s="4">
        <f>$P$6*'Eurostat Collected Portables GU'!P29</f>
        <v>1.8965775538217342</v>
      </c>
      <c r="Q36" s="4">
        <f>$Q$6*'Eurostat Collected Portables GU'!Q29</f>
        <v>1.9322460497196572</v>
      </c>
      <c r="R36" s="4">
        <f>$R$6*'Eurostat Collected Portables GU'!R29</f>
        <v>2.4237364136794293</v>
      </c>
      <c r="S36" s="4">
        <f>$S$6*'Eurostat Collected Portables GU'!S29</f>
        <v>2.0413905667518257</v>
      </c>
      <c r="T36" s="4">
        <f>$T$6*'Eurostat Collected Portables GU'!T29</f>
        <v>2.6322938638328579</v>
      </c>
      <c r="U36" s="4">
        <f>$U$6*'Eurostat Collected Portables GU'!U29</f>
        <v>7.8442629688386187</v>
      </c>
      <c r="V36" s="4">
        <f>$V$6*'Eurostat Collected Portables GU'!V29</f>
        <v>4.5973274688661814</v>
      </c>
      <c r="W36" s="4">
        <f>$W$6*'Eurostat Collected Portables GU'!W29</f>
        <v>2.7937531945461322</v>
      </c>
      <c r="X36" s="51">
        <f t="shared" si="15"/>
        <v>2.8496282584370549</v>
      </c>
      <c r="Y36" s="51">
        <f t="shared" si="15"/>
        <v>2.9066208236057962</v>
      </c>
      <c r="Z36" s="51">
        <f t="shared" si="15"/>
        <v>2.9647532400779122</v>
      </c>
      <c r="AA36" s="51">
        <f t="shared" si="15"/>
        <v>3.0240483048794706</v>
      </c>
      <c r="AB36" s="51">
        <f t="shared" si="15"/>
        <v>3.0845292709770602</v>
      </c>
      <c r="AC36" s="51">
        <f t="shared" si="15"/>
        <v>3.1462198563966015</v>
      </c>
      <c r="AD36" s="51">
        <f t="shared" si="15"/>
        <v>3.2091442535245336</v>
      </c>
      <c r="AE36" s="51">
        <f t="shared" si="15"/>
        <v>3.2733271385950244</v>
      </c>
      <c r="AF36" s="51">
        <f t="shared" si="16"/>
        <v>3.4042602241388256</v>
      </c>
      <c r="AG36" s="51">
        <f t="shared" si="16"/>
        <v>3.5404306331043784</v>
      </c>
      <c r="AH36" s="51">
        <f t="shared" si="16"/>
        <v>3.6820478584285534</v>
      </c>
      <c r="AI36" s="51">
        <f t="shared" si="16"/>
        <v>3.8293297727656954</v>
      </c>
      <c r="AJ36" s="51">
        <f t="shared" si="16"/>
        <v>3.9825029636763234</v>
      </c>
      <c r="AK36" s="51">
        <f t="shared" ref="AG36:AO42" si="20">AJ36+(AJ36*0.04)</f>
        <v>4.141803082223376</v>
      </c>
      <c r="AL36" s="51">
        <f t="shared" si="20"/>
        <v>4.3074752055123113</v>
      </c>
      <c r="AM36" s="51">
        <f t="shared" si="20"/>
        <v>4.4797742137328038</v>
      </c>
      <c r="AN36" s="51">
        <f t="shared" si="20"/>
        <v>4.6589651822821159</v>
      </c>
      <c r="AO36" s="51">
        <f t="shared" si="20"/>
        <v>4.8453237895734009</v>
      </c>
      <c r="AP36" s="51">
        <f t="shared" si="19"/>
        <v>5.1360432169478045</v>
      </c>
      <c r="AQ36" s="51">
        <f t="shared" si="18"/>
        <v>5.4442058099646724</v>
      </c>
      <c r="AR36" s="51">
        <f t="shared" si="18"/>
        <v>5.7708581585625529</v>
      </c>
      <c r="AS36" s="51">
        <f t="shared" si="18"/>
        <v>6.1171096480763065</v>
      </c>
      <c r="AT36" s="51">
        <f t="shared" si="18"/>
        <v>6.4841362269608851</v>
      </c>
      <c r="AU36" s="51">
        <f t="shared" si="18"/>
        <v>6.8731844005785385</v>
      </c>
      <c r="AV36" s="51">
        <f t="shared" si="18"/>
        <v>7.2855754646132507</v>
      </c>
      <c r="AW36" s="51">
        <f t="shared" si="18"/>
        <v>7.7227099924900457</v>
      </c>
      <c r="AX36" s="51">
        <f t="shared" si="18"/>
        <v>8.1860725920394479</v>
      </c>
      <c r="AY36" s="51">
        <f t="shared" si="18"/>
        <v>8.6772369475618145</v>
      </c>
      <c r="AZ36" s="51">
        <f t="shared" si="18"/>
        <v>9.197871164415524</v>
      </c>
    </row>
    <row r="37" spans="1:52" x14ac:dyDescent="0.35">
      <c r="A37" s="1" t="s">
        <v>27</v>
      </c>
      <c r="B37" s="23">
        <f t="shared" si="4"/>
        <v>17.614758810752697</v>
      </c>
      <c r="C37" s="23">
        <f t="shared" si="5"/>
        <v>17.967053986967752</v>
      </c>
      <c r="D37" s="23">
        <f t="shared" si="6"/>
        <v>18.326395066707107</v>
      </c>
      <c r="E37" s="23">
        <f t="shared" si="7"/>
        <v>18.692922968041248</v>
      </c>
      <c r="F37" s="23">
        <f t="shared" si="8"/>
        <v>19.066781427402073</v>
      </c>
      <c r="G37" s="23">
        <f t="shared" si="9"/>
        <v>19.448117055950114</v>
      </c>
      <c r="H37" s="23">
        <f t="shared" si="10"/>
        <v>19.837079397069115</v>
      </c>
      <c r="I37" s="23">
        <f t="shared" si="11"/>
        <v>20.233820985010496</v>
      </c>
      <c r="J37" s="23">
        <f t="shared" si="12"/>
        <v>20.638497404710705</v>
      </c>
      <c r="K37" s="23">
        <f t="shared" si="13"/>
        <v>21.051267352804921</v>
      </c>
      <c r="L37" s="23">
        <f t="shared" si="14"/>
        <v>21.472292699861018</v>
      </c>
      <c r="M37" s="4">
        <f>$M$6*'Eurostat Collected Portables GU'!M30</f>
        <v>21.901738553858237</v>
      </c>
      <c r="N37" s="4">
        <f>$N$6*'Eurostat Collected Portables GU'!N30</f>
        <v>32.301866124785889</v>
      </c>
      <c r="O37" s="4">
        <f>$O$6*'Eurostat Collected Portables GU'!O30</f>
        <v>33.720849448666996</v>
      </c>
      <c r="P37" s="4">
        <f>$P$6*'Eurostat Collected Portables GU'!P30</f>
        <v>35.005402850538296</v>
      </c>
      <c r="Q37" s="4">
        <f>$Q$6*'Eurostat Collected Portables GU'!Q30</f>
        <v>36.845663539188607</v>
      </c>
      <c r="R37" s="4">
        <f>$R$6*'Eurostat Collected Portables GU'!R30</f>
        <v>40.796548366074276</v>
      </c>
      <c r="S37" s="4">
        <f>$S$6*'Eurostat Collected Portables GU'!S30</f>
        <v>35.178206445501942</v>
      </c>
      <c r="T37" s="4">
        <f>$T$6*'Eurostat Collected Portables GU'!T30</f>
        <v>37.773416946001511</v>
      </c>
      <c r="U37" s="4">
        <f>$U$6*'Eurostat Collected Portables GU'!U30</f>
        <v>146.66472130662433</v>
      </c>
      <c r="V37" s="4">
        <f>$V$6*'Eurostat Collected Portables GU'!V30</f>
        <v>73.476819779371439</v>
      </c>
      <c r="W37" s="4">
        <f>$W$6*'Eurostat Collected Portables GU'!W30</f>
        <v>60.340224343477587</v>
      </c>
      <c r="X37" s="51">
        <f t="shared" si="15"/>
        <v>61.547028830347138</v>
      </c>
      <c r="Y37" s="51">
        <f t="shared" si="15"/>
        <v>62.777969406954078</v>
      </c>
      <c r="Z37" s="51">
        <f t="shared" si="15"/>
        <v>64.033528795093162</v>
      </c>
      <c r="AA37" s="51">
        <f t="shared" si="15"/>
        <v>65.314199370995027</v>
      </c>
      <c r="AB37" s="51">
        <f t="shared" si="15"/>
        <v>66.62048335841493</v>
      </c>
      <c r="AC37" s="51">
        <f t="shared" si="15"/>
        <v>67.952893025583222</v>
      </c>
      <c r="AD37" s="51">
        <f t="shared" si="15"/>
        <v>69.311950886094891</v>
      </c>
      <c r="AE37" s="51">
        <f t="shared" si="15"/>
        <v>70.698189903816782</v>
      </c>
      <c r="AF37" s="51">
        <f t="shared" ref="AF37:AF42" si="21">AE37+(AE37*0.04)</f>
        <v>73.526117499969459</v>
      </c>
      <c r="AG37" s="51">
        <f t="shared" si="20"/>
        <v>76.467162199968243</v>
      </c>
      <c r="AH37" s="51">
        <f t="shared" si="20"/>
        <v>79.52584868796697</v>
      </c>
      <c r="AI37" s="51">
        <f t="shared" si="20"/>
        <v>82.706882635485655</v>
      </c>
      <c r="AJ37" s="51">
        <f t="shared" si="20"/>
        <v>86.015157940905084</v>
      </c>
      <c r="AK37" s="51">
        <f t="shared" si="20"/>
        <v>89.455764258541294</v>
      </c>
      <c r="AL37" s="51">
        <f t="shared" si="20"/>
        <v>93.033994828882939</v>
      </c>
      <c r="AM37" s="51">
        <f t="shared" si="20"/>
        <v>96.755354622038254</v>
      </c>
      <c r="AN37" s="51">
        <f t="shared" si="20"/>
        <v>100.62556880691979</v>
      </c>
      <c r="AO37" s="51">
        <f t="shared" si="20"/>
        <v>104.65059155919658</v>
      </c>
      <c r="AP37" s="51">
        <f t="shared" si="19"/>
        <v>110.92962705274837</v>
      </c>
      <c r="AQ37" s="51">
        <f t="shared" si="18"/>
        <v>117.58540467591328</v>
      </c>
      <c r="AR37" s="51">
        <f t="shared" si="18"/>
        <v>124.64052895646807</v>
      </c>
      <c r="AS37" s="51">
        <f t="shared" si="18"/>
        <v>132.11896069385617</v>
      </c>
      <c r="AT37" s="51">
        <f t="shared" si="18"/>
        <v>140.04609833548753</v>
      </c>
      <c r="AU37" s="51">
        <f t="shared" si="18"/>
        <v>148.44886423561678</v>
      </c>
      <c r="AV37" s="51">
        <f t="shared" si="18"/>
        <v>157.3557960897538</v>
      </c>
      <c r="AW37" s="51">
        <f t="shared" si="18"/>
        <v>166.79714385513901</v>
      </c>
      <c r="AX37" s="51">
        <f t="shared" si="18"/>
        <v>176.80497248644735</v>
      </c>
      <c r="AY37" s="51">
        <f t="shared" si="18"/>
        <v>187.41327083563419</v>
      </c>
      <c r="AZ37" s="51">
        <f t="shared" si="18"/>
        <v>198.65806708577225</v>
      </c>
    </row>
    <row r="38" spans="1:52" x14ac:dyDescent="0.35">
      <c r="A38" s="1" t="s">
        <v>28</v>
      </c>
      <c r="B38" s="23">
        <f t="shared" si="4"/>
        <v>2.0108568239707374</v>
      </c>
      <c r="C38" s="23">
        <f t="shared" si="5"/>
        <v>2.051073960450152</v>
      </c>
      <c r="D38" s="23">
        <f t="shared" si="6"/>
        <v>2.0920954396591549</v>
      </c>
      <c r="E38" s="23">
        <f t="shared" si="7"/>
        <v>2.1339373484523381</v>
      </c>
      <c r="F38" s="23">
        <f t="shared" si="8"/>
        <v>2.1766160954213847</v>
      </c>
      <c r="G38" s="23">
        <f t="shared" si="9"/>
        <v>2.2201484173298125</v>
      </c>
      <c r="H38" s="23">
        <f t="shared" si="10"/>
        <v>2.2645513856764086</v>
      </c>
      <c r="I38" s="23">
        <f t="shared" si="11"/>
        <v>2.3098424133899367</v>
      </c>
      <c r="J38" s="23">
        <f t="shared" si="12"/>
        <v>2.3560392616577355</v>
      </c>
      <c r="K38" s="23">
        <f t="shared" si="13"/>
        <v>2.40316004689089</v>
      </c>
      <c r="L38" s="23">
        <f t="shared" si="14"/>
        <v>2.4512232478287079</v>
      </c>
      <c r="M38" s="4">
        <f>M5*'Eurostat Collected Portables GU'!M31</f>
        <v>2.5002477127852822</v>
      </c>
      <c r="N38" s="4">
        <f>N5*'Eurostat Collected Portables GU'!N31</f>
        <v>2.8042239356352665</v>
      </c>
      <c r="O38" s="4">
        <f>O5*'Eurostat Collected Portables GU'!O31</f>
        <v>23.099361896080222</v>
      </c>
      <c r="P38" s="4">
        <f>P5*'Eurostat Collected Portables GU'!P31</f>
        <v>3.5007247877407335</v>
      </c>
      <c r="Q38" s="4">
        <f>Q5*'Eurostat Collected Portables GU'!Q31</f>
        <v>1.5</v>
      </c>
      <c r="R38" s="4">
        <f>R5*'Eurostat Collected Portables GU'!R31</f>
        <v>2.7005528255528257</v>
      </c>
      <c r="S38" s="4">
        <f>S5*'Eurostat Collected Portables GU'!S31</f>
        <v>1.200103606066711</v>
      </c>
      <c r="T38" s="4">
        <f>T5*'Eurostat Collected Portables GU'!T31</f>
        <v>1.4999530089909465</v>
      </c>
      <c r="U38" s="4">
        <f>$U$6*'Eurostat Collected Portables GU'!U31</f>
        <v>94.437771768167863</v>
      </c>
      <c r="V38" s="4">
        <f>$V$6*'Eurostat Collected Portables GU'!V31</f>
        <v>46.067097698230512</v>
      </c>
      <c r="W38" s="4">
        <f>$W$6*'Eurostat Collected Portables GU'!W31</f>
        <v>30.053032919366196</v>
      </c>
      <c r="X38" s="51">
        <f t="shared" si="15"/>
        <v>30.654093577753521</v>
      </c>
      <c r="Y38" s="51">
        <f t="shared" si="15"/>
        <v>31.267175449308592</v>
      </c>
      <c r="Z38" s="51">
        <f t="shared" si="15"/>
        <v>31.892518958294765</v>
      </c>
      <c r="AA38" s="51">
        <f t="shared" si="15"/>
        <v>32.530369337460662</v>
      </c>
      <c r="AB38" s="51">
        <f t="shared" si="15"/>
        <v>33.180976724209877</v>
      </c>
      <c r="AC38" s="51">
        <f t="shared" si="15"/>
        <v>33.844596258694075</v>
      </c>
      <c r="AD38" s="51">
        <f t="shared" si="15"/>
        <v>34.521488183867959</v>
      </c>
      <c r="AE38" s="51">
        <f t="shared" si="15"/>
        <v>35.211917947545317</v>
      </c>
      <c r="AF38" s="51">
        <f t="shared" si="21"/>
        <v>36.62039466544713</v>
      </c>
      <c r="AG38" s="51">
        <f t="shared" si="20"/>
        <v>38.085210452065013</v>
      </c>
      <c r="AH38" s="51">
        <f t="shared" si="20"/>
        <v>39.608618870147616</v>
      </c>
      <c r="AI38" s="51">
        <f t="shared" si="20"/>
        <v>41.192963624953521</v>
      </c>
      <c r="AJ38" s="51">
        <f t="shared" si="20"/>
        <v>42.840682169951663</v>
      </c>
      <c r="AK38" s="51">
        <f t="shared" si="20"/>
        <v>44.554309456749728</v>
      </c>
      <c r="AL38" s="51">
        <f t="shared" si="20"/>
        <v>46.336481835019718</v>
      </c>
      <c r="AM38" s="51">
        <f t="shared" si="20"/>
        <v>48.189941108420506</v>
      </c>
      <c r="AN38" s="51">
        <f t="shared" si="20"/>
        <v>50.117538752757326</v>
      </c>
      <c r="AO38" s="51">
        <f t="shared" si="20"/>
        <v>52.122240302867617</v>
      </c>
      <c r="AP38" s="51">
        <f t="shared" si="19"/>
        <v>55.249574721039671</v>
      </c>
      <c r="AQ38" s="51">
        <f t="shared" si="18"/>
        <v>58.564549204302054</v>
      </c>
      <c r="AR38" s="51">
        <f t="shared" si="18"/>
        <v>62.07842215656018</v>
      </c>
      <c r="AS38" s="51">
        <f t="shared" si="18"/>
        <v>65.803127485953794</v>
      </c>
      <c r="AT38" s="51">
        <f t="shared" si="18"/>
        <v>69.751315135111028</v>
      </c>
      <c r="AU38" s="51">
        <f t="shared" si="18"/>
        <v>73.936394043217689</v>
      </c>
      <c r="AV38" s="51">
        <f t="shared" si="18"/>
        <v>78.372577685810754</v>
      </c>
      <c r="AW38" s="51">
        <f t="shared" si="18"/>
        <v>83.0749323469594</v>
      </c>
      <c r="AX38" s="51">
        <f t="shared" si="18"/>
        <v>88.059428287776967</v>
      </c>
      <c r="AY38" s="51">
        <f t="shared" si="18"/>
        <v>93.342993985043591</v>
      </c>
      <c r="AZ38" s="51">
        <f t="shared" si="18"/>
        <v>98.943573624146211</v>
      </c>
    </row>
    <row r="39" spans="1:52" x14ac:dyDescent="0.35">
      <c r="A39" s="1" t="s">
        <v>29</v>
      </c>
      <c r="B39" s="23">
        <f t="shared" si="4"/>
        <v>11.53266338023356</v>
      </c>
      <c r="C39" s="23">
        <f t="shared" si="5"/>
        <v>11.763316647838231</v>
      </c>
      <c r="D39" s="23">
        <f t="shared" si="6"/>
        <v>11.998582980794996</v>
      </c>
      <c r="E39" s="23">
        <f t="shared" si="7"/>
        <v>12.238554640410896</v>
      </c>
      <c r="F39" s="23">
        <f t="shared" si="8"/>
        <v>12.483325733219115</v>
      </c>
      <c r="G39" s="23">
        <f t="shared" si="9"/>
        <v>12.732992247883496</v>
      </c>
      <c r="H39" s="23">
        <f t="shared" si="10"/>
        <v>12.987652092841167</v>
      </c>
      <c r="I39" s="23">
        <f t="shared" si="11"/>
        <v>13.24740513469799</v>
      </c>
      <c r="J39" s="23">
        <f t="shared" si="12"/>
        <v>13.512353237391951</v>
      </c>
      <c r="K39" s="23">
        <f t="shared" si="13"/>
        <v>13.782600302139789</v>
      </c>
      <c r="L39" s="23">
        <f t="shared" si="14"/>
        <v>14.058252308182585</v>
      </c>
      <c r="M39" s="4">
        <f>$M$6*'Eurostat Collected Portables GU'!M32</f>
        <v>14.339417354346237</v>
      </c>
      <c r="N39" s="4">
        <f>$N$6*'Eurostat Collected Portables GU'!N32</f>
        <v>20.974602290570385</v>
      </c>
      <c r="O39" s="4">
        <f>$O$6*'Eurostat Collected Portables GU'!O32</f>
        <v>23.030874995370347</v>
      </c>
      <c r="P39" s="4">
        <f>$P$6*'Eurostat Collected Portables GU'!P32</f>
        <v>24.691633486422006</v>
      </c>
      <c r="Q39" s="4">
        <f>$Q$6*'Eurostat Collected Portables GU'!Q32</f>
        <v>21.309466556422457</v>
      </c>
      <c r="R39" s="4">
        <f>$R$6*'Eurostat Collected Portables GU'!R32</f>
        <v>25.358794417750445</v>
      </c>
      <c r="S39" s="4">
        <f>$S$6*'Eurostat Collected Portables GU'!S32</f>
        <v>20.933669317355438</v>
      </c>
      <c r="T39" s="4">
        <f>$T$6*'Eurostat Collected Portables GU'!T32</f>
        <v>23.567255999628557</v>
      </c>
      <c r="U39" s="4">
        <f>$U$6*'Eurostat Collected Portables GU'!U32</f>
        <v>79.490234840576363</v>
      </c>
      <c r="V39" s="4">
        <f>$V$6*'Eurostat Collected Portables GU'!V32</f>
        <v>42.55543648294497</v>
      </c>
      <c r="W39" s="4">
        <f>$W$6*'Eurostat Collected Portables GU'!W32</f>
        <v>26.411464449018492</v>
      </c>
      <c r="X39" s="51">
        <f t="shared" si="15"/>
        <v>26.939693737998862</v>
      </c>
      <c r="Y39" s="51">
        <f t="shared" si="15"/>
        <v>27.47848761275884</v>
      </c>
      <c r="Z39" s="51">
        <f t="shared" si="15"/>
        <v>28.028057365014018</v>
      </c>
      <c r="AA39" s="51">
        <f t="shared" si="15"/>
        <v>28.588618512314298</v>
      </c>
      <c r="AB39" s="51">
        <f t="shared" si="15"/>
        <v>29.160390882560584</v>
      </c>
      <c r="AC39" s="51">
        <f t="shared" si="15"/>
        <v>29.743598700211795</v>
      </c>
      <c r="AD39" s="51">
        <f t="shared" si="15"/>
        <v>30.33847067421603</v>
      </c>
      <c r="AE39" s="51">
        <f t="shared" si="15"/>
        <v>30.945240087700352</v>
      </c>
      <c r="AF39" s="51">
        <f t="shared" si="21"/>
        <v>32.183049691208367</v>
      </c>
      <c r="AG39" s="51">
        <f t="shared" si="20"/>
        <v>33.470371678856701</v>
      </c>
      <c r="AH39" s="51">
        <f t="shared" si="20"/>
        <v>34.80918654601097</v>
      </c>
      <c r="AI39" s="51">
        <f t="shared" si="20"/>
        <v>36.201554007851406</v>
      </c>
      <c r="AJ39" s="51">
        <f t="shared" si="20"/>
        <v>37.649616168165466</v>
      </c>
      <c r="AK39" s="51">
        <f t="shared" si="20"/>
        <v>39.155600814892082</v>
      </c>
      <c r="AL39" s="51">
        <f t="shared" si="20"/>
        <v>40.721824847487767</v>
      </c>
      <c r="AM39" s="51">
        <f t="shared" si="20"/>
        <v>42.35069784138728</v>
      </c>
      <c r="AN39" s="51">
        <f t="shared" si="20"/>
        <v>44.044725755042769</v>
      </c>
      <c r="AO39" s="51">
        <f t="shared" si="20"/>
        <v>45.806514785244481</v>
      </c>
      <c r="AP39" s="51">
        <f t="shared" si="19"/>
        <v>48.554905672359148</v>
      </c>
      <c r="AQ39" s="51">
        <f t="shared" si="18"/>
        <v>51.468200012700699</v>
      </c>
      <c r="AR39" s="51">
        <f t="shared" si="18"/>
        <v>54.556292013462738</v>
      </c>
      <c r="AS39" s="51">
        <f t="shared" si="18"/>
        <v>57.829669534270501</v>
      </c>
      <c r="AT39" s="51">
        <f t="shared" si="18"/>
        <v>61.299449706326733</v>
      </c>
      <c r="AU39" s="51">
        <f t="shared" si="18"/>
        <v>64.977416688706342</v>
      </c>
      <c r="AV39" s="51">
        <f t="shared" si="18"/>
        <v>68.87606169002872</v>
      </c>
      <c r="AW39" s="51">
        <f t="shared" si="18"/>
        <v>73.008625391430442</v>
      </c>
      <c r="AX39" s="51">
        <f t="shared" si="18"/>
        <v>77.389142914916263</v>
      </c>
      <c r="AY39" s="51">
        <f t="shared" si="18"/>
        <v>82.032491489811235</v>
      </c>
      <c r="AZ39" s="51">
        <f t="shared" si="18"/>
        <v>86.954440979199916</v>
      </c>
    </row>
    <row r="40" spans="1:52" x14ac:dyDescent="0.35">
      <c r="A40" s="1" t="s">
        <v>30</v>
      </c>
      <c r="B40" s="23">
        <f t="shared" si="4"/>
        <v>38.766071514011699</v>
      </c>
      <c r="C40" s="23">
        <f t="shared" si="5"/>
        <v>39.541392944291935</v>
      </c>
      <c r="D40" s="23">
        <f t="shared" si="6"/>
        <v>40.332220803177776</v>
      </c>
      <c r="E40" s="23">
        <f t="shared" si="7"/>
        <v>41.138865219241332</v>
      </c>
      <c r="F40" s="23">
        <f t="shared" si="8"/>
        <v>41.961642523626161</v>
      </c>
      <c r="G40" s="23">
        <f t="shared" si="9"/>
        <v>42.800875374098688</v>
      </c>
      <c r="H40" s="23">
        <f t="shared" si="10"/>
        <v>43.65689288158066</v>
      </c>
      <c r="I40" s="23">
        <f t="shared" si="11"/>
        <v>44.530030739212272</v>
      </c>
      <c r="J40" s="23">
        <f t="shared" si="12"/>
        <v>45.420631353996519</v>
      </c>
      <c r="K40" s="23">
        <f t="shared" si="13"/>
        <v>46.329043981076452</v>
      </c>
      <c r="L40" s="23">
        <f t="shared" si="14"/>
        <v>47.255624860697985</v>
      </c>
      <c r="M40" s="4">
        <f>$M$6*'Eurostat Collected Portables GU'!M33</f>
        <v>48.200737357911947</v>
      </c>
      <c r="N40" s="4">
        <f>$N$6*'Eurostat Collected Portables GU'!N33</f>
        <v>88.954495250988245</v>
      </c>
      <c r="O40" s="4">
        <f>$O$6*'Eurostat Collected Portables GU'!O33</f>
        <v>111.15931626478353</v>
      </c>
      <c r="P40" s="4">
        <f>$P$6*'Eurostat Collected Portables GU'!P33</f>
        <v>118.91541262462273</v>
      </c>
      <c r="Q40" s="4">
        <f>$Q$6*'Eurostat Collected Portables GU'!Q33</f>
        <v>119.20471783655117</v>
      </c>
      <c r="R40" s="4">
        <f>$R$6*'Eurostat Collected Portables GU'!R33</f>
        <v>155.85167767514031</v>
      </c>
      <c r="S40" s="4">
        <f>$S$6*'Eurostat Collected Portables GU'!S33</f>
        <v>131.27421921322534</v>
      </c>
      <c r="T40" s="4">
        <f>$T$6*'Eurostat Collected Portables GU'!T33</f>
        <v>146.5144553452175</v>
      </c>
      <c r="U40" s="4">
        <f>$U$6*'Eurostat Collected Portables GU'!U33</f>
        <v>451.63558674387821</v>
      </c>
      <c r="V40" s="4">
        <f>$V$6*'Eurostat Collected Portables GU'!V33</f>
        <v>237.61647571257345</v>
      </c>
      <c r="W40" s="4">
        <f>$W$6*'Eurostat Collected Portables GU'!W33</f>
        <v>147.6994171904571</v>
      </c>
      <c r="X40" s="51">
        <f t="shared" si="15"/>
        <v>150.65340553426623</v>
      </c>
      <c r="Y40" s="51">
        <f t="shared" si="15"/>
        <v>153.66647364495157</v>
      </c>
      <c r="Z40" s="51">
        <f t="shared" si="15"/>
        <v>156.73980311785058</v>
      </c>
      <c r="AA40" s="51">
        <f t="shared" si="15"/>
        <v>159.87459918020761</v>
      </c>
      <c r="AB40" s="51">
        <f t="shared" si="15"/>
        <v>163.07209116381176</v>
      </c>
      <c r="AC40" s="51">
        <f t="shared" si="15"/>
        <v>166.33353298708801</v>
      </c>
      <c r="AD40" s="51">
        <f t="shared" si="15"/>
        <v>169.66020364682976</v>
      </c>
      <c r="AE40" s="51">
        <f t="shared" si="15"/>
        <v>173.05340771976634</v>
      </c>
      <c r="AF40" s="51">
        <f t="shared" si="21"/>
        <v>179.97554402855698</v>
      </c>
      <c r="AG40" s="51">
        <f t="shared" si="20"/>
        <v>187.17456578969927</v>
      </c>
      <c r="AH40" s="51">
        <f t="shared" si="20"/>
        <v>194.66154842128725</v>
      </c>
      <c r="AI40" s="51">
        <f t="shared" si="20"/>
        <v>202.44801035813873</v>
      </c>
      <c r="AJ40" s="51">
        <f t="shared" si="20"/>
        <v>210.54593077246429</v>
      </c>
      <c r="AK40" s="51">
        <f t="shared" si="20"/>
        <v>218.96776800336286</v>
      </c>
      <c r="AL40" s="51">
        <f t="shared" si="20"/>
        <v>227.72647872349737</v>
      </c>
      <c r="AM40" s="51">
        <f t="shared" si="20"/>
        <v>236.83553787243727</v>
      </c>
      <c r="AN40" s="51">
        <f t="shared" si="20"/>
        <v>246.30895938733477</v>
      </c>
      <c r="AO40" s="51">
        <f t="shared" si="20"/>
        <v>256.16131776282816</v>
      </c>
      <c r="AP40" s="51">
        <f t="shared" si="19"/>
        <v>271.53099682859784</v>
      </c>
      <c r="AQ40" s="51">
        <f t="shared" si="18"/>
        <v>287.82285663831368</v>
      </c>
      <c r="AR40" s="51">
        <f t="shared" si="18"/>
        <v>305.09222803661248</v>
      </c>
      <c r="AS40" s="51">
        <f t="shared" si="18"/>
        <v>323.39776171880925</v>
      </c>
      <c r="AT40" s="51">
        <f t="shared" si="18"/>
        <v>342.80162742193778</v>
      </c>
      <c r="AU40" s="51">
        <f t="shared" si="18"/>
        <v>363.36972506725402</v>
      </c>
      <c r="AV40" s="51">
        <f t="shared" si="18"/>
        <v>385.17190857128924</v>
      </c>
      <c r="AW40" s="51">
        <f t="shared" si="18"/>
        <v>408.28222308556661</v>
      </c>
      <c r="AX40" s="51">
        <f t="shared" si="18"/>
        <v>432.77915647070063</v>
      </c>
      <c r="AY40" s="51">
        <f t="shared" si="18"/>
        <v>458.74590585894265</v>
      </c>
      <c r="AZ40" s="51">
        <f t="shared" si="18"/>
        <v>486.27066021047921</v>
      </c>
    </row>
    <row r="41" spans="1:52" x14ac:dyDescent="0.35">
      <c r="A41" s="1" t="s">
        <v>31</v>
      </c>
      <c r="B41" s="4">
        <f>SUM(B10:B40)</f>
        <v>341.94718477533848</v>
      </c>
      <c r="C41" s="4">
        <f t="shared" ref="C41:L41" si="22">SUM(C10:C40)</f>
        <v>348.78612847084526</v>
      </c>
      <c r="D41" s="4">
        <f t="shared" si="22"/>
        <v>355.76185104026229</v>
      </c>
      <c r="E41" s="4">
        <f t="shared" si="22"/>
        <v>362.87708806106747</v>
      </c>
      <c r="F41" s="4">
        <f t="shared" si="22"/>
        <v>370.13462982228879</v>
      </c>
      <c r="G41" s="4">
        <f t="shared" si="22"/>
        <v>377.53732241873462</v>
      </c>
      <c r="H41" s="4">
        <f t="shared" si="22"/>
        <v>385.08806886710931</v>
      </c>
      <c r="I41" s="4">
        <f t="shared" si="22"/>
        <v>392.78983024445142</v>
      </c>
      <c r="J41" s="4">
        <f t="shared" si="22"/>
        <v>400.64562684934049</v>
      </c>
      <c r="K41" s="4">
        <f t="shared" si="22"/>
        <v>408.65853938632739</v>
      </c>
      <c r="L41" s="4">
        <f t="shared" si="22"/>
        <v>416.83171017405385</v>
      </c>
      <c r="M41" s="4">
        <f>SUM(M10:M40)</f>
        <v>425.16834437753505</v>
      </c>
      <c r="N41" s="4">
        <f>SUM(N10:N40)</f>
        <v>627.53760734080652</v>
      </c>
      <c r="O41" s="4">
        <f t="shared" ref="O41:W41" si="23">SUM(O10:O40)</f>
        <v>731.01299806316251</v>
      </c>
      <c r="P41" s="4">
        <f t="shared" si="23"/>
        <v>765.0542004720478</v>
      </c>
      <c r="Q41" s="4">
        <f t="shared" si="23"/>
        <v>722.79295126739862</v>
      </c>
      <c r="R41" s="4">
        <f t="shared" si="23"/>
        <v>936.3710339669251</v>
      </c>
      <c r="S41" s="4">
        <f t="shared" si="23"/>
        <v>787.95735759108061</v>
      </c>
      <c r="T41" s="4">
        <f t="shared" si="23"/>
        <v>922.17591080287787</v>
      </c>
      <c r="U41" s="4">
        <f t="shared" si="23"/>
        <v>3162.8961662178663</v>
      </c>
      <c r="V41" s="4">
        <f t="shared" si="23"/>
        <v>1640.1613327734581</v>
      </c>
      <c r="W41" s="4">
        <f t="shared" si="23"/>
        <v>1082.0426067417484</v>
      </c>
      <c r="X41" s="4">
        <f t="shared" ref="X41:AZ41" si="24">SUM(X10:X40)</f>
        <v>1103.6834588765837</v>
      </c>
      <c r="Y41" s="4">
        <f t="shared" si="24"/>
        <v>1125.7571280541151</v>
      </c>
      <c r="Z41" s="4">
        <f t="shared" si="24"/>
        <v>1148.2722706151978</v>
      </c>
      <c r="AA41" s="4">
        <f t="shared" si="24"/>
        <v>1171.2377160275014</v>
      </c>
      <c r="AB41" s="4">
        <f t="shared" si="24"/>
        <v>1194.6624703480516</v>
      </c>
      <c r="AC41" s="4">
        <f t="shared" si="24"/>
        <v>1218.5557197550124</v>
      </c>
      <c r="AD41" s="4">
        <f t="shared" si="24"/>
        <v>1242.9268341501129</v>
      </c>
      <c r="AE41" s="4">
        <f t="shared" si="24"/>
        <v>1267.7853708331149</v>
      </c>
      <c r="AF41" s="4">
        <f t="shared" si="24"/>
        <v>1318.4967856664396</v>
      </c>
      <c r="AG41" s="4">
        <f t="shared" si="24"/>
        <v>1371.2366570930972</v>
      </c>
      <c r="AH41" s="4">
        <f t="shared" si="24"/>
        <v>1426.0861233768217</v>
      </c>
      <c r="AI41" s="4">
        <f t="shared" si="24"/>
        <v>1483.1295683118942</v>
      </c>
      <c r="AJ41" s="4">
        <f t="shared" si="24"/>
        <v>1542.4547510443699</v>
      </c>
      <c r="AK41" s="4">
        <f t="shared" si="24"/>
        <v>1604.1529410861442</v>
      </c>
      <c r="AL41" s="4">
        <f t="shared" si="24"/>
        <v>1668.3190587295903</v>
      </c>
      <c r="AM41" s="4">
        <f t="shared" si="24"/>
        <v>1735.0518210787741</v>
      </c>
      <c r="AN41" s="4">
        <f t="shared" si="24"/>
        <v>1804.4538939219246</v>
      </c>
      <c r="AO41" s="4">
        <f t="shared" si="24"/>
        <v>1876.6320496788021</v>
      </c>
      <c r="AP41" s="4">
        <f t="shared" si="24"/>
        <v>1989.2299726595302</v>
      </c>
      <c r="AQ41" s="4">
        <f t="shared" si="24"/>
        <v>2108.5837710191013</v>
      </c>
      <c r="AR41" s="4">
        <f t="shared" si="24"/>
        <v>2235.0987972802482</v>
      </c>
      <c r="AS41" s="4">
        <f t="shared" si="24"/>
        <v>2369.2047251170629</v>
      </c>
      <c r="AT41" s="4">
        <f t="shared" si="24"/>
        <v>2511.3570086240866</v>
      </c>
      <c r="AU41" s="4">
        <f t="shared" si="24"/>
        <v>2662.0384291415317</v>
      </c>
      <c r="AV41" s="4">
        <f t="shared" si="24"/>
        <v>2821.7607348900242</v>
      </c>
      <c r="AW41" s="4">
        <f t="shared" si="24"/>
        <v>2991.0663789834252</v>
      </c>
      <c r="AX41" s="4">
        <f t="shared" si="24"/>
        <v>3170.5303617224299</v>
      </c>
      <c r="AY41" s="4">
        <f t="shared" si="24"/>
        <v>3360.7621834257757</v>
      </c>
      <c r="AZ41" s="4">
        <f t="shared" si="24"/>
        <v>3562.4079144313223</v>
      </c>
    </row>
    <row r="42" spans="1:52" x14ac:dyDescent="0.35">
      <c r="A42" s="1" t="s">
        <v>68</v>
      </c>
      <c r="B42" s="46">
        <f>_xlfn.RRI(1,B41,C41)</f>
        <v>2.0000000000000018E-2</v>
      </c>
      <c r="C42" s="46">
        <f t="shared" ref="C42:AY42" si="25">_xlfn.RRI(1,C41,D41)</f>
        <v>2.0000000000000462E-2</v>
      </c>
      <c r="D42" s="46">
        <f t="shared" si="25"/>
        <v>1.9999999999999796E-2</v>
      </c>
      <c r="E42" s="46">
        <f t="shared" si="25"/>
        <v>2.0000000000000018E-2</v>
      </c>
      <c r="F42" s="46">
        <f t="shared" si="25"/>
        <v>2.000000000000024E-2</v>
      </c>
      <c r="G42" s="46">
        <f t="shared" si="25"/>
        <v>2.0000000000000018E-2</v>
      </c>
      <c r="H42" s="46">
        <f t="shared" si="25"/>
        <v>1.9999999999999796E-2</v>
      </c>
      <c r="I42" s="46">
        <f t="shared" si="25"/>
        <v>2.0000000000000018E-2</v>
      </c>
      <c r="J42" s="46">
        <f t="shared" si="25"/>
        <v>2.000000000000024E-2</v>
      </c>
      <c r="K42" s="46">
        <f t="shared" si="25"/>
        <v>1.9999999999999796E-2</v>
      </c>
      <c r="L42" s="46">
        <f t="shared" si="25"/>
        <v>2.000000000000024E-2</v>
      </c>
      <c r="M42" s="46">
        <f t="shared" si="25"/>
        <v>0.47597443610141976</v>
      </c>
      <c r="N42" s="46">
        <f t="shared" si="25"/>
        <v>0.16489113881291262</v>
      </c>
      <c r="O42" s="46">
        <f t="shared" si="25"/>
        <v>4.6567164330973965E-2</v>
      </c>
      <c r="P42" s="46">
        <f t="shared" si="25"/>
        <v>-5.5239549274513466E-2</v>
      </c>
      <c r="Q42" s="46">
        <f t="shared" si="25"/>
        <v>0.29548999104795204</v>
      </c>
      <c r="R42" s="46">
        <f t="shared" si="25"/>
        <v>-0.15849879053508487</v>
      </c>
      <c r="S42" s="46">
        <f t="shared" si="25"/>
        <v>0.17033733097197823</v>
      </c>
      <c r="T42" s="46">
        <f t="shared" si="25"/>
        <v>2.4298186811929847</v>
      </c>
      <c r="U42" s="46">
        <f t="shared" si="25"/>
        <v>-0.48143687096287668</v>
      </c>
      <c r="V42" s="46">
        <f t="shared" si="25"/>
        <v>-0.3402828215002176</v>
      </c>
      <c r="W42" s="46">
        <f t="shared" si="25"/>
        <v>2.000000000000024E-2</v>
      </c>
      <c r="X42" s="39">
        <f t="shared" si="25"/>
        <v>1.9999999999999796E-2</v>
      </c>
      <c r="Y42" s="39">
        <f t="shared" si="25"/>
        <v>2.0000000000000462E-2</v>
      </c>
      <c r="Z42" s="39">
        <f t="shared" si="25"/>
        <v>1.9999999999999574E-2</v>
      </c>
      <c r="AA42" s="39">
        <f t="shared" si="25"/>
        <v>2.0000000000000018E-2</v>
      </c>
      <c r="AB42" s="39">
        <f t="shared" si="25"/>
        <v>1.9999999999999796E-2</v>
      </c>
      <c r="AC42" s="39">
        <f t="shared" si="25"/>
        <v>2.000000000000024E-2</v>
      </c>
      <c r="AD42" s="39">
        <f t="shared" si="25"/>
        <v>1.9999999999999796E-2</v>
      </c>
      <c r="AE42" s="39">
        <f t="shared" si="25"/>
        <v>4.0000000000000036E-2</v>
      </c>
      <c r="AF42" s="39">
        <f t="shared" si="25"/>
        <v>4.0000000000000036E-2</v>
      </c>
      <c r="AG42" s="39">
        <f t="shared" si="25"/>
        <v>4.000000000000048E-2</v>
      </c>
      <c r="AH42" s="39">
        <f t="shared" si="25"/>
        <v>3.9999999999999813E-2</v>
      </c>
      <c r="AI42" s="39">
        <f t="shared" si="25"/>
        <v>4.0000000000000036E-2</v>
      </c>
      <c r="AJ42" s="39">
        <f t="shared" si="25"/>
        <v>3.9999999999999591E-2</v>
      </c>
      <c r="AK42" s="39">
        <f t="shared" si="25"/>
        <v>4.0000000000000258E-2</v>
      </c>
      <c r="AL42" s="39">
        <f t="shared" si="25"/>
        <v>4.0000000000000036E-2</v>
      </c>
      <c r="AM42" s="39">
        <f t="shared" si="25"/>
        <v>3.9999999999999813E-2</v>
      </c>
      <c r="AN42" s="39">
        <f t="shared" si="25"/>
        <v>4.0000000000000258E-2</v>
      </c>
      <c r="AO42" s="39">
        <f t="shared" si="25"/>
        <v>6.0000000000000053E-2</v>
      </c>
      <c r="AP42" s="39">
        <f t="shared" si="25"/>
        <v>5.9999999999999609E-2</v>
      </c>
      <c r="AQ42" s="39">
        <f t="shared" si="25"/>
        <v>6.0000000000000275E-2</v>
      </c>
      <c r="AR42" s="39">
        <f t="shared" si="25"/>
        <v>6.0000000000000053E-2</v>
      </c>
      <c r="AS42" s="39">
        <f t="shared" si="25"/>
        <v>6.0000000000000053E-2</v>
      </c>
      <c r="AT42" s="39">
        <f t="shared" si="25"/>
        <v>6.0000000000000053E-2</v>
      </c>
      <c r="AU42" s="39">
        <f t="shared" si="25"/>
        <v>6.0000000000000275E-2</v>
      </c>
      <c r="AV42" s="39">
        <f t="shared" si="25"/>
        <v>5.9999999999999831E-2</v>
      </c>
      <c r="AW42" s="39">
        <f t="shared" si="25"/>
        <v>5.9999999999999609E-2</v>
      </c>
      <c r="AX42" s="39">
        <f t="shared" si="25"/>
        <v>6.0000000000000053E-2</v>
      </c>
      <c r="AY42" s="39">
        <f t="shared" si="25"/>
        <v>6.0000000000000053E-2</v>
      </c>
      <c r="AZ42" s="2"/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2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7952-0FBD-401B-8E41-E8C7E979D222}">
  <sheetPr>
    <tabColor theme="5"/>
  </sheetPr>
  <dimension ref="A1:AZ40"/>
  <sheetViews>
    <sheetView tabSelected="1" workbookViewId="0"/>
  </sheetViews>
  <sheetFormatPr baseColWidth="10" defaultRowHeight="14.5" x14ac:dyDescent="0.35"/>
  <cols>
    <col min="1" max="1" width="32.08984375" customWidth="1"/>
    <col min="2" max="2" width="11.6328125" customWidth="1"/>
    <col min="3" max="4" width="9.453125" customWidth="1"/>
    <col min="5" max="8" width="10.54296875" customWidth="1"/>
    <col min="9" max="10" width="10.36328125" customWidth="1"/>
    <col min="11" max="11" width="10.36328125" style="6" customWidth="1"/>
    <col min="12" max="12" width="10.36328125" customWidth="1"/>
    <col min="13" max="13" width="12.7265625" bestFit="1" customWidth="1"/>
    <col min="14" max="22" width="11.26953125" bestFit="1" customWidth="1"/>
  </cols>
  <sheetData>
    <row r="1" spans="1:52" x14ac:dyDescent="0.35">
      <c r="A1" s="1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26"/>
      <c r="L1" s="47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53">
        <v>2000</v>
      </c>
      <c r="C2" s="53">
        <v>2001</v>
      </c>
      <c r="D2" s="53">
        <v>2002</v>
      </c>
      <c r="E2" s="53">
        <v>2003</v>
      </c>
      <c r="F2" s="53">
        <v>2004</v>
      </c>
      <c r="G2" s="53">
        <v>2005</v>
      </c>
      <c r="H2" s="53">
        <v>2006</v>
      </c>
      <c r="I2" s="53">
        <v>2007</v>
      </c>
      <c r="J2" s="53">
        <v>2008</v>
      </c>
      <c r="K2" s="53">
        <v>2009</v>
      </c>
      <c r="L2" s="53">
        <v>2010</v>
      </c>
      <c r="M2" s="47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  <c r="W2" s="1">
        <v>2021</v>
      </c>
      <c r="X2" s="54">
        <v>2022</v>
      </c>
      <c r="Y2" s="54">
        <v>2023</v>
      </c>
      <c r="Z2" s="54">
        <v>2024</v>
      </c>
      <c r="AA2" s="54">
        <v>2025</v>
      </c>
      <c r="AB2" s="54">
        <v>2026</v>
      </c>
      <c r="AC2" s="54">
        <v>2027</v>
      </c>
      <c r="AD2" s="54">
        <v>2028</v>
      </c>
      <c r="AE2" s="54">
        <v>2029</v>
      </c>
      <c r="AF2" s="54">
        <v>2030</v>
      </c>
      <c r="AG2" s="54">
        <v>2031</v>
      </c>
      <c r="AH2" s="54">
        <v>2032</v>
      </c>
      <c r="AI2" s="54">
        <v>2033</v>
      </c>
      <c r="AJ2" s="54">
        <v>2034</v>
      </c>
      <c r="AK2" s="54">
        <v>2035</v>
      </c>
      <c r="AL2" s="54">
        <v>2036</v>
      </c>
      <c r="AM2" s="54">
        <v>2037</v>
      </c>
      <c r="AN2" s="54">
        <v>2038</v>
      </c>
      <c r="AO2" s="54">
        <v>2039</v>
      </c>
      <c r="AP2" s="54">
        <v>2040</v>
      </c>
      <c r="AQ2" s="54">
        <v>2041</v>
      </c>
      <c r="AR2" s="54">
        <v>2042</v>
      </c>
      <c r="AS2" s="54">
        <v>2043</v>
      </c>
      <c r="AT2" s="54">
        <v>2044</v>
      </c>
      <c r="AU2" s="54">
        <v>2045</v>
      </c>
      <c r="AV2" s="54">
        <v>2046</v>
      </c>
      <c r="AW2" s="54">
        <v>2047</v>
      </c>
      <c r="AX2" s="54">
        <v>2048</v>
      </c>
      <c r="AY2" s="54">
        <v>2049</v>
      </c>
      <c r="AZ2" s="54">
        <v>2050</v>
      </c>
    </row>
    <row r="3" spans="1:52" x14ac:dyDescent="0.35">
      <c r="A3" s="1" t="s">
        <v>0</v>
      </c>
      <c r="B3" s="23">
        <f>'Coll. portables Zn-based'!B10+'Coll. portables NiMH'!B10+'Coll. portables Lead-acid'!B10+'Coll. portables NiCd'!B10+'Coll. portables Li-Primary'!B9+'POM Portables Li-Rechargeable'!B10+'POM Portables Other'!B10</f>
        <v>1401.1299834840845</v>
      </c>
      <c r="C3" s="23">
        <f>'Coll. portables Zn-based'!C10+'Coll. portables NiMH'!C10+'Coll. portables Lead-acid'!C10+'Coll. portables NiCd'!C10+'Coll. portables Li-Primary'!C9+'POM Portables Li-Rechargeable'!C10+'POM Portables Other'!C10</f>
        <v>1444.6241069034568</v>
      </c>
      <c r="D3" s="23">
        <f>'Coll. portables Zn-based'!D10+'Coll. portables NiMH'!D10+'Coll. portables Lead-acid'!D10+'Coll. portables NiCd'!D10+'Coll. portables Li-Primary'!D9+'POM Portables Li-Rechargeable'!D10+'POM Portables Other'!D10</f>
        <v>1490.8856659015876</v>
      </c>
      <c r="E3" s="23">
        <f>'Coll. portables Zn-based'!E10+'Coll. portables NiMH'!E10+'Coll. portables Lead-acid'!E10+'Coll. portables NiCd'!E10+'Coll. portables Li-Primary'!E9+'POM Portables Li-Rechargeable'!E10+'POM Portables Other'!E10</f>
        <v>1543.0399717820792</v>
      </c>
      <c r="F3" s="23">
        <f>'Coll. portables Zn-based'!F10+'Coll. portables NiMH'!F10+'Coll. portables Lead-acid'!F10+'Coll. portables NiCd'!F10+'Coll. portables Li-Primary'!F9+'POM Portables Li-Rechargeable'!F10+'POM Portables Other'!F10</f>
        <v>1621.8471072201523</v>
      </c>
      <c r="G3" s="23">
        <f>'Coll. portables Zn-based'!G10+'Coll. portables NiMH'!G10+'Coll. portables Lead-acid'!G10+'Coll. portables NiCd'!G10+'Coll. portables Li-Primary'!G9+'POM Portables Li-Rechargeable'!G10+'POM Portables Other'!G10</f>
        <v>1606.5531757497847</v>
      </c>
      <c r="H3" s="23">
        <f>'Coll. portables Zn-based'!H10+'Coll. portables NiMH'!H10+'Coll. portables Lead-acid'!H10+'Coll. portables NiCd'!H10+'Coll. portables Li-Primary'!H9+'POM Portables Li-Rechargeable'!H10+'POM Portables Other'!H10</f>
        <v>1714.6878769126013</v>
      </c>
      <c r="I3" s="23">
        <f>'Coll. portables Zn-based'!I10+'Coll. portables NiMH'!I10+'Coll. portables Lead-acid'!I10+'Coll. portables NiCd'!I10+'Coll. portables Li-Primary'!I9+'POM Portables Li-Rechargeable'!I10+'POM Portables Other'!I10</f>
        <v>1631.8592336405991</v>
      </c>
      <c r="J3" s="23">
        <f>'Coll. portables Zn-based'!J10+'Coll. portables NiMH'!J10+'Coll. portables Lead-acid'!J10+'Coll. portables NiCd'!J10+'Coll. portables Li-Primary'!J9+'POM Portables Li-Rechargeable'!J10+'POM Portables Other'!J10</f>
        <v>1660.5137830457322</v>
      </c>
      <c r="K3" s="23">
        <f>'Coll. portables Zn-based'!K10+'Coll. portables NiMH'!K10+'Coll. portables Lead-acid'!K10+'Coll. portables NiCd'!K10+'Coll. portables Li-Primary'!K9+'POM Portables Li-Rechargeable'!K10+'POM Portables Other'!K10</f>
        <v>1642.3419194029022</v>
      </c>
      <c r="L3" s="23">
        <f>'Coll. portables Zn-based'!L10+'Coll. portables NiMH'!L10+'Coll. portables Lead-acid'!L10+'Coll. portables NiCd'!L10+'Coll. portables Li-Primary'!L9+'POM Portables Li-Rechargeable'!L10+'POM Portables Other'!L10</f>
        <v>1650.3365801793775</v>
      </c>
      <c r="M3" s="31">
        <v>1738</v>
      </c>
      <c r="N3" s="31">
        <v>1909</v>
      </c>
      <c r="O3" s="31">
        <v>1976</v>
      </c>
      <c r="P3" s="31">
        <v>2097</v>
      </c>
      <c r="Q3" s="31">
        <v>2299</v>
      </c>
      <c r="R3" s="31">
        <v>2188</v>
      </c>
      <c r="S3" s="31">
        <v>2117</v>
      </c>
      <c r="T3" s="31">
        <v>2270</v>
      </c>
      <c r="U3" s="31">
        <v>2376</v>
      </c>
      <c r="V3" s="31">
        <v>2829</v>
      </c>
      <c r="W3" s="31">
        <v>2770</v>
      </c>
      <c r="X3" s="51">
        <f>'Coll. portables Zn-based'!X10+'Coll. portables NiMH'!X10+'Coll. portables Lead-acid'!X10+'Coll. portables NiCd'!X10+'Coll. portables Li-Primary'!X9+'POM Portables Li-Rechargeable'!X10+'POM Portables Other'!X10</f>
        <v>2947.9351318769745</v>
      </c>
      <c r="Y3" s="51">
        <f>'Coll. portables Zn-based'!Y10+'Coll. portables NiMH'!Y10+'Coll. portables Lead-acid'!Y10+'Coll. portables NiCd'!Y10+'Coll. portables Li-Primary'!Y9+'POM Portables Li-Rechargeable'!Y10+'POM Portables Other'!Y10</f>
        <v>3089.9684352885342</v>
      </c>
      <c r="Z3" s="51">
        <f>'Coll. portables Zn-based'!Z10+'Coll. portables NiMH'!Z10+'Coll. portables Lead-acid'!Z10+'Coll. portables NiCd'!Z10+'Coll. portables Li-Primary'!Z9+'POM Portables Li-Rechargeable'!Z10+'POM Portables Other'!Z10</f>
        <v>3242.6959685853208</v>
      </c>
      <c r="AA3" s="51">
        <f>'Coll. portables Zn-based'!AA10+'Coll. portables NiMH'!AA10+'Coll. portables Lead-acid'!AA10+'Coll. portables NiCd'!AA10+'Coll. portables Li-Primary'!AA9+'POM Portables Li-Rechargeable'!AA10+'POM Portables Other'!AA10</f>
        <v>3405.6070982837196</v>
      </c>
      <c r="AB3" s="51">
        <f>'Coll. portables Zn-based'!AB10+'Coll. portables NiMH'!AB10+'Coll. portables Lead-acid'!AB10+'Coll. portables NiCd'!AB10+'Coll. portables Li-Primary'!AB9+'POM Portables Li-Rechargeable'!AB10+'POM Portables Other'!AB10</f>
        <v>3580.1695674061016</v>
      </c>
      <c r="AC3" s="51">
        <f>'Coll. portables Zn-based'!AC10+'Coll. portables NiMH'!AC10+'Coll. portables Lead-acid'!AC10+'Coll. portables NiCd'!AC10+'Coll. portables Li-Primary'!AC9+'POM Portables Li-Rechargeable'!AC10+'POM Portables Other'!AC10</f>
        <v>3766.1653167210525</v>
      </c>
      <c r="AD3" s="51">
        <f>'Coll. portables Zn-based'!AD10+'Coll. portables NiMH'!AD10+'Coll. portables Lead-acid'!AD10+'Coll. portables NiCd'!AD10+'Coll. portables Li-Primary'!AD9+'POM Portables Li-Rechargeable'!AD10+'POM Portables Other'!AD10</f>
        <v>3965.0980672054352</v>
      </c>
      <c r="AE3" s="51">
        <f>'Coll. portables Zn-based'!AE10+'Coll. portables NiMH'!AE10+'Coll. portables Lead-acid'!AE10+'Coll. portables NiCd'!AE10+'Coll. portables Li-Primary'!AE9+'POM Portables Li-Rechargeable'!AE10+'POM Portables Other'!AE10</f>
        <v>4177.0127760731893</v>
      </c>
      <c r="AF3" s="51">
        <f>'Coll. portables Zn-based'!AF10+'Coll. portables NiMH'!AF10+'Coll. portables Lead-acid'!AF10+'Coll. portables NiCd'!AF10+'Coll. portables Li-Primary'!AF9+'POM Portables Li-Rechargeable'!AF10+'POM Portables Other'!AF10</f>
        <v>4404.0145827010383</v>
      </c>
      <c r="AG3" s="51">
        <f>'Coll. portables Zn-based'!AG10+'Coll. portables NiMH'!AG10+'Coll. portables Lead-acid'!AG10+'Coll. portables NiCd'!AG10+'Coll. portables Li-Primary'!AG9+'POM Portables Li-Rechargeable'!AG10+'POM Portables Other'!AG10</f>
        <v>4645.9074483792165</v>
      </c>
      <c r="AH3" s="51">
        <f>'Coll. portables Zn-based'!AH10+'Coll. portables NiMH'!AH10+'Coll. portables Lead-acid'!AH10+'Coll. portables NiCd'!AH10+'Coll. portables Li-Primary'!AH9+'POM Portables Li-Rechargeable'!AH10+'POM Portables Other'!AH10</f>
        <v>4904.3942682720235</v>
      </c>
      <c r="AI3" s="51">
        <f>'Coll. portables Zn-based'!AI10+'Coll. portables NiMH'!AI10+'Coll. portables Lead-acid'!AI10+'Coll. portables NiCd'!AI10+'Coll. portables Li-Primary'!AI9+'POM Portables Li-Rechargeable'!AI10+'POM Portables Other'!AI10</f>
        <v>5180.0282087270134</v>
      </c>
      <c r="AJ3" s="51">
        <f>'Coll. portables Zn-based'!AJ10+'Coll. portables NiMH'!AJ10+'Coll. portables Lead-acid'!AJ10+'Coll. portables NiCd'!AJ10+'Coll. portables Li-Primary'!AJ9+'POM Portables Li-Rechargeable'!AJ10+'POM Portables Other'!AJ10</f>
        <v>5474.6794122634365</v>
      </c>
      <c r="AK3" s="51">
        <f>'Coll. portables Zn-based'!AK10+'Coll. portables NiMH'!AK10+'Coll. portables Lead-acid'!AK10+'Coll. portables NiCd'!AK10+'Coll. portables Li-Primary'!AK9+'POM Portables Li-Rechargeable'!AK10+'POM Portables Other'!AK10</f>
        <v>5789.1724138412701</v>
      </c>
      <c r="AL3" s="51">
        <f>'Coll. portables Zn-based'!AL10+'Coll. portables NiMH'!AL10+'Coll. portables Lead-acid'!AL10+'Coll. portables NiCd'!AL10+'Coll. portables Li-Primary'!AL9+'POM Portables Li-Rechargeable'!AL10+'POM Portables Other'!AL10</f>
        <v>6125.5969715914798</v>
      </c>
      <c r="AM3" s="51">
        <f>'Coll. portables Zn-based'!AM10+'Coll. portables NiMH'!AM10+'Coll. portables Lead-acid'!AM10+'Coll. portables NiCd'!AM10+'Coll. portables Li-Primary'!AM9+'POM Portables Li-Rechargeable'!AM10+'POM Portables Other'!AM10</f>
        <v>6485.0775182819798</v>
      </c>
      <c r="AN3" s="51">
        <f>'Coll. portables Zn-based'!AN10+'Coll. portables NiMH'!AN10+'Coll. portables Lead-acid'!AN10+'Coll. portables NiCd'!AN10+'Coll. portables Li-Primary'!AN9+'POM Portables Li-Rechargeable'!AN10+'POM Portables Other'!AN10</f>
        <v>6869.4508045700231</v>
      </c>
      <c r="AO3" s="51">
        <f>'Coll. portables Zn-based'!AO10+'Coll. portables NiMH'!AO10+'Coll. portables Lead-acid'!AO10+'Coll. portables NiCd'!AO10+'Coll. portables Li-Primary'!AO9+'POM Portables Li-Rechargeable'!AO10+'POM Portables Other'!AO10</f>
        <v>7280.7205290959655</v>
      </c>
      <c r="AP3" s="51">
        <f>'Coll. portables Zn-based'!AP10+'Coll. portables NiMH'!AP10+'Coll. portables Lead-acid'!AP10+'Coll. portables NiCd'!AP10+'Coll. portables Li-Primary'!AP9+'POM Portables Li-Rechargeable'!AP10+'POM Portables Other'!AP10</f>
        <v>7598.7110169329144</v>
      </c>
      <c r="AQ3" s="51">
        <f>'Coll. portables Zn-based'!AQ10+'Coll. portables NiMH'!AQ10+'Coll. portables Lead-acid'!AQ10+'Coll. portables NiCd'!AQ10+'Coll. portables Li-Primary'!AQ9+'POM Portables Li-Rechargeable'!AQ10+'POM Portables Other'!AQ10</f>
        <v>7992.3909940908707</v>
      </c>
      <c r="AR3" s="51">
        <f>'Coll. portables Zn-based'!AR10+'Coll. portables NiMH'!AR10+'Coll. portables Lead-acid'!AR10+'Coll. portables NiCd'!AR10+'Coll. portables Li-Primary'!AR9+'POM Portables Li-Rechargeable'!AR10+'POM Portables Other'!AR10</f>
        <v>8411.3344731586076</v>
      </c>
      <c r="AS3" s="51">
        <f>'Coll. portables Zn-based'!AS10+'Coll. portables NiMH'!AS10+'Coll. portables Lead-acid'!AS10+'Coll. portables NiCd'!AS10+'Coll. portables Li-Primary'!AS9+'POM Portables Li-Rechargeable'!AS10+'POM Portables Other'!AS10</f>
        <v>8857.498851627568</v>
      </c>
      <c r="AT3" s="51">
        <f>'Coll. portables Zn-based'!AT10+'Coll. portables NiMH'!AT10+'Coll. portables Lead-acid'!AT10+'Coll. portables NiCd'!AT10+'Coll. portables Li-Primary'!AT9+'POM Portables Li-Rechargeable'!AT10+'POM Portables Other'!AT10</f>
        <v>9333.0139353926479</v>
      </c>
      <c r="AU3" s="51">
        <f>'Coll. portables Zn-based'!AU10+'Coll. portables NiMH'!AU10+'Coll. portables Lead-acid'!AU10+'Coll. portables NiCd'!AU10+'Coll. portables Li-Primary'!AU9+'POM Portables Li-Rechargeable'!AU10+'POM Portables Other'!AU10</f>
        <v>9840.1981961831207</v>
      </c>
      <c r="AV3" s="51">
        <f>'Coll. portables Zn-based'!AV10+'Coll. portables NiMH'!AV10+'Coll. portables Lead-acid'!AV10+'Coll. portables NiCd'!AV10+'Coll. portables Li-Primary'!AV9+'POM Portables Li-Rechargeable'!AV10+'POM Portables Other'!AV10</f>
        <v>10381.576611796472</v>
      </c>
      <c r="AW3" s="51">
        <f>'Coll. portables Zn-based'!AW10+'Coll. portables NiMH'!AW10+'Coll. portables Lead-acid'!AW10+'Coll. portables NiCd'!AW10+'Coll. portables Li-Primary'!AW9+'POM Portables Li-Rechargeable'!AW10+'POM Portables Other'!AW10</f>
        <v>10959.900245446053</v>
      </c>
      <c r="AX3" s="51">
        <f>'Coll. portables Zn-based'!AX10+'Coll. portables NiMH'!AX10+'Coll. portables Lead-acid'!AX10+'Coll. portables NiCd'!AX10+'Coll. portables Li-Primary'!AX9+'POM Portables Li-Rechargeable'!AX10+'POM Portables Other'!AX10</f>
        <v>11578.167736068119</v>
      </c>
      <c r="AY3" s="51">
        <f>'Coll. portables Zn-based'!AY10+'Coll. portables NiMH'!AY10+'Coll. portables Lead-acid'!AY10+'Coll. portables NiCd'!AY10+'Coll. portables Li-Primary'!AY9+'POM Portables Li-Rechargeable'!AY10+'POM Portables Other'!AY10</f>
        <v>12239.648888517309</v>
      </c>
      <c r="AZ3" s="51">
        <f>'Coll. portables Zn-based'!AZ10+'Coll. portables NiMH'!AZ10+'Coll. portables Lead-acid'!AZ10+'Coll. portables NiCd'!AZ10+'Coll. portables Li-Primary'!AZ9+'POM Portables Li-Rechargeable'!AZ10+'POM Portables Other'!AZ10</f>
        <v>12947.910571365681</v>
      </c>
    </row>
    <row r="4" spans="1:52" x14ac:dyDescent="0.35">
      <c r="A4" s="1" t="s">
        <v>1</v>
      </c>
      <c r="B4" s="23">
        <f>'Coll. portables Zn-based'!B11+'Coll. portables NiMH'!B11+'Coll. portables Lead-acid'!B11+'Coll. portables NiCd'!B11+'Coll. portables Li-Primary'!B10+'POM Portables Li-Rechargeable'!B11+'POM Portables Other'!B11</f>
        <v>1796.9612964246396</v>
      </c>
      <c r="C4" s="23">
        <f>'Coll. portables Zn-based'!C11+'Coll. portables NiMH'!C11+'Coll. portables Lead-acid'!C11+'Coll. portables NiCd'!C11+'Coll. portables Li-Primary'!C10+'POM Portables Li-Rechargeable'!C11+'POM Portables Other'!C11</f>
        <v>1852.7428850907966</v>
      </c>
      <c r="D4" s="23">
        <f>'Coll. portables Zn-based'!D11+'Coll. portables NiMH'!D11+'Coll. portables Lead-acid'!D11+'Coll. portables NiCd'!D11+'Coll. portables Li-Primary'!D10+'POM Portables Li-Rechargeable'!D11+'POM Portables Other'!D11</f>
        <v>1912.0737337713683</v>
      </c>
      <c r="E4" s="23">
        <f>'Coll. portables Zn-based'!E11+'Coll. portables NiMH'!E11+'Coll. portables Lead-acid'!E11+'Coll. portables NiCd'!E11+'Coll. portables Li-Primary'!E10+'POM Portables Li-Rechargeable'!E11+'POM Portables Other'!E11</f>
        <v>1978.962081186567</v>
      </c>
      <c r="F4" s="23">
        <f>'Coll. portables Zn-based'!F11+'Coll. portables NiMH'!F11+'Coll. portables Lead-acid'!F11+'Coll. portables NiCd'!F11+'Coll. portables Li-Primary'!F10+'POM Portables Li-Rechargeable'!F11+'POM Portables Other'!F11</f>
        <v>2080.0329125395388</v>
      </c>
      <c r="G4" s="23">
        <f>'Coll. portables Zn-based'!G11+'Coll. portables NiMH'!G11+'Coll. portables Lead-acid'!G11+'Coll. portables NiCd'!G11+'Coll. portables Li-Primary'!G10+'POM Portables Li-Rechargeable'!G11+'POM Portables Other'!G11</f>
        <v>2060.4183134328359</v>
      </c>
      <c r="H4" s="23">
        <f>'Coll. portables Zn-based'!H11+'Coll. portables NiMH'!H11+'Coll. portables Lead-acid'!H11+'Coll. portables NiCd'!H11+'Coll. portables Li-Primary'!H10+'POM Portables Li-Rechargeable'!H11+'POM Portables Other'!H11</f>
        <v>2199.1020009425706</v>
      </c>
      <c r="I4" s="23">
        <f>'Coll. portables Zn-based'!I11+'Coll. portables NiMH'!I11+'Coll. portables Lead-acid'!I11+'Coll. portables NiCd'!I11+'Coll. portables Li-Primary'!I10+'POM Portables Li-Rechargeable'!I11+'POM Portables Other'!I11</f>
        <v>2092.8735510845195</v>
      </c>
      <c r="J4" s="23">
        <f>'Coll. portables Zn-based'!J11+'Coll. portables NiMH'!J11+'Coll. portables Lead-acid'!J11+'Coll. portables NiCd'!J11+'Coll. portables Li-Primary'!J10+'POM Portables Li-Rechargeable'!J11+'POM Portables Other'!J11</f>
        <v>2129.62325800284</v>
      </c>
      <c r="K4" s="23">
        <f>'Coll. portables Zn-based'!K11+'Coll. portables NiMH'!K11+'Coll. portables Lead-acid'!K11+'Coll. portables NiCd'!K11+'Coll. portables Li-Primary'!K10+'POM Portables Li-Rechargeable'!K11+'POM Portables Other'!K11</f>
        <v>2106.3176860466451</v>
      </c>
      <c r="L4" s="23">
        <f>'Coll. portables Zn-based'!L11+'Coll. portables NiMH'!L11+'Coll. portables Lead-acid'!L11+'Coll. portables NiCd'!L11+'Coll. portables Li-Primary'!L10+'POM Portables Li-Rechargeable'!L11+'POM Portables Other'!L11</f>
        <v>2116.5709074912734</v>
      </c>
      <c r="M4" s="31">
        <v>2229</v>
      </c>
      <c r="N4" s="31">
        <v>2273</v>
      </c>
      <c r="O4" s="31">
        <v>2298</v>
      </c>
      <c r="P4" s="31">
        <v>2343</v>
      </c>
      <c r="Q4" s="31">
        <v>2438</v>
      </c>
      <c r="R4" s="31">
        <v>3153</v>
      </c>
      <c r="S4" s="31">
        <v>2813</v>
      </c>
      <c r="T4" s="31">
        <v>2935</v>
      </c>
      <c r="U4" s="31">
        <v>3385</v>
      </c>
      <c r="V4" s="31">
        <v>3149</v>
      </c>
      <c r="W4" s="31">
        <v>3392</v>
      </c>
      <c r="X4" s="51">
        <f>'Coll. portables Zn-based'!X11+'Coll. portables NiMH'!X11+'Coll. portables Lead-acid'!X11+'Coll. portables NiCd'!X11+'Coll. portables Li-Primary'!X10+'POM Portables Li-Rechargeable'!X11+'POM Portables Other'!X11</f>
        <v>3609.8902409121652</v>
      </c>
      <c r="Y4" s="51">
        <f>'Coll. portables Zn-based'!Y11+'Coll. portables NiMH'!Y11+'Coll. portables Lead-acid'!Y11+'Coll. portables NiCd'!Y11+'Coll. portables Li-Primary'!Y10+'POM Portables Li-Rechargeable'!Y11+'POM Portables Other'!Y11</f>
        <v>3783.816943140328</v>
      </c>
      <c r="Z4" s="51">
        <f>'Coll. portables Zn-based'!Z11+'Coll. portables NiMH'!Z11+'Coll. portables Lead-acid'!Z11+'Coll. portables NiCd'!Z11+'Coll. portables Li-Primary'!Z10+'POM Portables Li-Rechargeable'!Z11+'POM Portables Other'!Z11</f>
        <v>3970.8392510618796</v>
      </c>
      <c r="AA4" s="51">
        <f>'Coll. portables Zn-based'!AA11+'Coll. portables NiMH'!AA11+'Coll. portables Lead-acid'!AA11+'Coll. portables NiCd'!AA11+'Coll. portables Li-Primary'!AA10+'POM Portables Li-Rechargeable'!AA11+'POM Portables Other'!AA11</f>
        <v>4170.3318690896658</v>
      </c>
      <c r="AB4" s="51">
        <f>'Coll. portables Zn-based'!AB11+'Coll. portables NiMH'!AB11+'Coll. portables Lead-acid'!AB11+'Coll. portables NiCd'!AB11+'Coll. portables Li-Primary'!AB10+'POM Portables Li-Rechargeable'!AB11+'POM Portables Other'!AB11</f>
        <v>4384.0921200871826</v>
      </c>
      <c r="AC4" s="51">
        <f>'Coll. portables Zn-based'!AC11+'Coll. portables NiMH'!AC11+'Coll. portables Lead-acid'!AC11+'Coll. portables NiCd'!AC11+'Coll. portables Li-Primary'!AC10+'POM Portables Li-Rechargeable'!AC11+'POM Portables Other'!AC11</f>
        <v>4611.8529798981263</v>
      </c>
      <c r="AD4" s="51">
        <f>'Coll. portables Zn-based'!AD11+'Coll. portables NiMH'!AD11+'Coll. portables Lead-acid'!AD11+'Coll. portables NiCd'!AD11+'Coll. portables Li-Primary'!AD10+'POM Portables Li-Rechargeable'!AD11+'POM Portables Other'!AD11</f>
        <v>4855.4558281447062</v>
      </c>
      <c r="AE4" s="51">
        <f>'Coll. portables Zn-based'!AE11+'Coll. portables NiMH'!AE11+'Coll. portables Lead-acid'!AE11+'Coll. portables NiCd'!AE11+'Coll. portables Li-Primary'!AE10+'POM Portables Li-Rechargeable'!AE11+'POM Portables Other'!AE11</f>
        <v>5114.9557171264478</v>
      </c>
      <c r="AF4" s="51">
        <f>'Coll. portables Zn-based'!AF11+'Coll. portables NiMH'!AF11+'Coll. portables Lead-acid'!AF11+'Coll. portables NiCd'!AF11+'Coll. portables Li-Primary'!AF10+'POM Portables Li-Rechargeable'!AF11+'POM Portables Other'!AF11</f>
        <v>5392.9304926071909</v>
      </c>
      <c r="AG4" s="51">
        <f>'Coll. portables Zn-based'!AG11+'Coll. portables NiMH'!AG11+'Coll. portables Lead-acid'!AG11+'Coll. portables NiCd'!AG11+'Coll. portables Li-Primary'!AG10+'POM Portables Li-Rechargeable'!AG11+'POM Portables Other'!AG11</f>
        <v>5689.1400956325988</v>
      </c>
      <c r="AH4" s="51">
        <f>'Coll. portables Zn-based'!AH11+'Coll. portables NiMH'!AH11+'Coll. portables Lead-acid'!AH11+'Coll. portables NiCd'!AH11+'Coll. portables Li-Primary'!AH10+'POM Portables Li-Rechargeable'!AH11+'POM Portables Other'!AH11</f>
        <v>6005.6698043244396</v>
      </c>
      <c r="AI4" s="51">
        <f>'Coll. portables Zn-based'!AI11+'Coll. portables NiMH'!AI11+'Coll. portables Lead-acid'!AI11+'Coll. portables NiCd'!AI11+'Coll. portables Li-Primary'!AI10+'POM Portables Li-Rechargeable'!AI11+'POM Portables Other'!AI11</f>
        <v>6343.196997834666</v>
      </c>
      <c r="AJ4" s="51">
        <f>'Coll. portables Zn-based'!AJ11+'Coll. portables NiMH'!AJ11+'Coll. portables Lead-acid'!AJ11+'Coll. portables NiCd'!AJ11+'Coll. portables Li-Primary'!AJ10+'POM Portables Li-Rechargeable'!AJ11+'POM Portables Other'!AJ11</f>
        <v>6704.0117568222286</v>
      </c>
      <c r="AK4" s="51">
        <f>'Coll. portables Zn-based'!AK11+'Coll. portables NiMH'!AK11+'Coll. portables Lead-acid'!AK11+'Coll. portables NiCd'!AK11+'Coll. portables Li-Primary'!AK10+'POM Portables Li-Rechargeable'!AK11+'POM Portables Other'!AK11</f>
        <v>7089.1237645305346</v>
      </c>
      <c r="AL4" s="51">
        <f>'Coll. portables Zn-based'!AL11+'Coll. portables NiMH'!AL11+'Coll. portables Lead-acid'!AL11+'Coll. portables NiCd'!AL11+'Coll. portables Li-Primary'!AL10+'POM Portables Li-Rechargeable'!AL11+'POM Portables Other'!AL11</f>
        <v>7501.0920316383726</v>
      </c>
      <c r="AM4" s="51">
        <f>'Coll. portables Zn-based'!AM11+'Coll. portables NiMH'!AM11+'Coll. portables Lead-acid'!AM11+'Coll. portables NiCd'!AM11+'Coll. portables Li-Primary'!AM10+'POM Portables Li-Rechargeable'!AM11+'POM Portables Other'!AM11</f>
        <v>7941.293480870926</v>
      </c>
      <c r="AN4" s="51">
        <f>'Coll. portables Zn-based'!AN11+'Coll. portables NiMH'!AN11+'Coll. portables Lead-acid'!AN11+'Coll. portables NiCd'!AN11+'Coll. portables Li-Primary'!AN10+'POM Portables Li-Rechargeable'!AN11+'POM Portables Other'!AN11</f>
        <v>8411.9773029247335</v>
      </c>
      <c r="AO4" s="51">
        <f>'Coll. portables Zn-based'!AO11+'Coll. portables NiMH'!AO11+'Coll. portables Lead-acid'!AO11+'Coll. portables NiCd'!AO11+'Coll. portables Li-Primary'!AO10+'POM Portables Li-Rechargeable'!AO11+'POM Portables Other'!AO11</f>
        <v>8915.5971244380889</v>
      </c>
      <c r="AP4" s="51">
        <f>'Coll. portables Zn-based'!AP11+'Coll. portables NiMH'!AP11+'Coll. portables Lead-acid'!AP11+'Coll. portables NiCd'!AP11+'Coll. portables Li-Primary'!AP10+'POM Portables Li-Rechargeable'!AP11+'POM Portables Other'!AP11</f>
        <v>9304.9919745257885</v>
      </c>
      <c r="AQ4" s="51">
        <f>'Coll. portables Zn-based'!AQ11+'Coll. portables NiMH'!AQ11+'Coll. portables Lead-acid'!AQ11+'Coll. portables NiCd'!AQ11+'Coll. portables Li-Primary'!AQ10+'POM Portables Li-Rechargeable'!AQ11+'POM Portables Other'!AQ11</f>
        <v>9787.0722931249893</v>
      </c>
      <c r="AR4" s="51">
        <f>'Coll. portables Zn-based'!AR11+'Coll. portables NiMH'!AR11+'Coll. portables Lead-acid'!AR11+'Coll. portables NiCd'!AR11+'Coll. portables Li-Primary'!AR10+'POM Portables Li-Rechargeable'!AR11+'POM Portables Other'!AR11</f>
        <v>10300.089001066422</v>
      </c>
      <c r="AS4" s="51">
        <f>'Coll. portables Zn-based'!AS11+'Coll. portables NiMH'!AS11+'Coll. portables Lead-acid'!AS11+'Coll. portables NiCd'!AS11+'Coll. portables Li-Primary'!AS10+'POM Portables Li-Rechargeable'!AS11+'POM Portables Other'!AS11</f>
        <v>10846.439026974982</v>
      </c>
      <c r="AT4" s="51">
        <f>'Coll. portables Zn-based'!AT11+'Coll. portables NiMH'!AT11+'Coll. portables Lead-acid'!AT11+'Coll. portables NiCd'!AT11+'Coll. portables Li-Primary'!AT10+'POM Portables Li-Rechargeable'!AT11+'POM Portables Other'!AT11</f>
        <v>11428.730421968177</v>
      </c>
      <c r="AU4" s="51">
        <f>'Coll. portables Zn-based'!AU11+'Coll. portables NiMH'!AU11+'Coll. portables Lead-acid'!AU11+'Coll. portables NiCd'!AU11+'Coll. portables Li-Primary'!AU10+'POM Portables Li-Rechargeable'!AU11+'POM Portables Other'!AU11</f>
        <v>12049.802267672612</v>
      </c>
      <c r="AV4" s="51">
        <f>'Coll. portables Zn-based'!AV11+'Coll. portables NiMH'!AV11+'Coll. portables Lead-acid'!AV11+'Coll. portables NiCd'!AV11+'Coll. portables Li-Primary'!AV10+'POM Portables Li-Rechargeable'!AV11+'POM Portables Other'!AV11</f>
        <v>12712.746522459793</v>
      </c>
      <c r="AW4" s="51">
        <f>'Coll. portables Zn-based'!AW11+'Coll. portables NiMH'!AW11+'Coll. portables Lead-acid'!AW11+'Coll. portables NiCd'!AW11+'Coll. portables Li-Primary'!AW10+'POM Portables Li-Rechargeable'!AW11+'POM Portables Other'!AW11</f>
        <v>13420.931997311551</v>
      </c>
      <c r="AX4" s="51">
        <f>'Coll. portables Zn-based'!AX11+'Coll. portables NiMH'!AX11+'Coll. portables Lead-acid'!AX11+'Coll. portables NiCd'!AX11+'Coll. portables Li-Primary'!AX10+'POM Portables Li-Rechargeable'!AX11+'POM Portables Other'!AX11</f>
        <v>14178.030671748393</v>
      </c>
      <c r="AY4" s="51">
        <f>'Coll. portables Zn-based'!AY11+'Coll. portables NiMH'!AY11+'Coll. portables Lead-acid'!AY11+'Coll. portables NiCd'!AY11+'Coll. portables Li-Primary'!AY10+'POM Portables Li-Rechargeable'!AY11+'POM Portables Other'!AY11</f>
        <v>14988.046581173539</v>
      </c>
      <c r="AZ4" s="51">
        <f>'Coll. portables Zn-based'!AZ11+'Coll. portables NiMH'!AZ11+'Coll. portables Lead-acid'!AZ11+'Coll. portables NiCd'!AZ11+'Coll. portables Li-Primary'!AZ10+'POM Portables Li-Rechargeable'!AZ11+'POM Portables Other'!AZ11</f>
        <v>15855.347529990026</v>
      </c>
    </row>
    <row r="5" spans="1:52" x14ac:dyDescent="0.35">
      <c r="A5" s="1" t="s">
        <v>2</v>
      </c>
      <c r="B5" s="23">
        <f>'Coll. portables Zn-based'!B12+'Coll. portables NiMH'!B12+'Coll. portables Lead-acid'!B12+'Coll. portables NiCd'!B12+'Coll. portables Li-Primary'!B11+'POM Portables Li-Rechargeable'!B12+'POM Portables Other'!B12</f>
        <v>87.066765371853336</v>
      </c>
      <c r="C5" s="23">
        <f>'Coll. portables Zn-based'!C12+'Coll. portables NiMH'!C12+'Coll. portables Lead-acid'!C12+'Coll. portables NiCd'!C12+'Coll. portables Li-Primary'!C11+'POM Portables Li-Rechargeable'!C12+'POM Portables Other'!C12</f>
        <v>89.769507218396598</v>
      </c>
      <c r="D5" s="23">
        <f>'Coll. portables Zn-based'!D12+'Coll. portables NiMH'!D12+'Coll. portables Lead-acid'!D12+'Coll. portables NiCd'!D12+'Coll. portables Li-Primary'!D11+'POM Portables Li-Rechargeable'!D12+'POM Portables Other'!D12</f>
        <v>92.644218594575051</v>
      </c>
      <c r="E5" s="23">
        <f>'Coll. portables Zn-based'!E12+'Coll. portables NiMH'!E12+'Coll. portables Lead-acid'!E12+'Coll. portables NiCd'!E12+'Coll. portables Li-Primary'!E11+'POM Portables Li-Rechargeable'!E12+'POM Portables Other'!E12</f>
        <v>95.885107567586033</v>
      </c>
      <c r="F5" s="23">
        <f>'Coll. portables Zn-based'!F12+'Coll. portables NiMH'!F12+'Coll. portables Lead-acid'!F12+'Coll. portables NiCd'!F12+'Coll. portables Li-Primary'!F11+'POM Portables Li-Rechargeable'!F12+'POM Portables Other'!F12</f>
        <v>100.78221379733968</v>
      </c>
      <c r="G5" s="23">
        <f>'Coll. portables Zn-based'!G12+'Coll. portables NiMH'!G12+'Coll. portables Lead-acid'!G12+'Coll. portables NiCd'!G12+'Coll. portables Li-Primary'!G11+'POM Portables Li-Rechargeable'!G12+'POM Portables Other'!G12</f>
        <v>99.831842911954368</v>
      </c>
      <c r="H5" s="23">
        <f>'Coll. portables Zn-based'!H12+'Coll. portables NiMH'!H12+'Coll. portables Lead-acid'!H12+'Coll. portables NiCd'!H12+'Coll. portables Li-Primary'!H11+'POM Portables Li-Rechargeable'!H12+'POM Portables Other'!H12</f>
        <v>106.55137555038026</v>
      </c>
      <c r="I5" s="23">
        <f>'Coll. portables Zn-based'!I12+'Coll. portables NiMH'!I12+'Coll. portables Lead-acid'!I12+'Coll. portables NiCd'!I12+'Coll. portables Li-Primary'!I11+'POM Portables Li-Rechargeable'!I12+'POM Portables Other'!I12</f>
        <v>101.40437125039394</v>
      </c>
      <c r="J5" s="23">
        <f>'Coll. portables Zn-based'!J12+'Coll. portables NiMH'!J12+'Coll. portables Lead-acid'!J12+'Coll. portables NiCd'!J12+'Coll. portables Li-Primary'!J11+'POM Portables Li-Rechargeable'!J12+'POM Portables Other'!J12</f>
        <v>103.184976161645</v>
      </c>
      <c r="K5" s="23">
        <f>'Coll. portables Zn-based'!K12+'Coll. portables NiMH'!K12+'Coll. portables Lead-acid'!K12+'Coll. portables NiCd'!K12+'Coll. portables Li-Primary'!K11+'POM Portables Li-Rechargeable'!K12+'POM Portables Other'!K12</f>
        <v>102.05576944505952</v>
      </c>
      <c r="L5" s="23">
        <f>'Coll. portables Zn-based'!L12+'Coll. portables NiMH'!L12+'Coll. portables Lead-acid'!L12+'Coll. portables NiCd'!L12+'Coll. portables Li-Primary'!L11+'POM Portables Li-Rechargeable'!L12+'POM Portables Other'!L12</f>
        <v>102.55256079365523</v>
      </c>
      <c r="M5" s="31">
        <v>108</v>
      </c>
      <c r="N5" s="31">
        <v>261</v>
      </c>
      <c r="O5" s="31">
        <v>247</v>
      </c>
      <c r="P5" s="31">
        <v>303</v>
      </c>
      <c r="Q5" s="31">
        <v>322</v>
      </c>
      <c r="R5" s="31">
        <v>362</v>
      </c>
      <c r="S5" s="31">
        <v>388</v>
      </c>
      <c r="T5" s="31">
        <v>402</v>
      </c>
      <c r="U5" s="31">
        <v>392</v>
      </c>
      <c r="V5" s="31">
        <v>408</v>
      </c>
      <c r="W5" s="31">
        <v>448</v>
      </c>
      <c r="X5" s="51">
        <f>'Coll. portables Zn-based'!X12+'Coll. portables NiMH'!X12+'Coll. portables Lead-acid'!X12+'Coll. portables NiCd'!X12+'Coll. portables Li-Primary'!X11+'POM Portables Li-Rechargeable'!X12+'POM Portables Other'!X12</f>
        <v>476.77795634688971</v>
      </c>
      <c r="Y5" s="51">
        <f>'Coll. portables Zn-based'!Y12+'Coll. portables NiMH'!Y12+'Coll. portables Lead-acid'!Y12+'Coll. portables NiCd'!Y12+'Coll. portables Li-Primary'!Y11+'POM Portables Li-Rechargeable'!Y12+'POM Portables Other'!Y12</f>
        <v>499.7494075845716</v>
      </c>
      <c r="Z5" s="51">
        <f>'Coll. portables Zn-based'!Z12+'Coll. portables NiMH'!Z12+'Coll. portables Lead-acid'!Z12+'Coll. portables NiCd'!Z12+'Coll. portables Li-Primary'!Z11+'POM Portables Li-Rechargeable'!Z12+'POM Portables Other'!Z12</f>
        <v>524.45046712138037</v>
      </c>
      <c r="AA5" s="51">
        <f>'Coll. portables Zn-based'!AA12+'Coll. portables NiMH'!AA12+'Coll. portables Lead-acid'!AA12+'Coll. portables NiCd'!AA12+'Coll. portables Li-Primary'!AA11+'POM Portables Li-Rechargeable'!AA12+'POM Portables Other'!AA12</f>
        <v>550.79854874769171</v>
      </c>
      <c r="AB5" s="51">
        <f>'Coll. portables Zn-based'!AB12+'Coll. portables NiMH'!AB12+'Coll. portables Lead-acid'!AB12+'Coll. portables NiCd'!AB12+'Coll. portables Li-Primary'!AB11+'POM Portables Li-Rechargeable'!AB12+'POM Portables Other'!AB12</f>
        <v>579.0310347284958</v>
      </c>
      <c r="AC5" s="51">
        <f>'Coll. portables Zn-based'!AC12+'Coll. portables NiMH'!AC12+'Coll. portables Lead-acid'!AC12+'Coll. portables NiCd'!AC12+'Coll. portables Li-Primary'!AC11+'POM Portables Li-Rechargeable'!AC12+'POM Portables Other'!AC12</f>
        <v>609.11265772239392</v>
      </c>
      <c r="AD5" s="51">
        <f>'Coll. portables Zn-based'!AD12+'Coll. portables NiMH'!AD12+'Coll. portables Lead-acid'!AD12+'Coll. portables NiCd'!AD12+'Coll. portables Li-Primary'!AD11+'POM Portables Li-Rechargeable'!AD12+'POM Portables Other'!AD12</f>
        <v>641.28661881156495</v>
      </c>
      <c r="AE5" s="51">
        <f>'Coll. portables Zn-based'!AE12+'Coll. portables NiMH'!AE12+'Coll. portables Lead-acid'!AE12+'Coll. portables NiCd'!AE12+'Coll. portables Li-Primary'!AE11+'POM Portables Li-Rechargeable'!AE12+'POM Portables Other'!AE12</f>
        <v>675.56018905443636</v>
      </c>
      <c r="AF5" s="51">
        <f>'Coll. portables Zn-based'!AF12+'Coll. portables NiMH'!AF12+'Coll. portables Lead-acid'!AF12+'Coll. portables NiCd'!AF12+'Coll. portables Li-Primary'!AF11+'POM Portables Li-Rechargeable'!AF12+'POM Portables Other'!AF12</f>
        <v>712.27383864623255</v>
      </c>
      <c r="AG5" s="51">
        <f>'Coll. portables Zn-based'!AG12+'Coll. portables NiMH'!AG12+'Coll. portables Lead-acid'!AG12+'Coll. portables NiCd'!AG12+'Coll. portables Li-Primary'!AG11+'POM Portables Li-Rechargeable'!AG12+'POM Portables Other'!AG12</f>
        <v>751.39586168732433</v>
      </c>
      <c r="AH5" s="51">
        <f>'Coll. portables Zn-based'!AH12+'Coll. portables NiMH'!AH12+'Coll. portables Lead-acid'!AH12+'Coll. portables NiCd'!AH12+'Coll. portables Li-Primary'!AH11+'POM Portables Li-Rechargeable'!AH12+'POM Portables Other'!AH12</f>
        <v>793.20167226926571</v>
      </c>
      <c r="AI5" s="51">
        <f>'Coll. portables Zn-based'!AI12+'Coll. portables NiMH'!AI12+'Coll. portables Lead-acid'!AI12+'Coll. portables NiCd'!AI12+'Coll. portables Li-Primary'!AI11+'POM Portables Li-Rechargeable'!AI12+'POM Portables Other'!AI12</f>
        <v>837.78073556306924</v>
      </c>
      <c r="AJ5" s="51">
        <f>'Coll. portables Zn-based'!AJ12+'Coll. portables NiMH'!AJ12+'Coll. portables Lead-acid'!AJ12+'Coll. portables NiCd'!AJ12+'Coll. portables Li-Primary'!AJ11+'POM Portables Li-Rechargeable'!AJ12+'POM Portables Other'!AJ12</f>
        <v>885.43551505199241</v>
      </c>
      <c r="AK5" s="51">
        <f>'Coll. portables Zn-based'!AK12+'Coll. portables NiMH'!AK12+'Coll. portables Lead-acid'!AK12+'Coll. portables NiCd'!AK12+'Coll. portables Li-Primary'!AK11+'POM Portables Li-Rechargeable'!AK12+'POM Portables Other'!AK12</f>
        <v>936.29936512667427</v>
      </c>
      <c r="AL5" s="51">
        <f>'Coll. portables Zn-based'!AL12+'Coll. portables NiMH'!AL12+'Coll. portables Lead-acid'!AL12+'Coll. portables NiCd'!AL12+'Coll. portables Li-Primary'!AL11+'POM Portables Li-Rechargeable'!AL12+'POM Portables Other'!AL12</f>
        <v>990.71026832959637</v>
      </c>
      <c r="AM5" s="51">
        <f>'Coll. portables Zn-based'!AM12+'Coll. portables NiMH'!AM12+'Coll. portables Lead-acid'!AM12+'Coll. portables NiCd'!AM12+'Coll. portables Li-Primary'!AM11+'POM Portables Li-Rechargeable'!AM12+'POM Portables Other'!AM12</f>
        <v>1048.8500823791792</v>
      </c>
      <c r="AN5" s="51">
        <f>'Coll. portables Zn-based'!AN12+'Coll. portables NiMH'!AN12+'Coll. portables Lead-acid'!AN12+'Coll. portables NiCd'!AN12+'Coll. portables Li-Primary'!AN11+'POM Portables Li-Rechargeable'!AN12+'POM Portables Other'!AN12</f>
        <v>1111.0158701976065</v>
      </c>
      <c r="AO5" s="51">
        <f>'Coll. portables Zn-based'!AO12+'Coll. portables NiMH'!AO12+'Coll. portables Lead-acid'!AO12+'Coll. portables NiCd'!AO12+'Coll. portables Li-Primary'!AO11+'POM Portables Li-Rechargeable'!AO12+'POM Portables Other'!AO12</f>
        <v>1177.5316956805025</v>
      </c>
      <c r="AP5" s="51">
        <f>'Coll. portables Zn-based'!AP12+'Coll. portables NiMH'!AP12+'Coll. portables Lead-acid'!AP12+'Coll. portables NiCd'!AP12+'Coll. portables Li-Primary'!AP11+'POM Portables Li-Rechargeable'!AP12+'POM Portables Other'!AP12</f>
        <v>1228.9612041826517</v>
      </c>
      <c r="AQ5" s="51">
        <f>'Coll. portables Zn-based'!AQ12+'Coll. portables NiMH'!AQ12+'Coll. portables Lead-acid'!AQ12+'Coll. portables NiCd'!AQ12+'Coll. portables Li-Primary'!AQ11+'POM Portables Li-Rechargeable'!AQ12+'POM Portables Other'!AQ12</f>
        <v>1292.6321896580178</v>
      </c>
      <c r="AR5" s="51">
        <f>'Coll. portables Zn-based'!AR12+'Coll. portables NiMH'!AR12+'Coll. portables Lead-acid'!AR12+'Coll. portables NiCd'!AR12+'Coll. portables Li-Primary'!AR11+'POM Portables Li-Rechargeable'!AR12+'POM Portables Other'!AR12</f>
        <v>1360.3891133483958</v>
      </c>
      <c r="AS5" s="51">
        <f>'Coll. portables Zn-based'!AS12+'Coll. portables NiMH'!AS12+'Coll. portables Lead-acid'!AS12+'Coll. portables NiCd'!AS12+'Coll. portables Li-Primary'!AS11+'POM Portables Li-Rechargeable'!AS12+'POM Portables Other'!AS12</f>
        <v>1432.5485507325452</v>
      </c>
      <c r="AT5" s="51">
        <f>'Coll. portables Zn-based'!AT12+'Coll. portables NiMH'!AT12+'Coll. portables Lead-acid'!AT12+'Coll. portables NiCd'!AT12+'Coll. portables Li-Primary'!AT11+'POM Portables Li-Rechargeable'!AT12+'POM Portables Other'!AT12</f>
        <v>1509.4549613920235</v>
      </c>
      <c r="AU5" s="51">
        <f>'Coll. portables Zn-based'!AU12+'Coll. portables NiMH'!AU12+'Coll. portables Lead-acid'!AU12+'Coll. portables NiCd'!AU12+'Coll. portables Li-Primary'!AU11+'POM Portables Li-Rechargeable'!AU12+'POM Portables Other'!AU12</f>
        <v>1591.4833183718545</v>
      </c>
      <c r="AV5" s="51">
        <f>'Coll. portables Zn-based'!AV12+'Coll. portables NiMH'!AV12+'Coll. portables Lead-acid'!AV12+'Coll. portables NiCd'!AV12+'Coll. portables Li-Primary'!AV11+'POM Portables Li-Rechargeable'!AV12+'POM Portables Other'!AV12</f>
        <v>1679.0419935324255</v>
      </c>
      <c r="AW5" s="51">
        <f>'Coll. portables Zn-based'!AW12+'Coll. portables NiMH'!AW12+'Coll. portables Lead-acid'!AW12+'Coll. portables NiCd'!AW12+'Coll. portables Li-Primary'!AW11+'POM Portables Li-Rechargeable'!AW12+'POM Portables Other'!AW12</f>
        <v>1772.5759241732239</v>
      </c>
      <c r="AX5" s="51">
        <f>'Coll. portables Zn-based'!AX12+'Coll. portables NiMH'!AX12+'Coll. portables Lead-acid'!AX12+'Coll. portables NiCd'!AX12+'Coll. portables Li-Primary'!AX11+'POM Portables Li-Rechargeable'!AX12+'POM Portables Other'!AX12</f>
        <v>1872.5700887214862</v>
      </c>
      <c r="AY5" s="51">
        <f>'Coll. portables Zn-based'!AY12+'Coll. portables NiMH'!AY12+'Coll. portables Lead-acid'!AY12+'Coll. portables NiCd'!AY12+'Coll. portables Li-Primary'!AY11+'POM Portables Li-Rechargeable'!AY12+'POM Portables Other'!AY12</f>
        <v>1979.5533220417888</v>
      </c>
      <c r="AZ5" s="51">
        <f>'Coll. portables Zn-based'!AZ12+'Coll. portables NiMH'!AZ12+'Coll. portables Lead-acid'!AZ12+'Coll. portables NiCd'!AZ12+'Coll. portables Li-Primary'!AZ11+'POM Portables Li-Rechargeable'!AZ12+'POM Portables Other'!AZ12</f>
        <v>2094.1025039609476</v>
      </c>
    </row>
    <row r="6" spans="1:52" x14ac:dyDescent="0.35">
      <c r="A6" s="1" t="s">
        <v>3</v>
      </c>
      <c r="B6" s="23">
        <f>'Coll. portables Zn-based'!B13+'Coll. portables NiMH'!B13+'Coll. portables Lead-acid'!B13+'Coll. portables NiCd'!B13+'Coll. portables Li-Primary'!B12+'POM Portables Li-Rechargeable'!B13+'POM Portables Other'!B13</f>
        <v>54.150681729578928</v>
      </c>
      <c r="C6" s="23">
        <f>'Coll. portables Zn-based'!C13+'Coll. portables NiMH'!C13+'Coll. portables Lead-acid'!C13+'Coll. portables NiCd'!C13+'Coll. portables Li-Primary'!C12+'POM Portables Li-Rechargeable'!C13+'POM Portables Other'!C13</f>
        <v>55.831636717447253</v>
      </c>
      <c r="D6" s="23">
        <f>'Coll. portables Zn-based'!D13+'Coll. portables NiMH'!D13+'Coll. portables Lead-acid'!D13+'Coll. portables NiCd'!D13+'Coll. portables Li-Primary'!D12+'POM Portables Li-Rechargeable'!D13+'POM Portables Other'!D13</f>
        <v>57.619547180538412</v>
      </c>
      <c r="E6" s="23">
        <f>'Coll. portables Zn-based'!E13+'Coll. portables NiMH'!E13+'Coll. portables Lead-acid'!E13+'Coll. portables NiCd'!E13+'Coll. portables Li-Primary'!E12+'POM Portables Li-Rechargeable'!E13+'POM Portables Other'!E13</f>
        <v>59.635199726591907</v>
      </c>
      <c r="F6" s="23">
        <f>'Coll. portables Zn-based'!F13+'Coll. portables NiMH'!F13+'Coll. portables Lead-acid'!F13+'Coll. portables NiCd'!F13+'Coll. portables Li-Primary'!F12+'POM Portables Li-Rechargeable'!F13+'POM Portables Other'!F13</f>
        <v>62.680927217566961</v>
      </c>
      <c r="G6" s="23">
        <f>'Coll. portables Zn-based'!G13+'Coll. portables NiMH'!G13+'Coll. portables Lead-acid'!G13+'Coll. portables NiCd'!G13+'Coll. portables Li-Primary'!G12+'POM Portables Li-Rechargeable'!G13+'POM Portables Other'!G13</f>
        <v>62.089849426635325</v>
      </c>
      <c r="H6" s="23">
        <f>'Coll. portables Zn-based'!H13+'Coll. portables NiMH'!H13+'Coll. portables Lead-acid'!H13+'Coll. portables NiCd'!H13+'Coll. portables Li-Primary'!H12+'POM Portables Li-Rechargeable'!H13+'POM Portables Other'!H13</f>
        <v>66.269024703457418</v>
      </c>
      <c r="I6" s="23">
        <f>'Coll. portables Zn-based'!I13+'Coll. portables NiMH'!I13+'Coll. portables Lead-acid'!I13+'Coll. portables NiCd'!I13+'Coll. portables Li-Primary'!I12+'POM Portables Li-Rechargeable'!I13+'POM Portables Other'!I13</f>
        <v>63.0678745226855</v>
      </c>
      <c r="J6" s="23">
        <f>'Coll. portables Zn-based'!J13+'Coll. portables NiMH'!J13+'Coll. portables Lead-acid'!J13+'Coll. portables NiCd'!J13+'Coll. portables Li-Primary'!J12+'POM Portables Li-Rechargeable'!J13+'POM Portables Other'!J13</f>
        <v>64.17531166501503</v>
      </c>
      <c r="K6" s="23">
        <f>'Coll. portables Zn-based'!K13+'Coll. portables NiMH'!K13+'Coll. portables Lead-acid'!K13+'Coll. portables NiCd'!K13+'Coll. portables Li-Primary'!K12+'POM Portables Li-Rechargeable'!K13+'POM Portables Other'!K13</f>
        <v>63.473007941480908</v>
      </c>
      <c r="L6" s="23">
        <f>'Coll. portables Zn-based'!L13+'Coll. portables NiMH'!L13+'Coll. portables Lead-acid'!L13+'Coll. portables NiCd'!L13+'Coll. portables Li-Primary'!L12+'POM Portables Li-Rechargeable'!L13+'POM Portables Other'!L13</f>
        <v>63.781984507785175</v>
      </c>
      <c r="M6" s="3">
        <f>N6/1.0637</f>
        <v>67.169988477430365</v>
      </c>
      <c r="N6" s="3">
        <f>O6/1.0637</f>
        <v>71.448716743442688</v>
      </c>
      <c r="O6" s="31">
        <v>76</v>
      </c>
      <c r="P6" s="31">
        <v>72</v>
      </c>
      <c r="Q6" s="31">
        <v>98</v>
      </c>
      <c r="R6" s="31">
        <v>337</v>
      </c>
      <c r="S6" s="31">
        <v>476</v>
      </c>
      <c r="T6" s="31">
        <v>525</v>
      </c>
      <c r="U6" s="31">
        <v>651</v>
      </c>
      <c r="V6" s="31">
        <v>596</v>
      </c>
      <c r="W6" s="31">
        <v>737</v>
      </c>
      <c r="X6" s="51">
        <f>'Coll. portables Zn-based'!X13+'Coll. portables NiMH'!X13+'Coll. portables Lead-acid'!X13+'Coll. portables NiCd'!X13+'Coll. portables Li-Primary'!X12+'POM Portables Li-Rechargeable'!X13+'POM Portables Other'!X13</f>
        <v>784.34230765102166</v>
      </c>
      <c r="Y6" s="51">
        <f>'Coll. portables Zn-based'!Y13+'Coll. portables NiMH'!Y13+'Coll. portables Lead-acid'!Y13+'Coll. portables NiCd'!Y13+'Coll. portables Li-Primary'!Y12+'POM Portables Li-Rechargeable'!Y13+'POM Portables Other'!Y13</f>
        <v>822.13239595944015</v>
      </c>
      <c r="Z6" s="51">
        <f>'Coll. portables Zn-based'!Z13+'Coll. portables NiMH'!Z13+'Coll. portables Lead-acid'!Z13+'Coll. portables NiCd'!Z13+'Coll. portables Li-Primary'!Z12+'POM Portables Li-Rechargeable'!Z13+'POM Portables Other'!Z13</f>
        <v>862.76784434923502</v>
      </c>
      <c r="AA6" s="51">
        <f>'Coll. portables Zn-based'!AA13+'Coll. portables NiMH'!AA13+'Coll. portables Lead-acid'!AA13+'Coll. portables NiCd'!AA13+'Coll. portables Li-Primary'!AA12+'POM Portables Li-Rechargeable'!AA13+'POM Portables Other'!AA13</f>
        <v>906.11279113180547</v>
      </c>
      <c r="AB6" s="51">
        <f>'Coll. portables Zn-based'!AB13+'Coll. portables NiMH'!AB13+'Coll. portables Lead-acid'!AB13+'Coll. portables NiCd'!AB13+'Coll. portables Li-Primary'!AB12+'POM Portables Li-Rechargeable'!AB13+'POM Portables Other'!AB13</f>
        <v>952.55775132790495</v>
      </c>
      <c r="AC6" s="51">
        <f>'Coll. portables Zn-based'!AC13+'Coll. portables NiMH'!AC13+'Coll. portables Lead-acid'!AC13+'Coll. portables NiCd'!AC13+'Coll. portables Li-Primary'!AC12+'POM Portables Li-Rechargeable'!AC13+'POM Portables Other'!AC13</f>
        <v>1002.0447070120632</v>
      </c>
      <c r="AD6" s="51">
        <f>'Coll. portables Zn-based'!AD13+'Coll. portables NiMH'!AD13+'Coll. portables Lead-acid'!AD13+'Coll. portables NiCd'!AD13+'Coll. portables Li-Primary'!AD12+'POM Portables Li-Rechargeable'!AD13+'POM Portables Other'!AD13</f>
        <v>1054.9737456788469</v>
      </c>
      <c r="AE6" s="51">
        <f>'Coll. portables Zn-based'!AE13+'Coll. portables NiMH'!AE13+'Coll. portables Lead-acid'!AE13+'Coll. portables NiCd'!AE13+'Coll. portables Li-Primary'!AE12+'POM Portables Li-Rechargeable'!AE13+'POM Portables Other'!AE13</f>
        <v>1111.3568288685703</v>
      </c>
      <c r="AF6" s="51">
        <f>'Coll. portables Zn-based'!AF13+'Coll. portables NiMH'!AF13+'Coll. portables Lead-acid'!AF13+'Coll. portables NiCd'!AF13+'Coll. portables Li-Primary'!AF12+'POM Portables Li-Rechargeable'!AF13+'POM Portables Other'!AF13</f>
        <v>1171.7540604515034</v>
      </c>
      <c r="AG6" s="51">
        <f>'Coll. portables Zn-based'!AG13+'Coll. portables NiMH'!AG13+'Coll. portables Lead-acid'!AG13+'Coll. portables NiCd'!AG13+'Coll. portables Li-Primary'!AG12+'POM Portables Li-Rechargeable'!AG13+'POM Portables Other'!AG13</f>
        <v>1236.1132813918707</v>
      </c>
      <c r="AH6" s="51">
        <f>'Coll. portables Zn-based'!AH13+'Coll. portables NiMH'!AH13+'Coll. portables Lead-acid'!AH13+'Coll. portables NiCd'!AH13+'Coll. portables Li-Primary'!AH12+'POM Portables Li-Rechargeable'!AH13+'POM Portables Other'!AH13</f>
        <v>1304.8875724608233</v>
      </c>
      <c r="AI6" s="51">
        <f>'Coll. portables Zn-based'!AI13+'Coll. portables NiMH'!AI13+'Coll. portables Lead-acid'!AI13+'Coll. portables NiCd'!AI13+'Coll. portables Li-Primary'!AI12+'POM Portables Li-Rechargeable'!AI13+'POM Portables Other'!AI13</f>
        <v>1378.2241118526383</v>
      </c>
      <c r="AJ6" s="51">
        <f>'Coll. portables Zn-based'!AJ13+'Coll. portables NiMH'!AJ13+'Coll. portables Lead-acid'!AJ13+'Coll. portables NiCd'!AJ13+'Coll. portables Li-Primary'!AJ12+'POM Portables Li-Rechargeable'!AJ13+'POM Portables Other'!AJ13</f>
        <v>1456.6204790029428</v>
      </c>
      <c r="AK6" s="51">
        <f>'Coll. portables Zn-based'!AK13+'Coll. portables NiMH'!AK13+'Coll. portables Lead-acid'!AK13+'Coll. portables NiCd'!AK13+'Coll. portables Li-Primary'!AK12+'POM Portables Li-Rechargeable'!AK13+'POM Portables Other'!AK13</f>
        <v>1540.2960537909798</v>
      </c>
      <c r="AL6" s="51">
        <f>'Coll. portables Zn-based'!AL13+'Coll. portables NiMH'!AL13+'Coll. portables Lead-acid'!AL13+'Coll. portables NiCd'!AL13+'Coll. portables Li-Primary'!AL12+'POM Portables Li-Rechargeable'!AL13+'POM Portables Other'!AL13</f>
        <v>1629.8068476761439</v>
      </c>
      <c r="AM6" s="51">
        <f>'Coll. portables Zn-based'!AM13+'Coll. portables NiMH'!AM13+'Coll. portables Lead-acid'!AM13+'Coll. portables NiCd'!AM13+'Coll. portables Li-Primary'!AM12+'POM Portables Li-Rechargeable'!AM13+'POM Portables Other'!AM13</f>
        <v>1725.4520328425333</v>
      </c>
      <c r="AN6" s="51">
        <f>'Coll. portables Zn-based'!AN13+'Coll. portables NiMH'!AN13+'Coll. portables Lead-acid'!AN13+'Coll. portables NiCd'!AN13+'Coll. portables Li-Primary'!AN12+'POM Portables Li-Rechargeable'!AN13+'POM Portables Other'!AN13</f>
        <v>1827.7203043206159</v>
      </c>
      <c r="AO6" s="51">
        <f>'Coll. portables Zn-based'!AO13+'Coll. portables NiMH'!AO13+'Coll. portables Lead-acid'!AO13+'Coll. portables NiCd'!AO13+'Coll. portables Li-Primary'!AO12+'POM Portables Li-Rechargeable'!AO13+'POM Portables Other'!AO13</f>
        <v>1937.1447761529691</v>
      </c>
      <c r="AP6" s="51">
        <f>'Coll. portables Zn-based'!AP13+'Coll. portables NiMH'!AP13+'Coll. portables Lead-acid'!AP13+'Coll. portables NiCd'!AP13+'Coll. portables Li-Primary'!AP12+'POM Portables Li-Rechargeable'!AP13+'POM Portables Other'!AP13</f>
        <v>2021.7509095594066</v>
      </c>
      <c r="AQ6" s="51">
        <f>'Coll. portables Zn-based'!AQ13+'Coll. portables NiMH'!AQ13+'Coll. portables Lead-acid'!AQ13+'Coll. portables NiCd'!AQ13+'Coll. portables Li-Primary'!AQ12+'POM Portables Li-Rechargeable'!AQ13+'POM Portables Other'!AQ13</f>
        <v>2126.4953655758013</v>
      </c>
      <c r="AR6" s="51">
        <f>'Coll. portables Zn-based'!AR13+'Coll. portables NiMH'!AR13+'Coll. portables Lead-acid'!AR13+'Coll. portables NiCd'!AR13+'Coll. portables Li-Primary'!AR12+'POM Portables Li-Rechargeable'!AR13+'POM Portables Other'!AR13</f>
        <v>2237.9615547718031</v>
      </c>
      <c r="AS6" s="51">
        <f>'Coll. portables Zn-based'!AS13+'Coll. portables NiMH'!AS13+'Coll. portables Lead-acid'!AS13+'Coll. portables NiCd'!AS13+'Coll. portables Li-Primary'!AS12+'POM Portables Li-Rechargeable'!AS13+'POM Portables Other'!AS13</f>
        <v>2356.6702720756375</v>
      </c>
      <c r="AT6" s="51">
        <f>'Coll. portables Zn-based'!AT13+'Coll. portables NiMH'!AT13+'Coll. portables Lead-acid'!AT13+'Coll. portables NiCd'!AT13+'Coll. portables Li-Primary'!AT12+'POM Portables Li-Rechargeable'!AT13+'POM Portables Other'!AT13</f>
        <v>2483.1881842542889</v>
      </c>
      <c r="AU6" s="51">
        <f>'Coll. portables Zn-based'!AU13+'Coll. portables NiMH'!AU13+'Coll. portables Lead-acid'!AU13+'Coll. portables NiCd'!AU13+'Coll. portables Li-Primary'!AU12+'POM Portables Li-Rechargeable'!AU13+'POM Portables Other'!AU13</f>
        <v>2618.1321554465549</v>
      </c>
      <c r="AV6" s="51">
        <f>'Coll. portables Zn-based'!AV13+'Coll. portables NiMH'!AV13+'Coll. portables Lead-acid'!AV13+'Coll. portables NiCd'!AV13+'Coll. portables Li-Primary'!AV12+'POM Portables Li-Rechargeable'!AV13+'POM Portables Other'!AV13</f>
        <v>2762.1739938245487</v>
      </c>
      <c r="AW6" s="51">
        <f>'Coll. portables Zn-based'!AW13+'Coll. portables NiMH'!AW13+'Coll. portables Lead-acid'!AW13+'Coll. portables NiCd'!AW13+'Coll. portables Li-Primary'!AW12+'POM Portables Li-Rechargeable'!AW13+'POM Portables Other'!AW13</f>
        <v>2916.0456609724688</v>
      </c>
      <c r="AX6" s="51">
        <f>'Coll. portables Zn-based'!AX13+'Coll. portables NiMH'!AX13+'Coll. portables Lead-acid'!AX13+'Coll. portables NiCd'!AX13+'Coll. portables Li-Primary'!AX12+'POM Portables Li-Rechargeable'!AX13+'POM Portables Other'!AX13</f>
        <v>3080.5449897047665</v>
      </c>
      <c r="AY6" s="51">
        <f>'Coll. portables Zn-based'!AY13+'Coll. portables NiMH'!AY13+'Coll. portables Lead-acid'!AY13+'Coll. portables NiCd'!AY13+'Coll. portables Li-Primary'!AY12+'POM Portables Li-Rechargeable'!AY13+'POM Portables Other'!AY13</f>
        <v>3256.5419605910665</v>
      </c>
      <c r="AZ6" s="51">
        <f>'Coll. portables Zn-based'!AZ13+'Coll. portables NiMH'!AZ13+'Coll. portables Lead-acid'!AZ13+'Coll. portables NiCd'!AZ13+'Coll. portables Li-Primary'!AZ12+'POM Portables Li-Rechargeable'!AZ13+'POM Portables Other'!AZ13</f>
        <v>3444.9855924536114</v>
      </c>
    </row>
    <row r="7" spans="1:52" x14ac:dyDescent="0.35">
      <c r="A7" s="1" t="s">
        <v>4</v>
      </c>
      <c r="B7" s="23">
        <f>'Coll. portables Zn-based'!B14+'Coll. portables NiMH'!B14+'Coll. portables Lead-acid'!B14+'Coll. portables NiCd'!B14+'Coll. portables Li-Primary'!B13+'POM Portables Li-Rechargeable'!B14+'POM Portables Other'!B14</f>
        <v>26.603733863621859</v>
      </c>
      <c r="C7" s="23">
        <f>'Coll. portables Zn-based'!C14+'Coll. portables NiMH'!C14+'Coll. portables Lead-acid'!C14+'Coll. portables NiCd'!C14+'Coll. portables Li-Primary'!C13+'POM Portables Li-Rechargeable'!C14+'POM Portables Other'!C14</f>
        <v>27.429571650065643</v>
      </c>
      <c r="D7" s="23">
        <f>'Coll. portables Zn-based'!D14+'Coll. portables NiMH'!D14+'Coll. portables Lead-acid'!D14+'Coll. portables NiCd'!D14+'Coll. portables Li-Primary'!D13+'POM Portables Li-Rechargeable'!D14+'POM Portables Other'!D14</f>
        <v>28.307955681675718</v>
      </c>
      <c r="E7" s="23">
        <f>'Coll. portables Zn-based'!E14+'Coll. portables NiMH'!E14+'Coll. portables Lead-acid'!E14+'Coll. portables NiCd'!E14+'Coll. portables Li-Primary'!E13+'POM Portables Li-Rechargeable'!E14+'POM Portables Other'!E14</f>
        <v>29.298227312317962</v>
      </c>
      <c r="F7" s="23">
        <f>'Coll. portables Zn-based'!F14+'Coll. portables NiMH'!F14+'Coll. portables Lead-acid'!F14+'Coll. portables NiCd'!F14+'Coll. portables Li-Primary'!F13+'POM Portables Li-Rechargeable'!F14+'POM Portables Other'!F14</f>
        <v>30.794565326964914</v>
      </c>
      <c r="G7" s="23">
        <f>'Coll. portables Zn-based'!G14+'Coll. portables NiMH'!G14+'Coll. portables Lead-acid'!G14+'Coll. portables NiCd'!G14+'Coll. portables Li-Primary'!G13+'POM Portables Li-Rechargeable'!G14+'POM Portables Other'!G14</f>
        <v>30.504174223097177</v>
      </c>
      <c r="H7" s="23">
        <f>'Coll. portables Zn-based'!H14+'Coll. portables NiMH'!H14+'Coll. portables Lead-acid'!H14+'Coll. portables NiCd'!H14+'Coll. portables Li-Primary'!H13+'POM Portables Li-Rechargeable'!H14+'POM Portables Other'!H14</f>
        <v>32.557364751505091</v>
      </c>
      <c r="I7" s="23">
        <f>'Coll. portables Zn-based'!I14+'Coll. portables NiMH'!I14+'Coll. portables Lead-acid'!I14+'Coll. portables NiCd'!I14+'Coll. portables Li-Primary'!I13+'POM Portables Li-Rechargeable'!I14+'POM Portables Other'!I14</f>
        <v>30.984668993175937</v>
      </c>
      <c r="J7" s="23">
        <f>'Coll. portables Zn-based'!J14+'Coll. portables NiMH'!J14+'Coll. portables Lead-acid'!J14+'Coll. portables NiCd'!J14+'Coll. portables Li-Primary'!J13+'POM Portables Li-Rechargeable'!J14+'POM Portables Other'!J14</f>
        <v>31.528742716058201</v>
      </c>
      <c r="K7" s="23">
        <f>'Coll. portables Zn-based'!K14+'Coll. portables NiMH'!K14+'Coll. portables Lead-acid'!K14+'Coll. portables NiCd'!K14+'Coll. portables Li-Primary'!K13+'POM Portables Li-Rechargeable'!K14+'POM Portables Other'!K14</f>
        <v>31.183707330434856</v>
      </c>
      <c r="L7" s="23">
        <f>'Coll. portables Zn-based'!L14+'Coll. portables NiMH'!L14+'Coll. portables Lead-acid'!L14+'Coll. portables NiCd'!L14+'Coll. portables Li-Primary'!L13+'POM Portables Li-Rechargeable'!L14+'POM Portables Other'!L14</f>
        <v>31.335504686950205</v>
      </c>
      <c r="M7" s="31">
        <v>33</v>
      </c>
      <c r="N7" s="31">
        <v>31</v>
      </c>
      <c r="O7" s="31">
        <v>39</v>
      </c>
      <c r="P7" s="31">
        <v>41</v>
      </c>
      <c r="Q7" s="31">
        <v>55</v>
      </c>
      <c r="R7" s="31">
        <v>57</v>
      </c>
      <c r="S7" s="31">
        <v>64</v>
      </c>
      <c r="T7" s="31">
        <v>77</v>
      </c>
      <c r="U7" s="31">
        <v>84</v>
      </c>
      <c r="V7" s="31">
        <v>80</v>
      </c>
      <c r="W7" s="31">
        <v>89</v>
      </c>
      <c r="X7" s="51">
        <f>'Coll. portables Zn-based'!X14+'Coll. portables NiMH'!X14+'Coll. portables Lead-acid'!X14+'Coll. portables NiCd'!X14+'Coll. portables Li-Primary'!X13+'POM Portables Li-Rechargeable'!X14+'POM Portables Other'!X14</f>
        <v>94.717049363556214</v>
      </c>
      <c r="Y7" s="51">
        <f>'Coll. portables Zn-based'!Y14+'Coll. portables NiMH'!Y14+'Coll. portables Lead-acid'!Y14+'Coll. portables NiCd'!Y14+'Coll. portables Li-Primary'!Y13+'POM Portables Li-Rechargeable'!Y14+'POM Portables Other'!Y14</f>
        <v>99.280574274613571</v>
      </c>
      <c r="Z7" s="51">
        <f>'Coll. portables Zn-based'!Z14+'Coll. portables NiMH'!Z14+'Coll. portables Lead-acid'!Z14+'Coll. portables NiCd'!Z14+'Coll. portables Li-Primary'!Z13+'POM Portables Li-Rechargeable'!Z14+'POM Portables Other'!Z14</f>
        <v>104.18770440580991</v>
      </c>
      <c r="AA7" s="51">
        <f>'Coll. portables Zn-based'!AA14+'Coll. portables NiMH'!AA14+'Coll. portables Lead-acid'!AA14+'Coll. portables NiCd'!AA14+'Coll. portables Li-Primary'!AA13+'POM Portables Li-Rechargeable'!AA14+'POM Portables Other'!AA14</f>
        <v>109.42203312175124</v>
      </c>
      <c r="AB7" s="51">
        <f>'Coll. portables Zn-based'!AB14+'Coll. portables NiMH'!AB14+'Coll. portables Lead-acid'!AB14+'Coll. portables NiCd'!AB14+'Coll. portables Li-Primary'!AB13+'POM Portables Li-Rechargeable'!AB14+'POM Portables Other'!AB14</f>
        <v>115.03071895275917</v>
      </c>
      <c r="AC7" s="51">
        <f>'Coll. portables Zn-based'!AC14+'Coll. portables NiMH'!AC14+'Coll. portables Lead-acid'!AC14+'Coll. portables NiCd'!AC14+'Coll. portables Li-Primary'!AC13+'POM Portables Li-Rechargeable'!AC14+'POM Portables Other'!AC14</f>
        <v>121.00675566360056</v>
      </c>
      <c r="AD7" s="51">
        <f>'Coll. portables Zn-based'!AD14+'Coll. portables NiMH'!AD14+'Coll. portables Lead-acid'!AD14+'Coll. portables NiCd'!AD14+'Coll. portables Li-Primary'!AD13+'POM Portables Li-Rechargeable'!AD14+'POM Portables Other'!AD14</f>
        <v>127.39845775497606</v>
      </c>
      <c r="AE7" s="51">
        <f>'Coll. portables Zn-based'!AE14+'Coll. portables NiMH'!AE14+'Coll. portables Lead-acid'!AE14+'Coll. portables NiCd'!AE14+'Coll. portables Li-Primary'!AE13+'POM Portables Li-Rechargeable'!AE14+'POM Portables Other'!AE14</f>
        <v>134.2072697005465</v>
      </c>
      <c r="AF7" s="51">
        <f>'Coll. portables Zn-based'!AF14+'Coll. portables NiMH'!AF14+'Coll. portables Lead-acid'!AF14+'Coll. portables NiCd'!AF14+'Coll. portables Li-Primary'!AF13+'POM Portables Li-Rechargeable'!AF14+'POM Portables Other'!AF14</f>
        <v>141.50082955248817</v>
      </c>
      <c r="AG7" s="51">
        <f>'Coll. portables Zn-based'!AG14+'Coll. portables NiMH'!AG14+'Coll. portables Lead-acid'!AG14+'Coll. portables NiCd'!AG14+'Coll. portables Li-Primary'!AG13+'POM Portables Li-Rechargeable'!AG14+'POM Portables Other'!AG14</f>
        <v>149.27283859413359</v>
      </c>
      <c r="AH7" s="51">
        <f>'Coll. portables Zn-based'!AH14+'Coll. portables NiMH'!AH14+'Coll. portables Lead-acid'!AH14+'Coll. portables NiCd'!AH14+'Coll. portables Li-Primary'!AH13+'POM Portables Li-Rechargeable'!AH14+'POM Portables Other'!AH14</f>
        <v>157.57801078563534</v>
      </c>
      <c r="AI7" s="51">
        <f>'Coll. portables Zn-based'!AI14+'Coll. portables NiMH'!AI14+'Coll. portables Lead-acid'!AI14+'Coll. portables NiCd'!AI14+'Coll. portables Li-Primary'!AI13+'POM Portables Li-Rechargeable'!AI14+'POM Portables Other'!AI14</f>
        <v>166.43411934177044</v>
      </c>
      <c r="AJ7" s="51">
        <f>'Coll. portables Zn-based'!AJ14+'Coll. portables NiMH'!AJ14+'Coll. portables Lead-acid'!AJ14+'Coll. portables NiCd'!AJ14+'Coll. portables Li-Primary'!AJ13+'POM Portables Li-Rechargeable'!AJ14+'POM Portables Other'!AJ14</f>
        <v>175.90125187416814</v>
      </c>
      <c r="AK7" s="51">
        <f>'Coll. portables Zn-based'!AK14+'Coll. portables NiMH'!AK14+'Coll. portables Lead-acid'!AK14+'Coll. portables NiCd'!AK14+'Coll. portables Li-Primary'!AK13+'POM Portables Li-Rechargeable'!AK14+'POM Portables Other'!AK14</f>
        <v>186.00590066132594</v>
      </c>
      <c r="AL7" s="51">
        <f>'Coll. portables Zn-based'!AL14+'Coll. portables NiMH'!AL14+'Coll. portables Lead-acid'!AL14+'Coll. portables NiCd'!AL14+'Coll. portables Li-Primary'!AL13+'POM Portables Li-Rechargeable'!AL14+'POM Portables Other'!AL14</f>
        <v>196.81520955654926</v>
      </c>
      <c r="AM7" s="51">
        <f>'Coll. portables Zn-based'!AM14+'Coll. portables NiMH'!AM14+'Coll. portables Lead-acid'!AM14+'Coll. portables NiCd'!AM14+'Coll. portables Li-Primary'!AM13+'POM Portables Li-Rechargeable'!AM14+'POM Portables Other'!AM14</f>
        <v>208.36530654407795</v>
      </c>
      <c r="AN7" s="51">
        <f>'Coll. portables Zn-based'!AN14+'Coll. portables NiMH'!AN14+'Coll. portables Lead-acid'!AN14+'Coll. portables NiCd'!AN14+'Coll. portables Li-Primary'!AN13+'POM Portables Li-Rechargeable'!AN14+'POM Portables Other'!AN14</f>
        <v>220.7152063562209</v>
      </c>
      <c r="AO7" s="51">
        <f>'Coll. portables Zn-based'!AO14+'Coll. portables NiMH'!AO14+'Coll. portables Lead-acid'!AO14+'Coll. portables NiCd'!AO14+'Coll. portables Li-Primary'!AO13+'POM Portables Li-Rechargeable'!AO14+'POM Portables Other'!AO14</f>
        <v>233.9292877579569</v>
      </c>
      <c r="AP7" s="51">
        <f>'Coll. portables Zn-based'!AP14+'Coll. portables NiMH'!AP14+'Coll. portables Lead-acid'!AP14+'Coll. portables NiCd'!AP14+'Coll. portables Li-Primary'!AP13+'POM Portables Li-Rechargeable'!AP14+'POM Portables Other'!AP14</f>
        <v>244.14631065235707</v>
      </c>
      <c r="AQ7" s="51">
        <f>'Coll. portables Zn-based'!AQ14+'Coll. portables NiMH'!AQ14+'Coll. portables Lead-acid'!AQ14+'Coll. portables NiCd'!AQ14+'Coll. portables Li-Primary'!AQ13+'POM Portables Li-Rechargeable'!AQ14+'POM Portables Other'!AQ14</f>
        <v>256.79523410616866</v>
      </c>
      <c r="AR7" s="51">
        <f>'Coll. portables Zn-based'!AR14+'Coll. portables NiMH'!AR14+'Coll. portables Lead-acid'!AR14+'Coll. portables NiCd'!AR14+'Coll. portables Li-Primary'!AR13+'POM Portables Li-Rechargeable'!AR14+'POM Portables Other'!AR14</f>
        <v>270.25587296430177</v>
      </c>
      <c r="AS7" s="51">
        <f>'Coll. portables Zn-based'!AS14+'Coll. portables NiMH'!AS14+'Coll. portables Lead-acid'!AS14+'Coll. portables NiCd'!AS14+'Coll. portables Li-Primary'!AS13+'POM Portables Li-Rechargeable'!AS14+'POM Portables Other'!AS14</f>
        <v>284.59111833749216</v>
      </c>
      <c r="AT7" s="51">
        <f>'Coll. portables Zn-based'!AT14+'Coll. portables NiMH'!AT14+'Coll. portables Lead-acid'!AT14+'Coll. portables NiCd'!AT14+'Coll. portables Li-Primary'!AT13+'POM Portables Li-Rechargeable'!AT14+'POM Portables Other'!AT14</f>
        <v>299.8694008122547</v>
      </c>
      <c r="AU7" s="51">
        <f>'Coll. portables Zn-based'!AU14+'Coll. portables NiMH'!AU14+'Coll. portables Lead-acid'!AU14+'Coll. portables NiCd'!AU14+'Coll. portables Li-Primary'!AU13+'POM Portables Li-Rechargeable'!AU14+'POM Portables Other'!AU14</f>
        <v>316.16521280155143</v>
      </c>
      <c r="AV7" s="51">
        <f>'Coll. portables Zn-based'!AV14+'Coll. portables NiMH'!AV14+'Coll. portables Lead-acid'!AV14+'Coll. portables NiCd'!AV14+'Coll. portables Li-Primary'!AV13+'POM Portables Li-Rechargeable'!AV14+'POM Portables Other'!AV14</f>
        <v>333.55968175086133</v>
      </c>
      <c r="AW7" s="51">
        <f>'Coll. portables Zn-based'!AW14+'Coll. portables NiMH'!AW14+'Coll. portables Lead-acid'!AW14+'Coll. portables NiCd'!AW14+'Coll. portables Li-Primary'!AW13+'POM Portables Li-Rechargeable'!AW14+'POM Portables Other'!AW14</f>
        <v>352.14119922191276</v>
      </c>
      <c r="AX7" s="51">
        <f>'Coll. portables Zn-based'!AX14+'Coll. portables NiMH'!AX14+'Coll. portables Lead-acid'!AX14+'Coll. portables NiCd'!AX14+'Coll. portables Li-Primary'!AX13+'POM Portables Li-Rechargeable'!AX14+'POM Portables Other'!AX14</f>
        <v>372.00611137547378</v>
      </c>
      <c r="AY7" s="51">
        <f>'Coll. portables Zn-based'!AY14+'Coll. portables NiMH'!AY14+'Coll. portables Lead-acid'!AY14+'Coll. portables NiCd'!AY14+'Coll. portables Li-Primary'!AY13+'POM Portables Li-Rechargeable'!AY14+'POM Portables Other'!AY14</f>
        <v>393.25947692348029</v>
      </c>
      <c r="AZ7" s="51">
        <f>'Coll. portables Zn-based'!AZ14+'Coll. portables NiMH'!AZ14+'Coll. portables Lead-acid'!AZ14+'Coll. portables NiCd'!AZ14+'Coll. portables Li-Primary'!AZ13+'POM Portables Li-Rechargeable'!AZ14+'POM Portables Other'!AZ14</f>
        <v>416.01589922438461</v>
      </c>
    </row>
    <row r="8" spans="1:52" x14ac:dyDescent="0.35">
      <c r="A8" s="1" t="s">
        <v>5</v>
      </c>
      <c r="B8" s="23">
        <f>'Coll. portables Zn-based'!B15+'Coll. portables NiMH'!B15+'Coll. portables Lead-acid'!B15+'Coll. portables NiCd'!B15+'Coll. portables Li-Primary'!B14+'POM Portables Li-Rechargeable'!B15+'POM Portables Other'!B15</f>
        <v>689.2785591938391</v>
      </c>
      <c r="C8" s="23">
        <f>'Coll. portables Zn-based'!C15+'Coll. portables NiMH'!C15+'Coll. portables Lead-acid'!C15+'Coll. portables NiCd'!C15+'Coll. portables Li-Primary'!C14+'POM Portables Li-Rechargeable'!C15+'POM Portables Other'!C15</f>
        <v>710.67526547897319</v>
      </c>
      <c r="D8" s="23">
        <f>'Coll. portables Zn-based'!D15+'Coll. portables NiMH'!D15+'Coll. portables Lead-acid'!D15+'Coll. portables NiCd'!D15+'Coll. portables Li-Primary'!D14+'POM Portables Li-Rechargeable'!D15+'POM Portables Other'!D15</f>
        <v>733.43339720705262</v>
      </c>
      <c r="E8" s="23">
        <f>'Coll. portables Zn-based'!E15+'Coll. portables NiMH'!E15+'Coll. portables Lead-acid'!E15+'Coll. portables NiCd'!E15+'Coll. portables Li-Primary'!E14+'POM Portables Li-Rechargeable'!E15+'POM Portables Other'!E15</f>
        <v>759.09043491005593</v>
      </c>
      <c r="F8" s="23">
        <f>'Coll. portables Zn-based'!F15+'Coll. portables NiMH'!F15+'Coll. portables Lead-acid'!F15+'Coll. portables NiCd'!F15+'Coll. portables Li-Primary'!F14+'POM Portables Li-Rechargeable'!F15+'POM Portables Other'!F15</f>
        <v>797.85919256227248</v>
      </c>
      <c r="G8" s="23">
        <f>'Coll. portables Zn-based'!G15+'Coll. portables NiMH'!G15+'Coll. portables Lead-acid'!G15+'Coll. portables NiCd'!G15+'Coll. portables Li-Primary'!G14+'POM Portables Li-Rechargeable'!G15+'POM Portables Other'!G15</f>
        <v>790.33542305297203</v>
      </c>
      <c r="H8" s="23">
        <f>'Coll. portables Zn-based'!H15+'Coll. portables NiMH'!H15+'Coll. portables Lead-acid'!H15+'Coll. portables NiCd'!H15+'Coll. portables Li-Primary'!H14+'POM Portables Li-Rechargeable'!H15+'POM Portables Other'!H15</f>
        <v>843.53172310717719</v>
      </c>
      <c r="I8" s="23">
        <f>'Coll. portables Zn-based'!I15+'Coll. portables NiMH'!I15+'Coll. portables Lead-acid'!I15+'Coll. portables NiCd'!I15+'Coll. portables Li-Primary'!I14+'POM Portables Li-Rechargeable'!I15+'POM Portables Other'!I15</f>
        <v>802.78460573228551</v>
      </c>
      <c r="J8" s="23">
        <f>'Coll. portables Zn-based'!J15+'Coll. portables NiMH'!J15+'Coll. portables Lead-acid'!J15+'Coll. portables NiCd'!J15+'Coll. portables Li-Primary'!J14+'POM Portables Li-Rechargeable'!J15+'POM Portables Other'!J15</f>
        <v>816.88106127968979</v>
      </c>
      <c r="K8" s="23">
        <f>'Coll. portables Zn-based'!K15+'Coll. portables NiMH'!K15+'Coll. portables Lead-acid'!K15+'Coll. portables NiCd'!K15+'Coll. portables Li-Primary'!K14+'POM Portables Li-Rechargeable'!K15+'POM Portables Other'!K15</f>
        <v>807.94150810672113</v>
      </c>
      <c r="L8" s="23">
        <f>'Coll. portables Zn-based'!L15+'Coll. portables NiMH'!L15+'Coll. portables Lead-acid'!L15+'Coll. portables NiCd'!L15+'Coll. portables Li-Primary'!L14+'POM Portables Li-Rechargeable'!L15+'POM Portables Other'!L15</f>
        <v>811.87443961643714</v>
      </c>
      <c r="M8" s="31">
        <v>855</v>
      </c>
      <c r="N8" s="31">
        <v>1010</v>
      </c>
      <c r="O8" s="31">
        <v>1114</v>
      </c>
      <c r="P8" s="31">
        <v>1195</v>
      </c>
      <c r="Q8" s="31">
        <v>1407</v>
      </c>
      <c r="R8" s="31">
        <v>2082</v>
      </c>
      <c r="S8" s="31">
        <v>1890</v>
      </c>
      <c r="T8" s="31">
        <v>1921</v>
      </c>
      <c r="U8" s="31">
        <v>2042</v>
      </c>
      <c r="V8" s="31">
        <v>2154</v>
      </c>
      <c r="W8" s="31">
        <v>2433</v>
      </c>
      <c r="X8" s="51">
        <f>'Coll. portables Zn-based'!X15+'Coll. portables NiMH'!X15+'Coll. portables Lead-acid'!X15+'Coll. portables NiCd'!X15+'Coll. portables Li-Primary'!X14+'POM Portables Li-Rechargeable'!X15+'POM Portables Other'!X15</f>
        <v>2589.2874281071045</v>
      </c>
      <c r="Y8" s="51">
        <f>'Coll. portables Zn-based'!Y15+'Coll. portables NiMH'!Y15+'Coll. portables Lead-acid'!Y15+'Coll. portables NiCd'!Y15+'Coll. portables Li-Primary'!Y14+'POM Portables Li-Rechargeable'!Y15+'POM Portables Other'!Y15</f>
        <v>2714.0408675296044</v>
      </c>
      <c r="Z8" s="51">
        <f>'Coll. portables Zn-based'!Z15+'Coll. portables NiMH'!Z15+'Coll. portables Lead-acid'!Z15+'Coll. portables NiCd'!Z15+'Coll. portables Li-Primary'!Z14+'POM Portables Li-Rechargeable'!Z15+'POM Portables Other'!Z15</f>
        <v>2848.1874698801748</v>
      </c>
      <c r="AA8" s="51">
        <f>'Coll. portables Zn-based'!AA15+'Coll. portables NiMH'!AA15+'Coll. portables Lead-acid'!AA15+'Coll. portables NiCd'!AA15+'Coll. portables Li-Primary'!AA14+'POM Portables Li-Rechargeable'!AA15+'POM Portables Other'!AA15</f>
        <v>2991.2787256766378</v>
      </c>
      <c r="AB8" s="51">
        <f>'Coll. portables Zn-based'!AB15+'Coll. portables NiMH'!AB15+'Coll. portables Lead-acid'!AB15+'Coll. portables NiCd'!AB15+'Coll. portables Li-Primary'!AB14+'POM Portables Li-Rechargeable'!AB15+'POM Portables Other'!AB15</f>
        <v>3144.6038113714958</v>
      </c>
      <c r="AC8" s="51">
        <f>'Coll. portables Zn-based'!AC15+'Coll. portables NiMH'!AC15+'Coll. portables Lead-acid'!AC15+'Coll. portables NiCd'!AC15+'Coll. portables Li-Primary'!AC14+'POM Portables Li-Rechargeable'!AC15+'POM Portables Other'!AC15</f>
        <v>3307.9711969611258</v>
      </c>
      <c r="AD8" s="51">
        <f>'Coll. portables Zn-based'!AD15+'Coll. portables NiMH'!AD15+'Coll. portables Lead-acid'!AD15+'Coll. portables NiCd'!AD15+'Coll. portables Li-Primary'!AD14+'POM Portables Li-Rechargeable'!AD15+'POM Portables Other'!AD15</f>
        <v>3482.7016597511993</v>
      </c>
      <c r="AE8" s="51">
        <f>'Coll. portables Zn-based'!AE15+'Coll. portables NiMH'!AE15+'Coll. portables Lead-acid'!AE15+'Coll. portables NiCd'!AE15+'Coll. portables Li-Primary'!AE14+'POM Portables Li-Rechargeable'!AE15+'POM Portables Other'!AE15</f>
        <v>3668.8346874317945</v>
      </c>
      <c r="AF8" s="51">
        <f>'Coll. portables Zn-based'!AF15+'Coll. portables NiMH'!AF15+'Coll. portables Lead-acid'!AF15+'Coll. portables NiCd'!AF15+'Coll. portables Li-Primary'!AF14+'POM Portables Li-Rechargeable'!AF15+'POM Portables Other'!AF15</f>
        <v>3868.2193067550988</v>
      </c>
      <c r="AG8" s="51">
        <f>'Coll. portables Zn-based'!AG15+'Coll. portables NiMH'!AG15+'Coll. portables Lead-acid'!AG15+'Coll. portables NiCd'!AG15+'Coll. portables Li-Primary'!AG14+'POM Portables Li-Rechargeable'!AG15+'POM Portables Other'!AG15</f>
        <v>4080.6833292081701</v>
      </c>
      <c r="AH8" s="51">
        <f>'Coll. portables Zn-based'!AH15+'Coll. portables NiMH'!AH15+'Coll. portables Lead-acid'!AH15+'Coll. portables NiCd'!AH15+'Coll. portables Li-Primary'!AH14+'POM Portables Li-Rechargeable'!AH15+'POM Portables Other'!AH15</f>
        <v>4307.7224746230431</v>
      </c>
      <c r="AI8" s="51">
        <f>'Coll. portables Zn-based'!AI15+'Coll. portables NiMH'!AI15+'Coll. portables Lead-acid'!AI15+'Coll. portables NiCd'!AI15+'Coll. portables Li-Primary'!AI14+'POM Portables Li-Rechargeable'!AI15+'POM Portables Other'!AI15</f>
        <v>4549.8226107699711</v>
      </c>
      <c r="AJ8" s="51">
        <f>'Coll. portables Zn-based'!AJ15+'Coll. portables NiMH'!AJ15+'Coll. portables Lead-acid'!AJ15+'Coll. portables NiCd'!AJ15+'Coll. portables Li-Primary'!AJ14+'POM Portables Li-Rechargeable'!AJ15+'POM Portables Other'!AJ15</f>
        <v>4808.6263574140557</v>
      </c>
      <c r="AK8" s="51">
        <f>'Coll. portables Zn-based'!AK15+'Coll. portables NiMH'!AK15+'Coll. portables Lead-acid'!AK15+'Coll. portables NiCd'!AK15+'Coll. portables Li-Primary'!AK14+'POM Portables Li-Rechargeable'!AK15+'POM Portables Other'!AK15</f>
        <v>5084.8579360562471</v>
      </c>
      <c r="AL8" s="51">
        <f>'Coll. portables Zn-based'!AL15+'Coll. portables NiMH'!AL15+'Coll. portables Lead-acid'!AL15+'Coll. portables NiCd'!AL15+'Coll. portables Li-Primary'!AL14+'POM Portables Li-Rechargeable'!AL15+'POM Portables Other'!AL15</f>
        <v>5380.3528634953291</v>
      </c>
      <c r="AM8" s="51">
        <f>'Coll. portables Zn-based'!AM15+'Coll. portables NiMH'!AM15+'Coll. portables Lead-acid'!AM15+'Coll. portables NiCd'!AM15+'Coll. portables Li-Primary'!AM14+'POM Portables Li-Rechargeable'!AM15+'POM Portables Other'!AM15</f>
        <v>5696.0987732779959</v>
      </c>
      <c r="AN8" s="51">
        <f>'Coll. portables Zn-based'!AN15+'Coll. portables NiMH'!AN15+'Coll. portables Lead-acid'!AN15+'Coll. portables NiCd'!AN15+'Coll. portables Li-Primary'!AN14+'POM Portables Li-Rechargeable'!AN15+'POM Portables Other'!AN15</f>
        <v>6033.7089557829831</v>
      </c>
      <c r="AO8" s="51">
        <f>'Coll. portables Zn-based'!AO15+'Coll. portables NiMH'!AO15+'Coll. portables Lead-acid'!AO15+'Coll. portables NiCd'!AO15+'Coll. portables Li-Primary'!AO14+'POM Portables Li-Rechargeable'!AO15+'POM Portables Other'!AO15</f>
        <v>6394.9433383720116</v>
      </c>
      <c r="AP8" s="51">
        <f>'Coll. portables Zn-based'!AP15+'Coll. portables NiMH'!AP15+'Coll. portables Lead-acid'!AP15+'Coll. portables NiCd'!AP15+'Coll. portables Li-Primary'!AP14+'POM Portables Li-Rechargeable'!AP15+'POM Portables Other'!AP15</f>
        <v>6674.2468968223002</v>
      </c>
      <c r="AQ8" s="51">
        <f>'Coll. portables Zn-based'!AQ15+'Coll. portables NiMH'!AQ15+'Coll. portables Lead-acid'!AQ15+'Coll. portables NiCd'!AQ15+'Coll. portables Li-Primary'!AQ14+'POM Portables Li-Rechargeable'!AQ15+'POM Portables Other'!AQ15</f>
        <v>7020.0315121382937</v>
      </c>
      <c r="AR8" s="51">
        <f>'Coll. portables Zn-based'!AR15+'Coll. portables NiMH'!AR15+'Coll. portables Lead-acid'!AR15+'Coll. portables NiCd'!AR15+'Coll. portables Li-Primary'!AR14+'POM Portables Li-Rechargeable'!AR15+'POM Portables Other'!AR15</f>
        <v>7388.0060553050134</v>
      </c>
      <c r="AS8" s="51">
        <f>'Coll. portables Zn-based'!AS15+'Coll. portables NiMH'!AS15+'Coll. portables Lead-acid'!AS15+'Coll. portables NiCd'!AS15+'Coll. portables Li-Primary'!AS14+'POM Portables Li-Rechargeable'!AS15+'POM Portables Other'!AS15</f>
        <v>7779.8897855631276</v>
      </c>
      <c r="AT8" s="51">
        <f>'Coll. portables Zn-based'!AT15+'Coll. portables NiMH'!AT15+'Coll. portables Lead-acid'!AT15+'Coll. portables NiCd'!AT15+'Coll. portables Li-Primary'!AT14+'POM Portables Li-Rechargeable'!AT15+'POM Portables Other'!AT15</f>
        <v>8197.5533952383757</v>
      </c>
      <c r="AU8" s="51">
        <f>'Coll. portables Zn-based'!AU15+'Coll. portables NiMH'!AU15+'Coll. portables Lead-acid'!AU15+'Coll. portables NiCd'!AU15+'Coll. portables Li-Primary'!AU14+'POM Portables Li-Rechargeable'!AU15+'POM Portables Other'!AU15</f>
        <v>8643.0332892828574</v>
      </c>
      <c r="AV8" s="51">
        <f>'Coll. portables Zn-based'!AV15+'Coll. portables NiMH'!AV15+'Coll. portables Lead-acid'!AV15+'Coll. portables NiCd'!AV15+'Coll. portables Li-Primary'!AV14+'POM Portables Li-Rechargeable'!AV15+'POM Portables Other'!AV15</f>
        <v>9118.5472550544437</v>
      </c>
      <c r="AW8" s="51">
        <f>'Coll. portables Zn-based'!AW15+'Coll. portables NiMH'!AW15+'Coll. portables Lead-acid'!AW15+'Coll. portables NiCd'!AW15+'Coll. portables Li-Primary'!AW14+'POM Portables Li-Rechargeable'!AW15+'POM Portables Other'!AW15</f>
        <v>9626.5116596282405</v>
      </c>
      <c r="AX8" s="51">
        <f>'Coll. portables Zn-based'!AX15+'Coll. portables NiMH'!AX15+'Coll. portables Lead-acid'!AX15+'Coll. portables NiCd'!AX15+'Coll. portables Li-Primary'!AX14+'POM Portables Li-Rechargeable'!AX15+'POM Portables Other'!AX15</f>
        <v>10169.560325578959</v>
      </c>
      <c r="AY8" s="51">
        <f>'Coll. portables Zn-based'!AY15+'Coll. portables NiMH'!AY15+'Coll. portables Lead-acid'!AY15+'Coll. portables NiCd'!AY15+'Coll. portables Li-Primary'!AY14+'POM Portables Li-Rechargeable'!AY15+'POM Portables Other'!AY15</f>
        <v>10750.565251177833</v>
      </c>
      <c r="AZ8" s="51">
        <f>'Coll. portables Zn-based'!AZ15+'Coll. portables NiMH'!AZ15+'Coll. portables Lead-acid'!AZ15+'Coll. portables NiCd'!AZ15+'Coll. portables Li-Primary'!AZ14+'POM Portables Li-Rechargeable'!AZ15+'POM Portables Other'!AZ15</f>
        <v>11372.659357448623</v>
      </c>
    </row>
    <row r="9" spans="1:52" x14ac:dyDescent="0.35">
      <c r="A9" s="1" t="s">
        <v>6</v>
      </c>
      <c r="B9" s="23">
        <f>'Coll. portables Zn-based'!B16+'Coll. portables NiMH'!B16+'Coll. portables Lead-acid'!B16+'Coll. portables NiCd'!B16+'Coll. portables Li-Primary'!B15+'POM Portables Li-Rechargeable'!B16+'POM Portables Other'!B16</f>
        <v>1281.0100942210645</v>
      </c>
      <c r="C9" s="23">
        <f>'Coll. portables Zn-based'!C16+'Coll. portables NiMH'!C16+'Coll. portables Lead-acid'!C16+'Coll. portables NiCd'!C16+'Coll. portables Li-Primary'!C15+'POM Portables Li-Rechargeable'!C16+'POM Portables Other'!C16</f>
        <v>1320.7754349077059</v>
      </c>
      <c r="D9" s="23">
        <f>'Coll. portables Zn-based'!D16+'Coll. portables NiMH'!D16+'Coll. portables Lead-acid'!D16+'Coll. portables NiCd'!D16+'Coll. portables Li-Primary'!D15+'POM Portables Li-Rechargeable'!D16+'POM Portables Other'!D16</f>
        <v>1363.0709569146272</v>
      </c>
      <c r="E9" s="23">
        <f>'Coll. portables Zn-based'!E16+'Coll. portables NiMH'!E16+'Coll. portables Lead-acid'!E16+'Coll. portables NiCd'!E16+'Coll. portables Li-Primary'!E15+'POM Portables Li-Rechargeable'!E16+'POM Portables Other'!E16</f>
        <v>1410.7540363416131</v>
      </c>
      <c r="F9" s="23">
        <f>'Coll. portables Zn-based'!F16+'Coll. portables NiMH'!F16+'Coll. portables Lead-acid'!F16+'Coll. portables NiCd'!F16+'Coll. portables Li-Primary'!F15+'POM Portables Li-Rechargeable'!F16+'POM Portables Other'!F16</f>
        <v>1482.8049789256736</v>
      </c>
      <c r="G9" s="23">
        <f>'Coll. portables Zn-based'!G16+'Coll. portables NiMH'!G16+'Coll. portables Lead-acid'!G16+'Coll. portables NiCd'!G16+'Coll. portables Li-Primary'!G15+'POM Portables Li-Rechargeable'!G16+'POM Portables Other'!G16</f>
        <v>1468.8222072879216</v>
      </c>
      <c r="H9" s="23">
        <f>'Coll. portables Zn-based'!H16+'Coll. portables NiMH'!H16+'Coll. portables Lead-acid'!H16+'Coll. portables NiCd'!H16+'Coll. portables Li-Primary'!H15+'POM Portables Li-Rechargeable'!H16+'POM Portables Other'!H16</f>
        <v>1567.6864421255027</v>
      </c>
      <c r="I9" s="23">
        <f>'Coll. portables Zn-based'!I16+'Coll. portables NiMH'!I16+'Coll. portables Lead-acid'!I16+'Coll. portables NiCd'!I16+'Coll. portables Li-Primary'!I15+'POM Portables Li-Rechargeable'!I16+'POM Portables Other'!I16</f>
        <v>1491.958758489593</v>
      </c>
      <c r="J9" s="23">
        <f>'Coll. portables Zn-based'!J16+'Coll. portables NiMH'!J16+'Coll. portables Lead-acid'!J16+'Coll. portables NiCd'!J16+'Coll. portables Li-Primary'!J15+'POM Portables Li-Rechargeable'!J16+'POM Portables Other'!J16</f>
        <v>1518.1567326004995</v>
      </c>
      <c r="K9" s="23">
        <f>'Coll. portables Zn-based'!K16+'Coll. portables NiMH'!K16+'Coll. portables Lead-acid'!K16+'Coll. portables NiCd'!K16+'Coll. portables Li-Primary'!K15+'POM Portables Li-Rechargeable'!K16+'POM Portables Other'!K16</f>
        <v>1501.5427560018477</v>
      </c>
      <c r="L9" s="23">
        <f>'Coll. portables Zn-based'!L16+'Coll. portables NiMH'!L16+'Coll. portables Lead-acid'!L16+'Coll. portables NiCd'!L16+'Coll. portables Li-Primary'!L15+'POM Portables Li-Rechargeable'!L16+'POM Portables Other'!L16</f>
        <v>1508.852028714057</v>
      </c>
      <c r="M9" s="31">
        <v>1589</v>
      </c>
      <c r="N9" s="31">
        <v>1511</v>
      </c>
      <c r="O9" s="31">
        <v>1403</v>
      </c>
      <c r="P9" s="31">
        <v>1544</v>
      </c>
      <c r="Q9" s="31">
        <v>1591</v>
      </c>
      <c r="R9" s="31">
        <v>1683</v>
      </c>
      <c r="S9" s="31">
        <v>1985</v>
      </c>
      <c r="T9" s="31">
        <v>1979</v>
      </c>
      <c r="U9" s="31">
        <v>2249</v>
      </c>
      <c r="V9" s="31">
        <v>2655</v>
      </c>
      <c r="W9" s="31">
        <v>2619</v>
      </c>
      <c r="X9" s="51">
        <f>'Coll. portables Zn-based'!X16+'Coll. portables NiMH'!X16+'Coll. portables Lead-acid'!X16+'Coll. portables NiCd'!X16+'Coll. portables Li-Primary'!X15+'POM Portables Li-Rechargeable'!X16+'POM Portables Other'!X16</f>
        <v>2787.2354189118396</v>
      </c>
      <c r="Y9" s="51">
        <f>'Coll. portables Zn-based'!Y16+'Coll. portables NiMH'!Y16+'Coll. portables Lead-acid'!Y16+'Coll. portables NiCd'!Y16+'Coll. portables Li-Primary'!Y15+'POM Portables Li-Rechargeable'!Y16+'POM Portables Other'!Y16</f>
        <v>2921.5261126428413</v>
      </c>
      <c r="Z9" s="51">
        <f>'Coll. portables Zn-based'!Z16+'Coll. portables NiMH'!Z16+'Coll. portables Lead-acid'!Z16+'Coll. portables NiCd'!Z16+'Coll. portables Li-Primary'!Z15+'POM Portables Li-Rechargeable'!Z16+'POM Portables Other'!Z16</f>
        <v>3065.9280656046762</v>
      </c>
      <c r="AA9" s="51">
        <f>'Coll. portables Zn-based'!AA16+'Coll. portables NiMH'!AA16+'Coll. portables Lead-acid'!AA16+'Coll. portables NiCd'!AA16+'Coll. portables Li-Primary'!AA15+'POM Portables Li-Rechargeable'!AA16+'POM Portables Other'!AA16</f>
        <v>3219.9584802906356</v>
      </c>
      <c r="AB9" s="51">
        <f>'Coll. portables Zn-based'!AB16+'Coll. portables NiMH'!AB16+'Coll. portables Lead-acid'!AB16+'Coll. portables NiCd'!AB16+'Coll. portables Li-Primary'!AB15+'POM Portables Li-Rechargeable'!AB16+'POM Portables Other'!AB16</f>
        <v>3385.0050891828801</v>
      </c>
      <c r="AC9" s="51">
        <f>'Coll. portables Zn-based'!AC16+'Coll. portables NiMH'!AC16+'Coll. portables Lead-acid'!AC16+'Coll. portables NiCd'!AC16+'Coll. portables Li-Primary'!AC15+'POM Portables Li-Rechargeable'!AC16+'POM Portables Other'!AC16</f>
        <v>3560.8617200333701</v>
      </c>
      <c r="AD9" s="51">
        <f>'Coll. portables Zn-based'!AD16+'Coll. portables NiMH'!AD16+'Coll. portables Lead-acid'!AD16+'Coll. portables NiCd'!AD16+'Coll. portables Li-Primary'!AD15+'POM Portables Li-Rechargeable'!AD16+'POM Portables Other'!AD16</f>
        <v>3748.9501220256443</v>
      </c>
      <c r="AE9" s="51">
        <f>'Coll. portables Zn-based'!AE16+'Coll. portables NiMH'!AE16+'Coll. portables Lead-acid'!AE16+'Coll. portables NiCd'!AE16+'Coll. portables Li-Primary'!AE15+'POM Portables Li-Rechargeable'!AE16+'POM Portables Other'!AE16</f>
        <v>3949.3128016374299</v>
      </c>
      <c r="AF9" s="51">
        <f>'Coll. portables Zn-based'!AF16+'Coll. portables NiMH'!AF16+'Coll. portables Lead-acid'!AF16+'Coll. portables NiCd'!AF16+'Coll. portables Li-Primary'!AF15+'POM Portables Li-Rechargeable'!AF16+'POM Portables Other'!AF16</f>
        <v>4163.940141550187</v>
      </c>
      <c r="AG9" s="51">
        <f>'Coll. portables Zn-based'!AG16+'Coll. portables NiMH'!AG16+'Coll. portables Lead-acid'!AG16+'Coll. portables NiCd'!AG16+'Coll. portables Li-Primary'!AG15+'POM Portables Li-Rechargeable'!AG16+'POM Portables Other'!AG16</f>
        <v>4392.646789640854</v>
      </c>
      <c r="AH9" s="51">
        <f>'Coll. portables Zn-based'!AH16+'Coll. portables NiMH'!AH16+'Coll. portables Lead-acid'!AH16+'Coll. portables NiCd'!AH16+'Coll. portables Li-Primary'!AH15+'POM Portables Li-Rechargeable'!AH16+'POM Portables Other'!AH16</f>
        <v>4637.0428117705505</v>
      </c>
      <c r="AI9" s="51">
        <f>'Coll. portables Zn-based'!AI16+'Coll. portables NiMH'!AI16+'Coll. portables Lead-acid'!AI16+'Coll. portables NiCd'!AI16+'Coll. portables Li-Primary'!AI15+'POM Portables Li-Rechargeable'!AI16+'POM Portables Other'!AI16</f>
        <v>4897.6512197314241</v>
      </c>
      <c r="AJ9" s="51">
        <f>'Coll. portables Zn-based'!AJ16+'Coll. portables NiMH'!AJ16+'Coll. portables Lead-acid'!AJ16+'Coll. portables NiCd'!AJ16+'Coll. portables Li-Primary'!AJ15+'POM Portables Li-Rechargeable'!AJ16+'POM Portables Other'!AJ16</f>
        <v>5176.2402096454643</v>
      </c>
      <c r="AK9" s="51">
        <f>'Coll. portables Zn-based'!AK16+'Coll. portables NiMH'!AK16+'Coll. portables Lead-acid'!AK16+'Coll. portables NiCd'!AK16+'Coll. portables Li-Primary'!AK15+'POM Portables Li-Rechargeable'!AK16+'POM Portables Other'!AK16</f>
        <v>5473.5893688990191</v>
      </c>
      <c r="AL9" s="51">
        <f>'Coll. portables Zn-based'!AL16+'Coll. portables NiMH'!AL16+'Coll. portables Lead-acid'!AL16+'Coll. portables NiCd'!AL16+'Coll. portables Li-Primary'!AL15+'POM Portables Li-Rechargeable'!AL16+'POM Portables Other'!AL16</f>
        <v>5791.6745374000284</v>
      </c>
      <c r="AM9" s="51">
        <f>'Coll. portables Zn-based'!AM16+'Coll. portables NiMH'!AM16+'Coll. portables Lead-acid'!AM16+'Coll. portables NiCd'!AM16+'Coll. portables Li-Primary'!AM15+'POM Portables Li-Rechargeable'!AM16+'POM Portables Other'!AM16</f>
        <v>6131.5588521229229</v>
      </c>
      <c r="AN9" s="51">
        <f>'Coll. portables Zn-based'!AN16+'Coll. portables NiMH'!AN16+'Coll. portables Lead-acid'!AN16+'Coll. portables NiCd'!AN16+'Coll. portables Li-Primary'!AN15+'POM Portables Li-Rechargeable'!AN16+'POM Portables Other'!AN16</f>
        <v>6494.9789376060962</v>
      </c>
      <c r="AO9" s="51">
        <f>'Coll. portables Zn-based'!AO16+'Coll. portables NiMH'!AO16+'Coll. portables Lead-acid'!AO16+'Coll. portables NiCd'!AO16+'Coll. portables Li-Primary'!AO15+'POM Portables Li-Rechargeable'!AO16+'POM Portables Other'!AO16</f>
        <v>6883.829265596507</v>
      </c>
      <c r="AP9" s="51">
        <f>'Coll. portables Zn-based'!AP16+'Coll. portables NiMH'!AP16+'Coll. portables Lead-acid'!AP16+'Coll. portables NiCd'!AP16+'Coll. portables Li-Primary'!AP15+'POM Portables Li-Rechargeable'!AP16+'POM Portables Other'!AP16</f>
        <v>7184.4852539159911</v>
      </c>
      <c r="AQ9" s="51">
        <f>'Coll. portables Zn-based'!AQ16+'Coll. portables NiMH'!AQ16+'Coll. portables Lead-acid'!AQ16+'Coll. portables NiCd'!AQ16+'Coll. portables Li-Primary'!AQ15+'POM Portables Li-Rechargeable'!AQ16+'POM Portables Other'!AQ16</f>
        <v>7556.7046980230962</v>
      </c>
      <c r="AR9" s="51">
        <f>'Coll. portables Zn-based'!AR16+'Coll. portables NiMH'!AR16+'Coll. portables Lead-acid'!AR16+'Coll. portables NiCd'!AR16+'Coll. portables Li-Primary'!AR15+'POM Portables Li-Rechargeable'!AR16+'POM Portables Other'!AR16</f>
        <v>7952.8104639719813</v>
      </c>
      <c r="AS9" s="51">
        <f>'Coll. portables Zn-based'!AS16+'Coll. portables NiMH'!AS16+'Coll. portables Lead-acid'!AS16+'Coll. portables NiCd'!AS16+'Coll. portables Li-Primary'!AS15+'POM Portables Li-Rechargeable'!AS16+'POM Portables Other'!AS16</f>
        <v>8374.6532463583353</v>
      </c>
      <c r="AT9" s="51">
        <f>'Coll. portables Zn-based'!AT16+'Coll. portables NiMH'!AT16+'Coll. portables Lead-acid'!AT16+'Coll. portables NiCd'!AT16+'Coll. portables Li-Primary'!AT15+'POM Portables Li-Rechargeable'!AT16+'POM Portables Other'!AT16</f>
        <v>8824.2467497448852</v>
      </c>
      <c r="AU9" s="51">
        <f>'Coll. portables Zn-based'!AU16+'Coll. portables NiMH'!AU16+'Coll. portables Lead-acid'!AU16+'Coll. portables NiCd'!AU16+'Coll. portables Li-Primary'!AU15+'POM Portables Li-Rechargeable'!AU16+'POM Portables Other'!AU16</f>
        <v>9303.7830598568889</v>
      </c>
      <c r="AV9" s="51">
        <f>'Coll. portables Zn-based'!AV16+'Coll. portables NiMH'!AV16+'Coll. portables Lead-acid'!AV16+'Coll. portables NiCd'!AV16+'Coll. portables Li-Primary'!AV15+'POM Portables Li-Rechargeable'!AV16+'POM Portables Other'!AV16</f>
        <v>9815.6495112978173</v>
      </c>
      <c r="AW9" s="51">
        <f>'Coll. portables Zn-based'!AW16+'Coll. portables NiMH'!AW16+'Coll. portables Lead-acid'!AW16+'Coll. portables NiCd'!AW16+'Coll. portables Li-Primary'!AW15+'POM Portables Li-Rechargeable'!AW16+'POM Portables Other'!AW16</f>
        <v>10362.447199575163</v>
      </c>
      <c r="AX9" s="51">
        <f>'Coll. portables Zn-based'!AX16+'Coll. portables NiMH'!AX16+'Coll. portables Lead-acid'!AX16+'Coll. portables NiCd'!AX16+'Coll. portables Li-Primary'!AX15+'POM Portables Li-Rechargeable'!AX16+'POM Portables Other'!AX16</f>
        <v>10947.011299914222</v>
      </c>
      <c r="AY9" s="51">
        <f>'Coll. portables Zn-based'!AY16+'Coll. portables NiMH'!AY16+'Coll. portables Lead-acid'!AY16+'Coll. portables NiCd'!AY16+'Coll. portables Li-Primary'!AY15+'POM Portables Li-Rechargeable'!AY16+'POM Portables Other'!AY16</f>
        <v>11572.433371489826</v>
      </c>
      <c r="AZ9" s="51">
        <f>'Coll. portables Zn-based'!AZ16+'Coll. portables NiMH'!AZ16+'Coll. portables Lead-acid'!AZ16+'Coll. portables NiCd'!AZ16+'Coll. portables Li-Primary'!AZ15+'POM Portables Li-Rechargeable'!AZ16+'POM Portables Other'!AZ16</f>
        <v>12242.085843468125</v>
      </c>
    </row>
    <row r="10" spans="1:52" x14ac:dyDescent="0.35">
      <c r="A10" s="1" t="s">
        <v>7</v>
      </c>
      <c r="B10" s="23">
        <f>'Coll. portables Zn-based'!B17+'Coll. portables NiMH'!B17+'Coll. portables Lead-acid'!B17+'Coll. portables NiCd'!B17+'Coll. portables Li-Primary'!B16+'POM Portables Li-Rechargeable'!B17+'POM Portables Other'!B17</f>
        <v>58.044510247902238</v>
      </c>
      <c r="C10" s="23">
        <f>'Coll. portables Zn-based'!C17+'Coll. portables NiMH'!C17+'Coll. portables Lead-acid'!C17+'Coll. portables NiCd'!C17+'Coll. portables Li-Primary'!C16+'POM Portables Li-Rechargeable'!C17+'POM Portables Other'!C17</f>
        <v>59.846338145597748</v>
      </c>
      <c r="D10" s="23">
        <f>'Coll. portables Zn-based'!D17+'Coll. portables NiMH'!D17+'Coll. portables Lead-acid'!D17+'Coll. portables NiCd'!D17+'Coll. portables Li-Primary'!D16+'POM Portables Li-Rechargeable'!D17+'POM Portables Other'!D17</f>
        <v>61.762812396383389</v>
      </c>
      <c r="E10" s="23">
        <f>'Coll. portables Zn-based'!E17+'Coll. portables NiMH'!E17+'Coll. portables Lead-acid'!E17+'Coll. portables NiCd'!E17+'Coll. portables Li-Primary'!E16+'POM Portables Li-Rechargeable'!E17+'POM Portables Other'!E17</f>
        <v>63.923405045057343</v>
      </c>
      <c r="F10" s="23">
        <f>'Coll. portables Zn-based'!F17+'Coll. portables NiMH'!F17+'Coll. portables Lead-acid'!F17+'Coll. portables NiCd'!F17+'Coll. portables Li-Primary'!F16+'POM Portables Li-Rechargeable'!F17+'POM Portables Other'!F17</f>
        <v>67.188142531559805</v>
      </c>
      <c r="G10" s="23">
        <f>'Coll. portables Zn-based'!G17+'Coll. portables NiMH'!G17+'Coll. portables Lead-acid'!G17+'Coll. portables NiCd'!G17+'Coll. portables Li-Primary'!G16+'POM Portables Li-Rechargeable'!G17+'POM Portables Other'!G17</f>
        <v>66.554561941302936</v>
      </c>
      <c r="H10" s="23">
        <f>'Coll. portables Zn-based'!H17+'Coll. portables NiMH'!H17+'Coll. portables Lead-acid'!H17+'Coll. portables NiCd'!H17+'Coll. portables Li-Primary'!H16+'POM Portables Li-Rechargeable'!H17+'POM Portables Other'!H17</f>
        <v>71.03425036692019</v>
      </c>
      <c r="I10" s="23">
        <f>'Coll. portables Zn-based'!I17+'Coll. portables NiMH'!I17+'Coll. portables Lead-acid'!I17+'Coll. portables NiCd'!I17+'Coll. portables Li-Primary'!I16+'POM Portables Li-Rechargeable'!I17+'POM Portables Other'!I17</f>
        <v>67.60291416692931</v>
      </c>
      <c r="J10" s="23">
        <f>'Coll. portables Zn-based'!J17+'Coll. portables NiMH'!J17+'Coll. portables Lead-acid'!J17+'Coll. portables NiCd'!J17+'Coll. portables Li-Primary'!J16+'POM Portables Li-Rechargeable'!J17+'POM Portables Other'!J17</f>
        <v>68.789984107763345</v>
      </c>
      <c r="K10" s="23">
        <f>'Coll. portables Zn-based'!K17+'Coll. portables NiMH'!K17+'Coll. portables Lead-acid'!K17+'Coll. portables NiCd'!K17+'Coll. portables Li-Primary'!K16+'POM Portables Li-Rechargeable'!K17+'POM Portables Other'!K17</f>
        <v>68.037179630039674</v>
      </c>
      <c r="L10" s="23">
        <f>'Coll. portables Zn-based'!L17+'Coll. portables NiMH'!L17+'Coll. portables Lead-acid'!L17+'Coll. portables NiCd'!L17+'Coll. portables Li-Primary'!L16+'POM Portables Li-Rechargeable'!L17+'POM Portables Other'!L17</f>
        <v>68.368373862436812</v>
      </c>
      <c r="M10" s="31">
        <v>72</v>
      </c>
      <c r="N10" s="31">
        <v>123</v>
      </c>
      <c r="O10" s="31">
        <v>293</v>
      </c>
      <c r="P10" s="31">
        <v>107</v>
      </c>
      <c r="Q10" s="31">
        <v>173</v>
      </c>
      <c r="R10" s="31">
        <v>127</v>
      </c>
      <c r="S10" s="31">
        <v>156</v>
      </c>
      <c r="T10" s="31">
        <v>163</v>
      </c>
      <c r="U10" s="31">
        <v>140</v>
      </c>
      <c r="V10" s="31">
        <v>196</v>
      </c>
      <c r="W10" s="31">
        <v>229</v>
      </c>
      <c r="X10" s="51">
        <f>'Coll. portables Zn-based'!X17+'Coll. portables NiMH'!X17+'Coll. portables Lead-acid'!X17+'Coll. portables NiCd'!X17+'Coll. portables Li-Primary'!X16+'POM Portables Li-Rechargeable'!X17+'POM Portables Other'!X17</f>
        <v>243.71016072195926</v>
      </c>
      <c r="Y10" s="51">
        <f>'Coll. portables Zn-based'!Y17+'Coll. portables NiMH'!Y17+'Coll. portables Lead-acid'!Y17+'Coll. portables NiCd'!Y17+'Coll. portables Li-Primary'!Y16+'POM Portables Li-Rechargeable'!Y17+'POM Portables Other'!Y17</f>
        <v>255.45226414479222</v>
      </c>
      <c r="Z10" s="51">
        <f>'Coll. portables Zn-based'!Z17+'Coll. portables NiMH'!Z17+'Coll. portables Lead-acid'!Z17+'Coll. portables NiCd'!Z17+'Coll. portables Li-Primary'!Z16+'POM Portables Li-Rechargeable'!Z17+'POM Portables Other'!Z17</f>
        <v>268.07847538124128</v>
      </c>
      <c r="AA10" s="51">
        <f>'Coll. portables Zn-based'!AA17+'Coll. portables NiMH'!AA17+'Coll. portables Lead-acid'!AA17+'Coll. portables NiCd'!AA17+'Coll. portables Li-Primary'!AA16+'POM Portables Li-Rechargeable'!AA17+'POM Portables Other'!AA17</f>
        <v>281.54657960540493</v>
      </c>
      <c r="AB10" s="51">
        <f>'Coll. portables Zn-based'!AB17+'Coll. portables NiMH'!AB17+'Coll. portables Lead-acid'!AB17+'Coll. portables NiCd'!AB17+'Coll. portables Li-Primary'!AB16+'POM Portables Li-Rechargeable'!AB17+'POM Portables Other'!AB17</f>
        <v>295.97791730541411</v>
      </c>
      <c r="AC10" s="51">
        <f>'Coll. portables Zn-based'!AC17+'Coll. portables NiMH'!AC17+'Coll. portables Lead-acid'!AC17+'Coll. portables NiCd'!AC17+'Coll. portables Li-Primary'!AC16+'POM Portables Li-Rechargeable'!AC17+'POM Portables Other'!AC17</f>
        <v>311.35446120184872</v>
      </c>
      <c r="AD10" s="51">
        <f>'Coll. portables Zn-based'!AD17+'Coll. portables NiMH'!AD17+'Coll. portables Lead-acid'!AD17+'Coll. portables NiCd'!AD17+'Coll. portables Li-Primary'!AD16+'POM Portables Li-Rechargeable'!AD17+'POM Portables Other'!AD17</f>
        <v>327.8005261335901</v>
      </c>
      <c r="AE10" s="51">
        <f>'Coll. portables Zn-based'!AE17+'Coll. portables NiMH'!AE17+'Coll. portables Lead-acid'!AE17+'Coll. portables NiCd'!AE17+'Coll. portables Li-Primary'!AE16+'POM Portables Li-Rechargeable'!AE17+'POM Portables Other'!AE17</f>
        <v>345.31982878005795</v>
      </c>
      <c r="AF10" s="51">
        <f>'Coll. portables Zn-based'!AF17+'Coll. portables NiMH'!AF17+'Coll. portables Lead-acid'!AF17+'Coll. portables NiCd'!AF17+'Coll. portables Li-Primary'!AF16+'POM Portables Li-Rechargeable'!AF17+'POM Portables Other'!AF17</f>
        <v>364.08640412943606</v>
      </c>
      <c r="AG10" s="51">
        <f>'Coll. portables Zn-based'!AG17+'Coll. portables NiMH'!AG17+'Coll. portables Lead-acid'!AG17+'Coll. portables NiCd'!AG17+'Coll. portables Li-Primary'!AG16+'POM Portables Li-Rechargeable'!AG17+'POM Portables Other'!AG17</f>
        <v>384.08404537142263</v>
      </c>
      <c r="AH10" s="51">
        <f>'Coll. portables Zn-based'!AH17+'Coll. portables NiMH'!AH17+'Coll. portables Lead-acid'!AH17+'Coll. portables NiCd'!AH17+'Coll. portables Li-Primary'!AH16+'POM Portables Li-Rechargeable'!AH17+'POM Portables Other'!AH17</f>
        <v>405.45353336978098</v>
      </c>
      <c r="AI10" s="51">
        <f>'Coll. portables Zn-based'!AI17+'Coll. portables NiMH'!AI17+'Coll. portables Lead-acid'!AI17+'Coll. portables NiCd'!AI17+'Coll. portables Li-Primary'!AI16+'POM Portables Li-Rechargeable'!AI17+'POM Portables Other'!AI17</f>
        <v>428.24059920522961</v>
      </c>
      <c r="AJ10" s="51">
        <f>'Coll. portables Zn-based'!AJ17+'Coll. portables NiMH'!AJ17+'Coll. portables Lead-acid'!AJ17+'Coll. portables NiCd'!AJ17+'Coll. portables Li-Primary'!AJ16+'POM Portables Li-Rechargeable'!AJ17+'POM Portables Other'!AJ17</f>
        <v>452.59985032791582</v>
      </c>
      <c r="AK10" s="51">
        <f>'Coll. portables Zn-based'!AK17+'Coll. portables NiMH'!AK17+'Coll. portables Lead-acid'!AK17+'Coll. portables NiCd'!AK17+'Coll. portables Li-Primary'!AK16+'POM Portables Li-Rechargeable'!AK17+'POM Portables Other'!AK17</f>
        <v>478.59945226341182</v>
      </c>
      <c r="AL10" s="51">
        <f>'Coll. portables Zn-based'!AL17+'Coll. portables NiMH'!AL17+'Coll. portables Lead-acid'!AL17+'Coll. portables NiCd'!AL17+'Coll. portables Li-Primary'!AL16+'POM Portables Li-Rechargeable'!AL17+'POM Portables Other'!AL17</f>
        <v>506.41216840954831</v>
      </c>
      <c r="AM10" s="51">
        <f>'Coll. portables Zn-based'!AM17+'Coll. portables NiMH'!AM17+'Coll. portables Lead-acid'!AM17+'Coll. portables NiCd'!AM17+'Coll. portables Li-Primary'!AM16+'POM Portables Li-Rechargeable'!AM17+'POM Portables Other'!AM17</f>
        <v>536.1309572875715</v>
      </c>
      <c r="AN10" s="51">
        <f>'Coll. portables Zn-based'!AN17+'Coll. portables NiMH'!AN17+'Coll. portables Lead-acid'!AN17+'Coll. portables NiCd'!AN17+'Coll. portables Li-Primary'!AN16+'POM Portables Li-Rechargeable'!AN17+'POM Portables Other'!AN17</f>
        <v>567.90766579297303</v>
      </c>
      <c r="AO10" s="51">
        <f>'Coll. portables Zn-based'!AO17+'Coll. portables NiMH'!AO17+'Coll. portables Lead-acid'!AO17+'Coll. portables NiCd'!AO17+'Coll. portables Li-Primary'!AO16+'POM Portables Li-Rechargeable'!AO17+'POM Portables Other'!AO17</f>
        <v>601.90794265811394</v>
      </c>
      <c r="AP10" s="51">
        <f>'Coll. portables Zn-based'!AP17+'Coll. portables NiMH'!AP17+'Coll. portables Lead-acid'!AP17+'Coll. portables NiCd'!AP17+'Coll. portables Li-Primary'!AP16+'POM Portables Li-Rechargeable'!AP17+'POM Portables Other'!AP17</f>
        <v>628.19668695943585</v>
      </c>
      <c r="AQ10" s="51">
        <f>'Coll. portables Zn-based'!AQ17+'Coll. portables NiMH'!AQ17+'Coll. portables Lead-acid'!AQ17+'Coll. portables NiCd'!AQ17+'Coll. portables Li-Primary'!AQ16+'POM Portables Li-Rechargeable'!AQ17+'POM Portables Other'!AQ17</f>
        <v>660.74279337429914</v>
      </c>
      <c r="AR10" s="51">
        <f>'Coll. portables Zn-based'!AR17+'Coll. portables NiMH'!AR17+'Coll. portables Lead-acid'!AR17+'Coll. portables NiCd'!AR17+'Coll. portables Li-Primary'!AR16+'POM Portables Li-Rechargeable'!AR17+'POM Portables Other'!AR17</f>
        <v>695.37747088567562</v>
      </c>
      <c r="AS10" s="51">
        <f>'Coll. portables Zn-based'!AS17+'Coll. portables NiMH'!AS17+'Coll. portables Lead-acid'!AS17+'Coll. portables NiCd'!AS17+'Coll. portables Li-Primary'!AS16+'POM Portables Li-Rechargeable'!AS17+'POM Portables Other'!AS17</f>
        <v>732.26254044141263</v>
      </c>
      <c r="AT10" s="51">
        <f>'Coll. portables Zn-based'!AT17+'Coll. portables NiMH'!AT17+'Coll. portables Lead-acid'!AT17+'Coll. portables NiCd'!AT17+'Coll. portables Li-Primary'!AT16+'POM Portables Li-Rechargeable'!AT17+'POM Portables Other'!AT17</f>
        <v>771.57407624726227</v>
      </c>
      <c r="AU10" s="51">
        <f>'Coll. portables Zn-based'!AU17+'Coll. portables NiMH'!AU17+'Coll. portables Lead-acid'!AU17+'Coll. portables NiCd'!AU17+'Coll. portables Li-Primary'!AU16+'POM Portables Li-Rechargeable'!AU17+'POM Portables Other'!AU17</f>
        <v>813.50374979275625</v>
      </c>
      <c r="AV10" s="51">
        <f>'Coll. portables Zn-based'!AV17+'Coll. portables NiMH'!AV17+'Coll. portables Lead-acid'!AV17+'Coll. portables NiCd'!AV17+'Coll. portables Li-Primary'!AV16+'POM Portables Li-Rechargeable'!AV17+'POM Portables Other'!AV17</f>
        <v>858.26030472974469</v>
      </c>
      <c r="AW10" s="51">
        <f>'Coll. portables Zn-based'!AW17+'Coll. portables NiMH'!AW17+'Coll. portables Lead-acid'!AW17+'Coll. portables NiCd'!AW17+'Coll. portables Li-Primary'!AW16+'POM Portables Li-Rechargeable'!AW17+'POM Portables Other'!AW17</f>
        <v>906.07117552604564</v>
      </c>
      <c r="AX10" s="51">
        <f>'Coll. portables Zn-based'!AX17+'Coll. portables NiMH'!AX17+'Coll. portables Lead-acid'!AX17+'Coll. portables NiCd'!AX17+'Coll. portables Li-Primary'!AX16+'POM Portables Li-Rechargeable'!AX17+'POM Portables Other'!AX17</f>
        <v>957.18426410093855</v>
      </c>
      <c r="AY10" s="51">
        <f>'Coll. portables Zn-based'!AY17+'Coll. portables NiMH'!AY17+'Coll. portables Lead-acid'!AY17+'Coll. portables NiCd'!AY17+'Coll. portables Li-Primary'!AY16+'POM Portables Li-Rechargeable'!AY17+'POM Portables Other'!AY17</f>
        <v>1011.8698900615393</v>
      </c>
      <c r="AZ10" s="51">
        <f>'Coll. portables Zn-based'!AZ17+'Coll. portables NiMH'!AZ17+'Coll. portables Lead-acid'!AZ17+'Coll. portables NiCd'!AZ17+'Coll. portables Li-Primary'!AZ16+'POM Portables Li-Rechargeable'!AZ17+'POM Portables Other'!AZ17</f>
        <v>1070.422931712181</v>
      </c>
    </row>
    <row r="11" spans="1:52" x14ac:dyDescent="0.35">
      <c r="A11" s="1" t="s">
        <v>8</v>
      </c>
      <c r="B11" s="23">
        <f>'Coll. portables Zn-based'!B18+'Coll. portables NiMH'!B18+'Coll. portables Lead-acid'!B18+'Coll. portables NiCd'!B18+'Coll. portables Li-Primary'!B17+'POM Portables Li-Rechargeable'!B18+'POM Portables Other'!B18</f>
        <v>780.37619333290797</v>
      </c>
      <c r="C11" s="23">
        <f>'Coll. portables Zn-based'!C18+'Coll. portables NiMH'!C18+'Coll. portables Lead-acid'!C18+'Coll. portables NiCd'!C18+'Coll. portables Li-Primary'!C17+'POM Portables Li-Rechargeable'!C18+'POM Portables Other'!C18</f>
        <v>804.60076840192528</v>
      </c>
      <c r="D11" s="23">
        <f>'Coll. portables Zn-based'!D18+'Coll. portables NiMH'!D18+'Coll. portables Lead-acid'!D18+'Coll. portables NiCd'!D18+'Coll. portables Li-Primary'!D17+'POM Portables Li-Rechargeable'!D18+'POM Portables Other'!D18</f>
        <v>830.36669999582091</v>
      </c>
      <c r="E11" s="23">
        <f>'Coll. portables Zn-based'!E18+'Coll. portables NiMH'!E18+'Coll. portables Lead-acid'!E18+'Coll. portables NiCd'!E18+'Coll. portables Li-Primary'!E17+'POM Portables Li-Rechargeable'!E18+'POM Portables Other'!E18</f>
        <v>859.4146678279933</v>
      </c>
      <c r="F11" s="23">
        <f>'Coll. portables Zn-based'!F18+'Coll. portables NiMH'!F18+'Coll. portables Lead-acid'!F18+'Coll. portables NiCd'!F18+'Coll. portables Li-Primary'!F17+'POM Portables Li-Rechargeable'!F18+'POM Portables Other'!F18</f>
        <v>903.30724959097074</v>
      </c>
      <c r="G11" s="23">
        <f>'Coll. portables Zn-based'!G18+'Coll. portables NiMH'!G18+'Coll. portables Lead-acid'!G18+'Coll. portables NiCd'!G18+'Coll. portables Li-Primary'!G17+'POM Portables Li-Rechargeable'!G18+'POM Portables Other'!G18</f>
        <v>894.7891105441837</v>
      </c>
      <c r="H11" s="23">
        <f>'Coll. portables Zn-based'!H18+'Coll. portables NiMH'!H18+'Coll. portables Lead-acid'!H18+'Coll. portables NiCd'!H18+'Coll. portables Li-Primary'!H17+'POM Portables Li-Rechargeable'!H18+'POM Portables Other'!H18</f>
        <v>955.01603271081581</v>
      </c>
      <c r="I11" s="23">
        <f>'Coll. portables Zn-based'!I18+'Coll. portables NiMH'!I18+'Coll. portables Lead-acid'!I18+'Coll. portables NiCd'!I18+'Coll. portables Li-Primary'!I17+'POM Portables Li-Rechargeable'!I18+'POM Portables Other'!I18</f>
        <v>908.88362379982755</v>
      </c>
      <c r="J11" s="23">
        <f>'Coll. portables Zn-based'!J18+'Coll. portables NiMH'!J18+'Coll. portables Lead-acid'!J18+'Coll. portables NiCd'!J18+'Coll. portables Li-Primary'!J17+'POM Portables Li-Rechargeable'!J18+'POM Portables Other'!J18</f>
        <v>924.84311967104054</v>
      </c>
      <c r="K11" s="23">
        <f>'Coll. portables Zn-based'!K18+'Coll. portables NiMH'!K18+'Coll. portables Lead-acid'!K18+'Coll. portables NiCd'!K18+'Coll. portables Li-Primary'!K17+'POM Portables Li-Rechargeable'!K18+'POM Portables Other'!K18</f>
        <v>914.72208169275575</v>
      </c>
      <c r="L11" s="23">
        <f>'Coll. portables Zn-based'!L18+'Coll. portables NiMH'!L18+'Coll. portables Lead-acid'!L18+'Coll. portables NiCd'!L18+'Coll. portables Li-Primary'!L17+'POM Portables Li-Rechargeable'!L18+'POM Portables Other'!L18</f>
        <v>919.17480415053956</v>
      </c>
      <c r="M11" s="31">
        <v>968</v>
      </c>
      <c r="N11" s="31">
        <v>920</v>
      </c>
      <c r="O11" s="31">
        <v>1127</v>
      </c>
      <c r="P11" s="31">
        <v>1252</v>
      </c>
      <c r="Q11" s="31">
        <v>1293</v>
      </c>
      <c r="R11" s="31">
        <v>1306</v>
      </c>
      <c r="S11" s="31">
        <v>1370</v>
      </c>
      <c r="T11" s="31">
        <v>1466</v>
      </c>
      <c r="U11" s="31">
        <v>1679</v>
      </c>
      <c r="V11" s="31">
        <v>1748</v>
      </c>
      <c r="W11" s="31">
        <v>2094</v>
      </c>
      <c r="X11" s="51">
        <f>'Coll. portables Zn-based'!X18+'Coll. portables NiMH'!X18+'Coll. portables Lead-acid'!X18+'Coll. portables NiCd'!X18+'Coll. portables Li-Primary'!X17+'POM Portables Li-Rechargeable'!X18+'POM Portables Other'!X18</f>
        <v>2228.5112513178283</v>
      </c>
      <c r="Y11" s="51">
        <f>'Coll. portables Zn-based'!Y18+'Coll. portables NiMH'!Y18+'Coll. portables Lead-acid'!Y18+'Coll. portables NiCd'!Y18+'Coll. portables Li-Primary'!Y17+'POM Portables Li-Rechargeable'!Y18+'POM Portables Other'!Y18</f>
        <v>2335.8822756296722</v>
      </c>
      <c r="Z11" s="51">
        <f>'Coll. portables Zn-based'!Z18+'Coll. portables NiMH'!Z18+'Coll. portables Lead-acid'!Z18+'Coll. portables NiCd'!Z18+'Coll. portables Li-Primary'!Z17+'POM Portables Li-Rechargeable'!Z18+'POM Portables Other'!Z18</f>
        <v>2451.3376744468092</v>
      </c>
      <c r="AA11" s="51">
        <f>'Coll. portables Zn-based'!AA18+'Coll. portables NiMH'!AA18+'Coll. portables Lead-acid'!AA18+'Coll. portables NiCd'!AA18+'Coll. portables Li-Primary'!AA17+'POM Portables Li-Rechargeable'!AA18+'POM Portables Other'!AA18</f>
        <v>2574.4914309769338</v>
      </c>
      <c r="AB11" s="51">
        <f>'Coll. portables Zn-based'!AB18+'Coll. portables NiMH'!AB18+'Coll. portables Lead-acid'!AB18+'Coll. portables NiCd'!AB18+'Coll. portables Li-Primary'!AB17+'POM Portables Li-Rechargeable'!AB18+'POM Portables Other'!AB18</f>
        <v>2706.453095360424</v>
      </c>
      <c r="AC11" s="51">
        <f>'Coll. portables Zn-based'!AC18+'Coll. portables NiMH'!AC18+'Coll. portables Lead-acid'!AC18+'Coll. portables NiCd'!AC18+'Coll. portables Li-Primary'!AC17+'POM Portables Li-Rechargeable'!AC18+'POM Portables Other'!AC18</f>
        <v>2847.0578242649394</v>
      </c>
      <c r="AD11" s="51">
        <f>'Coll. portables Zn-based'!AD18+'Coll. portables NiMH'!AD18+'Coll. portables Lead-acid'!AD18+'Coll. portables NiCd'!AD18+'Coll. portables Li-Primary'!AD17+'POM Portables Li-Rechargeable'!AD18+'POM Portables Other'!AD18</f>
        <v>2997.4423656058416</v>
      </c>
      <c r="AE11" s="51">
        <f>'Coll. portables Zn-based'!AE18+'Coll. portables NiMH'!AE18+'Coll. portables Lead-acid'!AE18+'Coll. portables NiCd'!AE18+'Coll. portables Li-Primary'!AE17+'POM Portables Li-Rechargeable'!AE18+'POM Portables Other'!AE18</f>
        <v>3157.6407050892622</v>
      </c>
      <c r="AF11" s="51">
        <f>'Coll. portables Zn-based'!AF18+'Coll. portables NiMH'!AF18+'Coll. portables Lead-acid'!AF18+'Coll. portables NiCd'!AF18+'Coll. portables Li-Primary'!AF17+'POM Portables Li-Rechargeable'!AF18+'POM Portables Other'!AF18</f>
        <v>3329.2442368866323</v>
      </c>
      <c r="AG11" s="51">
        <f>'Coll. portables Zn-based'!AG18+'Coll. portables NiMH'!AG18+'Coll. portables Lead-acid'!AG18+'Coll. portables NiCd'!AG18+'Coll. portables Li-Primary'!AG17+'POM Portables Li-Rechargeable'!AG18+'POM Portables Other'!AG18</f>
        <v>3512.1047642260205</v>
      </c>
      <c r="AH11" s="51">
        <f>'Coll. portables Zn-based'!AH18+'Coll. portables NiMH'!AH18+'Coll. portables Lead-acid'!AH18+'Coll. portables NiCd'!AH18+'Coll. portables Li-Primary'!AH17+'POM Portables Li-Rechargeable'!AH18+'POM Portables Other'!AH18</f>
        <v>3707.5096020800056</v>
      </c>
      <c r="AI11" s="51">
        <f>'Coll. portables Zn-based'!AI18+'Coll. portables NiMH'!AI18+'Coll. portables Lead-acid'!AI18+'Coll. portables NiCd'!AI18+'Coll. portables Li-Primary'!AI17+'POM Portables Li-Rechargeable'!AI18+'POM Portables Other'!AI18</f>
        <v>3915.8769202434523</v>
      </c>
      <c r="AJ11" s="51">
        <f>'Coll. portables Zn-based'!AJ18+'Coll. portables NiMH'!AJ18+'Coll. portables Lead-acid'!AJ18+'Coll. portables NiCd'!AJ18+'Coll. portables Li-Primary'!AJ17+'POM Portables Li-Rechargeable'!AJ18+'POM Portables Other'!AJ18</f>
        <v>4138.6204654439107</v>
      </c>
      <c r="AK11" s="51">
        <f>'Coll. portables Zn-based'!AK18+'Coll. portables NiMH'!AK18+'Coll. portables Lead-acid'!AK18+'Coll. portables NiCd'!AK18+'Coll. portables Li-Primary'!AK17+'POM Portables Li-Rechargeable'!AK18+'POM Portables Other'!AK18</f>
        <v>4376.3635503911964</v>
      </c>
      <c r="AL11" s="51">
        <f>'Coll. portables Zn-based'!AL18+'Coll. portables NiMH'!AL18+'Coll. portables Lead-acid'!AL18+'Coll. portables NiCd'!AL18+'Coll. portables Li-Primary'!AL17+'POM Portables Li-Rechargeable'!AL18+'POM Portables Other'!AL18</f>
        <v>4630.6859417012829</v>
      </c>
      <c r="AM11" s="51">
        <f>'Coll. portables Zn-based'!AM18+'Coll. portables NiMH'!AM18+'Coll. portables Lead-acid'!AM18+'Coll. portables NiCd'!AM18+'Coll. portables Li-Primary'!AM17+'POM Portables Li-Rechargeable'!AM18+'POM Portables Other'!AM18</f>
        <v>4902.4376618348224</v>
      </c>
      <c r="AN11" s="51">
        <f>'Coll. portables Zn-based'!AN18+'Coll. portables NiMH'!AN18+'Coll. portables Lead-acid'!AN18+'Coll. portables NiCd'!AN18+'Coll. portables Li-Primary'!AN17+'POM Portables Li-Rechargeable'!AN18+'POM Portables Other'!AN18</f>
        <v>5193.0072147182773</v>
      </c>
      <c r="AO11" s="51">
        <f>'Coll. portables Zn-based'!AO18+'Coll. portables NiMH'!AO18+'Coll. portables Lead-acid'!AO18+'Coll. portables NiCd'!AO18+'Coll. portables Li-Primary'!AO17+'POM Portables Li-Rechargeable'!AO18+'POM Portables Other'!AO18</f>
        <v>5503.909309720917</v>
      </c>
      <c r="AP11" s="51">
        <f>'Coll. portables Zn-based'!AP18+'Coll. portables NiMH'!AP18+'Coll. portables Lead-acid'!AP18+'Coll. portables NiCd'!AP18+'Coll. portables Li-Primary'!AP17+'POM Portables Li-Rechargeable'!AP18+'POM Portables Other'!AP18</f>
        <v>5744.2963427644472</v>
      </c>
      <c r="AQ11" s="51">
        <f>'Coll. portables Zn-based'!AQ18+'Coll. portables NiMH'!AQ18+'Coll. portables Lead-acid'!AQ18+'Coll. portables NiCd'!AQ18+'Coll. portables Li-Primary'!AQ17+'POM Portables Li-Rechargeable'!AQ18+'POM Portables Other'!AQ18</f>
        <v>6041.9013507676091</v>
      </c>
      <c r="AR11" s="51">
        <f>'Coll. portables Zn-based'!AR18+'Coll. portables NiMH'!AR18+'Coll. portables Lead-acid'!AR18+'Coll. portables NiCd'!AR18+'Coll. portables Li-Primary'!AR17+'POM Portables Li-Rechargeable'!AR18+'POM Portables Other'!AR18</f>
        <v>6358.6044717668328</v>
      </c>
      <c r="AS11" s="51">
        <f>'Coll. portables Zn-based'!AS18+'Coll. portables NiMH'!AS18+'Coll. portables Lead-acid'!AS18+'Coll. portables NiCd'!AS18+'Coll. portables Li-Primary'!AS17+'POM Portables Li-Rechargeable'!AS18+'POM Portables Other'!AS18</f>
        <v>6695.885413468638</v>
      </c>
      <c r="AT11" s="51">
        <f>'Coll. portables Zn-based'!AT18+'Coll. portables NiMH'!AT18+'Coll. portables Lead-acid'!AT18+'Coll. portables NiCd'!AT18+'Coll. portables Li-Primary'!AT17+'POM Portables Li-Rechargeable'!AT18+'POM Portables Other'!AT18</f>
        <v>7055.3542168636113</v>
      </c>
      <c r="AU11" s="51">
        <f>'Coll. portables Zn-based'!AU18+'Coll. portables NiMH'!AU18+'Coll. portables Lead-acid'!AU18+'Coll. portables NiCd'!AU18+'Coll. portables Li-Primary'!AU17+'POM Portables Li-Rechargeable'!AU18+'POM Portables Other'!AU18</f>
        <v>7438.7635461398722</v>
      </c>
      <c r="AV11" s="51">
        <f>'Coll. portables Zn-based'!AV18+'Coll. portables NiMH'!AV18+'Coll. portables Lead-acid'!AV18+'Coll. portables NiCd'!AV18+'Coll. portables Li-Primary'!AV17+'POM Portables Li-Rechargeable'!AV18+'POM Portables Other'!AV18</f>
        <v>7848.0221751270074</v>
      </c>
      <c r="AW11" s="51">
        <f>'Coll. portables Zn-based'!AW18+'Coll. portables NiMH'!AW18+'Coll. portables Lead-acid'!AW18+'Coll. portables NiCd'!AW18+'Coll. portables Li-Primary'!AW17+'POM Portables Li-Rechargeable'!AW18+'POM Portables Other'!AW18</f>
        <v>8285.2097884346695</v>
      </c>
      <c r="AX11" s="51">
        <f>'Coll. portables Zn-based'!AX18+'Coll. portables NiMH'!AX18+'Coll. portables Lead-acid'!AX18+'Coll. portables NiCd'!AX18+'Coll. portables Li-Primary'!AX17+'POM Portables Li-Rechargeable'!AX18+'POM Portables Other'!AX18</f>
        <v>8752.5932271937327</v>
      </c>
      <c r="AY11" s="51">
        <f>'Coll. portables Zn-based'!AY18+'Coll. portables NiMH'!AY18+'Coll. portables Lead-acid'!AY18+'Coll. portables NiCd'!AY18+'Coll. portables Li-Primary'!AY17+'POM Portables Li-Rechargeable'!AY18+'POM Portables Other'!AY18</f>
        <v>9252.6443222221078</v>
      </c>
      <c r="AZ11" s="51">
        <f>'Coll. portables Zn-based'!AZ18+'Coll. portables NiMH'!AZ18+'Coll. portables Lead-acid'!AZ18+'Coll. portables NiCd'!AZ18+'Coll. portables Li-Primary'!AZ17+'POM Portables Li-Rechargeable'!AZ18+'POM Portables Other'!AZ18</f>
        <v>9788.0594716388914</v>
      </c>
    </row>
    <row r="12" spans="1:52" x14ac:dyDescent="0.35">
      <c r="A12" s="1" t="s">
        <v>9</v>
      </c>
      <c r="B12" s="23">
        <f>'Coll. portables Zn-based'!B19+'Coll. portables NiMH'!B19+'Coll. portables Lead-acid'!B19+'Coll. portables NiCd'!B19+'Coll. portables Li-Primary'!B18+'POM Portables Li-Rechargeable'!B19+'POM Portables Other'!B19</f>
        <v>9368.5451887621093</v>
      </c>
      <c r="C12" s="23">
        <f>'Coll. portables Zn-based'!C19+'Coll. portables NiMH'!C19+'Coll. portables Lead-acid'!C19+'Coll. portables NiCd'!C19+'Coll. portables Li-Primary'!C18+'POM Portables Li-Rechargeable'!C19+'POM Portables Other'!C19</f>
        <v>9659.365216527658</v>
      </c>
      <c r="D12" s="23">
        <f>'Coll. portables Zn-based'!D19+'Coll. portables NiMH'!D19+'Coll. portables Lead-acid'!D19+'Coll. portables NiCd'!D19+'Coll. portables Li-Primary'!D18+'POM Portables Li-Rechargeable'!D19+'POM Portables Other'!D19</f>
        <v>9968.6894841440426</v>
      </c>
      <c r="E12" s="23">
        <f>'Coll. portables Zn-based'!E19+'Coll. portables NiMH'!E19+'Coll. portables Lead-acid'!E19+'Coll. portables NiCd'!E19+'Coll. portables Li-Primary'!E18+'POM Portables Li-Rechargeable'!E19+'POM Portables Other'!E19</f>
        <v>10317.415139286268</v>
      </c>
      <c r="F12" s="23">
        <f>'Coll. portables Zn-based'!F19+'Coll. portables NiMH'!F19+'Coll. portables Lead-acid'!F19+'Coll. portables NiCd'!F19+'Coll. portables Li-Primary'!F18+'POM Portables Li-Rechargeable'!F19+'POM Portables Other'!F19</f>
        <v>10844.352838323004</v>
      </c>
      <c r="G12" s="23">
        <f>'Coll. portables Zn-based'!G19+'Coll. portables NiMH'!G19+'Coll. portables Lead-acid'!G19+'Coll. portables NiCd'!G19+'Coll. portables Li-Primary'!G18+'POM Portables Li-Rechargeable'!G19+'POM Portables Other'!G19</f>
        <v>10742.091171109461</v>
      </c>
      <c r="H12" s="23">
        <f>'Coll. portables Zn-based'!H19+'Coll. portables NiMH'!H19+'Coll. portables Lead-acid'!H19+'Coll. portables NiCd'!H19+'Coll. portables Li-Primary'!H18+'POM Portables Li-Rechargeable'!H19+'POM Portables Other'!H19</f>
        <v>11465.125326583049</v>
      </c>
      <c r="I12" s="23">
        <f>'Coll. portables Zn-based'!I19+'Coll. portables NiMH'!I19+'Coll. portables Lead-acid'!I19+'Coll. portables NiCd'!I19+'Coll. portables Li-Primary'!I18+'POM Portables Li-Rechargeable'!I19+'POM Portables Other'!I19</f>
        <v>10911.298132415077</v>
      </c>
      <c r="J12" s="23">
        <f>'Coll. portables Zn-based'!J19+'Coll. portables NiMH'!J19+'Coll. portables Lead-acid'!J19+'Coll. portables NiCd'!J19+'Coll. portables Li-Primary'!J18+'POM Portables Li-Rechargeable'!J19+'POM Portables Other'!J19</f>
        <v>11102.894518282194</v>
      </c>
      <c r="K12" s="23">
        <f>'Coll. portables Zn-based'!K19+'Coll. portables NiMH'!K19+'Coll. portables Lead-acid'!K19+'Coll. portables NiCd'!K19+'Coll. portables Li-Primary'!K18+'POM Portables Li-Rechargeable'!K19+'POM Portables Other'!K19</f>
        <v>10981.389784454044</v>
      </c>
      <c r="L12" s="23">
        <f>'Coll. portables Zn-based'!L19+'Coll. portables NiMH'!L19+'Coll. portables Lead-acid'!L19+'Coll. portables NiCd'!L19+'Coll. portables Li-Primary'!L18+'POM Portables Li-Rechargeable'!L19+'POM Portables Other'!L19</f>
        <v>11034.845453546919</v>
      </c>
      <c r="M12" s="31">
        <v>11621</v>
      </c>
      <c r="N12" s="31">
        <v>11776</v>
      </c>
      <c r="O12" s="31">
        <v>11366</v>
      </c>
      <c r="P12" s="31">
        <v>11989</v>
      </c>
      <c r="Q12" s="31">
        <v>12296</v>
      </c>
      <c r="R12" s="31">
        <v>13678</v>
      </c>
      <c r="S12" s="31">
        <v>13981</v>
      </c>
      <c r="T12" s="31">
        <v>14400</v>
      </c>
      <c r="U12" s="31">
        <v>15524</v>
      </c>
      <c r="V12" s="31">
        <v>15124</v>
      </c>
      <c r="W12" s="31">
        <v>20060</v>
      </c>
      <c r="X12" s="51">
        <f>'Coll. portables Zn-based'!X19+'Coll. portables NiMH'!X19+'Coll. portables Lead-acid'!X19+'Coll. portables NiCd'!X19+'Coll. portables Li-Primary'!X18+'POM Portables Li-Rechargeable'!X19+'POM Portables Other'!X19</f>
        <v>21348.584384639747</v>
      </c>
      <c r="Y12" s="51">
        <f>'Coll. portables Zn-based'!Y19+'Coll. portables NiMH'!Y19+'Coll. portables Lead-acid'!Y19+'Coll. portables NiCd'!Y19+'Coll. portables Li-Primary'!Y18+'POM Portables Li-Rechargeable'!Y19+'POM Portables Other'!Y19</f>
        <v>22377.17213425559</v>
      </c>
      <c r="Z12" s="51">
        <f>'Coll. portables Zn-based'!Z19+'Coll. portables NiMH'!Z19+'Coll. portables Lead-acid'!Z19+'Coll. portables NiCd'!Z19+'Coll. portables Li-Primary'!Z18+'POM Portables Li-Rechargeable'!Z19+'POM Portables Other'!Z19</f>
        <v>23483.206184051087</v>
      </c>
      <c r="AA12" s="51">
        <f>'Coll. portables Zn-based'!AA19+'Coll. portables NiMH'!AA19+'Coll. portables Lead-acid'!AA19+'Coll. portables NiCd'!AA19+'Coll. portables Li-Primary'!AA18+'POM Portables Li-Rechargeable'!AA19+'POM Portables Other'!AA19</f>
        <v>24662.988589014953</v>
      </c>
      <c r="AB12" s="51">
        <f>'Coll. portables Zn-based'!AB19+'Coll. portables NiMH'!AB19+'Coll. portables Lead-acid'!AB19+'Coll. portables NiCd'!AB19+'Coll. portables Li-Primary'!AB18+'POM Portables Li-Rechargeable'!AB19+'POM Portables Other'!AB19</f>
        <v>25927.148563958981</v>
      </c>
      <c r="AC12" s="51">
        <f>'Coll. portables Zn-based'!AC19+'Coll. portables NiMH'!AC19+'Coll. portables Lead-acid'!AC19+'Coll. portables NiCd'!AC19+'Coll. portables Li-Primary'!AC18+'POM Portables Li-Rechargeable'!AC19+'POM Portables Other'!AC19</f>
        <v>27274.106950694691</v>
      </c>
      <c r="AD12" s="51">
        <f>'Coll. portables Zn-based'!AD19+'Coll. portables NiMH'!AD19+'Coll. portables Lead-acid'!AD19+'Coll. portables NiCd'!AD19+'Coll. portables Li-Primary'!AD18+'POM Portables Li-Rechargeable'!AD19+'POM Portables Other'!AD19</f>
        <v>28714.753511964271</v>
      </c>
      <c r="AE12" s="51">
        <f>'Coll. portables Zn-based'!AE19+'Coll. portables NiMH'!AE19+'Coll. portables Lead-acid'!AE19+'Coll. portables NiCd'!AE19+'Coll. portables Li-Primary'!AE18+'POM Portables Li-Rechargeable'!AE19+'POM Portables Other'!AE19</f>
        <v>30249.413822392842</v>
      </c>
      <c r="AF12" s="51">
        <f>'Coll. portables Zn-based'!AF19+'Coll. portables NiMH'!AF19+'Coll. portables Lead-acid'!AF19+'Coll. portables NiCd'!AF19+'Coll. portables Li-Primary'!AF18+'POM Portables Li-Rechargeable'!AF19+'POM Portables Other'!AF19</f>
        <v>31893.333042954084</v>
      </c>
      <c r="AG12" s="51">
        <f>'Coll. portables Zn-based'!AG19+'Coll. portables NiMH'!AG19+'Coll. portables Lead-acid'!AG19+'Coll. portables NiCd'!AG19+'Coll. portables Li-Primary'!AG18+'POM Portables Li-Rechargeable'!AG19+'POM Portables Other'!AG19</f>
        <v>33645.091485374396</v>
      </c>
      <c r="AH12" s="51">
        <f>'Coll. portables Zn-based'!AH19+'Coll. portables NiMH'!AH19+'Coll. portables Lead-acid'!AH19+'Coll. portables NiCd'!AH19+'Coll. portables Li-Primary'!AH18+'POM Portables Li-Rechargeable'!AH19+'POM Portables Other'!AH19</f>
        <v>35517.02130741399</v>
      </c>
      <c r="AI12" s="51">
        <f>'Coll. portables Zn-based'!AI19+'Coll. portables NiMH'!AI19+'Coll. portables Lead-acid'!AI19+'Coll. portables NiCd'!AI19+'Coll. portables Li-Primary'!AI18+'POM Portables Li-Rechargeable'!AI19+'POM Portables Other'!AI19</f>
        <v>37513.128471864213</v>
      </c>
      <c r="AJ12" s="51">
        <f>'Coll. portables Zn-based'!AJ19+'Coll. portables NiMH'!AJ19+'Coll. portables Lead-acid'!AJ19+'Coll. portables NiCd'!AJ19+'Coll. portables Li-Primary'!AJ18+'POM Portables Li-Rechargeable'!AJ19+'POM Portables Other'!AJ19</f>
        <v>39646.956321301266</v>
      </c>
      <c r="AK12" s="51">
        <f>'Coll. portables Zn-based'!AK19+'Coll. portables NiMH'!AK19+'Coll. portables Lead-acid'!AK19+'Coll. portables NiCd'!AK19+'Coll. portables Li-Primary'!AK18+'POM Portables Li-Rechargeable'!AK19+'POM Portables Other'!AK19</f>
        <v>41924.476036698863</v>
      </c>
      <c r="AL12" s="51">
        <f>'Coll. portables Zn-based'!AL19+'Coll. portables NiMH'!AL19+'Coll. portables Lead-acid'!AL19+'Coll. portables NiCd'!AL19+'Coll. portables Li-Primary'!AL18+'POM Portables Li-Rechargeable'!AL19+'POM Portables Other'!AL19</f>
        <v>44360.821389936842</v>
      </c>
      <c r="AM12" s="51">
        <f>'Coll. portables Zn-based'!AM19+'Coll. portables NiMH'!AM19+'Coll. portables Lead-acid'!AM19+'Coll. portables NiCd'!AM19+'Coll. portables Li-Primary'!AM18+'POM Portables Li-Rechargeable'!AM19+'POM Portables Other'!AM19</f>
        <v>46964.1353851034</v>
      </c>
      <c r="AN12" s="51">
        <f>'Coll. portables Zn-based'!AN19+'Coll. portables NiMH'!AN19+'Coll. portables Lead-acid'!AN19+'Coll. portables NiCd'!AN19+'Coll. portables Li-Primary'!AN18+'POM Portables Li-Rechargeable'!AN19+'POM Portables Other'!AN19</f>
        <v>49747.719545008891</v>
      </c>
      <c r="AO12" s="51">
        <f>'Coll. portables Zn-based'!AO19+'Coll. portables NiMH'!AO19+'Coll. portables Lead-acid'!AO19+'Coll. portables NiCd'!AO19+'Coll. portables Li-Primary'!AO18+'POM Portables Li-Rechargeable'!AO19+'POM Portables Other'!AO19</f>
        <v>52726.084409265335</v>
      </c>
      <c r="AP12" s="51">
        <f>'Coll. portables Zn-based'!AP19+'Coll. portables NiMH'!AP19+'Coll. portables Lead-acid'!AP19+'Coll. portables NiCd'!AP19+'Coll. portables Li-Primary'!AP18+'POM Portables Li-Rechargeable'!AP19+'POM Portables Other'!AP19</f>
        <v>55028.932490857114</v>
      </c>
      <c r="AQ12" s="51">
        <f>'Coll. portables Zn-based'!AQ19+'Coll. portables NiMH'!AQ19+'Coll. portables Lead-acid'!AQ19+'Coll. portables NiCd'!AQ19+'Coll. portables Li-Primary'!AQ18+'POM Portables Li-Rechargeable'!AQ19+'POM Portables Other'!AQ19</f>
        <v>57879.914563704973</v>
      </c>
      <c r="AR12" s="51">
        <f>'Coll. portables Zn-based'!AR19+'Coll. portables NiMH'!AR19+'Coll. portables Lead-acid'!AR19+'Coll. portables NiCd'!AR19+'Coll. portables Li-Primary'!AR18+'POM Portables Li-Rechargeable'!AR19+'POM Portables Other'!AR19</f>
        <v>60913.851816448259</v>
      </c>
      <c r="AS12" s="51">
        <f>'Coll. portables Zn-based'!AS19+'Coll. portables NiMH'!AS19+'Coll. portables Lead-acid'!AS19+'Coll. portables NiCd'!AS19+'Coll. portables Li-Primary'!AS18+'POM Portables Li-Rechargeable'!AS19+'POM Portables Other'!AS19</f>
        <v>64144.919481461708</v>
      </c>
      <c r="AT12" s="51">
        <f>'Coll. portables Zn-based'!AT19+'Coll. portables NiMH'!AT19+'Coll. portables Lead-acid'!AT19+'Coll. portables NiCd'!AT19+'Coll. portables Li-Primary'!AT18+'POM Portables Li-Rechargeable'!AT19+'POM Portables Other'!AT19</f>
        <v>67588.541351616048</v>
      </c>
      <c r="AU12" s="51">
        <f>'Coll. portables Zn-based'!AU19+'Coll. portables NiMH'!AU19+'Coll. portables Lead-acid'!AU19+'Coll. portables NiCd'!AU19+'Coll. portables Li-Primary'!AU18+'POM Portables Li-Rechargeable'!AU19+'POM Portables Other'!AU19</f>
        <v>71261.507514596873</v>
      </c>
      <c r="AV12" s="51">
        <f>'Coll. portables Zn-based'!AV19+'Coll. portables NiMH'!AV19+'Coll. portables Lead-acid'!AV19+'Coll. portables NiCd'!AV19+'Coll. portables Li-Primary'!AV18+'POM Portables Li-Rechargeable'!AV19+'POM Portables Other'!AV19</f>
        <v>75182.103549688531</v>
      </c>
      <c r="AW12" s="51">
        <f>'Coll. portables Zn-based'!AW19+'Coll. portables NiMH'!AW19+'Coll. portables Lead-acid'!AW19+'Coll. portables NiCd'!AW19+'Coll. portables Li-Primary'!AW18+'POM Portables Li-Rechargeable'!AW19+'POM Portables Other'!AW19</f>
        <v>79370.252319006409</v>
      </c>
      <c r="AX12" s="51">
        <f>'Coll. portables Zn-based'!AX19+'Coll. portables NiMH'!AX19+'Coll. portables Lead-acid'!AX19+'Coll. portables NiCd'!AX19+'Coll. portables Li-Primary'!AX18+'POM Portables Li-Rechargeable'!AX19+'POM Portables Other'!AX19</f>
        <v>83847.669597662971</v>
      </c>
      <c r="AY12" s="51">
        <f>'Coll. portables Zn-based'!AY19+'Coll. portables NiMH'!AY19+'Coll. portables Lead-acid'!AY19+'Coll. portables NiCd'!AY19+'Coll. portables Li-Primary'!AY18+'POM Portables Li-Rechargeable'!AY19+'POM Portables Other'!AY19</f>
        <v>88638.03491106756</v>
      </c>
      <c r="AZ12" s="51">
        <f>'Coll. portables Zn-based'!AZ19+'Coll. portables NiMH'!AZ19+'Coll. portables Lead-acid'!AZ19+'Coll. portables NiCd'!AZ19+'Coll. portables Li-Primary'!AZ18+'POM Portables Li-Rechargeable'!AZ19+'POM Portables Other'!AZ19</f>
        <v>93767.179083608455</v>
      </c>
    </row>
    <row r="13" spans="1:52" x14ac:dyDescent="0.35">
      <c r="A13" s="1" t="s">
        <v>10</v>
      </c>
      <c r="B13" s="23">
        <f>'Coll. portables Zn-based'!B20+'Coll. portables NiMH'!B20+'Coll. portables Lead-acid'!B20+'Coll. portables NiCd'!B20+'Coll. portables Li-Primary'!B19+'POM Portables Li-Rechargeable'!B20+'POM Portables Other'!B20</f>
        <v>14353.327166761592</v>
      </c>
      <c r="C13" s="23">
        <f>'Coll. portables Zn-based'!C20+'Coll. portables NiMH'!C20+'Coll. portables Lead-acid'!C20+'Coll. portables NiCd'!C20+'Coll. portables Li-Primary'!C19+'POM Portables Li-Rechargeable'!C20+'POM Portables Other'!C20</f>
        <v>14795.893860519533</v>
      </c>
      <c r="D13" s="23">
        <f>'Coll. portables Zn-based'!D20+'Coll. portables NiMH'!D20+'Coll. portables Lead-acid'!D20+'Coll. portables NiCd'!D20+'Coll. portables Li-Primary'!D19+'POM Portables Li-Rechargeable'!D20+'POM Portables Other'!D20</f>
        <v>15266.234789991508</v>
      </c>
      <c r="E13" s="23">
        <f>'Coll. portables Zn-based'!E20+'Coll. portables NiMH'!E20+'Coll. portables Lead-acid'!E20+'Coll. portables NiCd'!E20+'Coll. portables Li-Primary'!E19+'POM Portables Li-Rechargeable'!E20+'POM Portables Other'!E20</f>
        <v>15796.130686398179</v>
      </c>
      <c r="F13" s="23">
        <f>'Coll. portables Zn-based'!F20+'Coll. portables NiMH'!F20+'Coll. portables Lead-acid'!F20+'Coll. portables NiCd'!F20+'Coll. portables Li-Primary'!F19+'POM Portables Li-Rechargeable'!F20+'POM Portables Other'!F20</f>
        <v>16603.504841987007</v>
      </c>
      <c r="G13" s="23">
        <f>'Coll. portables Zn-based'!G20+'Coll. portables NiMH'!G20+'Coll. portables Lead-acid'!G20+'Coll. portables NiCd'!G20+'Coll. portables Li-Primary'!G19+'POM Portables Li-Rechargeable'!G20+'POM Portables Other'!G20</f>
        <v>16431.00779841837</v>
      </c>
      <c r="H13" s="23">
        <f>'Coll. portables Zn-based'!H20+'Coll. portables NiMH'!H20+'Coll. portables Lead-acid'!H20+'Coll. portables NiCd'!H20+'Coll. portables Li-Primary'!H19+'POM Portables Li-Rechargeable'!H20+'POM Portables Other'!H20</f>
        <v>17535.737977146393</v>
      </c>
      <c r="I13" s="23">
        <f>'Coll. portables Zn-based'!I20+'Coll. portables NiMH'!I20+'Coll. portables Lead-acid'!I20+'Coll. portables NiCd'!I20+'Coll. portables Li-Primary'!I19+'POM Portables Li-Rechargeable'!I20+'POM Portables Other'!I20</f>
        <v>16692.605958528584</v>
      </c>
      <c r="J13" s="23">
        <f>'Coll. portables Zn-based'!J20+'Coll. portables NiMH'!J20+'Coll. portables Lead-acid'!J20+'Coll. portables NiCd'!J20+'Coll. portables Li-Primary'!J19+'POM Portables Li-Rechargeable'!J20+'POM Portables Other'!J20</f>
        <v>16974.844086998128</v>
      </c>
      <c r="K13" s="23">
        <f>'Coll. portables Zn-based'!K20+'Coll. portables NiMH'!K20+'Coll. portables Lead-acid'!K20+'Coll. portables NiCd'!K20+'Coll. portables Li-Primary'!K19+'POM Portables Li-Rechargeable'!K20+'POM Portables Other'!K20</f>
        <v>16797.447471022977</v>
      </c>
      <c r="L13" s="23">
        <f>'Coll. portables Zn-based'!L20+'Coll. portables NiMH'!L20+'Coll. portables Lead-acid'!L20+'Coll. portables NiCd'!L20+'Coll. portables Li-Primary'!L19+'POM Portables Li-Rechargeable'!L20+'POM Portables Other'!L20</f>
        <v>16858.134935864771</v>
      </c>
      <c r="M13" s="31">
        <v>17728</v>
      </c>
      <c r="N13" s="31">
        <v>18157</v>
      </c>
      <c r="O13" s="31">
        <v>18599</v>
      </c>
      <c r="P13" s="31">
        <v>19142</v>
      </c>
      <c r="Q13" s="31">
        <v>19678</v>
      </c>
      <c r="R13" s="31">
        <v>20524</v>
      </c>
      <c r="S13" s="31">
        <v>21037</v>
      </c>
      <c r="T13" s="31">
        <v>23569</v>
      </c>
      <c r="U13" s="31">
        <v>27625</v>
      </c>
      <c r="V13" s="31">
        <v>26343</v>
      </c>
      <c r="W13" s="31">
        <v>29624</v>
      </c>
      <c r="X13" s="51">
        <f>'Coll. portables Zn-based'!X20+'Coll. portables NiMH'!X20+'Coll. portables Lead-acid'!X20+'Coll. portables NiCd'!X20+'Coll. portables Li-Primary'!X19+'POM Portables Li-Rechargeable'!X20+'POM Portables Other'!X20</f>
        <v>31526.94236343808</v>
      </c>
      <c r="Y13" s="51">
        <f>'Coll. portables Zn-based'!Y20+'Coll. portables NiMH'!Y20+'Coll. portables Lead-acid'!Y20+'Coll. portables NiCd'!Y20+'Coll. portables Li-Primary'!Y19+'POM Portables Li-Rechargeable'!Y20+'POM Portables Other'!Y20</f>
        <v>33045.929576529794</v>
      </c>
      <c r="Z13" s="51">
        <f>'Coll. portables Zn-based'!Z20+'Coll. portables NiMH'!Z20+'Coll. portables Lead-acid'!Z20+'Coll. portables NiCd'!Z20+'Coll. portables Li-Primary'!Z19+'POM Portables Li-Rechargeable'!Z20+'POM Portables Other'!Z20</f>
        <v>34679.287138401276</v>
      </c>
      <c r="AA13" s="51">
        <f>'Coll. portables Zn-based'!AA20+'Coll. portables NiMH'!AA20+'Coll. portables Lead-acid'!AA20+'Coll. portables NiCd'!AA20+'Coll. portables Li-Primary'!AA19+'POM Portables Li-Rechargeable'!AA20+'POM Portables Other'!AA20</f>
        <v>36421.554035941117</v>
      </c>
      <c r="AB13" s="51">
        <f>'Coll. portables Zn-based'!AB20+'Coll. portables NiMH'!AB20+'Coll. portables Lead-acid'!AB20+'Coll. portables NiCd'!AB20+'Coll. portables Li-Primary'!AB19+'POM Portables Li-Rechargeable'!AB20+'POM Portables Other'!AB20</f>
        <v>38288.42717142179</v>
      </c>
      <c r="AC13" s="51">
        <f>'Coll. portables Zn-based'!AC20+'Coll. portables NiMH'!AC20+'Coll. portables Lead-acid'!AC20+'Coll. portables NiCd'!AC20+'Coll. portables Li-Primary'!AC19+'POM Portables Li-Rechargeable'!AC20+'POM Portables Other'!AC20</f>
        <v>40277.574491893305</v>
      </c>
      <c r="AD13" s="51">
        <f>'Coll. portables Zn-based'!AD20+'Coll. portables NiMH'!AD20+'Coll. portables Lead-acid'!AD20+'Coll. portables NiCd'!AD20+'Coll. portables Li-Primary'!AD19+'POM Portables Li-Rechargeable'!AD20+'POM Portables Other'!AD20</f>
        <v>42405.077668914739</v>
      </c>
      <c r="AE13" s="51">
        <f>'Coll. portables Zn-based'!AE20+'Coll. portables NiMH'!AE20+'Coll. portables Lead-acid'!AE20+'Coll. portables NiCd'!AE20+'Coll. portables Li-Primary'!AE19+'POM Portables Li-Rechargeable'!AE20+'POM Portables Other'!AE20</f>
        <v>44671.417501224612</v>
      </c>
      <c r="AF13" s="51">
        <f>'Coll. portables Zn-based'!AF20+'Coll. portables NiMH'!AF20+'Coll. portables Lead-acid'!AF20+'Coll. portables NiCd'!AF20+'Coll. portables Li-Primary'!AF19+'POM Portables Li-Rechargeable'!AF20+'POM Portables Other'!AF20</f>
        <v>47099.107580482152</v>
      </c>
      <c r="AG13" s="51">
        <f>'Coll. portables Zn-based'!AG20+'Coll. portables NiMH'!AG20+'Coll. portables Lead-acid'!AG20+'Coll. portables NiCd'!AG20+'Coll. portables Li-Primary'!AG19+'POM Portables Li-Rechargeable'!AG20+'POM Portables Other'!AG20</f>
        <v>49686.051354074327</v>
      </c>
      <c r="AH13" s="51">
        <f>'Coll. portables Zn-based'!AH20+'Coll. portables NiMH'!AH20+'Coll. portables Lead-acid'!AH20+'Coll. portables NiCd'!AH20+'Coll. portables Li-Primary'!AH19+'POM Portables Li-Rechargeable'!AH20+'POM Portables Other'!AH20</f>
        <v>52450.460578805199</v>
      </c>
      <c r="AI13" s="51">
        <f>'Coll. portables Zn-based'!AI20+'Coll. portables NiMH'!AI20+'Coll. portables Lead-acid'!AI20+'Coll. portables NiCd'!AI20+'Coll. portables Li-Primary'!AI19+'POM Portables Li-Rechargeable'!AI20+'POM Portables Other'!AI20</f>
        <v>55398.251139107961</v>
      </c>
      <c r="AJ13" s="51">
        <f>'Coll. portables Zn-based'!AJ20+'Coll. portables NiMH'!AJ20+'Coll. portables Lead-acid'!AJ20+'Coll. portables NiCd'!AJ20+'Coll. portables Li-Primary'!AJ19+'POM Portables Li-Rechargeable'!AJ20+'POM Portables Other'!AJ20</f>
        <v>58549.423432813011</v>
      </c>
      <c r="AK13" s="51">
        <f>'Coll. portables Zn-based'!AK20+'Coll. portables NiMH'!AK20+'Coll. portables Lead-acid'!AK20+'Coll. portables NiCd'!AK20+'Coll. portables Li-Primary'!AK19+'POM Portables Li-Rechargeable'!AK20+'POM Portables Other'!AK20</f>
        <v>61912.795519001353</v>
      </c>
      <c r="AL13" s="51">
        <f>'Coll. portables Zn-based'!AL20+'Coll. portables NiMH'!AL20+'Coll. portables Lead-acid'!AL20+'Coll. portables NiCd'!AL20+'Coll. portables Li-Primary'!AL19+'POM Portables Li-Rechargeable'!AL20+'POM Portables Other'!AL20</f>
        <v>65510.716493294574</v>
      </c>
      <c r="AM13" s="51">
        <f>'Coll. portables Zn-based'!AM20+'Coll. portables NiMH'!AM20+'Coll. portables Lead-acid'!AM20+'Coll. portables NiCd'!AM20+'Coll. portables Li-Primary'!AM19+'POM Portables Li-Rechargeable'!AM20+'POM Portables Other'!AM20</f>
        <v>69355.211697323219</v>
      </c>
      <c r="AN13" s="51">
        <f>'Coll. portables Zn-based'!AN20+'Coll. portables NiMH'!AN20+'Coll. portables Lead-acid'!AN20+'Coll. portables NiCd'!AN20+'Coll. portables Li-Primary'!AN19+'POM Portables Li-Rechargeable'!AN20+'POM Portables Other'!AN20</f>
        <v>73465.924416816735</v>
      </c>
      <c r="AO13" s="51">
        <f>'Coll. portables Zn-based'!AO20+'Coll. portables NiMH'!AO20+'Coll. portables Lead-acid'!AO20+'Coll. portables NiCd'!AO20+'Coll. portables Li-Primary'!AO19+'POM Portables Li-Rechargeable'!AO20+'POM Portables Other'!AO20</f>
        <v>77864.283376873238</v>
      </c>
      <c r="AP13" s="51">
        <f>'Coll. portables Zn-based'!AP20+'Coll. portables NiMH'!AP20+'Coll. portables Lead-acid'!AP20+'Coll. portables NiCd'!AP20+'Coll. portables Li-Primary'!AP19+'POM Portables Li-Rechargeable'!AP20+'POM Portables Other'!AP20</f>
        <v>81265.059626577844</v>
      </c>
      <c r="AQ13" s="51">
        <f>'Coll. portables Zn-based'!AQ20+'Coll. portables NiMH'!AQ20+'Coll. portables Lead-acid'!AQ20+'Coll. portables NiCd'!AQ20+'Coll. portables Li-Primary'!AQ19+'POM Portables Li-Rechargeable'!AQ20+'POM Portables Other'!AQ20</f>
        <v>85475.303541136425</v>
      </c>
      <c r="AR13" s="51">
        <f>'Coll. portables Zn-based'!AR20+'Coll. portables NiMH'!AR20+'Coll. portables Lead-acid'!AR20+'Coll. portables NiCd'!AR20+'Coll. portables Li-Primary'!AR19+'POM Portables Li-Rechargeable'!AR20+'POM Portables Other'!AR20</f>
        <v>89955.730120162669</v>
      </c>
      <c r="AS13" s="51">
        <f>'Coll. portables Zn-based'!AS20+'Coll. portables NiMH'!AS20+'Coll. portables Lead-acid'!AS20+'Coll. portables NiCd'!AS20+'Coll. portables Li-Primary'!AS19+'POM Portables Li-Rechargeable'!AS20+'POM Portables Other'!AS20</f>
        <v>94727.272917189548</v>
      </c>
      <c r="AT13" s="51">
        <f>'Coll. portables Zn-based'!AT20+'Coll. portables NiMH'!AT20+'Coll. portables Lead-acid'!AT20+'Coll. portables NiCd'!AT20+'Coll. portables Li-Primary'!AT19+'POM Portables Li-Rechargeable'!AT20+'POM Portables Other'!AT20</f>
        <v>99812.709322047565</v>
      </c>
      <c r="AU13" s="51">
        <f>'Coll. portables Zn-based'!AU20+'Coll. portables NiMH'!AU20+'Coll. portables Lead-acid'!AU20+'Coll. portables NiCd'!AU20+'Coll. portables Li-Primary'!AU19+'POM Portables Li-Rechargeable'!AU20+'POM Portables Other'!AU20</f>
        <v>105236.83442733886</v>
      </c>
      <c r="AV13" s="51">
        <f>'Coll. portables Zn-based'!AV20+'Coll. portables NiMH'!AV20+'Coll. portables Lead-acid'!AV20+'Coll. portables NiCd'!AV20+'Coll. portables Li-Primary'!AV19+'POM Portables Li-Rechargeable'!AV20+'POM Portables Other'!AV20</f>
        <v>111026.65182233164</v>
      </c>
      <c r="AW13" s="51">
        <f>'Coll. portables Zn-based'!AW20+'Coll. portables NiMH'!AW20+'Coll. portables Lead-acid'!AW20+'Coll. portables NiCd'!AW20+'Coll. portables Li-Primary'!AW19+'POM Portables Li-Rechargeable'!AW20+'POM Portables Other'!AW20</f>
        <v>117211.58298595442</v>
      </c>
      <c r="AX13" s="51">
        <f>'Coll. portables Zn-based'!AX20+'Coll. portables NiMH'!AX20+'Coll. portables Lead-acid'!AX20+'Coll. portables NiCd'!AX20+'Coll. portables Li-Primary'!AX19+'POM Portables Li-Rechargeable'!AX20+'POM Portables Other'!AX20</f>
        <v>123823.69711670828</v>
      </c>
      <c r="AY13" s="51">
        <f>'Coll. portables Zn-based'!AY20+'Coll. portables NiMH'!AY20+'Coll. portables Lead-acid'!AY20+'Coll. portables NiCd'!AY20+'Coll. portables Li-Primary'!AY19+'POM Portables Li-Rechargeable'!AY20+'POM Portables Other'!AY20</f>
        <v>130897.96342001323</v>
      </c>
      <c r="AZ13" s="51">
        <f>'Coll. portables Zn-based'!AZ20+'Coll. portables NiMH'!AZ20+'Coll. portables Lead-acid'!AZ20+'Coll. portables NiCd'!AZ20+'Coll. portables Li-Primary'!AZ19+'POM Portables Li-Rechargeable'!AZ20+'POM Portables Other'!AZ20</f>
        <v>138472.52807441761</v>
      </c>
    </row>
    <row r="14" spans="1:52" x14ac:dyDescent="0.35">
      <c r="A14" s="1" t="s">
        <v>11</v>
      </c>
      <c r="B14" s="23">
        <f>'Coll. portables Zn-based'!B21+'Coll. portables NiMH'!B21+'Coll. portables Lead-acid'!B21+'Coll. portables NiCd'!B21+'Coll. portables Li-Primary'!B20+'POM Portables Li-Rechargeable'!B21+'POM Portables Other'!B21</f>
        <v>348.06874480907095</v>
      </c>
      <c r="C14" s="23">
        <f>'Coll. portables Zn-based'!C21+'Coll. portables NiMH'!C21+'Coll. portables Lead-acid'!C21+'Coll. portables NiCd'!C21+'Coll. portables Li-Primary'!C20+'POM Portables Li-Rechargeable'!C21+'POM Portables Other'!C21</f>
        <v>358.87355601402908</v>
      </c>
      <c r="D14" s="23">
        <f>'Coll. portables Zn-based'!D21+'Coll. portables NiMH'!D21+'Coll. portables Lead-acid'!D21+'Coll. portables NiCd'!D21+'Coll. portables Li-Primary'!D20+'POM Portables Li-Rechargeable'!D21+'POM Portables Other'!D21</f>
        <v>370.36585363323354</v>
      </c>
      <c r="E14" s="23">
        <f>'Coll. portables Zn-based'!E21+'Coll. portables NiMH'!E21+'Coll. portables Lead-acid'!E21+'Coll. portables NiCd'!E21+'Coll. portables Li-Primary'!E20+'POM Portables Li-Rechargeable'!E21+'POM Portables Other'!E21</f>
        <v>383.32202757726014</v>
      </c>
      <c r="F14" s="23">
        <f>'Coll. portables Zn-based'!F21+'Coll. portables NiMH'!F21+'Coll. portables Lead-acid'!F21+'Coll. portables NiCd'!F21+'Coll. portables Li-Primary'!F20+'POM Portables Li-Rechargeable'!F21+'POM Portables Other'!F21</f>
        <v>402.89929809267636</v>
      </c>
      <c r="G14" s="23">
        <f>'Coll. portables Zn-based'!G21+'Coll. portables NiMH'!G21+'Coll. portables Lead-acid'!G21+'Coll. portables NiCd'!G21+'Coll. portables Li-Primary'!G20+'POM Portables Li-Rechargeable'!G21+'POM Portables Other'!G21</f>
        <v>399.09997926227805</v>
      </c>
      <c r="H14" s="23">
        <f>'Coll. portables Zn-based'!H21+'Coll. portables NiMH'!H21+'Coll. portables Lead-acid'!H21+'Coll. portables NiCd'!H21+'Coll. portables Li-Primary'!H20+'POM Portables Li-Rechargeable'!H21+'POM Portables Other'!H21</f>
        <v>425.96280437323117</v>
      </c>
      <c r="I14" s="23">
        <f>'Coll. portables Zn-based'!I21+'Coll. portables NiMH'!I21+'Coll. portables Lead-acid'!I21+'Coll. portables NiCd'!I21+'Coll. portables Li-Primary'!I20+'POM Portables Li-Rechargeable'!I21+'POM Portables Other'!I21</f>
        <v>405.38651078322852</v>
      </c>
      <c r="J14" s="23">
        <f>'Coll. portables Zn-based'!J21+'Coll. portables NiMH'!J21+'Coll. portables Lead-acid'!J21+'Coll. portables NiCd'!J21+'Coll. portables Li-Primary'!J20+'POM Portables Li-Rechargeable'!J21+'POM Portables Other'!J21</f>
        <v>412.50487464816644</v>
      </c>
      <c r="K14" s="23">
        <f>'Coll. portables Zn-based'!K21+'Coll. portables NiMH'!K21+'Coll. portables Lead-acid'!K21+'Coll. portables NiCd'!K21+'Coll. portables Li-Primary'!K20+'POM Portables Li-Rechargeable'!K21+'POM Portables Other'!K21</f>
        <v>407.99061983700807</v>
      </c>
      <c r="L14" s="23">
        <f>'Coll. portables Zn-based'!L21+'Coll. portables NiMH'!L21+'Coll. portables Lead-acid'!L21+'Coll. portables NiCd'!L21+'Coll. portables Li-Primary'!L20+'POM Portables Li-Rechargeable'!L21+'POM Portables Other'!L21</f>
        <v>409.97665366287947</v>
      </c>
      <c r="M14" s="34">
        <f t="shared" ref="M14:O14" si="0">N14/1.0705</f>
        <v>431.75400256148811</v>
      </c>
      <c r="N14" s="34">
        <f t="shared" si="0"/>
        <v>462.19265974207303</v>
      </c>
      <c r="O14" s="34">
        <f t="shared" si="0"/>
        <v>494.7772422538892</v>
      </c>
      <c r="P14" s="34">
        <f>Q14/1.0705</f>
        <v>529.65903783278839</v>
      </c>
      <c r="Q14" s="31">
        <v>567</v>
      </c>
      <c r="R14" s="31">
        <v>632</v>
      </c>
      <c r="S14" s="31">
        <v>571</v>
      </c>
      <c r="T14" s="31">
        <v>553</v>
      </c>
      <c r="U14" s="31">
        <v>610</v>
      </c>
      <c r="V14" s="31">
        <v>601</v>
      </c>
      <c r="W14" s="31">
        <v>636</v>
      </c>
      <c r="X14" s="51">
        <f>'Coll. portables Zn-based'!X21+'Coll. portables NiMH'!X21+'Coll. portables Lead-acid'!X21+'Coll. portables NiCd'!X21+'Coll. portables Li-Primary'!X20+'POM Portables Li-Rechargeable'!X21+'POM Portables Other'!X21</f>
        <v>676.85442017103082</v>
      </c>
      <c r="Y14" s="51">
        <f>'Coll. portables Zn-based'!Y21+'Coll. portables NiMH'!Y21+'Coll. portables Lead-acid'!Y21+'Coll. portables NiCd'!Y21+'Coll. portables Li-Primary'!Y20+'POM Portables Li-Rechargeable'!Y21+'POM Portables Other'!Y21</f>
        <v>709.46567683881153</v>
      </c>
      <c r="Z14" s="51">
        <f>'Coll. portables Zn-based'!Z21+'Coll. portables NiMH'!Z21+'Coll. portables Lead-acid'!Z21+'Coll. portables NiCd'!Z21+'Coll. portables Li-Primary'!Z20+'POM Portables Li-Rechargeable'!Z21+'POM Portables Other'!Z21</f>
        <v>744.53235957410243</v>
      </c>
      <c r="AA14" s="51">
        <f>'Coll. portables Zn-based'!AA21+'Coll. portables NiMH'!AA21+'Coll. portables Lead-acid'!AA21+'Coll. portables NiCd'!AA21+'Coll. portables Li-Primary'!AA20+'POM Portables Li-Rechargeable'!AA21+'POM Portables Other'!AA21</f>
        <v>781.93722545431228</v>
      </c>
      <c r="AB14" s="51">
        <f>'Coll. portables Zn-based'!AB21+'Coll. portables NiMH'!AB21+'Coll. portables Lead-acid'!AB21+'Coll. portables NiCd'!AB21+'Coll. portables Li-Primary'!AB20+'POM Portables Li-Rechargeable'!AB21+'POM Portables Other'!AB21</f>
        <v>822.01727251634657</v>
      </c>
      <c r="AC14" s="51">
        <f>'Coll. portables Zn-based'!AC21+'Coll. portables NiMH'!AC21+'Coll. portables Lead-acid'!AC21+'Coll. portables NiCd'!AC21+'Coll. portables Li-Primary'!AC20+'POM Portables Li-Rechargeable'!AC21+'POM Portables Other'!AC21</f>
        <v>864.72243373089862</v>
      </c>
      <c r="AD14" s="51">
        <f>'Coll. portables Zn-based'!AD21+'Coll. portables NiMH'!AD21+'Coll. portables Lead-acid'!AD21+'Coll. portables NiCd'!AD21+'Coll. portables Li-Primary'!AD20+'POM Portables Li-Rechargeable'!AD21+'POM Portables Other'!AD21</f>
        <v>910.39796777713229</v>
      </c>
      <c r="AE14" s="51">
        <f>'Coll. portables Zn-based'!AE21+'Coll. portables NiMH'!AE21+'Coll. portables Lead-acid'!AE21+'Coll. portables NiCd'!AE21+'Coll. portables Li-Primary'!AE20+'POM Portables Li-Rechargeable'!AE21+'POM Portables Other'!AE21</f>
        <v>959.05419696120862</v>
      </c>
      <c r="AF14" s="51">
        <f>'Coll. portables Zn-based'!AF21+'Coll. portables NiMH'!AF21+'Coll. portables Lead-acid'!AF21+'Coll. portables NiCd'!AF21+'Coll. portables Li-Primary'!AF20+'POM Portables Li-Rechargeable'!AF21+'POM Portables Other'!AF21</f>
        <v>1011.1744673638482</v>
      </c>
      <c r="AG14" s="51">
        <f>'Coll. portables Zn-based'!AG21+'Coll. portables NiMH'!AG21+'Coll. portables Lead-acid'!AG21+'Coll. portables NiCd'!AG21+'Coll. portables Li-Primary'!AG20+'POM Portables Li-Rechargeable'!AG21+'POM Portables Other'!AG21</f>
        <v>1066.713767931112</v>
      </c>
      <c r="AH14" s="51">
        <f>'Coll. portables Zn-based'!AH21+'Coll. portables NiMH'!AH21+'Coll. portables Lead-acid'!AH21+'Coll. portables NiCd'!AH21+'Coll. portables Li-Primary'!AH20+'POM Portables Li-Rechargeable'!AH21+'POM Portables Other'!AH21</f>
        <v>1126.0630883108324</v>
      </c>
      <c r="AI14" s="51">
        <f>'Coll. portables Zn-based'!AI21+'Coll. portables NiMH'!AI21+'Coll. portables Lead-acid'!AI21+'Coll. portables NiCd'!AI21+'Coll. portables Li-Primary'!AI20+'POM Portables Li-Rechargeable'!AI21+'POM Portables Other'!AI21</f>
        <v>1189.3494370939998</v>
      </c>
      <c r="AJ14" s="51">
        <f>'Coll. portables Zn-based'!AJ21+'Coll. portables NiMH'!AJ21+'Coll. portables Lead-acid'!AJ21+'Coll. portables NiCd'!AJ21+'Coll. portables Li-Primary'!AJ20+'POM Portables Li-Rechargeable'!AJ21+'POM Portables Other'!AJ21</f>
        <v>1257.0022044041677</v>
      </c>
      <c r="AK14" s="51">
        <f>'Coll. portables Zn-based'!AK21+'Coll. portables NiMH'!AK21+'Coll. portables Lead-acid'!AK21+'Coll. portables NiCd'!AK21+'Coll. portables Li-Primary'!AK20+'POM Portables Li-Rechargeable'!AK21+'POM Portables Other'!AK21</f>
        <v>1329.2107058494753</v>
      </c>
      <c r="AL14" s="51">
        <f>'Coll. portables Zn-based'!AL21+'Coll. portables NiMH'!AL21+'Coll. portables Lead-acid'!AL21+'Coll. portables NiCd'!AL21+'Coll. portables Li-Primary'!AL20+'POM Portables Li-Rechargeable'!AL21+'POM Portables Other'!AL21</f>
        <v>1406.4547559321948</v>
      </c>
      <c r="AM14" s="51">
        <f>'Coll. portables Zn-based'!AM21+'Coll. portables NiMH'!AM21+'Coll. portables Lead-acid'!AM21+'Coll. portables NiCd'!AM21+'Coll. portables Li-Primary'!AM20+'POM Portables Li-Rechargeable'!AM21+'POM Portables Other'!AM21</f>
        <v>1488.9925276632985</v>
      </c>
      <c r="AN14" s="51">
        <f>'Coll. portables Zn-based'!AN21+'Coll. portables NiMH'!AN21+'Coll. portables Lead-acid'!AN21+'Coll. portables NiCd'!AN21+'Coll. portables Li-Primary'!AN20+'POM Portables Li-Rechargeable'!AN21+'POM Portables Other'!AN21</f>
        <v>1577.2457442983871</v>
      </c>
      <c r="AO14" s="51">
        <f>'Coll. portables Zn-based'!AO21+'Coll. portables NiMH'!AO21+'Coll. portables Lead-acid'!AO21+'Coll. portables NiCd'!AO21+'Coll. portables Li-Primary'!AO20+'POM Portables Li-Rechargeable'!AO21+'POM Portables Other'!AO21</f>
        <v>1671.674460832141</v>
      </c>
      <c r="AP14" s="51">
        <f>'Coll. portables Zn-based'!AP21+'Coll. portables NiMH'!AP21+'Coll. portables Lead-acid'!AP21+'Coll. portables NiCd'!AP21+'Coll. portables Li-Primary'!AP20+'POM Portables Li-Rechargeable'!AP21+'POM Portables Other'!AP21</f>
        <v>1744.685995223585</v>
      </c>
      <c r="AQ14" s="51">
        <f>'Coll. portables Zn-based'!AQ21+'Coll. portables NiMH'!AQ21+'Coll. portables Lead-acid'!AQ21+'Coll. portables NiCd'!AQ21+'Coll. portables Li-Primary'!AQ20+'POM Portables Li-Rechargeable'!AQ21+'POM Portables Other'!AQ21</f>
        <v>1835.0760549609349</v>
      </c>
      <c r="AR14" s="51">
        <f>'Coll. portables Zn-based'!AR21+'Coll. portables NiMH'!AR21+'Coll. portables Lead-acid'!AR21+'Coll. portables NiCd'!AR21+'Coll. portables Li-Primary'!AR20+'POM Portables Li-Rechargeable'!AR21+'POM Portables Other'!AR21</f>
        <v>1931.266687699954</v>
      </c>
      <c r="AS14" s="51">
        <f>'Coll. portables Zn-based'!AS21+'Coll. portables NiMH'!AS21+'Coll. portables Lead-acid'!AS21+'Coll. portables NiCd'!AS21+'Coll. portables Li-Primary'!AS20+'POM Portables Li-Rechargeable'!AS21+'POM Portables Other'!AS21</f>
        <v>2033.7073175578084</v>
      </c>
      <c r="AT14" s="51">
        <f>'Coll. portables Zn-based'!AT21+'Coll. portables NiMH'!AT21+'Coll. portables Lead-acid'!AT21+'Coll. portables NiCd'!AT21+'Coll. portables Li-Primary'!AT20+'POM Portables Li-Rechargeable'!AT21+'POM Portables Other'!AT21</f>
        <v>2142.8869541190325</v>
      </c>
      <c r="AU14" s="51">
        <f>'Coll. portables Zn-based'!AU21+'Coll. portables NiMH'!AU21+'Coll. portables Lead-acid'!AU21+'Coll. portables NiCd'!AU21+'Coll. portables Li-Primary'!AU20+'POM Portables Li-Rechargeable'!AU21+'POM Portables Other'!AU21</f>
        <v>2259.337925188614</v>
      </c>
      <c r="AV14" s="51">
        <f>'Coll. portables Zn-based'!AV21+'Coll. portables NiMH'!AV21+'Coll. portables Lead-acid'!AV21+'Coll. portables NiCd'!AV21+'Coll. portables Li-Primary'!AV20+'POM Portables Li-Rechargeable'!AV21+'POM Portables Other'!AV21</f>
        <v>2383.6399729612108</v>
      </c>
      <c r="AW14" s="51">
        <f>'Coll. portables Zn-based'!AW21+'Coll. portables NiMH'!AW21+'Coll. portables Lead-acid'!AW21+'Coll. portables NiCd'!AW21+'Coll. portables Li-Primary'!AW20+'POM Portables Li-Rechargeable'!AW21+'POM Portables Other'!AW21</f>
        <v>2516.4247494959154</v>
      </c>
      <c r="AX14" s="51">
        <f>'Coll. portables Zn-based'!AX21+'Coll. portables NiMH'!AX21+'Coll. portables Lead-acid'!AX21+'Coll. portables NiCd'!AX21+'Coll. portables Li-Primary'!AX20+'POM Portables Li-Rechargeable'!AX21+'POM Portables Other'!AX21</f>
        <v>2658.3807509528233</v>
      </c>
      <c r="AY14" s="51">
        <f>'Coll. portables Zn-based'!AY21+'Coll. portables NiMH'!AY21+'Coll. portables Lead-acid'!AY21+'Coll. portables NiCd'!AY21+'Coll. portables Li-Primary'!AY20+'POM Portables Li-Rechargeable'!AY21+'POM Portables Other'!AY21</f>
        <v>2810.2587339700381</v>
      </c>
      <c r="AZ14" s="51">
        <f>'Coll. portables Zn-based'!AZ21+'Coll. portables NiMH'!AZ21+'Coll. portables Lead-acid'!AZ21+'Coll. portables NiCd'!AZ21+'Coll. portables Li-Primary'!AZ20+'POM Portables Li-Rechargeable'!AZ21+'POM Portables Other'!AZ21</f>
        <v>2972.8776618731295</v>
      </c>
    </row>
    <row r="15" spans="1:52" x14ac:dyDescent="0.35">
      <c r="A15" s="1" t="s">
        <v>12</v>
      </c>
      <c r="B15" s="23">
        <f>'Coll. portables Zn-based'!B22+'Coll. portables NiMH'!B22+'Coll. portables Lead-acid'!B22+'Coll. portables NiCd'!B22+'Coll. portables Li-Primary'!B21+'POM Portables Li-Rechargeable'!B22+'POM Portables Other'!B22</f>
        <v>363.58436280283217</v>
      </c>
      <c r="C15" s="23">
        <f>'Coll. portables Zn-based'!C22+'Coll. portables NiMH'!C22+'Coll. portables Lead-acid'!C22+'Coll. portables NiCd'!C22+'Coll. portables Li-Primary'!C21+'POM Portables Li-Rechargeable'!C22+'POM Portables Other'!C22</f>
        <v>374.87081255089703</v>
      </c>
      <c r="D15" s="23">
        <f>'Coll. portables Zn-based'!D22+'Coll. portables NiMH'!D22+'Coll. portables Lead-acid'!D22+'Coll. portables NiCd'!D22+'Coll. portables Li-Primary'!D21+'POM Portables Li-Rechargeable'!D22+'POM Portables Other'!D22</f>
        <v>386.8753943162348</v>
      </c>
      <c r="E15" s="23">
        <f>'Coll. portables Zn-based'!E22+'Coll. portables NiMH'!E22+'Coll. portables Lead-acid'!E22+'Coll. portables NiCd'!E22+'Coll. portables Li-Primary'!E21+'POM Portables Li-Rechargeable'!E22+'POM Portables Other'!E22</f>
        <v>400.40910660167873</v>
      </c>
      <c r="F15" s="23">
        <f>'Coll. portables Zn-based'!F22+'Coll. portables NiMH'!F22+'Coll. portables Lead-acid'!F22+'Coll. portables NiCd'!F22+'Coll. portables Li-Primary'!F21+'POM Portables Li-Rechargeable'!F22+'POM Portables Other'!F22</f>
        <v>420.85905946852046</v>
      </c>
      <c r="G15" s="23">
        <f>'Coll. portables Zn-based'!G22+'Coll. portables NiMH'!G22+'Coll. portables Lead-acid'!G22+'Coll. portables NiCd'!G22+'Coll. portables Li-Primary'!G21+'POM Portables Li-Rechargeable'!G22+'POM Portables Other'!G22</f>
        <v>416.89038104899475</v>
      </c>
      <c r="H15" s="23">
        <f>'Coll. portables Zn-based'!H22+'Coll. portables NiMH'!H22+'Coll. portables Lead-acid'!H22+'Coll. portables NiCd'!H22+'Coll. portables Li-Primary'!H21+'POM Portables Li-Rechargeable'!H22+'POM Portables Other'!H22</f>
        <v>444.95065160390288</v>
      </c>
      <c r="I15" s="23">
        <f>'Coll. portables Zn-based'!I22+'Coll. portables NiMH'!I22+'Coll. portables Lead-acid'!I22+'Coll. portables NiCd'!I22+'Coll. portables Li-Primary'!I21+'POM Portables Li-Rechargeable'!I22+'POM Portables Other'!I22</f>
        <v>423.45714290673783</v>
      </c>
      <c r="J15" s="23">
        <f>'Coll. portables Zn-based'!J22+'Coll. portables NiMH'!J22+'Coll. portables Lead-acid'!J22+'Coll. portables NiCd'!J22+'Coll. portables Li-Primary'!J21+'POM Portables Li-Rechargeable'!J22+'POM Portables Other'!J22</f>
        <v>430.89281711946211</v>
      </c>
      <c r="K15" s="23">
        <f>'Coll. portables Zn-based'!K22+'Coll. portables NiMH'!K22+'Coll. portables Lead-acid'!K22+'Coll. portables NiCd'!K22+'Coll. portables Li-Primary'!K21+'POM Portables Li-Rechargeable'!K22+'POM Portables Other'!K22</f>
        <v>426.17733351594296</v>
      </c>
      <c r="L15" s="23">
        <f>'Coll. portables Zn-based'!L22+'Coll. portables NiMH'!L22+'Coll. portables Lead-acid'!L22+'Coll. portables NiCd'!L22+'Coll. portables Li-Primary'!L21+'POM Portables Li-Rechargeable'!L22+'POM Portables Other'!L22</f>
        <v>428.25189738831949</v>
      </c>
      <c r="M15" s="31">
        <v>451</v>
      </c>
      <c r="N15" s="31">
        <v>527</v>
      </c>
      <c r="O15" s="31">
        <v>520</v>
      </c>
      <c r="P15" s="31">
        <v>607</v>
      </c>
      <c r="Q15" s="31">
        <v>746</v>
      </c>
      <c r="R15" s="31">
        <v>922</v>
      </c>
      <c r="S15" s="31">
        <v>990</v>
      </c>
      <c r="T15" s="31">
        <v>1069</v>
      </c>
      <c r="U15" s="31">
        <v>1459</v>
      </c>
      <c r="V15" s="31">
        <v>1270</v>
      </c>
      <c r="W15" s="31">
        <v>1331</v>
      </c>
      <c r="X15" s="51">
        <f>'Coll. portables Zn-based'!X22+'Coll. portables NiMH'!X22+'Coll. portables Lead-acid'!X22+'Coll. portables NiCd'!X22+'Coll. portables Li-Primary'!X21+'POM Portables Li-Rechargeable'!X22+'POM Portables Other'!X22</f>
        <v>1416.4987944145312</v>
      </c>
      <c r="Y15" s="51">
        <f>'Coll. portables Zn-based'!Y22+'Coll. portables NiMH'!Y22+'Coll. portables Lead-acid'!Y22+'Coll. portables NiCd'!Y22+'Coll. portables Li-Primary'!Y21+'POM Portables Li-Rechargeable'!Y22+'POM Portables Other'!Y22</f>
        <v>1484.746565837198</v>
      </c>
      <c r="Z15" s="51">
        <f>'Coll. portables Zn-based'!Z22+'Coll. portables NiMH'!Z22+'Coll. portables Lead-acid'!Z22+'Coll. portables NiCd'!Z22+'Coll. portables Li-Primary'!Z21+'POM Portables Li-Rechargeable'!Z22+'POM Portables Other'!Z22</f>
        <v>1558.1329726307076</v>
      </c>
      <c r="AA15" s="51">
        <f>'Coll. portables Zn-based'!AA22+'Coll. portables NiMH'!AA22+'Coll. portables Lead-acid'!AA22+'Coll. portables NiCd'!AA22+'Coll. portables Li-Primary'!AA21+'POM Portables Li-Rechargeable'!AA22+'POM Portables Other'!AA22</f>
        <v>1636.4126526410216</v>
      </c>
      <c r="AB15" s="51">
        <f>'Coll. portables Zn-based'!AB22+'Coll. portables NiMH'!AB22+'Coll. portables Lead-acid'!AB22+'Coll. portables NiCd'!AB22+'Coll. portables Li-Primary'!AB21+'POM Portables Li-Rechargeable'!AB22+'POM Portables Other'!AB22</f>
        <v>1720.2908643384551</v>
      </c>
      <c r="AC15" s="51">
        <f>'Coll. portables Zn-based'!AC22+'Coll. portables NiMH'!AC22+'Coll. portables Lead-acid'!AC22+'Coll. portables NiCd'!AC22+'Coll. portables Li-Primary'!AC21+'POM Portables Li-Rechargeable'!AC22+'POM Portables Other'!AC22</f>
        <v>1809.6628290814872</v>
      </c>
      <c r="AD15" s="51">
        <f>'Coll. portables Zn-based'!AD22+'Coll. portables NiMH'!AD22+'Coll. portables Lead-acid'!AD22+'Coll. portables NiCd'!AD22+'Coll. portables Li-Primary'!AD21+'POM Portables Li-Rechargeable'!AD22+'POM Portables Other'!AD22</f>
        <v>1905.2510929423952</v>
      </c>
      <c r="AE15" s="51">
        <f>'Coll. portables Zn-based'!AE22+'Coll. portables NiMH'!AE22+'Coll. portables Lead-acid'!AE22+'Coll. portables NiCd'!AE22+'Coll. portables Li-Primary'!AE21+'POM Portables Li-Rechargeable'!AE22+'POM Portables Other'!AE22</f>
        <v>2007.0772581059259</v>
      </c>
      <c r="AF15" s="51">
        <f>'Coll. portables Zn-based'!AF22+'Coll. portables NiMH'!AF22+'Coll. portables Lead-acid'!AF22+'Coll. portables NiCd'!AF22+'Coll. portables Li-Primary'!AF21+'POM Portables Li-Rechargeable'!AF22+'POM Portables Other'!AF22</f>
        <v>2116.1528554422671</v>
      </c>
      <c r="AG15" s="51">
        <f>'Coll. portables Zn-based'!AG22+'Coll. portables NiMH'!AG22+'Coll. portables Lead-acid'!AG22+'Coll. portables NiCd'!AG22+'Coll. portables Li-Primary'!AG21+'POM Portables Li-Rechargeable'!AG22+'POM Portables Other'!AG22</f>
        <v>2232.3836872897964</v>
      </c>
      <c r="AH15" s="51">
        <f>'Coll. portables Zn-based'!AH22+'Coll. portables NiMH'!AH22+'Coll. portables Lead-acid'!AH22+'Coll. portables NiCd'!AH22+'Coll. portables Li-Primary'!AH21+'POM Portables Li-Rechargeable'!AH22+'POM Portables Other'!AH22</f>
        <v>2356.5880039964122</v>
      </c>
      <c r="AI15" s="51">
        <f>'Coll. portables Zn-based'!AI22+'Coll. portables NiMH'!AI22+'Coll. portables Lead-acid'!AI22+'Coll. portables NiCd'!AI22+'Coll. portables Li-Primary'!AI21+'POM Portables Li-Rechargeable'!AI22+'POM Portables Other'!AI22</f>
        <v>2489.0316049876005</v>
      </c>
      <c r="AJ15" s="51">
        <f>'Coll. portables Zn-based'!AJ22+'Coll. portables NiMH'!AJ22+'Coll. portables Lead-acid'!AJ22+'Coll. portables NiCd'!AJ22+'Coll. portables Li-Primary'!AJ21+'POM Portables Li-Rechargeable'!AJ22+'POM Portables Other'!AJ22</f>
        <v>2630.6131038709864</v>
      </c>
      <c r="AK15" s="51">
        <f>'Coll. portables Zn-based'!AK22+'Coll. portables NiMH'!AK22+'Coll. portables Lead-acid'!AK22+'Coll. portables NiCd'!AK22+'Coll. portables Li-Primary'!AK21+'POM Portables Li-Rechargeable'!AK22+'POM Portables Other'!AK22</f>
        <v>2781.728694159829</v>
      </c>
      <c r="AL15" s="51">
        <f>'Coll. portables Zn-based'!AL22+'Coll. portables NiMH'!AL22+'Coll. portables Lead-acid'!AL22+'Coll. portables NiCd'!AL22+'Coll. portables Li-Primary'!AL21+'POM Portables Li-Rechargeable'!AL22+'POM Portables Other'!AL22</f>
        <v>2943.3825159524395</v>
      </c>
      <c r="AM15" s="51">
        <f>'Coll. portables Zn-based'!AM22+'Coll. portables NiMH'!AM22+'Coll. portables Lead-acid'!AM22+'Coll. portables NiCd'!AM22+'Coll. portables Li-Primary'!AM21+'POM Portables Li-Rechargeable'!AM22+'POM Portables Other'!AM22</f>
        <v>3116.1148652827842</v>
      </c>
      <c r="AN15" s="51">
        <f>'Coll. portables Zn-based'!AN22+'Coll. portables NiMH'!AN22+'Coll. portables Lead-acid'!AN22+'Coll. portables NiCd'!AN22+'Coll. portables Li-Primary'!AN21+'POM Portables Li-Rechargeable'!AN22+'POM Portables Other'!AN22</f>
        <v>3300.8083107879784</v>
      </c>
      <c r="AO15" s="51">
        <f>'Coll. portables Zn-based'!AO22+'Coll. portables NiMH'!AO22+'Coll. portables Lead-acid'!AO22+'Coll. portables NiCd'!AO22+'Coll. portables Li-Primary'!AO21+'POM Portables Li-Rechargeable'!AO22+'POM Portables Other'!AO22</f>
        <v>3498.4256405150636</v>
      </c>
      <c r="AP15" s="51">
        <f>'Coll. portables Zn-based'!AP22+'Coll. portables NiMH'!AP22+'Coll. portables Lead-acid'!AP22+'Coll. portables NiCd'!AP22+'Coll. portables Li-Primary'!AP21+'POM Portables Li-Rechargeable'!AP22+'POM Portables Other'!AP22</f>
        <v>3651.2217918908682</v>
      </c>
      <c r="AQ15" s="51">
        <f>'Coll. portables Zn-based'!AQ22+'Coll. portables NiMH'!AQ22+'Coll. portables Lead-acid'!AQ22+'Coll. portables NiCd'!AQ22+'Coll. portables Li-Primary'!AQ21+'POM Portables Li-Rechargeable'!AQ22+'POM Portables Other'!AQ22</f>
        <v>3840.3871527562974</v>
      </c>
      <c r="AR15" s="51">
        <f>'Coll. portables Zn-based'!AR22+'Coll. portables NiMH'!AR22+'Coll. portables Lead-acid'!AR22+'Coll. portables NiCd'!AR22+'Coll. portables Li-Primary'!AR21+'POM Portables Li-Rechargeable'!AR22+'POM Portables Other'!AR22</f>
        <v>4041.6917630953453</v>
      </c>
      <c r="AS15" s="51">
        <f>'Coll. portables Zn-based'!AS22+'Coll. portables NiMH'!AS22+'Coll. portables Lead-acid'!AS22+'Coll. portables NiCd'!AS22+'Coll. portables Li-Primary'!AS21+'POM Portables Li-Rechargeable'!AS22+'POM Portables Other'!AS22</f>
        <v>4256.0761630022707</v>
      </c>
      <c r="AT15" s="51">
        <f>'Coll. portables Zn-based'!AT22+'Coll. portables NiMH'!AT22+'Coll. portables Lead-acid'!AT22+'Coll. portables NiCd'!AT22+'Coll. portables Li-Primary'!AT21+'POM Portables Li-Rechargeable'!AT22+'POM Portables Other'!AT22</f>
        <v>4484.5637357428204</v>
      </c>
      <c r="AU15" s="51">
        <f>'Coll. portables Zn-based'!AU22+'Coll. portables NiMH'!AU22+'Coll. portables Lead-acid'!AU22+'Coll. portables NiCd'!AU22+'Coll. portables Li-Primary'!AU21+'POM Portables Li-Rechargeable'!AU22+'POM Portables Other'!AU22</f>
        <v>4728.268519537809</v>
      </c>
      <c r="AV15" s="51">
        <f>'Coll. portables Zn-based'!AV22+'Coll. portables NiMH'!AV22+'Coll. portables Lead-acid'!AV22+'Coll. portables NiCd'!AV22+'Coll. portables Li-Primary'!AV21+'POM Portables Li-Rechargeable'!AV22+'POM Portables Other'!AV22</f>
        <v>4988.4037798920945</v>
      </c>
      <c r="AW15" s="51">
        <f>'Coll. portables Zn-based'!AW22+'Coll. portables NiMH'!AW22+'Coll. portables Lead-acid'!AW22+'Coll. portables NiCd'!AW22+'Coll. portables Li-Primary'!AW21+'POM Portables Li-Rechargeable'!AW22+'POM Portables Other'!AW22</f>
        <v>5266.2914175771457</v>
      </c>
      <c r="AX15" s="51">
        <f>'Coll. portables Zn-based'!AX22+'Coll. portables NiMH'!AX22+'Coll. portables Lead-acid'!AX22+'Coll. portables NiCd'!AX22+'Coll. portables Li-Primary'!AX21+'POM Portables Li-Rechargeable'!AX22+'POM Portables Other'!AX22</f>
        <v>5563.3722948399527</v>
      </c>
      <c r="AY15" s="51">
        <f>'Coll. portables Zn-based'!AY22+'Coll. portables NiMH'!AY22+'Coll. portables Lead-acid'!AY22+'Coll. portables NiCd'!AY22+'Coll. portables Li-Primary'!AY21+'POM Portables Li-Rechargeable'!AY22+'POM Portables Other'!AY22</f>
        <v>5881.2175706196876</v>
      </c>
      <c r="AZ15" s="51">
        <f>'Coll. portables Zn-based'!AZ22+'Coll. portables NiMH'!AZ22+'Coll. portables Lead-acid'!AZ22+'Coll. portables NiCd'!AZ22+'Coll. portables Li-Primary'!AZ21+'POM Portables Li-Rechargeable'!AZ22+'POM Portables Other'!AZ22</f>
        <v>6221.5411445804039</v>
      </c>
    </row>
    <row r="16" spans="1:52" x14ac:dyDescent="0.35">
      <c r="A16" s="1" t="s">
        <v>13</v>
      </c>
      <c r="B16" s="23">
        <f>'Coll. portables Zn-based'!B23+'Coll. portables NiMH'!B23+'Coll. portables Lead-acid'!B23+'Coll. portables NiCd'!B23+'Coll. portables Li-Primary'!B22+'POM Portables Li-Rechargeable'!B23+'POM Portables Other'!B23</f>
        <v>402.68378984482183</v>
      </c>
      <c r="C16" s="23">
        <f>'Coll. portables Zn-based'!C23+'Coll. portables NiMH'!C23+'Coll. portables Lead-acid'!C23+'Coll. portables NiCd'!C23+'Coll. portables Li-Primary'!C22+'POM Portables Li-Rechargeable'!C23+'POM Portables Other'!C23</f>
        <v>415.18397088508442</v>
      </c>
      <c r="D16" s="23">
        <f>'Coll. portables Zn-based'!D23+'Coll. portables NiMH'!D23+'Coll. portables Lead-acid'!D23+'Coll. portables NiCd'!D23+'Coll. portables Li-Primary'!D22+'POM Portables Li-Rechargeable'!D23+'POM Portables Other'!D23</f>
        <v>428.47951099990968</v>
      </c>
      <c r="E16" s="23">
        <f>'Coll. portables Zn-based'!E23+'Coll. portables NiMH'!E23+'Coll. portables Lead-acid'!E23+'Coll. portables NiCd'!E23+'Coll. portables Li-Primary'!E22+'POM Portables Li-Rechargeable'!E23+'POM Portables Other'!E23</f>
        <v>443.46862250008542</v>
      </c>
      <c r="F16" s="23">
        <f>'Coll. portables Zn-based'!F23+'Coll. portables NiMH'!F23+'Coll. portables Lead-acid'!F23+'Coll. portables NiCd'!F23+'Coll. portables Li-Primary'!F22+'POM Portables Li-Rechargeable'!F23+'POM Portables Other'!F23</f>
        <v>466.11773881269619</v>
      </c>
      <c r="G16" s="23">
        <f>'Coll. portables Zn-based'!G23+'Coll. portables NiMH'!G23+'Coll. portables Lead-acid'!G23+'Coll. portables NiCd'!G23+'Coll. portables Li-Primary'!G22+'POM Portables Li-Rechargeable'!G23+'POM Portables Other'!G23</f>
        <v>461.72227346778908</v>
      </c>
      <c r="H16" s="23">
        <f>'Coll. portables Zn-based'!H23+'Coll. portables NiMH'!H23+'Coll. portables Lead-acid'!H23+'Coll. portables NiCd'!H23+'Coll. portables Li-Primary'!H22+'POM Portables Li-Rechargeable'!H23+'POM Portables Other'!H23</f>
        <v>492.80011192050881</v>
      </c>
      <c r="I16" s="23">
        <f>'Coll. portables Zn-based'!I23+'Coll. portables NiMH'!I23+'Coll. portables Lead-acid'!I23+'Coll. portables NiCd'!I23+'Coll. portables Li-Primary'!I22+'POM Portables Li-Rechargeable'!I23+'POM Portables Other'!I23</f>
        <v>468.99521703307209</v>
      </c>
      <c r="J16" s="23">
        <f>'Coll. portables Zn-based'!J23+'Coll. portables NiMH'!J23+'Coll. portables Lead-acid'!J23+'Coll. portables NiCd'!J23+'Coll. portables Li-Primary'!J22+'POM Portables Li-Rechargeable'!J23+'POM Portables Other'!J23</f>
        <v>477.2305147476082</v>
      </c>
      <c r="K16" s="23">
        <f>'Coll. portables Zn-based'!K23+'Coll. portables NiMH'!K23+'Coll. portables Lead-acid'!K23+'Coll. portables NiCd'!K23+'Coll. portables Li-Primary'!K22+'POM Portables Li-Rechargeable'!K23+'POM Portables Other'!K23</f>
        <v>472.00793368340021</v>
      </c>
      <c r="L16" s="23">
        <f>'Coll. portables Zn-based'!L23+'Coll. portables NiMH'!L23+'Coll. portables Lead-acid'!L23+'Coll. portables NiCd'!L23+'Coll. portables Li-Primary'!L22+'POM Portables Li-Rechargeable'!L23+'POM Portables Other'!L23</f>
        <v>474.30559367065547</v>
      </c>
      <c r="M16" s="42">
        <f>'[2]Eurostat POM Portables GU'!B16*0.27</f>
        <v>499.50000000000006</v>
      </c>
      <c r="N16" s="42">
        <f>'[2]Eurostat POM Portables GU'!C16*0.31</f>
        <v>518.01</v>
      </c>
      <c r="O16" s="42">
        <f>'[2]Eurostat POM Portables GU'!D16*0.35</f>
        <v>584.5</v>
      </c>
      <c r="P16" s="42">
        <f>'[2]Eurostat POM Portables GU'!E16*0.34</f>
        <v>550.80000000000007</v>
      </c>
      <c r="Q16" s="42">
        <f>'[2]Eurostat POM Portables GU'!F16*0.33</f>
        <v>561.81114000000002</v>
      </c>
      <c r="R16" s="42">
        <f>'[2]Eurostat POM Portables GU'!G16*0.31</f>
        <v>554.62506478200009</v>
      </c>
      <c r="S16" s="42">
        <f>'[2]Eurostat POM Portables GU'!H16*0.47</f>
        <v>883.68411571716058</v>
      </c>
      <c r="T16" s="42">
        <f>'[2]Eurostat POM Portables GU'!I16*0.33</f>
        <v>652.04042612417913</v>
      </c>
      <c r="U16" s="42">
        <f>'[2]Eurostat POM Portables GU'!J16*0.37</f>
        <v>768.28737882164523</v>
      </c>
      <c r="V16" s="42">
        <f>'[2]Eurostat POM Portables GU'!K16*0.4</f>
        <v>872.85752043639684</v>
      </c>
      <c r="W16" s="42">
        <f>'[2]Eurostat POM Portables GU'!L16*0.4</f>
        <v>917.28596822660938</v>
      </c>
      <c r="X16" s="51">
        <f>'Coll. portables Zn-based'!X23+'Coll. portables NiMH'!X23+'Coll. portables Lead-acid'!X23+'Coll. portables NiCd'!X23+'Coll. portables Li-Primary'!X22+'POM Portables Li-Rechargeable'!X23+'POM Portables Other'!X23</f>
        <v>976.20921722491244</v>
      </c>
      <c r="Y16" s="51">
        <f>'Coll. portables Zn-based'!Y23+'Coll. portables NiMH'!Y23+'Coll. portables Lead-acid'!Y23+'Coll. portables NiCd'!Y23+'Coll. portables Li-Primary'!Y22+'POM Portables Li-Rechargeable'!Y23+'POM Portables Other'!Y23</f>
        <v>1023.2435696582327</v>
      </c>
      <c r="Z16" s="51">
        <f>'Coll. portables Zn-based'!Z23+'Coll. portables NiMH'!Z23+'Coll. portables Lead-acid'!Z23+'Coll. portables NiCd'!Z23+'Coll. portables Li-Primary'!Z22+'POM Portables Li-Rechargeable'!Z23+'POM Portables Other'!Z23</f>
        <v>1073.8193181257429</v>
      </c>
      <c r="AA16" s="51">
        <f>'Coll. portables Zn-based'!AA23+'Coll. portables NiMH'!AA23+'Coll. portables Lead-acid'!AA23+'Coll. portables NiCd'!AA23+'Coll. portables Li-Primary'!AA22+'POM Portables Li-Rechargeable'!AA23+'POM Portables Other'!AA23</f>
        <v>1127.7673662630307</v>
      </c>
      <c r="AB16" s="51">
        <f>'Coll. portables Zn-based'!AB23+'Coll. portables NiMH'!AB23+'Coll. portables Lead-acid'!AB23+'Coll. portables NiCd'!AB23+'Coll. portables Li-Primary'!AB22+'POM Portables Li-Rechargeable'!AB23+'POM Portables Other'!AB23</f>
        <v>1185.5737574200527</v>
      </c>
      <c r="AC16" s="51">
        <f>'Coll. portables Zn-based'!AC23+'Coll. portables NiMH'!AC23+'Coll. portables Lead-acid'!AC23+'Coll. portables NiCd'!AC23+'Coll. portables Li-Primary'!AC22+'POM Portables Li-Rechargeable'!AC23+'POM Portables Other'!AC23</f>
        <v>1247.1662812454674</v>
      </c>
      <c r="AD16" s="51">
        <f>'Coll. portables Zn-based'!AD23+'Coll. portables NiMH'!AD23+'Coll. portables Lead-acid'!AD23+'Coll. portables NiCd'!AD23+'Coll. portables Li-Primary'!AD22+'POM Portables Li-Rechargeable'!AD23+'POM Portables Other'!AD23</f>
        <v>1313.0428951949443</v>
      </c>
      <c r="AE16" s="51">
        <f>'Coll. portables Zn-based'!AE23+'Coll. portables NiMH'!AE23+'Coll. portables Lead-acid'!AE23+'Coll. portables NiCd'!AE23+'Coll. portables Li-Primary'!AE22+'POM Portables Li-Rechargeable'!AE23+'POM Portables Other'!AE23</f>
        <v>1383.2184868574777</v>
      </c>
      <c r="AF16" s="51">
        <f>'Coll. portables Zn-based'!AF23+'Coll. portables NiMH'!AF23+'Coll. portables Lead-acid'!AF23+'Coll. portables NiCd'!AF23+'Coll. portables Li-Primary'!AF22+'POM Portables Li-Rechargeable'!AF23+'POM Portables Other'!AF23</f>
        <v>1458.3901734935118</v>
      </c>
      <c r="AG16" s="51">
        <f>'Coll. portables Zn-based'!AG23+'Coll. portables NiMH'!AG23+'Coll. portables Lead-acid'!AG23+'Coll. portables NiCd'!AG23+'Coll. portables Li-Primary'!AG22+'POM Portables Li-Rechargeable'!AG23+'POM Portables Other'!AG23</f>
        <v>1538.4930368511714</v>
      </c>
      <c r="AH16" s="51">
        <f>'Coll. portables Zn-based'!AH23+'Coll. portables NiMH'!AH23+'Coll. portables Lead-acid'!AH23+'Coll. portables NiCd'!AH23+'Coll. portables Li-Primary'!AH22+'POM Portables Li-Rechargeable'!AH23+'POM Portables Other'!AH23</f>
        <v>1624.0909909519619</v>
      </c>
      <c r="AI16" s="51">
        <f>'Coll. portables Zn-based'!AI23+'Coll. portables NiMH'!AI23+'Coll. portables Lead-acid'!AI23+'Coll. portables NiCd'!AI23+'Coll. portables Li-Primary'!AI22+'POM Portables Li-Rechargeable'!AI23+'POM Portables Other'!AI23</f>
        <v>1715.3672169253814</v>
      </c>
      <c r="AJ16" s="51">
        <f>'Coll. portables Zn-based'!AJ23+'Coll. portables NiMH'!AJ23+'Coll. portables Lead-acid'!AJ23+'Coll. portables NiCd'!AJ23+'Coll. portables Li-Primary'!AJ22+'POM Portables Li-Rechargeable'!AJ23+'POM Portables Other'!AJ23</f>
        <v>1812.9410127827975</v>
      </c>
      <c r="AK16" s="51">
        <f>'Coll. portables Zn-based'!AK23+'Coll. portables NiMH'!AK23+'Coll. portables Lead-acid'!AK23+'Coll. portables NiCd'!AK23+'Coll. portables Li-Primary'!AK22+'POM Portables Li-Rechargeable'!AK23+'POM Portables Other'!AK23</f>
        <v>1917.0854234155829</v>
      </c>
      <c r="AL16" s="51">
        <f>'Coll. portables Zn-based'!AL23+'Coll. portables NiMH'!AL23+'Coll. portables Lead-acid'!AL23+'Coll. portables NiCd'!AL23+'Coll. portables Li-Primary'!AL22+'POM Portables Li-Rechargeable'!AL23+'POM Portables Other'!AL23</f>
        <v>2028.4924725820483</v>
      </c>
      <c r="AM16" s="51">
        <f>'Coll. portables Zn-based'!AM23+'Coll. portables NiMH'!AM23+'Coll. portables Lead-acid'!AM23+'Coll. portables NiCd'!AM23+'Coll. portables Li-Primary'!AM22+'POM Portables Li-Rechargeable'!AM23+'POM Portables Other'!AM23</f>
        <v>2147.5345163833572</v>
      </c>
      <c r="AN16" s="51">
        <f>'Coll. portables Zn-based'!AN23+'Coll. portables NiMH'!AN23+'Coll. portables Lead-acid'!AN23+'Coll. portables NiCd'!AN23+'Coll. portables Li-Primary'!AN22+'POM Portables Li-Rechargeable'!AN23+'POM Portables Other'!AN23</f>
        <v>2274.8197951101347</v>
      </c>
      <c r="AO16" s="51">
        <f>'Coll. portables Zn-based'!AO23+'Coll. portables NiMH'!AO23+'Coll. portables Lead-acid'!AO23+'Coll. portables NiCd'!AO23+'Coll. portables Li-Primary'!AO22+'POM Portables Li-Rechargeable'!AO23+'POM Portables Other'!AO23</f>
        <v>2411.0118339058267</v>
      </c>
      <c r="AP16" s="51">
        <f>'Coll. portables Zn-based'!AP23+'Coll. portables NiMH'!AP23+'Coll. portables Lead-acid'!AP23+'Coll. portables NiCd'!AP23+'Coll. portables Li-Primary'!AP22+'POM Portables Li-Rechargeable'!AP23+'POM Portables Other'!AP23</f>
        <v>2516.314437704516</v>
      </c>
      <c r="AQ16" s="51">
        <f>'Coll. portables Zn-based'!AQ23+'Coll. portables NiMH'!AQ23+'Coll. portables Lead-acid'!AQ23+'Coll. portables NiCd'!AQ23+'Coll. portables Li-Primary'!AQ22+'POM Portables Li-Rechargeable'!AQ23+'POM Portables Other'!AQ23</f>
        <v>2646.6816286860194</v>
      </c>
      <c r="AR16" s="51">
        <f>'Coll. portables Zn-based'!AR23+'Coll. portables NiMH'!AR23+'Coll. portables Lead-acid'!AR23+'Coll. portables NiCd'!AR23+'Coll. portables Li-Primary'!AR22+'POM Portables Li-Rechargeable'!AR23+'POM Portables Other'!AR23</f>
        <v>2785.4148325953615</v>
      </c>
      <c r="AS16" s="51">
        <f>'Coll. portables Zn-based'!AS23+'Coll. portables NiMH'!AS23+'Coll. portables Lead-acid'!AS23+'Coll. portables NiCd'!AS23+'Coll. portables Li-Primary'!AS22+'POM Portables Li-Rechargeable'!AS23+'POM Portables Other'!AS23</f>
        <v>2933.1622419426976</v>
      </c>
      <c r="AT16" s="51">
        <f>'Coll. portables Zn-based'!AT23+'Coll. portables NiMH'!AT23+'Coll. portables Lead-acid'!AT23+'Coll. portables NiCd'!AT23+'Coll. portables Li-Primary'!AT22+'POM Portables Li-Rechargeable'!AT23+'POM Portables Other'!AT23</f>
        <v>3090.6291423101375</v>
      </c>
      <c r="AU16" s="51">
        <f>'Coll. portables Zn-based'!AU23+'Coll. portables NiMH'!AU23+'Coll. portables Lead-acid'!AU23+'Coll. portables NiCd'!AU23+'Coll. portables Li-Primary'!AU22+'POM Portables Li-Rechargeable'!AU23+'POM Portables Other'!AU23</f>
        <v>3258.583296002731</v>
      </c>
      <c r="AV16" s="51">
        <f>'Coll. portables Zn-based'!AV23+'Coll. portables NiMH'!AV23+'Coll. portables Lead-acid'!AV23+'Coll. portables NiCd'!AV23+'Coll. portables Li-Primary'!AV22+'POM Portables Li-Rechargeable'!AV23+'POM Portables Other'!AV23</f>
        <v>3437.8608498449271</v>
      </c>
      <c r="AW16" s="51">
        <f>'Coll. portables Zn-based'!AW23+'Coll. portables NiMH'!AW23+'Coll. portables Lead-acid'!AW23+'Coll. portables NiCd'!AW23+'Coll. portables Li-Primary'!AW22+'POM Portables Li-Rechargeable'!AW23+'POM Portables Other'!AW23</f>
        <v>3629.3728188848499</v>
      </c>
      <c r="AX16" s="51">
        <f>'Coll. portables Zn-based'!AX23+'Coll. portables NiMH'!AX23+'Coll. portables Lead-acid'!AX23+'Coll. portables NiCd'!AX23+'Coll. portables Li-Primary'!AX22+'POM Portables Li-Rechargeable'!AX23+'POM Portables Other'!AX23</f>
        <v>3834.1122029131175</v>
      </c>
      <c r="AY16" s="51">
        <f>'Coll. portables Zn-based'!AY23+'Coll. portables NiMH'!AY23+'Coll. portables Lead-acid'!AY23+'Coll. portables NiCd'!AY23+'Coll. portables Li-Primary'!AY22+'POM Portables Li-Rechargeable'!AY23+'POM Portables Other'!AY23</f>
        <v>4053.1617983600509</v>
      </c>
      <c r="AZ16" s="51">
        <f>'Coll. portables Zn-based'!AZ23+'Coll. portables NiMH'!AZ23+'Coll. portables Lead-acid'!AZ23+'Coll. portables NiCd'!AZ23+'Coll. portables Li-Primary'!AZ22+'POM Portables Li-Rechargeable'!AZ23+'POM Portables Other'!AZ23</f>
        <v>4287.7027743562157</v>
      </c>
    </row>
    <row r="17" spans="1:52" x14ac:dyDescent="0.35">
      <c r="A17" s="1" t="s">
        <v>14</v>
      </c>
      <c r="B17" s="23">
        <f>'Coll. portables Zn-based'!B24+'Coll. portables NiMH'!B24+'Coll. portables Lead-acid'!B24+'Coll. portables NiCd'!B24+'Coll. portables Li-Primary'!B23+'POM Portables Li-Rechargeable'!B24+'POM Portables Other'!B24</f>
        <v>494.18451086061225</v>
      </c>
      <c r="C17" s="23">
        <f>'Coll. portables Zn-based'!C24+'Coll. portables NiMH'!C24+'Coll. portables Lead-acid'!C24+'Coll. portables NiCd'!C24+'Coll. portables Li-Primary'!C23+'POM Portables Li-Rechargeable'!C24+'POM Portables Other'!C24</f>
        <v>509.52507337849204</v>
      </c>
      <c r="D17" s="23">
        <f>'Coll. portables Zn-based'!D24+'Coll. portables NiMH'!D24+'Coll. portables Lead-acid'!D24+'Coll. portables NiCd'!D24+'Coll. portables Li-Primary'!D23+'POM Portables Li-Rechargeable'!D24+'POM Portables Other'!D24</f>
        <v>525.84172220809751</v>
      </c>
      <c r="E17" s="23">
        <f>'Coll. portables Zn-based'!E24+'Coll. portables NiMH'!E24+'Coll. portables Lead-acid'!E24+'Coll. portables NiCd'!E24+'Coll. portables Li-Primary'!E23+'POM Portables Li-Rechargeable'!E24+'POM Portables Other'!E24</f>
        <v>544.23676795305801</v>
      </c>
      <c r="F17" s="23">
        <f>'Coll. portables Zn-based'!F24+'Coll. portables NiMH'!F24+'Coll. portables Lead-acid'!F24+'Coll. portables NiCd'!F24+'Coll. portables Li-Primary'!F23+'POM Portables Li-Rechargeable'!F24+'POM Portables Other'!F24</f>
        <v>572.03238016453008</v>
      </c>
      <c r="G17" s="23">
        <f>'Coll. portables Zn-based'!G24+'Coll. portables NiMH'!G24+'Coll. portables Lead-acid'!G24+'Coll. portables NiCd'!G24+'Coll. portables Li-Primary'!G23+'POM Portables Li-Rechargeable'!G24+'POM Portables Other'!G24</f>
        <v>566.63814541692636</v>
      </c>
      <c r="H17" s="23">
        <f>'Coll. portables Zn-based'!H24+'Coll. portables NiMH'!H24+'Coll. portables Lead-acid'!H24+'Coll. portables NiCd'!H24+'Coll. portables Li-Primary'!H23+'POM Portables Li-Rechargeable'!H24+'POM Portables Other'!H24</f>
        <v>604.7777149294734</v>
      </c>
      <c r="I17" s="23">
        <f>'Coll. portables Zn-based'!I24+'Coll. portables NiMH'!I24+'Coll. portables Lead-acid'!I24+'Coll. portables NiCd'!I24+'Coll. portables Li-Primary'!I23+'POM Portables Li-Rechargeable'!I24+'POM Portables Other'!I24</f>
        <v>575.56369978232885</v>
      </c>
      <c r="J17" s="23">
        <f>'Coll. portables Zn-based'!J24+'Coll. portables NiMH'!J24+'Coll. portables Lead-acid'!J24+'Coll. portables NiCd'!J24+'Coll. portables Li-Primary'!J23+'POM Portables Li-Rechargeable'!J24+'POM Portables Other'!J24</f>
        <v>585.67028136192971</v>
      </c>
      <c r="K17" s="23">
        <f>'Coll. portables Zn-based'!K24+'Coll. portables NiMH'!K24+'Coll. portables Lead-acid'!K24+'Coll. portables NiCd'!K24+'Coll. portables Li-Primary'!K23+'POM Portables Li-Rechargeable'!K24+'POM Portables Other'!K24</f>
        <v>579.26098768353233</v>
      </c>
      <c r="L17" s="23">
        <f>'Coll. portables Zn-based'!L24+'Coll. portables NiMH'!L24+'Coll. portables Lead-acid'!L24+'Coll. portables NiCd'!L24+'Coll. portables Li-Primary'!L23+'POM Portables Li-Rechargeable'!L24+'POM Portables Other'!L24</f>
        <v>582.08073857880242</v>
      </c>
      <c r="M17" s="31">
        <v>613</v>
      </c>
      <c r="N17" s="31">
        <v>574</v>
      </c>
      <c r="O17" s="31">
        <v>616</v>
      </c>
      <c r="P17" s="31">
        <v>678</v>
      </c>
      <c r="Q17" s="31">
        <v>773</v>
      </c>
      <c r="R17" s="31">
        <v>1129</v>
      </c>
      <c r="S17" s="31">
        <v>1328</v>
      </c>
      <c r="T17" s="31">
        <v>1227</v>
      </c>
      <c r="U17" s="31">
        <v>1259</v>
      </c>
      <c r="V17" s="31">
        <v>1461</v>
      </c>
      <c r="W17" s="31">
        <v>1592</v>
      </c>
      <c r="X17" s="51">
        <f>'Coll. portables Zn-based'!X24+'Coll. portables NiMH'!X24+'Coll. portables Lead-acid'!X24+'Coll. portables NiCd'!X24+'Coll. portables Li-Primary'!X23+'POM Portables Li-Rechargeable'!X24+'POM Portables Other'!X24</f>
        <v>1694.264523446983</v>
      </c>
      <c r="Y17" s="51">
        <f>'Coll. portables Zn-based'!Y24+'Coll. portables NiMH'!Y24+'Coll. portables Lead-acid'!Y24+'Coll. portables NiCd'!Y24+'Coll. portables Li-Primary'!Y23+'POM Portables Li-Rechargeable'!Y24+'POM Portables Other'!Y24</f>
        <v>1775.8952162380308</v>
      </c>
      <c r="Z17" s="51">
        <f>'Coll. portables Zn-based'!Z24+'Coll. portables NiMH'!Z24+'Coll. portables Lead-acid'!Z24+'Coll. portables NiCd'!Z24+'Coll. portables Li-Primary'!Z23+'POM Portables Li-Rechargeable'!Z24+'POM Portables Other'!Z24</f>
        <v>1863.6721956634765</v>
      </c>
      <c r="AA17" s="51">
        <f>'Coll. portables Zn-based'!AA24+'Coll. portables NiMH'!AA24+'Coll. portables Lead-acid'!AA24+'Coll. portables NiCd'!AA24+'Coll. portables Li-Primary'!AA23+'POM Portables Li-Rechargeable'!AA24+'POM Portables Other'!AA24</f>
        <v>1957.3019857284044</v>
      </c>
      <c r="AB17" s="51">
        <f>'Coll. portables Zn-based'!AB24+'Coll. portables NiMH'!AB24+'Coll. portables Lead-acid'!AB24+'Coll. portables NiCd'!AB24+'Coll. portables Li-Primary'!AB23+'POM Portables Li-Rechargeable'!AB24+'POM Portables Other'!AB24</f>
        <v>2057.6281412673334</v>
      </c>
      <c r="AC17" s="51">
        <f>'Coll. portables Zn-based'!AC24+'Coll. portables NiMH'!AC24+'Coll. portables Lead-acid'!AC24+'Coll. portables NiCd'!AC24+'Coll. portables Li-Primary'!AC23+'POM Portables Li-Rechargeable'!AC24+'POM Portables Other'!AC24</f>
        <v>2164.5253372635066</v>
      </c>
      <c r="AD17" s="51">
        <f>'Coll. portables Zn-based'!AD24+'Coll. portables NiMH'!AD24+'Coll. portables Lead-acid'!AD24+'Coll. portables NiCd'!AD24+'Coll. portables Li-Primary'!AD23+'POM Portables Li-Rechargeable'!AD24+'POM Portables Other'!AD24</f>
        <v>2278.857806133954</v>
      </c>
      <c r="AE17" s="51">
        <f>'Coll. portables Zn-based'!AE24+'Coll. portables NiMH'!AE24+'Coll. portables Lead-acid'!AE24+'Coll. portables NiCd'!AE24+'Coll. portables Li-Primary'!AE23+'POM Portables Li-Rechargeable'!AE24+'POM Portables Other'!AE24</f>
        <v>2400.6513861041572</v>
      </c>
      <c r="AF17" s="51">
        <f>'Coll. portables Zn-based'!AF24+'Coll. portables NiMH'!AF24+'Coll. portables Lead-acid'!AF24+'Coll. portables NiCd'!AF24+'Coll. portables Li-Primary'!AF23+'POM Portables Li-Rechargeable'!AF24+'POM Portables Other'!AF24</f>
        <v>2531.1159623321478</v>
      </c>
      <c r="AG17" s="51">
        <f>'Coll. portables Zn-based'!AG24+'Coll. portables NiMH'!AG24+'Coll. portables Lead-acid'!AG24+'Coll. portables NiCd'!AG24+'Coll. portables Li-Primary'!AG23+'POM Portables Li-Rechargeable'!AG24+'POM Portables Other'!AG24</f>
        <v>2670.138865638884</v>
      </c>
      <c r="AH17" s="51">
        <f>'Coll. portables Zn-based'!AH24+'Coll. portables NiMH'!AH24+'Coll. portables Lead-acid'!AH24+'Coll. portables NiCd'!AH24+'Coll. portables Li-Primary'!AH23+'POM Portables Li-Rechargeable'!AH24+'POM Portables Other'!AH24</f>
        <v>2818.69879967114</v>
      </c>
      <c r="AI17" s="51">
        <f>'Coll. portables Zn-based'!AI24+'Coll. portables NiMH'!AI24+'Coll. portables Lead-acid'!AI24+'Coll. portables NiCd'!AI24+'Coll. portables Li-Primary'!AI23+'POM Portables Li-Rechargeable'!AI24+'POM Portables Other'!AI24</f>
        <v>2977.1136853044768</v>
      </c>
      <c r="AJ17" s="51">
        <f>'Coll. portables Zn-based'!AJ24+'Coll. portables NiMH'!AJ24+'Coll. portables Lead-acid'!AJ24+'Coll. portables NiCd'!AJ24+'Coll. portables Li-Primary'!AJ23+'POM Portables Li-Rechargeable'!AJ24+'POM Portables Other'!AJ24</f>
        <v>3146.4583481311861</v>
      </c>
      <c r="AK17" s="51">
        <f>'Coll. portables Zn-based'!AK24+'Coll. portables NiMH'!AK24+'Coll. portables Lead-acid'!AK24+'Coll. portables NiCd'!AK24+'Coll. portables Li-Primary'!AK23+'POM Portables Li-Rechargeable'!AK24+'POM Portables Other'!AK24</f>
        <v>3327.2066725037175</v>
      </c>
      <c r="AL17" s="51">
        <f>'Coll. portables Zn-based'!AL24+'Coll. portables NiMH'!AL24+'Coll. portables Lead-acid'!AL24+'Coll. portables NiCd'!AL24+'Coll. portables Li-Primary'!AL23+'POM Portables Li-Rechargeable'!AL24+'POM Portables Other'!AL24</f>
        <v>3520.5597035283868</v>
      </c>
      <c r="AM17" s="51">
        <f>'Coll. portables Zn-based'!AM24+'Coll. portables NiMH'!AM24+'Coll. portables Lead-acid'!AM24+'Coll. portables NiCd'!AM24+'Coll. portables Li-Primary'!AM23+'POM Portables Li-Rechargeable'!AM24+'POM Portables Other'!AM24</f>
        <v>3727.1636855974389</v>
      </c>
      <c r="AN17" s="51">
        <f>'Coll. portables Zn-based'!AN24+'Coll. portables NiMH'!AN24+'Coll. portables Lead-acid'!AN24+'Coll. portables NiCd'!AN24+'Coll. portables Li-Primary'!AN23+'POM Portables Li-Rechargeable'!AN24+'POM Portables Other'!AN24</f>
        <v>3948.0742530236366</v>
      </c>
      <c r="AO17" s="51">
        <f>'Coll. portables Zn-based'!AO24+'Coll. portables NiMH'!AO24+'Coll. portables Lead-acid'!AO24+'Coll. portables NiCd'!AO24+'Coll. portables Li-Primary'!AO23+'POM Portables Li-Rechargeable'!AO24+'POM Portables Other'!AO24</f>
        <v>4184.4429900074983</v>
      </c>
      <c r="AP17" s="51">
        <f>'Coll. portables Zn-based'!AP24+'Coll. portables NiMH'!AP24+'Coll. portables Lead-acid'!AP24+'Coll. portables NiCd'!AP24+'Coll. portables Li-Primary'!AP23+'POM Portables Li-Rechargeable'!AP24+'POM Portables Other'!AP24</f>
        <v>4367.2014220062074</v>
      </c>
      <c r="AQ17" s="51">
        <f>'Coll. portables Zn-based'!AQ24+'Coll. portables NiMH'!AQ24+'Coll. portables Lead-acid'!AQ24+'Coll. portables NiCd'!AQ24+'Coll. portables Li-Primary'!AQ23+'POM Portables Li-Rechargeable'!AQ24+'POM Portables Other'!AQ24</f>
        <v>4593.4608168204541</v>
      </c>
      <c r="AR17" s="51">
        <f>'Coll. portables Zn-based'!AR24+'Coll. portables NiMH'!AR24+'Coll. portables Lead-acid'!AR24+'Coll. portables NiCd'!AR24+'Coll. portables Li-Primary'!AR23+'POM Portables Li-Rechargeable'!AR24+'POM Portables Other'!AR24</f>
        <v>4834.2398849344772</v>
      </c>
      <c r="AS17" s="51">
        <f>'Coll. portables Zn-based'!AS24+'Coll. portables NiMH'!AS24+'Coll. portables Lead-acid'!AS24+'Coll. portables NiCd'!AS24+'Coll. portables Li-Primary'!AS23+'POM Portables Li-Rechargeable'!AS24+'POM Portables Other'!AS24</f>
        <v>5090.6635999245782</v>
      </c>
      <c r="AT17" s="51">
        <f>'Coll. portables Zn-based'!AT24+'Coll. portables NiMH'!AT24+'Coll. portables Lead-acid'!AT24+'Coll. portables NiCd'!AT24+'Coll. portables Li-Primary'!AT23+'POM Portables Li-Rechargeable'!AT24+'POM Portables Other'!AT24</f>
        <v>5363.9560235180834</v>
      </c>
      <c r="AU17" s="51">
        <f>'Coll. portables Zn-based'!AU24+'Coll. portables NiMH'!AU24+'Coll. portables Lead-acid'!AU24+'Coll. portables NiCd'!AU24+'Coll. portables Li-Primary'!AU23+'POM Portables Li-Rechargeable'!AU24+'POM Portables Other'!AU24</f>
        <v>5655.4496492142671</v>
      </c>
      <c r="AV17" s="51">
        <f>'Coll. portables Zn-based'!AV24+'Coll. portables NiMH'!AV24+'Coll. portables Lead-acid'!AV24+'Coll. portables NiCd'!AV24+'Coll. portables Li-Primary'!AV23+'POM Portables Li-Rechargeable'!AV24+'POM Portables Other'!AV24</f>
        <v>5966.5956555884404</v>
      </c>
      <c r="AW17" s="51">
        <f>'Coll. portables Zn-based'!AW24+'Coll. portables NiMH'!AW24+'Coll. portables Lead-acid'!AW24+'Coll. portables NiCd'!AW24+'Coll. portables Li-Primary'!AW23+'POM Portables Li-Rechargeable'!AW24+'POM Portables Other'!AW24</f>
        <v>6298.9751591155627</v>
      </c>
      <c r="AX17" s="51">
        <f>'Coll. portables Zn-based'!AX24+'Coll. portables NiMH'!AX24+'Coll. portables Lead-acid'!AX24+'Coll. portables NiCd'!AX24+'Coll. portables Li-Primary'!AX23+'POM Portables Li-Rechargeable'!AX24+'POM Portables Other'!AX24</f>
        <v>6654.3115652781362</v>
      </c>
      <c r="AY17" s="51">
        <f>'Coll. portables Zn-based'!AY24+'Coll. portables NiMH'!AY24+'Coll. portables Lead-acid'!AY24+'Coll. portables NiCd'!AY24+'Coll. portables Li-Primary'!AY23+'POM Portables Li-Rechargeable'!AY24+'POM Portables Other'!AY24</f>
        <v>7034.4841265413534</v>
      </c>
      <c r="AZ17" s="51">
        <f>'Coll. portables Zn-based'!AZ24+'Coll. portables NiMH'!AZ24+'Coll. portables Lead-acid'!AZ24+'Coll. portables NiCd'!AZ24+'Coll. portables Li-Primary'!AZ23+'POM Portables Li-Rechargeable'!AZ24+'POM Portables Other'!AZ24</f>
        <v>7441.5428265755072</v>
      </c>
    </row>
    <row r="18" spans="1:52" x14ac:dyDescent="0.35">
      <c r="A18" s="1" t="s">
        <v>15</v>
      </c>
      <c r="B18" s="23">
        <f>'Coll. portables Zn-based'!B25+'Coll. portables NiMH'!B25+'Coll. portables Lead-acid'!B25+'Coll. portables NiCd'!B25+'Coll. portables Li-Primary'!B24+'POM Portables Li-Rechargeable'!B25+'POM Portables Other'!B25</f>
        <v>6002.7697681372238</v>
      </c>
      <c r="C18" s="23">
        <f>'Coll. portables Zn-based'!C25+'Coll. portables NiMH'!C25+'Coll. portables Lead-acid'!C25+'Coll. portables NiCd'!C25+'Coll. portables Li-Primary'!C24+'POM Portables Li-Rechargeable'!C25+'POM Portables Other'!C25</f>
        <v>6189.1088032239022</v>
      </c>
      <c r="D18" s="23">
        <f>'Coll. portables Zn-based'!D25+'Coll. portables NiMH'!D25+'Coll. portables Lead-acid'!D25+'Coll. portables NiCd'!D25+'Coll. portables Li-Primary'!D24+'POM Portables Li-Rechargeable'!D25+'POM Portables Other'!D25</f>
        <v>6387.3041819926475</v>
      </c>
      <c r="E18" s="23">
        <f>'Coll. portables Zn-based'!E25+'Coll. portables NiMH'!E25+'Coll. portables Lead-acid'!E25+'Coll. portables NiCd'!E25+'Coll. portables Li-Primary'!E24+'POM Portables Li-Rechargeable'!E25+'POM Portables Other'!E25</f>
        <v>6610.7454717430173</v>
      </c>
      <c r="F18" s="23">
        <f>'Coll. portables Zn-based'!F25+'Coll. portables NiMH'!F25+'Coll. portables Lead-acid'!F25+'Coll. portables NiCd'!F25+'Coll. portables Li-Primary'!F24+'POM Portables Li-Rechargeable'!F25+'POM Portables Other'!F25</f>
        <v>6948.3737401388116</v>
      </c>
      <c r="G18" s="23">
        <f>'Coll. portables Zn-based'!G25+'Coll. portables NiMH'!G25+'Coll. portables Lead-acid'!G25+'Coll. portables NiCd'!G25+'Coll. portables Li-Primary'!G24+'POM Portables Li-Rechargeable'!G25+'POM Portables Other'!G25</f>
        <v>6882.8509474297462</v>
      </c>
      <c r="H18" s="23">
        <f>'Coll. portables Zn-based'!H25+'Coll. portables NiMH'!H25+'Coll. portables Lead-acid'!H25+'Coll. portables NiCd'!H25+'Coll. portables Li-Primary'!H24+'POM Portables Li-Rechargeable'!H25+'POM Portables Other'!H25</f>
        <v>7346.1253921123307</v>
      </c>
      <c r="I18" s="23">
        <f>'Coll. portables Zn-based'!I25+'Coll. portables NiMH'!I25+'Coll. portables Lead-acid'!I25+'Coll. portables NiCd'!I25+'Coll. portables Li-Primary'!I24+'POM Portables Li-Rechargeable'!I25+'POM Portables Other'!I25</f>
        <v>6991.2680400966065</v>
      </c>
      <c r="J18" s="23">
        <f>'Coll. portables Zn-based'!J25+'Coll. portables NiMH'!J25+'Coll. portables Lead-acid'!J25+'Coll. portables NiCd'!J25+'Coll. portables Li-Primary'!J24+'POM Portables Li-Rechargeable'!J25+'POM Portables Other'!J25</f>
        <v>7114.0308564778588</v>
      </c>
      <c r="K18" s="23">
        <f>'Coll. portables Zn-based'!K25+'Coll. portables NiMH'!K25+'Coll. portables Lead-acid'!K25+'Coll. portables NiCd'!K25+'Coll. portables Li-Primary'!K24+'POM Portables Li-Rechargeable'!K25+'POM Portables Other'!K25</f>
        <v>7036.1783267399369</v>
      </c>
      <c r="L18" s="23">
        <f>'Coll. portables Zn-based'!L25+'Coll. portables NiMH'!L25+'Coll. portables Lead-acid'!L25+'Coll. portables NiCd'!L25+'Coll. portables Li-Primary'!L24+'POM Portables Li-Rechargeable'!L25+'POM Portables Other'!L25</f>
        <v>7070.4293302736742</v>
      </c>
      <c r="M18" s="31">
        <v>7446</v>
      </c>
      <c r="N18" s="31">
        <v>8050</v>
      </c>
      <c r="O18" s="31">
        <v>8429</v>
      </c>
      <c r="P18" s="31">
        <v>9585</v>
      </c>
      <c r="Q18" s="31">
        <v>10105</v>
      </c>
      <c r="R18" s="31">
        <v>9495</v>
      </c>
      <c r="S18" s="31">
        <v>9488</v>
      </c>
      <c r="T18" s="31">
        <v>10432</v>
      </c>
      <c r="U18" s="31">
        <v>10968</v>
      </c>
      <c r="V18" s="31">
        <v>10476</v>
      </c>
      <c r="W18" s="31">
        <v>10499</v>
      </c>
      <c r="X18" s="51">
        <f>'Coll. portables Zn-based'!X25+'Coll. portables NiMH'!X25+'Coll. portables Lead-acid'!X25+'Coll. portables NiCd'!X25+'Coll. portables Li-Primary'!X24+'POM Portables Li-Rechargeable'!X25+'POM Portables Other'!X25</f>
        <v>11173.419115370525</v>
      </c>
      <c r="Y18" s="51">
        <f>'Coll. portables Zn-based'!Y25+'Coll. portables NiMH'!Y25+'Coll. portables Lead-acid'!Y25+'Coll. portables NiCd'!Y25+'Coll. portables Li-Primary'!Y24+'POM Portables Li-Rechargeable'!Y25+'POM Portables Other'!Y25</f>
        <v>11711.761228192892</v>
      </c>
      <c r="Z18" s="51">
        <f>'Coll. portables Zn-based'!Z25+'Coll. portables NiMH'!Z25+'Coll. portables Lead-acid'!Z25+'Coll. portables NiCd'!Z25+'Coll. portables Li-Primary'!Z24+'POM Portables Li-Rechargeable'!Z25+'POM Portables Other'!Z25</f>
        <v>12290.637174793243</v>
      </c>
      <c r="AA18" s="51">
        <f>'Coll. portables Zn-based'!AA25+'Coll. portables NiMH'!AA25+'Coll. portables Lead-acid'!AA25+'Coll. portables NiCd'!AA25+'Coll. portables Li-Primary'!AA24+'POM Portables Li-Rechargeable'!AA25+'POM Portables Other'!AA25</f>
        <v>12908.111525227712</v>
      </c>
      <c r="AB18" s="51">
        <f>'Coll. portables Zn-based'!AB25+'Coll. portables NiMH'!AB25+'Coll. portables Lead-acid'!AB25+'Coll. portables NiCd'!AB25+'Coll. portables Li-Primary'!AB24+'POM Portables Li-Rechargeable'!AB25+'POM Portables Other'!AB25</f>
        <v>13569.747396460887</v>
      </c>
      <c r="AC18" s="51">
        <f>'Coll. portables Zn-based'!AC25+'Coll. portables NiMH'!AC25+'Coll. portables Lead-acid'!AC25+'Coll. portables NiCd'!AC25+'Coll. portables Li-Primary'!AC24+'POM Portables Li-Rechargeable'!AC25+'POM Portables Other'!AC25</f>
        <v>14274.71828890048</v>
      </c>
      <c r="AD18" s="51">
        <f>'Coll. portables Zn-based'!AD25+'Coll. portables NiMH'!AD25+'Coll. portables Lead-acid'!AD25+'Coll. portables NiCd'!AD25+'Coll. portables Li-Primary'!AD24+'POM Portables Li-Rechargeable'!AD25+'POM Portables Other'!AD25</f>
        <v>15028.723685050492</v>
      </c>
      <c r="AE18" s="51">
        <f>'Coll. portables Zn-based'!AE25+'Coll. portables NiMH'!AE25+'Coll. portables Lead-acid'!AE25+'Coll. portables NiCd'!AE25+'Coll. portables Li-Primary'!AE24+'POM Portables Li-Rechargeable'!AE25+'POM Portables Other'!AE25</f>
        <v>15831.933984112784</v>
      </c>
      <c r="AF18" s="51">
        <f>'Coll. portables Zn-based'!AF25+'Coll. portables NiMH'!AF25+'Coll. portables Lead-acid'!AF25+'Coll. portables NiCd'!AF25+'Coll. portables Li-Primary'!AF24+'POM Portables Li-Rechargeable'!AF25+'POM Portables Other'!AF25</f>
        <v>16692.328196309816</v>
      </c>
      <c r="AG18" s="51">
        <f>'Coll. portables Zn-based'!AG25+'Coll. portables NiMH'!AG25+'Coll. portables Lead-acid'!AG25+'Coll. portables NiCd'!AG25+'Coll. portables Li-Primary'!AG24+'POM Portables Li-Rechargeable'!AG25+'POM Portables Other'!AG25</f>
        <v>17609.163285391114</v>
      </c>
      <c r="AH18" s="51">
        <f>'Coll. portables Zn-based'!AH25+'Coll. portables NiMH'!AH25+'Coll. portables Lead-acid'!AH25+'Coll. portables NiCd'!AH25+'Coll. portables Li-Primary'!AH24+'POM Portables Li-Rechargeable'!AH25+'POM Portables Other'!AH25</f>
        <v>18588.893654363885</v>
      </c>
      <c r="AI18" s="51">
        <f>'Coll. portables Zn-based'!AI25+'Coll. portables NiMH'!AI25+'Coll. portables Lead-acid'!AI25+'Coll. portables NiCd'!AI25+'Coll. portables Li-Primary'!AI24+'POM Portables Li-Rechargeable'!AI25+'POM Portables Other'!AI25</f>
        <v>19633.615943474695</v>
      </c>
      <c r="AJ18" s="51">
        <f>'Coll. portables Zn-based'!AJ25+'Coll. portables NiMH'!AJ25+'Coll. portables Lead-acid'!AJ25+'Coll. portables NiCd'!AJ25+'Coll. portables Li-Primary'!AJ24+'POM Portables Li-Rechargeable'!AJ25+'POM Portables Other'!AJ25</f>
        <v>20750.418465470691</v>
      </c>
      <c r="AK18" s="51">
        <f>'Coll. portables Zn-based'!AK25+'Coll. portables NiMH'!AK25+'Coll. portables Lead-acid'!AK25+'Coll. portables NiCd'!AK25+'Coll. portables Li-Primary'!AK24+'POM Portables Li-Rechargeable'!AK25+'POM Portables Other'!AK25</f>
        <v>21942.426416216422</v>
      </c>
      <c r="AL18" s="51">
        <f>'Coll. portables Zn-based'!AL25+'Coll. portables NiMH'!AL25+'Coll. portables Lead-acid'!AL25+'Coll. portables NiCd'!AL25+'Coll. portables Li-Primary'!AL24+'POM Portables Li-Rechargeable'!AL25+'POM Portables Other'!AL25</f>
        <v>23217.560507125967</v>
      </c>
      <c r="AM18" s="51">
        <f>'Coll. portables Zn-based'!AM25+'Coll. portables NiMH'!AM25+'Coll. portables Lead-acid'!AM25+'Coll. portables NiCd'!AM25+'Coll. portables Li-Primary'!AM24+'POM Portables Li-Rechargeable'!AM25+'POM Portables Other'!AM25</f>
        <v>24580.08262254241</v>
      </c>
      <c r="AN18" s="51">
        <f>'Coll. portables Zn-based'!AN25+'Coll. portables NiMH'!AN25+'Coll. portables Lead-acid'!AN25+'Coll. portables NiCd'!AN25+'Coll. portables Li-Primary'!AN24+'POM Portables Li-Rechargeable'!AN25+'POM Portables Other'!AN25</f>
        <v>26036.954511617572</v>
      </c>
      <c r="AO18" s="51">
        <f>'Coll. portables Zn-based'!AO25+'Coll. portables NiMH'!AO25+'Coll. portables Lead-acid'!AO25+'Coll. portables NiCd'!AO25+'Coll. portables Li-Primary'!AO24+'POM Portables Li-Rechargeable'!AO25+'POM Portables Other'!AO25</f>
        <v>27595.770698548196</v>
      </c>
      <c r="AP18" s="51">
        <f>'Coll. portables Zn-based'!AP25+'Coll. portables NiMH'!AP25+'Coll. portables Lead-acid'!AP25+'Coll. portables NiCd'!AP25+'Coll. portables Li-Primary'!AP24+'POM Portables Li-Rechargeable'!AP25+'POM Portables Other'!AP25</f>
        <v>28801.035006057271</v>
      </c>
      <c r="AQ18" s="51">
        <f>'Coll. portables Zn-based'!AQ25+'Coll. portables NiMH'!AQ25+'Coll. portables Lead-acid'!AQ25+'Coll. portables NiCd'!AQ25+'Coll. portables Li-Primary'!AQ24+'POM Portables Li-Rechargeable'!AQ25+'POM Portables Other'!AQ25</f>
        <v>30293.181605400732</v>
      </c>
      <c r="AR18" s="51">
        <f>'Coll. portables Zn-based'!AR25+'Coll. portables NiMH'!AR25+'Coll. portables Lead-acid'!AR25+'Coll. portables NiCd'!AR25+'Coll. portables Li-Primary'!AR24+'POM Portables Li-Rechargeable'!AR25+'POM Portables Other'!AR25</f>
        <v>31881.08326126073</v>
      </c>
      <c r="AS18" s="51">
        <f>'Coll. portables Zn-based'!AS25+'Coll. portables NiMH'!AS25+'Coll. portables Lead-acid'!AS25+'Coll. portables NiCd'!AS25+'Coll. portables Li-Primary'!AS24+'POM Portables Li-Rechargeable'!AS25+'POM Portables Other'!AS25</f>
        <v>33572.159004778994</v>
      </c>
      <c r="AT18" s="51">
        <f>'Coll. portables Zn-based'!AT25+'Coll. portables NiMH'!AT25+'Coll. portables Lead-acid'!AT25+'Coll. portables NiCd'!AT25+'Coll. portables Li-Primary'!AT24+'POM Portables Li-Rechargeable'!AT25+'POM Portables Other'!AT25</f>
        <v>35374.481338515303</v>
      </c>
      <c r="AU18" s="51">
        <f>'Coll. portables Zn-based'!AU25+'Coll. portables NiMH'!AU25+'Coll. portables Lead-acid'!AU25+'Coll. portables NiCd'!AU25+'Coll. portables Li-Primary'!AU24+'POM Portables Li-Rechargeable'!AU25+'POM Portables Other'!AU25</f>
        <v>37296.837856218968</v>
      </c>
      <c r="AV18" s="51">
        <f>'Coll. portables Zn-based'!AV25+'Coll. portables NiMH'!AV25+'Coll. portables Lead-acid'!AV25+'Coll. portables NiCd'!AV25+'Coll. portables Li-Primary'!AV24+'POM Portables Li-Rechargeable'!AV25+'POM Portables Other'!AV25</f>
        <v>39348.798861823518</v>
      </c>
      <c r="AW18" s="51">
        <f>'Coll. portables Zn-based'!AW25+'Coll. portables NiMH'!AW25+'Coll. portables Lead-acid'!AW25+'Coll. portables NiCd'!AW25+'Coll. portables Li-Primary'!AW24+'POM Portables Li-Rechargeable'!AW25+'POM Portables Other'!AW25</f>
        <v>41540.791580122052</v>
      </c>
      <c r="AX18" s="51">
        <f>'Coll. portables Zn-based'!AX25+'Coll. portables NiMH'!AX25+'Coll. portables Lead-acid'!AX25+'Coll. portables NiCd'!AX25+'Coll. portables Li-Primary'!AX24+'POM Portables Li-Rechargeable'!AX25+'POM Portables Other'!AX25</f>
        <v>43884.18161046179</v>
      </c>
      <c r="AY18" s="51">
        <f>'Coll. portables Zn-based'!AY25+'Coll. portables NiMH'!AY25+'Coll. portables Lead-acid'!AY25+'Coll. portables NiCd'!AY25+'Coll. portables Li-Primary'!AY24+'POM Portables Li-Rechargeable'!AY25+'POM Portables Other'!AY25</f>
        <v>46391.362339546286</v>
      </c>
      <c r="AZ18" s="51">
        <f>'Coll. portables Zn-based'!AZ25+'Coll. portables NiMH'!AZ25+'Coll. portables Lead-acid'!AZ25+'Coll. portables NiCd'!AZ25+'Coll. portables Li-Primary'!AZ24+'POM Portables Li-Rechargeable'!AZ25+'POM Portables Other'!AZ25</f>
        <v>49075.853100638356</v>
      </c>
    </row>
    <row r="19" spans="1:52" x14ac:dyDescent="0.35">
      <c r="A19" s="1" t="s">
        <v>16</v>
      </c>
      <c r="B19" s="23">
        <f>'Coll. portables Zn-based'!B26+'Coll. portables NiMH'!B26+'Coll. portables Lead-acid'!B26+'Coll. portables NiCd'!B26+'Coll. portables Li-Primary'!B25+'POM Portables Li-Rechargeable'!B26+'POM Portables Other'!B26</f>
        <v>102.384066687272</v>
      </c>
      <c r="C19" s="23">
        <f>'Coll. portables Zn-based'!C26+'Coll. portables NiMH'!C26+'Coll. portables Lead-acid'!C26+'Coll. portables NiCd'!C26+'Coll. portables Li-Primary'!C25+'POM Portables Li-Rechargeable'!C26+'POM Portables Other'!C26</f>
        <v>105.56229089570714</v>
      </c>
      <c r="D19" s="23">
        <f>'Coll. portables Zn-based'!D26+'Coll. portables NiMH'!D26+'Coll. portables Lead-acid'!D26+'Coll. portables NiCd'!D26+'Coll. portables Li-Primary'!D25+'POM Portables Li-Rechargeable'!D26+'POM Portables Other'!D26</f>
        <v>108.94273853250955</v>
      </c>
      <c r="E19" s="23">
        <f>'Coll. portables Zn-based'!E26+'Coll. portables NiMH'!E26+'Coll. portables Lead-acid'!E26+'Coll. portables NiCd'!E26+'Coll. portables Li-Primary'!E25+'POM Portables Li-Rechargeable'!E26+'POM Portables Other'!E26</f>
        <v>112.75378389892063</v>
      </c>
      <c r="F19" s="23">
        <f>'Coll. portables Zn-based'!F26+'Coll. portables NiMH'!F26+'Coll. portables Lead-acid'!F26+'Coll. portables NiCd'!F26+'Coll. portables Li-Primary'!F25+'POM Portables Li-Rechargeable'!F26+'POM Portables Other'!F26</f>
        <v>118.51241807650133</v>
      </c>
      <c r="G19" s="23">
        <f>'Coll. portables Zn-based'!G26+'Coll. portables NiMH'!G26+'Coll. portables Lead-acid'!G26+'Coll. portables NiCd'!G26+'Coll. portables Li-Primary'!G25+'POM Portables Li-Rechargeable'!G26+'POM Portables Other'!G26</f>
        <v>117.39485231313155</v>
      </c>
      <c r="H19" s="23">
        <f>'Coll. portables Zn-based'!H26+'Coll. portables NiMH'!H26+'Coll. portables Lead-acid'!H26+'Coll. portables NiCd'!H26+'Coll. portables Li-Primary'!H25+'POM Portables Li-Rechargeable'!H26+'POM Portables Other'!H26</f>
        <v>125.29652495276201</v>
      </c>
      <c r="I19" s="23">
        <f>'Coll. portables Zn-based'!I26+'Coll. portables NiMH'!I26+'Coll. portables Lead-acid'!I26+'Coll. portables NiCd'!I26+'Coll. portables Li-Primary'!I25+'POM Portables Li-Rechargeable'!I26+'POM Portables Other'!I26</f>
        <v>119.24402915555586</v>
      </c>
      <c r="J19" s="23">
        <f>'Coll. portables Zn-based'!J26+'Coll. portables NiMH'!J26+'Coll. portables Lead-acid'!J26+'Coll. portables NiCd'!J26+'Coll. portables Li-Primary'!J25+'POM Portables Li-Rechargeable'!J26+'POM Portables Other'!J26</f>
        <v>121.33788863452702</v>
      </c>
      <c r="K19" s="23">
        <f>'Coll. portables Zn-based'!K26+'Coll. portables NiMH'!K26+'Coll. portables Lead-acid'!K26+'Coll. portables NiCd'!K26+'Coll. portables Li-Primary'!K25+'POM Portables Li-Rechargeable'!K26+'POM Portables Other'!K26</f>
        <v>120.01002518076443</v>
      </c>
      <c r="L19" s="23">
        <f>'Coll. portables Zn-based'!L26+'Coll. portables NiMH'!L26+'Coll. portables Lead-acid'!L26+'Coll. portables NiCd'!L26+'Coll. portables Li-Primary'!L25+'POM Portables Li-Rechargeable'!L26+'POM Portables Other'!L26</f>
        <v>120.59421500735384</v>
      </c>
      <c r="M19" s="31">
        <v>127</v>
      </c>
      <c r="N19" s="31">
        <v>129</v>
      </c>
      <c r="O19" s="31">
        <v>133</v>
      </c>
      <c r="P19" s="31">
        <v>147</v>
      </c>
      <c r="Q19" s="31">
        <v>130</v>
      </c>
      <c r="R19" s="31">
        <v>169</v>
      </c>
      <c r="S19" s="31">
        <v>225</v>
      </c>
      <c r="T19" s="31">
        <v>232</v>
      </c>
      <c r="U19" s="31">
        <v>266</v>
      </c>
      <c r="V19" s="31">
        <v>310</v>
      </c>
      <c r="W19" s="31">
        <v>317</v>
      </c>
      <c r="X19" s="51">
        <f>'Coll. portables Zn-based'!X26+'Coll. portables NiMH'!X26+'Coll. portables Lead-acid'!X26+'Coll. portables NiCd'!X26+'Coll. portables Li-Primary'!X25+'POM Portables Li-Rechargeable'!X26+'POM Portables Other'!X26</f>
        <v>337.36297357581259</v>
      </c>
      <c r="Y19" s="51">
        <f>'Coll. portables Zn-based'!Y26+'Coll. portables NiMH'!Y26+'Coll. portables Lead-acid'!Y26+'Coll. portables NiCd'!Y26+'Coll. portables Li-Primary'!Y25+'POM Portables Li-Rechargeable'!Y26+'POM Portables Other'!Y26</f>
        <v>353.61732634890444</v>
      </c>
      <c r="Z19" s="51">
        <f>'Coll. portables Zn-based'!Z26+'Coll. portables NiMH'!Z26+'Coll. portables Lead-acid'!Z26+'Coll. portables NiCd'!Z26+'Coll. portables Li-Primary'!Z25+'POM Portables Li-Rechargeable'!Z26+'POM Portables Other'!Z26</f>
        <v>371.09553142294095</v>
      </c>
      <c r="AA19" s="51">
        <f>'Coll. portables Zn-based'!AA26+'Coll. portables NiMH'!AA26+'Coll. portables Lead-acid'!AA26+'Coll. portables NiCd'!AA26+'Coll. portables Li-Primary'!AA25+'POM Portables Li-Rechargeable'!AA26+'POM Portables Other'!AA26</f>
        <v>389.73915168084443</v>
      </c>
      <c r="AB19" s="51">
        <f>'Coll. portables Zn-based'!AB26+'Coll. portables NiMH'!AB26+'Coll. portables Lead-acid'!AB26+'Coll. portables NiCd'!AB26+'Coll. portables Li-Primary'!AB25+'POM Portables Li-Rechargeable'!AB26+'POM Portables Other'!AB26</f>
        <v>409.7161562699402</v>
      </c>
      <c r="AC19" s="51">
        <f>'Coll. portables Zn-based'!AC26+'Coll. portables NiMH'!AC26+'Coll. portables Lead-acid'!AC26+'Coll. portables NiCd'!AC26+'Coll. portables Li-Primary'!AC25+'POM Portables Li-Rechargeable'!AC26+'POM Portables Other'!AC26</f>
        <v>431.00159039731886</v>
      </c>
      <c r="AD19" s="51">
        <f>'Coll. portables Zn-based'!AD26+'Coll. portables NiMH'!AD26+'Coll. portables Lead-acid'!AD26+'Coll. portables NiCd'!AD26+'Coll. portables Li-Primary'!AD25+'POM Portables Li-Rechargeable'!AD26+'POM Portables Other'!AD26</f>
        <v>453.76754054300466</v>
      </c>
      <c r="AE19" s="51">
        <f>'Coll. portables Zn-based'!AE26+'Coll. portables NiMH'!AE26+'Coll. portables Lead-acid'!AE26+'Coll. portables NiCd'!AE26+'Coll. portables Li-Primary'!AE25+'POM Portables Li-Rechargeable'!AE26+'POM Portables Other'!AE26</f>
        <v>478.01915163003639</v>
      </c>
      <c r="AF19" s="51">
        <f>'Coll. portables Zn-based'!AF26+'Coll. portables NiMH'!AF26+'Coll. portables Lead-acid'!AF26+'Coll. portables NiCd'!AF26+'Coll. portables Li-Primary'!AF25+'POM Portables Li-Rechargeable'!AF26+'POM Portables Other'!AF26</f>
        <v>503.99733672066026</v>
      </c>
      <c r="AG19" s="51">
        <f>'Coll. portables Zn-based'!AG26+'Coll. portables NiMH'!AG26+'Coll. portables Lead-acid'!AG26+'Coll. portables NiCd'!AG26+'Coll. portables Li-Primary'!AG25+'POM Portables Li-Rechargeable'!AG26+'POM Portables Other'!AG26</f>
        <v>531.67966106000404</v>
      </c>
      <c r="AH19" s="51">
        <f>'Coll. portables Zn-based'!AH26+'Coll. portables NiMH'!AH26+'Coll. portables Lead-acid'!AH26+'Coll. portables NiCd'!AH26+'Coll. portables Li-Primary'!AH25+'POM Portables Li-Rechargeable'!AH26+'POM Portables Other'!AH26</f>
        <v>561.26100470838674</v>
      </c>
      <c r="AI19" s="51">
        <f>'Coll. portables Zn-based'!AI26+'Coll. portables NiMH'!AI26+'Coll. portables Lead-acid'!AI26+'Coll. portables NiCd'!AI26+'Coll. portables Li-Primary'!AI25+'POM Portables Li-Rechargeable'!AI26+'POM Portables Other'!AI26</f>
        <v>592.80467226226108</v>
      </c>
      <c r="AJ19" s="51">
        <f>'Coll. portables Zn-based'!AJ26+'Coll. portables NiMH'!AJ26+'Coll. portables Lead-acid'!AJ26+'Coll. portables NiCd'!AJ26+'Coll. portables Li-Primary'!AJ25+'POM Portables Li-Rechargeable'!AJ26+'POM Portables Other'!AJ26</f>
        <v>626.52468364170022</v>
      </c>
      <c r="AK19" s="51">
        <f>'Coll. portables Zn-based'!AK26+'Coll. portables NiMH'!AK26+'Coll. portables Lead-acid'!AK26+'Coll. portables NiCd'!AK26+'Coll. portables Li-Primary'!AK25+'POM Portables Li-Rechargeable'!AK26+'POM Portables Other'!AK26</f>
        <v>662.51539898472288</v>
      </c>
      <c r="AL19" s="51">
        <f>'Coll. portables Zn-based'!AL26+'Coll. portables NiMH'!AL26+'Coll. portables Lead-acid'!AL26+'Coll. portables NiCd'!AL26+'Coll. portables Li-Primary'!AL25+'POM Portables Li-Rechargeable'!AL26+'POM Portables Other'!AL26</f>
        <v>701.01597111714761</v>
      </c>
      <c r="AM19" s="51">
        <f>'Coll. portables Zn-based'!AM26+'Coll. portables NiMH'!AM26+'Coll. portables Lead-acid'!AM26+'Coll. portables NiCd'!AM26+'Coll. portables Li-Primary'!AM25+'POM Portables Li-Rechargeable'!AM26+'POM Portables Other'!AM26</f>
        <v>742.1550806120531</v>
      </c>
      <c r="AN19" s="51">
        <f>'Coll. portables Zn-based'!AN26+'Coll. portables NiMH'!AN26+'Coll. portables Lead-acid'!AN26+'Coll. portables NiCd'!AN26+'Coll. portables Li-Primary'!AN25+'POM Portables Li-Rechargeable'!AN26+'POM Portables Other'!AN26</f>
        <v>786.14292601036016</v>
      </c>
      <c r="AO19" s="51">
        <f>'Coll. portables Zn-based'!AO26+'Coll. portables NiMH'!AO26+'Coll. portables Lead-acid'!AO26+'Coll. portables NiCd'!AO26+'Coll. portables Li-Primary'!AO25+'POM Portables Li-Rechargeable'!AO26+'POM Portables Other'!AO26</f>
        <v>833.20881145249825</v>
      </c>
      <c r="AP19" s="51">
        <f>'Coll. portables Zn-based'!AP26+'Coll. portables NiMH'!AP26+'Coll. portables Lead-acid'!AP26+'Coll. portables NiCd'!AP26+'Coll. portables Li-Primary'!AP25+'POM Portables Li-Rechargeable'!AP26+'POM Portables Other'!AP26</f>
        <v>869.59978063817107</v>
      </c>
      <c r="AQ19" s="51">
        <f>'Coll. portables Zn-based'!AQ26+'Coll. portables NiMH'!AQ26+'Coll. portables Lead-acid'!AQ26+'Coll. portables NiCd'!AQ26+'Coll. portables Li-Primary'!AQ25+'POM Portables Li-Rechargeable'!AQ26+'POM Portables Other'!AQ26</f>
        <v>914.65268777141</v>
      </c>
      <c r="AR19" s="51">
        <f>'Coll. portables Zn-based'!AR26+'Coll. portables NiMH'!AR26+'Coll. portables Lead-acid'!AR26+'Coll. portables NiCd'!AR26+'Coll. portables Li-Primary'!AR25+'POM Portables Li-Rechargeable'!AR26+'POM Portables Other'!AR26</f>
        <v>962.59676100768195</v>
      </c>
      <c r="AS19" s="51">
        <f>'Coll. portables Zn-based'!AS26+'Coll. portables NiMH'!AS26+'Coll. portables Lead-acid'!AS26+'Coll. portables NiCd'!AS26+'Coll. portables Li-Primary'!AS25+'POM Portables Li-Rechargeable'!AS26+'POM Portables Other'!AS26</f>
        <v>1013.6560057638768</v>
      </c>
      <c r="AT19" s="51">
        <f>'Coll. portables Zn-based'!AT26+'Coll. portables NiMH'!AT26+'Coll. portables Lead-acid'!AT26+'Coll. portables NiCd'!AT26+'Coll. portables Li-Primary'!AT25+'POM Portables Li-Rechargeable'!AT26+'POM Portables Other'!AT26</f>
        <v>1068.0741579492669</v>
      </c>
      <c r="AU19" s="51">
        <f>'Coll. portables Zn-based'!AU26+'Coll. portables NiMH'!AU26+'Coll. portables Lead-acid'!AU26+'Coll. portables NiCd'!AU26+'Coll. portables Li-Primary'!AU25+'POM Portables Li-Rechargeable'!AU26+'POM Portables Other'!AU26</f>
        <v>1126.1165444729418</v>
      </c>
      <c r="AV19" s="51">
        <f>'Coll. portables Zn-based'!AV26+'Coll. portables NiMH'!AV26+'Coll. portables Lead-acid'!AV26+'Coll. portables NiCd'!AV26+'Coll. portables Li-Primary'!AV25+'POM Portables Li-Rechargeable'!AV26+'POM Portables Other'!AV26</f>
        <v>1188.0721248878997</v>
      </c>
      <c r="AW19" s="51">
        <f>'Coll. portables Zn-based'!AW26+'Coll. portables NiMH'!AW26+'Coll. portables Lead-acid'!AW26+'Coll. portables NiCd'!AW26+'Coll. portables Li-Primary'!AW25+'POM Portables Li-Rechargeable'!AW26+'POM Portables Other'!AW26</f>
        <v>1254.2557320600718</v>
      </c>
      <c r="AX19" s="51">
        <f>'Coll. portables Zn-based'!AX26+'Coll. portables NiMH'!AX26+'Coll. portables Lead-acid'!AX26+'Coll. portables NiCd'!AX26+'Coll. portables Li-Primary'!AX25+'POM Portables Li-Rechargeable'!AX26+'POM Portables Other'!AX26</f>
        <v>1325.0105315283733</v>
      </c>
      <c r="AY19" s="51">
        <f>'Coll. portables Zn-based'!AY26+'Coll. portables NiMH'!AY26+'Coll. portables Lead-acid'!AY26+'Coll. portables NiCd'!AY26+'Coll. portables Li-Primary'!AY25+'POM Portables Li-Rechargeable'!AY26+'POM Portables Other'!AY26</f>
        <v>1400.7107211768907</v>
      </c>
      <c r="AZ19" s="51">
        <f>'Coll. portables Zn-based'!AZ26+'Coll. portables NiMH'!AZ26+'Coll. portables Lead-acid'!AZ26+'Coll. portables NiCd'!AZ26+'Coll. portables Li-Primary'!AZ25+'POM Portables Li-Rechargeable'!AZ26+'POM Portables Other'!AZ26</f>
        <v>1481.7644949902242</v>
      </c>
    </row>
    <row r="20" spans="1:52" x14ac:dyDescent="0.35">
      <c r="A20" s="1" t="s">
        <v>17</v>
      </c>
      <c r="B20" s="23">
        <f>'Coll. portables Zn-based'!B27+'Coll. portables NiMH'!B27+'Coll. portables Lead-acid'!B27+'Coll. portables NiCd'!B27+'Coll. portables Li-Primary'!B26+'POM Portables Li-Rechargeable'!B27+'POM Portables Other'!B27</f>
        <v>171.71500948337749</v>
      </c>
      <c r="C20" s="23">
        <f>'Coll. portables Zn-based'!C27+'Coll. portables NiMH'!C27+'Coll. portables Lead-acid'!C27+'Coll. portables NiCd'!C27+'Coll. portables Li-Primary'!C26+'POM Portables Li-Rechargeable'!C27+'POM Portables Other'!C27</f>
        <v>177.04541701405995</v>
      </c>
      <c r="D20" s="23">
        <f>'Coll. portables Zn-based'!D27+'Coll. portables NiMH'!D27+'Coll. portables Lead-acid'!D27+'Coll. portables NiCd'!D27+'Coll. portables Li-Primary'!D26+'POM Portables Li-Rechargeable'!D27+'POM Portables Other'!D27</f>
        <v>182.71498667263415</v>
      </c>
      <c r="E20" s="23">
        <f>'Coll. portables Zn-based'!E27+'Coll. portables NiMH'!E27+'Coll. portables Lead-acid'!E27+'Coll. portables NiCd'!E27+'Coll. portables Li-Primary'!E26+'POM Portables Li-Rechargeable'!E27+'POM Portables Other'!E27</f>
        <v>189.10673992496137</v>
      </c>
      <c r="F20" s="23">
        <f>'Coll. portables Zn-based'!F27+'Coll. portables NiMH'!F27+'Coll. portables Lead-acid'!F27+'Coll. portables NiCd'!F27+'Coll. portables Li-Primary'!F26+'POM Portables Li-Rechargeable'!F27+'POM Portables Other'!F27</f>
        <v>198.76492165586441</v>
      </c>
      <c r="G20" s="23">
        <f>'Coll. portables Zn-based'!G27+'Coll. portables NiMH'!G27+'Coll. portables Lead-acid'!G27+'Coll. portables NiCd'!G27+'Coll. portables Li-Primary'!G26+'POM Portables Li-Rechargeable'!G27+'POM Portables Other'!G27</f>
        <v>196.8905790763545</v>
      </c>
      <c r="H20" s="23">
        <f>'Coll. portables Zn-based'!H27+'Coll. portables NiMH'!H27+'Coll. portables Lead-acid'!H27+'Coll. portables NiCd'!H27+'Coll. portables Li-Primary'!H26+'POM Portables Li-Rechargeable'!H27+'POM Portables Other'!H27</f>
        <v>210.14299066880562</v>
      </c>
      <c r="I20" s="23">
        <f>'Coll. portables Zn-based'!I27+'Coll. portables NiMH'!I27+'Coll. portables Lead-acid'!I27+'Coll. portables NiCd'!I27+'Coll. portables Li-Primary'!I26+'POM Portables Li-Rechargeable'!I27+'POM Portables Other'!I27</f>
        <v>199.99195441049923</v>
      </c>
      <c r="J20" s="23">
        <f>'Coll. portables Zn-based'!J27+'Coll. portables NiMH'!J27+'Coll. portables Lead-acid'!J27+'Coll. portables NiCd'!J27+'Coll. portables Li-Primary'!J26+'POM Portables Li-Rechargeable'!J27+'POM Portables Other'!J27</f>
        <v>203.50370298546659</v>
      </c>
      <c r="K20" s="23">
        <f>'Coll. portables Zn-based'!K27+'Coll. portables NiMH'!K27+'Coll. portables Lead-acid'!K27+'Coll. portables NiCd'!K27+'Coll. portables Li-Primary'!K26+'POM Portables Li-Rechargeable'!K27+'POM Portables Other'!K27</f>
        <v>201.27665640553408</v>
      </c>
      <c r="L20" s="23">
        <f>'Coll. portables Zn-based'!L27+'Coll. portables NiMH'!L27+'Coll. portables Lead-acid'!L27+'Coll. portables NiCd'!L27+'Coll. portables Li-Primary'!L26+'POM Portables Li-Rechargeable'!L27+'POM Portables Other'!L27</f>
        <v>202.25643934304225</v>
      </c>
      <c r="M20" s="31">
        <v>213</v>
      </c>
      <c r="N20" s="31">
        <v>253</v>
      </c>
      <c r="O20" s="31">
        <v>276</v>
      </c>
      <c r="P20" s="31">
        <v>248</v>
      </c>
      <c r="Q20" s="31">
        <v>309</v>
      </c>
      <c r="R20" s="31">
        <v>375</v>
      </c>
      <c r="S20" s="31">
        <v>347</v>
      </c>
      <c r="T20" s="31">
        <v>363</v>
      </c>
      <c r="U20" s="31">
        <v>354</v>
      </c>
      <c r="V20" s="31">
        <v>354</v>
      </c>
      <c r="W20" s="31">
        <v>396</v>
      </c>
      <c r="X20" s="51">
        <f>'Coll. portables Zn-based'!X27+'Coll. portables NiMH'!X27+'Coll. portables Lead-acid'!X27+'Coll. portables NiCd'!X27+'Coll. portables Li-Primary'!X26+'POM Portables Li-Rechargeable'!X27+'POM Portables Other'!X27</f>
        <v>421.43765784234</v>
      </c>
      <c r="Y20" s="51">
        <f>'Coll. portables Zn-based'!Y27+'Coll. portables NiMH'!Y27+'Coll. portables Lead-acid'!Y27+'Coll. portables NiCd'!Y27+'Coll. portables Li-Primary'!Y26+'POM Portables Li-Rechargeable'!Y27+'POM Portables Other'!Y27</f>
        <v>441.74277991850528</v>
      </c>
      <c r="Z20" s="51">
        <f>'Coll. portables Zn-based'!Z27+'Coll. portables NiMH'!Z27+'Coll. portables Lead-acid'!Z27+'Coll. portables NiCd'!Z27+'Coll. portables Li-Primary'!Z26+'POM Portables Li-Rechargeable'!Z27+'POM Portables Other'!Z27</f>
        <v>463.57675218764871</v>
      </c>
      <c r="AA20" s="51">
        <f>'Coll. portables Zn-based'!AA27+'Coll. portables NiMH'!AA27+'Coll. portables Lead-acid'!AA27+'Coll. portables NiCd'!AA27+'Coll. portables Li-Primary'!AA26+'POM Portables Li-Rechargeable'!AA27+'POM Portables Other'!AA27</f>
        <v>486.86657433947749</v>
      </c>
      <c r="AB20" s="51">
        <f>'Coll. portables Zn-based'!AB27+'Coll. portables NiMH'!AB27+'Coll. portables Lead-acid'!AB27+'Coll. portables NiCd'!AB27+'Coll. portables Li-Primary'!AB26+'POM Portables Li-Rechargeable'!AB27+'POM Portables Other'!AB27</f>
        <v>511.82207534036689</v>
      </c>
      <c r="AC20" s="51">
        <f>'Coll. portables Zn-based'!AC27+'Coll. portables NiMH'!AC27+'Coll. portables Lead-acid'!AC27+'Coll. portables NiCd'!AC27+'Coll. portables Li-Primary'!AC26+'POM Portables Li-Rechargeable'!AC27+'POM Portables Other'!AC27</f>
        <v>538.41208137961621</v>
      </c>
      <c r="AD20" s="51">
        <f>'Coll. portables Zn-based'!AD27+'Coll. portables NiMH'!AD27+'Coll. portables Lead-acid'!AD27+'Coll. portables NiCd'!AD27+'Coll. portables Li-Primary'!AD26+'POM Portables Li-Rechargeable'!AD27+'POM Portables Other'!AD27</f>
        <v>566.85156484236552</v>
      </c>
      <c r="AE20" s="51">
        <f>'Coll. portables Zn-based'!AE27+'Coll. portables NiMH'!AE27+'Coll. portables Lead-acid'!AE27+'Coll. portables NiCd'!AE27+'Coll. portables Li-Primary'!AE26+'POM Portables Li-Rechargeable'!AE27+'POM Portables Other'!AE27</f>
        <v>597.14695282490368</v>
      </c>
      <c r="AF20" s="51">
        <f>'Coll. portables Zn-based'!AF27+'Coll. portables NiMH'!AF27+'Coll. portables Lead-acid'!AF27+'Coll. portables NiCd'!AF27+'Coll. portables Li-Primary'!AF26+'POM Portables Li-Rechargeable'!AF27+'POM Portables Other'!AF27</f>
        <v>629.59919666050939</v>
      </c>
      <c r="AG20" s="51">
        <f>'Coll. portables Zn-based'!AG27+'Coll. portables NiMH'!AG27+'Coll. portables Lead-acid'!AG27+'Coll. portables NiCd'!AG27+'Coll. portables Li-Primary'!AG26+'POM Portables Li-Rechargeable'!AG27+'POM Portables Other'!AG27</f>
        <v>664.18027059861708</v>
      </c>
      <c r="AH20" s="51">
        <f>'Coll. portables Zn-based'!AH27+'Coll. portables NiMH'!AH27+'Coll. portables Lead-acid'!AH27+'Coll. portables NiCd'!AH27+'Coll. portables Li-Primary'!AH26+'POM Portables Li-Rechargeable'!AH27+'POM Portables Other'!AH27</f>
        <v>701.13362102372605</v>
      </c>
      <c r="AI20" s="51">
        <f>'Coll. portables Zn-based'!AI27+'Coll. portables NiMH'!AI27+'Coll. portables Lead-acid'!AI27+'Coll. portables NiCd'!AI27+'Coll. portables Li-Primary'!AI26+'POM Portables Li-Rechargeable'!AI27+'POM Portables Other'!AI27</f>
        <v>740.53832875664148</v>
      </c>
      <c r="AJ20" s="51">
        <f>'Coll. portables Zn-based'!AJ27+'Coll. portables NiMH'!AJ27+'Coll. portables Lead-acid'!AJ27+'Coll. portables NiCd'!AJ27+'Coll. portables Li-Primary'!AJ26+'POM Portables Li-Rechargeable'!AJ27+'POM Portables Other'!AJ27</f>
        <v>782.66174991202911</v>
      </c>
      <c r="AK20" s="51">
        <f>'Coll. portables Zn-based'!AK27+'Coll. portables NiMH'!AK27+'Coll. portables Lead-acid'!AK27+'Coll. portables NiCd'!AK27+'Coll. portables Li-Primary'!AK26+'POM Portables Li-Rechargeable'!AK27+'POM Portables Other'!AK27</f>
        <v>827.62176024589985</v>
      </c>
      <c r="AL20" s="51">
        <f>'Coll. portables Zn-based'!AL27+'Coll. portables NiMH'!AL27+'Coll. portables Lead-acid'!AL27+'Coll. portables NiCd'!AL27+'Coll. portables Li-Primary'!AL26+'POM Portables Li-Rechargeable'!AL27+'POM Portables Other'!AL27</f>
        <v>875.71711218419682</v>
      </c>
      <c r="AM20" s="51">
        <f>'Coll. portables Zn-based'!AM27+'Coll. portables NiMH'!AM27+'Coll. portables Lead-acid'!AM27+'Coll. portables NiCd'!AM27+'Coll. portables Li-Primary'!AM26+'POM Portables Li-Rechargeable'!AM27+'POM Portables Other'!AM27</f>
        <v>927.10855496016711</v>
      </c>
      <c r="AN20" s="51">
        <f>'Coll. portables Zn-based'!AN27+'Coll. portables NiMH'!AN27+'Coll. portables Lead-acid'!AN27+'Coll. portables NiCd'!AN27+'Coll. portables Li-Primary'!AN26+'POM Portables Li-Rechargeable'!AN27+'POM Portables Other'!AN27</f>
        <v>982.05867097824125</v>
      </c>
      <c r="AO20" s="51">
        <f>'Coll. portables Zn-based'!AO27+'Coll. portables NiMH'!AO27+'Coll. portables Lead-acid'!AO27+'Coll. portables NiCd'!AO27+'Coll. portables Li-Primary'!AO26+'POM Portables Li-Rechargeable'!AO27+'POM Portables Other'!AO27</f>
        <v>1040.8539095747296</v>
      </c>
      <c r="AP20" s="51">
        <f>'Coll. portables Zn-based'!AP27+'Coll. portables NiMH'!AP27+'Coll. portables Lead-acid'!AP27+'Coll. portables NiCd'!AP27+'Coll. portables Li-Primary'!AP26+'POM Portables Li-Rechargeable'!AP27+'POM Portables Other'!AP27</f>
        <v>1086.3139215543081</v>
      </c>
      <c r="AQ20" s="51">
        <f>'Coll. portables Zn-based'!AQ27+'Coll. portables NiMH'!AQ27+'Coll. portables Lead-acid'!AQ27+'Coll. portables NiCd'!AQ27+'Coll. portables Li-Primary'!AQ26+'POM Portables Li-Rechargeable'!AQ27+'POM Portables Other'!AQ27</f>
        <v>1142.5945247869975</v>
      </c>
      <c r="AR20" s="51">
        <f>'Coll. portables Zn-based'!AR27+'Coll. portables NiMH'!AR27+'Coll. portables Lead-acid'!AR27+'Coll. portables NiCd'!AR27+'Coll. portables Li-Primary'!AR26+'POM Portables Li-Rechargeable'!AR27+'POM Portables Other'!AR27</f>
        <v>1202.4868055490285</v>
      </c>
      <c r="AS20" s="51">
        <f>'Coll. portables Zn-based'!AS27+'Coll. portables NiMH'!AS27+'Coll. portables Lead-acid'!AS27+'Coll. portables NiCd'!AS27+'Coll. portables Li-Primary'!AS26+'POM Portables Li-Rechargeable'!AS27+'POM Portables Other'!AS27</f>
        <v>1266.2705939510888</v>
      </c>
      <c r="AT20" s="51">
        <f>'Coll. portables Zn-based'!AT27+'Coll. portables NiMH'!AT27+'Coll. portables Lead-acid'!AT27+'Coll. portables NiCd'!AT27+'Coll. portables Li-Primary'!AT26+'POM Portables Li-Rechargeable'!AT27+'POM Portables Other'!AT27</f>
        <v>1334.2503676590209</v>
      </c>
      <c r="AU20" s="51">
        <f>'Coll. portables Zn-based'!AU27+'Coll. portables NiMH'!AU27+'Coll. portables Lead-acid'!AU27+'Coll. portables NiCd'!AU27+'Coll. portables Li-Primary'!AU26+'POM Portables Li-Rechargeable'!AU27+'POM Portables Other'!AU27</f>
        <v>1406.7575760608352</v>
      </c>
      <c r="AV20" s="51">
        <f>'Coll. portables Zn-based'!AV27+'Coll. portables NiMH'!AV27+'Coll. portables Lead-acid'!AV27+'Coll. portables NiCd'!AV27+'Coll. portables Li-Primary'!AV26+'POM Portables Li-Rechargeable'!AV27+'POM Portables Other'!AV27</f>
        <v>1484.1531907116976</v>
      </c>
      <c r="AW20" s="51">
        <f>'Coll. portables Zn-based'!AW27+'Coll. portables NiMH'!AW27+'Coll. portables Lead-acid'!AW27+'Coll. portables NiCd'!AW27+'Coll. portables Li-Primary'!AW26+'POM Portables Li-Rechargeable'!AW27+'POM Portables Other'!AW27</f>
        <v>1566.8305044031174</v>
      </c>
      <c r="AX20" s="51">
        <f>'Coll. portables Zn-based'!AX27+'Coll. portables NiMH'!AX27+'Coll. portables Lead-acid'!AX27+'Coll. portables NiCd'!AX27+'Coll. portables Li-Primary'!AX26+'POM Portables Li-Rechargeable'!AX27+'POM Portables Other'!AX27</f>
        <v>1655.2182034234565</v>
      </c>
      <c r="AY20" s="51">
        <f>'Coll. portables Zn-based'!AY27+'Coll. portables NiMH'!AY27+'Coll. portables Lead-acid'!AY27+'Coll. portables NiCd'!AY27+'Coll. portables Li-Primary'!AY26+'POM Portables Li-Rechargeable'!AY27+'POM Portables Other'!AY27</f>
        <v>1749.7837400190808</v>
      </c>
      <c r="AZ20" s="51">
        <f>'Coll. portables Zn-based'!AZ27+'Coll. portables NiMH'!AZ27+'Coll. portables Lead-acid'!AZ27+'Coll. portables NiCd'!AZ27+'Coll. portables Li-Primary'!AZ26+'POM Portables Li-Rechargeable'!AZ27+'POM Portables Other'!AZ27</f>
        <v>1851.0370347511946</v>
      </c>
    </row>
    <row r="21" spans="1:52" x14ac:dyDescent="0.35">
      <c r="A21" s="1" t="s">
        <v>18</v>
      </c>
      <c r="B21" s="23">
        <f>'Coll. portables Zn-based'!B28+'Coll. portables NiMH'!B28+'Coll. portables Lead-acid'!B28+'Coll. portables NiCd'!B28+'Coll. portables Li-Primary'!B27+'POM Portables Li-Rechargeable'!B28+'POM Portables Other'!B28</f>
        <v>107.2211092079305</v>
      </c>
      <c r="C21" s="23">
        <f>'Coll. portables Zn-based'!C28+'Coll. portables NiMH'!C28+'Coll. portables Lead-acid'!C28+'Coll. portables NiCd'!C28+'Coll. portables Li-Primary'!C27+'POM Portables Li-Rechargeable'!C28+'POM Portables Other'!C28</f>
        <v>110.54948574117361</v>
      </c>
      <c r="D21" s="23">
        <f>'Coll. portables Zn-based'!D28+'Coll. portables NiMH'!D28+'Coll. portables Lead-acid'!D28+'Coll. portables NiCd'!D28+'Coll. portables Li-Primary'!D27+'POM Portables Li-Rechargeable'!D28+'POM Portables Other'!D28</f>
        <v>114.08963956554152</v>
      </c>
      <c r="E21" s="23">
        <f>'Coll. portables Zn-based'!E28+'Coll. portables NiMH'!E28+'Coll. portables Lead-acid'!E28+'Coll. portables NiCd'!E28+'Coll. portables Li-Primary'!E27+'POM Portables Li-Rechargeable'!E28+'POM Portables Other'!E28</f>
        <v>118.08073431934206</v>
      </c>
      <c r="F21" s="23">
        <f>'Coll. portables Zn-based'!F28+'Coll. portables NiMH'!F28+'Coll. portables Lead-acid'!F28+'Coll. portables NiCd'!F28+'Coll. portables Li-Primary'!F27+'POM Portables Li-Rechargeable'!F28+'POM Portables Other'!F28</f>
        <v>124.1114299541313</v>
      </c>
      <c r="G21" s="23">
        <f>'Coll. portables Zn-based'!G28+'Coll. portables NiMH'!G28+'Coll. portables Lead-acid'!G28+'Coll. portables NiCd'!G28+'Coll. portables Li-Primary'!G27+'POM Portables Li-Rechargeable'!G28+'POM Portables Other'!G28</f>
        <v>122.94106580824011</v>
      </c>
      <c r="H21" s="23">
        <f>'Coll. portables Zn-based'!H28+'Coll. portables NiMH'!H28+'Coll. portables Lead-acid'!H28+'Coll. portables NiCd'!H28+'Coll. portables Li-Primary'!H27+'POM Portables Li-Rechargeable'!H28+'POM Portables Other'!H28</f>
        <v>131.21604581667202</v>
      </c>
      <c r="I21" s="23">
        <f>'Coll. portables Zn-based'!I28+'Coll. portables NiMH'!I28+'Coll. portables Lead-acid'!I28+'Coll. portables NiCd'!I28+'Coll. portables Li-Primary'!I27+'POM Portables Li-Rechargeable'!I28+'POM Portables Other'!I28</f>
        <v>124.87760533613331</v>
      </c>
      <c r="J21" s="23">
        <f>'Coll. portables Zn-based'!J28+'Coll. portables NiMH'!J28+'Coll. portables Lead-acid'!J28+'Coll. portables NiCd'!J28+'Coll. portables Li-Primary'!J27+'POM Portables Li-Rechargeable'!J28+'POM Portables Other'!J28</f>
        <v>127.07038731017396</v>
      </c>
      <c r="K21" s="23">
        <f>'Coll. portables Zn-based'!K28+'Coll. portables NiMH'!K28+'Coll. portables Lead-acid'!K28+'Coll. portables NiCd'!K28+'Coll. portables Li-Primary'!K27+'POM Portables Li-Rechargeable'!K28+'POM Portables Other'!K28</f>
        <v>125.67979014993442</v>
      </c>
      <c r="L21" s="23">
        <f>'Coll. portables Zn-based'!L28+'Coll. portables NiMH'!L28+'Coll. portables Lead-acid'!L28+'Coll. portables NiCd'!L28+'Coll. portables Li-Primary'!L27+'POM Portables Li-Rechargeable'!L28+'POM Portables Other'!L28</f>
        <v>126.29157949589023</v>
      </c>
      <c r="M21" s="31">
        <v>133</v>
      </c>
      <c r="N21" s="31">
        <v>128</v>
      </c>
      <c r="O21" s="31">
        <v>117</v>
      </c>
      <c r="P21" s="31">
        <v>121</v>
      </c>
      <c r="Q21" s="31">
        <v>106</v>
      </c>
      <c r="R21" s="31">
        <v>114</v>
      </c>
      <c r="S21" s="31">
        <v>109</v>
      </c>
      <c r="T21" s="31">
        <v>140</v>
      </c>
      <c r="U21" s="31">
        <v>156</v>
      </c>
      <c r="V21" s="31">
        <v>163</v>
      </c>
      <c r="W21" s="31">
        <v>165</v>
      </c>
      <c r="X21" s="51">
        <f>'Coll. portables Zn-based'!X28+'Coll. portables NiMH'!X28+'Coll. portables Lead-acid'!X28+'Coll. portables NiCd'!X28+'Coll. portables Li-Primary'!X27+'POM Portables Li-Rechargeable'!X28+'POM Portables Other'!X28</f>
        <v>175.59902410097499</v>
      </c>
      <c r="Y21" s="51">
        <f>'Coll. portables Zn-based'!Y28+'Coll. portables NiMH'!Y28+'Coll. portables Lead-acid'!Y28+'Coll. portables NiCd'!Y28+'Coll. portables Li-Primary'!Y27+'POM Portables Li-Rechargeable'!Y28+'POM Portables Other'!Y28</f>
        <v>184.05949163271055</v>
      </c>
      <c r="Z21" s="51">
        <f>'Coll. portables Zn-based'!Z28+'Coll. portables NiMH'!Z28+'Coll. portables Lead-acid'!Z28+'Coll. portables NiCd'!Z28+'Coll. portables Li-Primary'!Z27+'POM Portables Li-Rechargeable'!Z28+'POM Portables Other'!Z28</f>
        <v>193.15698007818699</v>
      </c>
      <c r="AA21" s="51">
        <f>'Coll. portables Zn-based'!AA28+'Coll. portables NiMH'!AA28+'Coll. portables Lead-acid'!AA28+'Coll. portables NiCd'!AA28+'Coll. portables Li-Primary'!AA27+'POM Portables Li-Rechargeable'!AA28+'POM Portables Other'!AA28</f>
        <v>202.861072641449</v>
      </c>
      <c r="AB21" s="51">
        <f>'Coll. portables Zn-based'!AB28+'Coll. portables NiMH'!AB28+'Coll. portables Lead-acid'!AB28+'Coll. portables NiCd'!AB28+'Coll. portables Li-Primary'!AB27+'POM Portables Li-Rechargeable'!AB28+'POM Portables Other'!AB28</f>
        <v>213.25919805848625</v>
      </c>
      <c r="AC21" s="51">
        <f>'Coll. portables Zn-based'!AC28+'Coll. portables NiMH'!AC28+'Coll. portables Lead-acid'!AC28+'Coll. portables NiCd'!AC28+'Coll. portables Li-Primary'!AC27+'POM Portables Li-Rechargeable'!AC28+'POM Portables Other'!AC28</f>
        <v>224.33836724150677</v>
      </c>
      <c r="AD21" s="51">
        <f>'Coll. portables Zn-based'!AD28+'Coll. portables NiMH'!AD28+'Coll. portables Lead-acid'!AD28+'Coll. portables NiCd'!AD28+'Coll. portables Li-Primary'!AD27+'POM Portables Li-Rechargeable'!AD28+'POM Portables Other'!AD28</f>
        <v>236.18815201765227</v>
      </c>
      <c r="AE21" s="51">
        <f>'Coll. portables Zn-based'!AE28+'Coll. portables NiMH'!AE28+'Coll. portables Lead-acid'!AE28+'Coll. portables NiCd'!AE28+'Coll. portables Li-Primary'!AE27+'POM Portables Li-Rechargeable'!AE28+'POM Portables Other'!AE28</f>
        <v>248.81123034370987</v>
      </c>
      <c r="AF21" s="51">
        <f>'Coll. portables Zn-based'!AF28+'Coll. portables NiMH'!AF28+'Coll. portables Lead-acid'!AF28+'Coll. portables NiCd'!AF28+'Coll. portables Li-Primary'!AF27+'POM Portables Li-Rechargeable'!AF28+'POM Portables Other'!AF28</f>
        <v>262.33299860854555</v>
      </c>
      <c r="AG21" s="51">
        <f>'Coll. portables Zn-based'!AG28+'Coll. portables NiMH'!AG28+'Coll. portables Lead-acid'!AG28+'Coll. portables NiCd'!AG28+'Coll. portables Li-Primary'!AG27+'POM Portables Li-Rechargeable'!AG28+'POM Portables Other'!AG28</f>
        <v>276.74177941609042</v>
      </c>
      <c r="AH21" s="51">
        <f>'Coll. portables Zn-based'!AH28+'Coll. portables NiMH'!AH28+'Coll. portables Lead-acid'!AH28+'Coll. portables NiCd'!AH28+'Coll. portables Li-Primary'!AH27+'POM Portables Li-Rechargeable'!AH28+'POM Portables Other'!AH28</f>
        <v>292.13900875988583</v>
      </c>
      <c r="AI21" s="51">
        <f>'Coll. portables Zn-based'!AI28+'Coll. portables NiMH'!AI28+'Coll. portables Lead-acid'!AI28+'Coll. portables NiCd'!AI28+'Coll. portables Li-Primary'!AI27+'POM Portables Li-Rechargeable'!AI28+'POM Portables Other'!AI28</f>
        <v>308.55763698193402</v>
      </c>
      <c r="AJ21" s="51">
        <f>'Coll. portables Zn-based'!AJ28+'Coll. portables NiMH'!AJ28+'Coll. portables Lead-acid'!AJ28+'Coll. portables NiCd'!AJ28+'Coll. portables Li-Primary'!AJ27+'POM Portables Li-Rechargeable'!AJ28+'POM Portables Other'!AJ28</f>
        <v>326.10906246334537</v>
      </c>
      <c r="AK21" s="51">
        <f>'Coll. portables Zn-based'!AK28+'Coll. portables NiMH'!AK28+'Coll. portables Lead-acid'!AK28+'Coll. portables NiCd'!AK28+'Coll. portables Li-Primary'!AK27+'POM Portables Li-Rechargeable'!AK28+'POM Portables Other'!AK28</f>
        <v>344.84240010245827</v>
      </c>
      <c r="AL21" s="51">
        <f>'Coll. portables Zn-based'!AL28+'Coll. portables NiMH'!AL28+'Coll. portables Lead-acid'!AL28+'Coll. portables NiCd'!AL28+'Coll. portables Li-Primary'!AL27+'POM Portables Li-Rechargeable'!AL28+'POM Portables Other'!AL28</f>
        <v>364.88213007674869</v>
      </c>
      <c r="AM21" s="51">
        <f>'Coll. portables Zn-based'!AM28+'Coll. portables NiMH'!AM28+'Coll. portables Lead-acid'!AM28+'Coll. portables NiCd'!AM28+'Coll. portables Li-Primary'!AM27+'POM Portables Li-Rechargeable'!AM28+'POM Portables Other'!AM28</f>
        <v>386.29523123340294</v>
      </c>
      <c r="AN21" s="51">
        <f>'Coll. portables Zn-based'!AN28+'Coll. portables NiMH'!AN28+'Coll. portables Lead-acid'!AN28+'Coll. portables NiCd'!AN28+'Coll. portables Li-Primary'!AN27+'POM Portables Li-Rechargeable'!AN28+'POM Portables Other'!AN28</f>
        <v>409.19111290760054</v>
      </c>
      <c r="AO21" s="51">
        <f>'Coll. portables Zn-based'!AO28+'Coll. portables NiMH'!AO28+'Coll. portables Lead-acid'!AO28+'Coll. portables NiCd'!AO28+'Coll. portables Li-Primary'!AO27+'POM Portables Li-Rechargeable'!AO28+'POM Portables Other'!AO28</f>
        <v>433.68912898947053</v>
      </c>
      <c r="AP21" s="51">
        <f>'Coll. portables Zn-based'!AP28+'Coll. portables NiMH'!AP28+'Coll. portables Lead-acid'!AP28+'Coll. portables NiCd'!AP28+'Coll. portables Li-Primary'!AP27+'POM Portables Li-Rechargeable'!AP28+'POM Portables Other'!AP28</f>
        <v>452.63080064762823</v>
      </c>
      <c r="AQ21" s="51">
        <f>'Coll. portables Zn-based'!AQ28+'Coll. portables NiMH'!AQ28+'Coll. portables Lead-acid'!AQ28+'Coll. portables NiCd'!AQ28+'Coll. portables Li-Primary'!AQ27+'POM Portables Li-Rechargeable'!AQ28+'POM Portables Other'!AQ28</f>
        <v>476.08105199458225</v>
      </c>
      <c r="AR21" s="51">
        <f>'Coll. portables Zn-based'!AR28+'Coll. portables NiMH'!AR28+'Coll. portables Lead-acid'!AR28+'Coll. portables NiCd'!AR28+'Coll. portables Li-Primary'!AR27+'POM Portables Li-Rechargeable'!AR28+'POM Portables Other'!AR28</f>
        <v>501.03616897876174</v>
      </c>
      <c r="AS21" s="51">
        <f>'Coll. portables Zn-based'!AS28+'Coll. portables NiMH'!AS28+'Coll. portables Lead-acid'!AS28+'Coll. portables NiCd'!AS28+'Coll. portables Li-Primary'!AS27+'POM Portables Li-Rechargeable'!AS28+'POM Portables Other'!AS28</f>
        <v>527.61274747962023</v>
      </c>
      <c r="AT21" s="51">
        <f>'Coll. portables Zn-based'!AT28+'Coll. portables NiMH'!AT28+'Coll. portables Lead-acid'!AT28+'Coll. portables NiCd'!AT28+'Coll. portables Li-Primary'!AT27+'POM Portables Li-Rechargeable'!AT28+'POM Portables Other'!AT28</f>
        <v>555.93765319125851</v>
      </c>
      <c r="AU21" s="51">
        <f>'Coll. portables Zn-based'!AU28+'Coll. portables NiMH'!AU28+'Coll. portables Lead-acid'!AU28+'Coll. portables NiCd'!AU28+'Coll. portables Li-Primary'!AU27+'POM Portables Li-Rechargeable'!AU28+'POM Portables Other'!AU28</f>
        <v>586.14899002534798</v>
      </c>
      <c r="AV21" s="51">
        <f>'Coll. portables Zn-based'!AV28+'Coll. portables NiMH'!AV28+'Coll. portables Lead-acid'!AV28+'Coll. portables NiCd'!AV28+'Coll. portables Li-Primary'!AV27+'POM Portables Li-Rechargeable'!AV28+'POM Portables Other'!AV28</f>
        <v>618.39716279654056</v>
      </c>
      <c r="AW21" s="51">
        <f>'Coll. portables Zn-based'!AW28+'Coll. portables NiMH'!AW28+'Coll. portables Lead-acid'!AW28+'Coll. portables NiCd'!AW28+'Coll. portables Li-Primary'!AW27+'POM Portables Li-Rechargeable'!AW28+'POM Portables Other'!AW28</f>
        <v>652.84604350129882</v>
      </c>
      <c r="AX21" s="51">
        <f>'Coll. portables Zn-based'!AX28+'Coll. portables NiMH'!AX28+'Coll. portables Lead-acid'!AX28+'Coll. portables NiCd'!AX28+'Coll. portables Li-Primary'!AX27+'POM Portables Li-Rechargeable'!AX28+'POM Portables Other'!AX28</f>
        <v>689.67425142644004</v>
      </c>
      <c r="AY21" s="51">
        <f>'Coll. portables Zn-based'!AY28+'Coll. portables NiMH'!AY28+'Coll. portables Lead-acid'!AY28+'Coll. portables NiCd'!AY28+'Coll. portables Li-Primary'!AY27+'POM Portables Li-Rechargeable'!AY28+'POM Portables Other'!AY28</f>
        <v>729.07655834128354</v>
      </c>
      <c r="AZ21" s="51">
        <f>'Coll. portables Zn-based'!AZ28+'Coll. portables NiMH'!AZ28+'Coll. portables Lead-acid'!AZ28+'Coll. portables NiCd'!AZ28+'Coll. portables Li-Primary'!AZ27+'POM Portables Li-Rechargeable'!AZ28+'POM Portables Other'!AZ28</f>
        <v>771.26543114633103</v>
      </c>
    </row>
    <row r="22" spans="1:52" x14ac:dyDescent="0.35">
      <c r="A22" s="1" t="s">
        <v>19</v>
      </c>
      <c r="B22" s="23">
        <f>'Coll. portables Zn-based'!B29+'Coll. portables NiMH'!B29+'Coll. portables Lead-acid'!B29+'Coll. portables NiCd'!B29+'Coll. portables Li-Primary'!B28+'POM Portables Li-Rechargeable'!B29+'POM Portables Other'!B29</f>
        <v>14.51112756197556</v>
      </c>
      <c r="C22" s="23">
        <f>'Coll. portables Zn-based'!C29+'Coll. portables NiMH'!C29+'Coll. portables Lead-acid'!C29+'Coll. portables NiCd'!C29+'Coll. portables Li-Primary'!C28+'POM Portables Li-Rechargeable'!C29+'POM Portables Other'!C29</f>
        <v>14.961584536399437</v>
      </c>
      <c r="D22" s="23">
        <f>'Coll. portables Zn-based'!D29+'Coll. portables NiMH'!D29+'Coll. portables Lead-acid'!D29+'Coll. portables NiCd'!D29+'Coll. portables Li-Primary'!D28+'POM Portables Li-Rechargeable'!D29+'POM Portables Other'!D29</f>
        <v>15.440703099095847</v>
      </c>
      <c r="E22" s="23">
        <f>'Coll. portables Zn-based'!E29+'Coll. portables NiMH'!E29+'Coll. portables Lead-acid'!E29+'Coll. portables NiCd'!E29+'Coll. portables Li-Primary'!E28+'POM Portables Li-Rechargeable'!E29+'POM Portables Other'!E29</f>
        <v>15.980851261264336</v>
      </c>
      <c r="F22" s="23">
        <f>'Coll. portables Zn-based'!F29+'Coll. portables NiMH'!F29+'Coll. portables Lead-acid'!F29+'Coll. portables NiCd'!F29+'Coll. portables Li-Primary'!F28+'POM Portables Li-Rechargeable'!F29+'POM Portables Other'!F29</f>
        <v>16.797035632889951</v>
      </c>
      <c r="G22" s="23">
        <f>'Coll. portables Zn-based'!G29+'Coll. portables NiMH'!G29+'Coll. portables Lead-acid'!G29+'Coll. portables NiCd'!G29+'Coll. portables Li-Primary'!G28+'POM Portables Li-Rechargeable'!G29+'POM Portables Other'!G29</f>
        <v>16.638640485325734</v>
      </c>
      <c r="H22" s="23">
        <f>'Coll. portables Zn-based'!H29+'Coll. portables NiMH'!H29+'Coll. portables Lead-acid'!H29+'Coll. portables NiCd'!H29+'Coll. portables Li-Primary'!H28+'POM Portables Li-Rechargeable'!H29+'POM Portables Other'!H29</f>
        <v>17.758562591730048</v>
      </c>
      <c r="I22" s="23">
        <f>'Coll. portables Zn-based'!I29+'Coll. portables NiMH'!I29+'Coll. portables Lead-acid'!I29+'Coll. portables NiCd'!I29+'Coll. portables Li-Primary'!I28+'POM Portables Li-Rechargeable'!I29+'POM Portables Other'!I29</f>
        <v>16.900728541732327</v>
      </c>
      <c r="J22" s="23">
        <f>'Coll. portables Zn-based'!J29+'Coll. portables NiMH'!J29+'Coll. portables Lead-acid'!J29+'Coll. portables NiCd'!J29+'Coll. portables Li-Primary'!J28+'POM Portables Li-Rechargeable'!J29+'POM Portables Other'!J29</f>
        <v>17.197496026940836</v>
      </c>
      <c r="K22" s="23">
        <f>'Coll. portables Zn-based'!K29+'Coll. portables NiMH'!K29+'Coll. portables Lead-acid'!K29+'Coll. portables NiCd'!K29+'Coll. portables Li-Primary'!K28+'POM Portables Li-Rechargeable'!K29+'POM Portables Other'!K29</f>
        <v>17.009294907509918</v>
      </c>
      <c r="L22" s="23">
        <f>'Coll. portables Zn-based'!L29+'Coll. portables NiMH'!L29+'Coll. portables Lead-acid'!L29+'Coll. portables NiCd'!L29+'Coll. portables Li-Primary'!L28+'POM Portables Li-Rechargeable'!L29+'POM Portables Other'!L29</f>
        <v>17.092093465609203</v>
      </c>
      <c r="M22" s="31">
        <v>18</v>
      </c>
      <c r="N22" s="31">
        <v>20</v>
      </c>
      <c r="O22" s="31">
        <v>39</v>
      </c>
      <c r="P22" s="31">
        <v>21</v>
      </c>
      <c r="Q22" s="31">
        <v>35</v>
      </c>
      <c r="R22" s="31">
        <v>23</v>
      </c>
      <c r="S22" s="31">
        <v>23</v>
      </c>
      <c r="T22" s="31">
        <v>26</v>
      </c>
      <c r="U22" s="31">
        <v>30</v>
      </c>
      <c r="V22" s="31">
        <v>35</v>
      </c>
      <c r="W22" s="31">
        <v>35</v>
      </c>
      <c r="X22" s="51">
        <f>'Coll. portables Zn-based'!X29+'Coll. portables NiMH'!X29+'Coll. portables Lead-acid'!X29+'Coll. portables NiCd'!X29+'Coll. portables Li-Primary'!X28+'POM Portables Li-Rechargeable'!X29+'POM Portables Other'!X29</f>
        <v>37.24827783960076</v>
      </c>
      <c r="Y22" s="51">
        <f>'Coll. portables Zn-based'!Y29+'Coll. portables NiMH'!Y29+'Coll. portables Lead-acid'!Y29+'Coll. portables NiCd'!Y29+'Coll. portables Li-Primary'!Y28+'POM Portables Li-Rechargeable'!Y29+'POM Portables Other'!Y29</f>
        <v>39.042922467544656</v>
      </c>
      <c r="Z22" s="51">
        <f>'Coll. portables Zn-based'!Z29+'Coll. portables NiMH'!Z29+'Coll. portables Lead-acid'!Z29+'Coll. portables NiCd'!Z29+'Coll. portables Li-Primary'!Z28+'POM Portables Li-Rechargeable'!Z29+'POM Portables Other'!Z29</f>
        <v>40.972692743857834</v>
      </c>
      <c r="AA22" s="51">
        <f>'Coll. portables Zn-based'!AA29+'Coll. portables NiMH'!AA29+'Coll. portables Lead-acid'!AA29+'Coll. portables NiCd'!AA29+'Coll. portables Li-Primary'!AA28+'POM Portables Li-Rechargeable'!AA29+'POM Portables Other'!AA29</f>
        <v>43.031136620913415</v>
      </c>
      <c r="AB22" s="51">
        <f>'Coll. portables Zn-based'!AB29+'Coll. portables NiMH'!AB29+'Coll. portables Lead-acid'!AB29+'Coll. portables NiCd'!AB29+'Coll. portables Li-Primary'!AB28+'POM Portables Li-Rechargeable'!AB29+'POM Portables Other'!AB29</f>
        <v>45.236799588163734</v>
      </c>
      <c r="AC22" s="51">
        <f>'Coll. portables Zn-based'!AC29+'Coll. portables NiMH'!AC29+'Coll. portables Lead-acid'!AC29+'Coll. portables NiCd'!AC29+'Coll. portables Li-Primary'!AC28+'POM Portables Li-Rechargeable'!AC29+'POM Portables Other'!AC29</f>
        <v>47.586926384562027</v>
      </c>
      <c r="AD22" s="51">
        <f>'Coll. portables Zn-based'!AD29+'Coll. portables NiMH'!AD29+'Coll. portables Lead-acid'!AD29+'Coll. portables NiCd'!AD29+'Coll. portables Li-Primary'!AD28+'POM Portables Li-Rechargeable'!AD29+'POM Portables Other'!AD29</f>
        <v>50.100517094653512</v>
      </c>
      <c r="AE22" s="51">
        <f>'Coll. portables Zn-based'!AE29+'Coll. portables NiMH'!AE29+'Coll. portables Lead-acid'!AE29+'Coll. portables NiCd'!AE29+'Coll. portables Li-Primary'!AE28+'POM Portables Li-Rechargeable'!AE29+'POM Portables Other'!AE29</f>
        <v>52.778139769877839</v>
      </c>
      <c r="AF22" s="51">
        <f>'Coll. portables Zn-based'!AF29+'Coll. portables NiMH'!AF29+'Coll. portables Lead-acid'!AF29+'Coll. portables NiCd'!AF29+'Coll. portables Li-Primary'!AF28+'POM Portables Li-Rechargeable'!AF29+'POM Portables Other'!AF29</f>
        <v>55.646393644236923</v>
      </c>
      <c r="AG22" s="51">
        <f>'Coll. portables Zn-based'!AG29+'Coll. portables NiMH'!AG29+'Coll. portables Lead-acid'!AG29+'Coll. portables NiCd'!AG29+'Coll. portables Li-Primary'!AG28+'POM Portables Li-Rechargeable'!AG29+'POM Portables Other'!AG29</f>
        <v>58.702801694322211</v>
      </c>
      <c r="AH22" s="51">
        <f>'Coll. portables Zn-based'!AH29+'Coll. portables NiMH'!AH29+'Coll. portables Lead-acid'!AH29+'Coll. portables NiCd'!AH29+'Coll. portables Li-Primary'!AH28+'POM Portables Li-Rechargeable'!AH29+'POM Portables Other'!AH29</f>
        <v>61.968880646036368</v>
      </c>
      <c r="AI22" s="51">
        <f>'Coll. portables Zn-based'!AI29+'Coll. portables NiMH'!AI29+'Coll. portables Lead-acid'!AI29+'Coll. portables NiCd'!AI29+'Coll. portables Li-Primary'!AI28+'POM Portables Li-Rechargeable'!AI29+'POM Portables Other'!AI29</f>
        <v>65.451619965864765</v>
      </c>
      <c r="AJ22" s="51">
        <f>'Coll. portables Zn-based'!AJ29+'Coll. portables NiMH'!AJ29+'Coll. portables Lead-acid'!AJ29+'Coll. portables NiCd'!AJ29+'Coll. portables Li-Primary'!AJ28+'POM Portables Li-Rechargeable'!AJ29+'POM Portables Other'!AJ29</f>
        <v>69.174649613436884</v>
      </c>
      <c r="AK22" s="51">
        <f>'Coll. portables Zn-based'!AK29+'Coll. portables NiMH'!AK29+'Coll. portables Lead-acid'!AK29+'Coll. portables NiCd'!AK29+'Coll. portables Li-Primary'!AK28+'POM Portables Li-Rechargeable'!AK29+'POM Portables Other'!AK29</f>
        <v>73.148387900521428</v>
      </c>
      <c r="AL22" s="51">
        <f>'Coll. portables Zn-based'!AL29+'Coll. portables NiMH'!AL29+'Coll. portables Lead-acid'!AL29+'Coll. portables NiCd'!AL29+'Coll. portables Li-Primary'!AL28+'POM Portables Li-Rechargeable'!AL29+'POM Portables Other'!AL29</f>
        <v>77.399239713249699</v>
      </c>
      <c r="AM22" s="51">
        <f>'Coll. portables Zn-based'!AM29+'Coll. portables NiMH'!AM29+'Coll. portables Lead-acid'!AM29+'Coll. portables NiCd'!AM29+'Coll. portables Li-Primary'!AM28+'POM Portables Li-Rechargeable'!AM29+'POM Portables Other'!AM29</f>
        <v>81.941412685873345</v>
      </c>
      <c r="AN22" s="51">
        <f>'Coll. portables Zn-based'!AN29+'Coll. portables NiMH'!AN29+'Coll. portables Lead-acid'!AN29+'Coll. portables NiCd'!AN29+'Coll. portables Li-Primary'!AN28+'POM Portables Li-Rechargeable'!AN29+'POM Portables Other'!AN29</f>
        <v>86.798114859187976</v>
      </c>
      <c r="AO22" s="51">
        <f>'Coll. portables Zn-based'!AO29+'Coll. portables NiMH'!AO29+'Coll. portables Lead-acid'!AO29+'Coll. portables NiCd'!AO29+'Coll. portables Li-Primary'!AO28+'POM Portables Li-Rechargeable'!AO29+'POM Portables Other'!AO29</f>
        <v>91.994663725039231</v>
      </c>
      <c r="AP22" s="51">
        <f>'Coll. portables Zn-based'!AP29+'Coll. portables NiMH'!AP29+'Coll. portables Lead-acid'!AP29+'Coll. portables NiCd'!AP29+'Coll. portables Li-Primary'!AP28+'POM Portables Li-Rechargeable'!AP29+'POM Portables Other'!AP29</f>
        <v>96.012594076769631</v>
      </c>
      <c r="AQ22" s="51">
        <f>'Coll. portables Zn-based'!AQ29+'Coll. portables NiMH'!AQ29+'Coll. portables Lead-acid'!AQ29+'Coll. portables NiCd'!AQ29+'Coll. portables Li-Primary'!AQ28+'POM Portables Li-Rechargeable'!AQ29+'POM Portables Other'!AQ29</f>
        <v>100.98688981703262</v>
      </c>
      <c r="AR22" s="51">
        <f>'Coll. portables Zn-based'!AR29+'Coll. portables NiMH'!AR29+'Coll. portables Lead-acid'!AR29+'Coll. portables NiCd'!AR29+'Coll. portables Li-Primary'!AR28+'POM Portables Li-Rechargeable'!AR29+'POM Portables Other'!AR29</f>
        <v>106.28039948034339</v>
      </c>
      <c r="AS22" s="51">
        <f>'Coll. portables Zn-based'!AS29+'Coll. portables NiMH'!AS29+'Coll. portables Lead-acid'!AS29+'Coll. portables NiCd'!AS29+'Coll. portables Li-Primary'!AS28+'POM Portables Li-Rechargeable'!AS29+'POM Portables Other'!AS29</f>
        <v>111.91785552598006</v>
      </c>
      <c r="AT22" s="51">
        <f>'Coll. portables Zn-based'!AT29+'Coll. portables NiMH'!AT29+'Coll. portables Lead-acid'!AT29+'Coll. portables NiCd'!AT29+'Coll. portables Li-Primary'!AT28+'POM Portables Li-Rechargeable'!AT29+'POM Portables Other'!AT29</f>
        <v>117.92616885875182</v>
      </c>
      <c r="AU22" s="51">
        <f>'Coll. portables Zn-based'!AU29+'Coll. portables NiMH'!AU29+'Coll. portables Lead-acid'!AU29+'Coll. portables NiCd'!AU29+'Coll. portables Li-Primary'!AU28+'POM Portables Li-Rechargeable'!AU29+'POM Portables Other'!AU29</f>
        <v>124.33463424780112</v>
      </c>
      <c r="AV22" s="51">
        <f>'Coll. portables Zn-based'!AV29+'Coll. portables NiMH'!AV29+'Coll. portables Lead-acid'!AV29+'Coll. portables NiCd'!AV29+'Coll. portables Li-Primary'!AV28+'POM Portables Li-Rechargeable'!AV29+'POM Portables Other'!AV29</f>
        <v>131.17515574472074</v>
      </c>
      <c r="AW22" s="51">
        <f>'Coll. portables Zn-based'!AW29+'Coll. portables NiMH'!AW29+'Coll. portables Lead-acid'!AW29+'Coll. portables NiCd'!AW29+'Coll. portables Li-Primary'!AW28+'POM Portables Li-Rechargeable'!AW29+'POM Portables Other'!AW29</f>
        <v>138.48249407603313</v>
      </c>
      <c r="AX22" s="51">
        <f>'Coll. portables Zn-based'!AX29+'Coll. portables NiMH'!AX29+'Coll. portables Lead-acid'!AX29+'Coll. portables NiCd'!AX29+'Coll. portables Li-Primary'!AX28+'POM Portables Li-Rechargeable'!AX29+'POM Portables Other'!AX29</f>
        <v>146.29453818136605</v>
      </c>
      <c r="AY22" s="51">
        <f>'Coll. portables Zn-based'!AY29+'Coll. portables NiMH'!AY29+'Coll. portables Lead-acid'!AY29+'Coll. portables NiCd'!AY29+'Coll. portables Li-Primary'!AY28+'POM Portables Li-Rechargeable'!AY29+'POM Portables Other'!AY29</f>
        <v>154.6526032845147</v>
      </c>
      <c r="AZ22" s="51">
        <f>'Coll. portables Zn-based'!AZ29+'Coll. portables NiMH'!AZ29+'Coll. portables Lead-acid'!AZ29+'Coll. portables NiCd'!AZ29+'Coll. portables Li-Primary'!AZ28+'POM Portables Li-Rechargeable'!AZ29+'POM Portables Other'!AZ29</f>
        <v>163.60175812194899</v>
      </c>
    </row>
    <row r="23" spans="1:52" x14ac:dyDescent="0.35">
      <c r="A23" s="1" t="s">
        <v>20</v>
      </c>
      <c r="B23" s="23">
        <f>'Coll. portables Zn-based'!B30+'Coll. portables NiMH'!B30+'Coll. portables Lead-acid'!B30+'Coll. portables NiCd'!B30+'Coll. portables Li-Primary'!B29+'POM Portables Li-Rechargeable'!B30+'POM Portables Other'!B30</f>
        <v>2677.3030351844909</v>
      </c>
      <c r="C23" s="23">
        <f>'Coll. portables Zn-based'!C30+'Coll. portables NiMH'!C30+'Coll. portables Lead-acid'!C30+'Coll. portables NiCd'!C30+'Coll. portables Li-Primary'!C29+'POM Portables Li-Rechargeable'!C30+'POM Portables Other'!C30</f>
        <v>2760.4123469656961</v>
      </c>
      <c r="D23" s="23">
        <f>'Coll. portables Zn-based'!D30+'Coll. portables NiMH'!D30+'Coll. portables Lead-acid'!D30+'Coll. portables NiCd'!D30+'Coll. portables Li-Primary'!D29+'POM Portables Li-Rechargeable'!D30+'POM Portables Other'!D30</f>
        <v>2848.8097217831832</v>
      </c>
      <c r="E23" s="23">
        <f>'Coll. portables Zn-based'!E30+'Coll. portables NiMH'!E30+'Coll. portables Lead-acid'!E30+'Coll. portables NiCd'!E30+'Coll. portables Li-Primary'!E29+'POM Portables Li-Rechargeable'!E30+'POM Portables Other'!E30</f>
        <v>2948.4670577032703</v>
      </c>
      <c r="F23" s="23">
        <f>'Coll. portables Zn-based'!F30+'Coll. portables NiMH'!F30+'Coll. portables Lead-acid'!F30+'Coll. portables NiCd'!F30+'Coll. portables Li-Primary'!F29+'POM Portables Li-Rechargeable'!F30+'POM Portables Other'!F30</f>
        <v>3099.0530742681963</v>
      </c>
      <c r="G23" s="23">
        <f>'Coll. portables Zn-based'!G30+'Coll. portables NiMH'!G30+'Coll. portables Lead-acid'!G30+'Coll. portables NiCd'!G30+'Coll. portables Li-Primary'!G29+'POM Portables Li-Rechargeable'!G30+'POM Portables Other'!G30</f>
        <v>3069.8291695425974</v>
      </c>
      <c r="H23" s="23">
        <f>'Coll. portables Zn-based'!H30+'Coll. portables NiMH'!H30+'Coll. portables Lead-acid'!H30+'Coll. portables NiCd'!H30+'Coll. portables Li-Primary'!H29+'POM Portables Li-Rechargeable'!H30+'POM Portables Other'!H30</f>
        <v>3276.4547981741935</v>
      </c>
      <c r="I23" s="23">
        <f>'Coll. portables Zn-based'!I30+'Coll. portables NiMH'!I30+'Coll. portables Lead-acid'!I30+'Coll. portables NiCd'!I30+'Coll. portables Li-Primary'!I29+'POM Portables Li-Rechargeable'!I30+'POM Portables Other'!I30</f>
        <v>3118.184415949614</v>
      </c>
      <c r="J23" s="23">
        <f>'Coll. portables Zn-based'!J30+'Coll. portables NiMH'!J30+'Coll. portables Lead-acid'!J30+'Coll. portables NiCd'!J30+'Coll. portables Li-Primary'!J29+'POM Portables Li-Rechargeable'!J30+'POM Portables Other'!J30</f>
        <v>3172.9380169705842</v>
      </c>
      <c r="K23" s="23">
        <f>'Coll. portables Zn-based'!K30+'Coll. portables NiMH'!K30+'Coll. portables Lead-acid'!K30+'Coll. portables NiCd'!K30+'Coll. portables Li-Primary'!K29+'POM Portables Li-Rechargeable'!K30+'POM Portables Other'!K30</f>
        <v>3138.2149104355799</v>
      </c>
      <c r="L23" s="23">
        <f>'Coll. portables Zn-based'!L30+'Coll. portables NiMH'!L30+'Coll. portables Lead-acid'!L30+'Coll. portables NiCd'!L30+'Coll. portables Li-Primary'!L29+'POM Portables Li-Rechargeable'!L30+'POM Portables Other'!L30</f>
        <v>3153.4912444048982</v>
      </c>
      <c r="M23" s="31">
        <v>3321</v>
      </c>
      <c r="N23" s="31">
        <v>3298</v>
      </c>
      <c r="O23" s="31">
        <v>3157</v>
      </c>
      <c r="P23" s="31">
        <v>3261</v>
      </c>
      <c r="Q23" s="31">
        <v>3430</v>
      </c>
      <c r="R23" s="31">
        <v>3944</v>
      </c>
      <c r="S23" s="31">
        <v>4000</v>
      </c>
      <c r="T23" s="31">
        <v>4309</v>
      </c>
      <c r="U23" s="31">
        <v>4595</v>
      </c>
      <c r="V23" s="31">
        <v>4683</v>
      </c>
      <c r="W23" s="31">
        <v>4548</v>
      </c>
      <c r="X23" s="51">
        <f>'Coll. portables Zn-based'!X30+'Coll. portables NiMH'!X30+'Coll. portables Lead-acid'!X30+'Coll. portables NiCd'!X30+'Coll. portables Li-Primary'!X29+'POM Portables Li-Rechargeable'!X30+'POM Portables Other'!X30</f>
        <v>4840.1476461286929</v>
      </c>
      <c r="Y23" s="51">
        <f>'Coll. portables Zn-based'!Y30+'Coll. portables NiMH'!Y30+'Coll. portables Lead-acid'!Y30+'Coll. portables NiCd'!Y30+'Coll. portables Li-Primary'!Y29+'POM Portables Li-Rechargeable'!Y30+'POM Portables Other'!Y30</f>
        <v>5073.3488966398027</v>
      </c>
      <c r="Z23" s="51">
        <f>'Coll. portables Zn-based'!Z30+'Coll. portables NiMH'!Z30+'Coll. portables Lead-acid'!Z30+'Coll. portables NiCd'!Z30+'Coll. portables Li-Primary'!Z29+'POM Portables Li-Rechargeable'!Z30+'POM Portables Other'!Z30</f>
        <v>5324.1087599732991</v>
      </c>
      <c r="AA23" s="51">
        <f>'Coll. portables Zn-based'!AA30+'Coll. portables NiMH'!AA30+'Coll. portables Lead-acid'!AA30+'Coll. portables NiCd'!AA30+'Coll. portables Li-Primary'!AA29+'POM Portables Li-Rechargeable'!AA30+'POM Portables Other'!AA30</f>
        <v>5591.5888386261204</v>
      </c>
      <c r="AB23" s="51">
        <f>'Coll. portables Zn-based'!AB30+'Coll. portables NiMH'!AB30+'Coll. portables Lead-acid'!AB30+'Coll. portables NiCd'!AB30+'Coll. portables Li-Primary'!AB29+'POM Portables Li-Rechargeable'!AB30+'POM Portables Other'!AB30</f>
        <v>5878.1989864848183</v>
      </c>
      <c r="AC23" s="51">
        <f>'Coll. portables Zn-based'!AC30+'Coll. portables NiMH'!AC30+'Coll. portables Lead-acid'!AC30+'Coll. portables NiCd'!AC30+'Coll. portables Li-Primary'!AC29+'POM Portables Li-Rechargeable'!AC30+'POM Portables Other'!AC30</f>
        <v>6183.5811770568025</v>
      </c>
      <c r="AD23" s="51">
        <f>'Coll. portables Zn-based'!AD30+'Coll. portables NiMH'!AD30+'Coll. portables Lead-acid'!AD30+'Coll. portables NiCd'!AD30+'Coll. portables Li-Primary'!AD29+'POM Portables Li-Rechargeable'!AD30+'POM Portables Other'!AD30</f>
        <v>6510.2043356138338</v>
      </c>
      <c r="AE23" s="51">
        <f>'Coll. portables Zn-based'!AE30+'Coll. portables NiMH'!AE30+'Coll. portables Lead-acid'!AE30+'Coll. portables NiCd'!AE30+'Coll. portables Li-Primary'!AE29+'POM Portables Li-Rechargeable'!AE30+'POM Portables Other'!AE30</f>
        <v>6858.1422763829833</v>
      </c>
      <c r="AF23" s="51">
        <f>'Coll. portables Zn-based'!AF30+'Coll. portables NiMH'!AF30+'Coll. portables Lead-acid'!AF30+'Coll. portables NiCd'!AF30+'Coll. portables Li-Primary'!AF29+'POM Portables Li-Rechargeable'!AF30+'POM Portables Other'!AF30</f>
        <v>7230.851379828272</v>
      </c>
      <c r="AG23" s="51">
        <f>'Coll. portables Zn-based'!AG30+'Coll. portables NiMH'!AG30+'Coll. portables Lead-acid'!AG30+'Coll. portables NiCd'!AG30+'Coll. portables Li-Primary'!AG29+'POM Portables Li-Rechargeable'!AG30+'POM Portables Other'!AG30</f>
        <v>7628.0097744507848</v>
      </c>
      <c r="AH23" s="51">
        <f>'Coll. portables Zn-based'!AH30+'Coll. portables NiMH'!AH30+'Coll. portables Lead-acid'!AH30+'Coll. portables NiCd'!AH30+'Coll. portables Li-Primary'!AH29+'POM Portables Li-Rechargeable'!AH30+'POM Portables Other'!AH30</f>
        <v>8052.4134050906705</v>
      </c>
      <c r="AI23" s="51">
        <f>'Coll. portables Zn-based'!AI30+'Coll. portables NiMH'!AI30+'Coll. portables Lead-acid'!AI30+'Coll. portables NiCd'!AI30+'Coll. portables Li-Primary'!AI29+'POM Portables Li-Rechargeable'!AI30+'POM Portables Other'!AI30</f>
        <v>8504.9705029929446</v>
      </c>
      <c r="AJ23" s="51">
        <f>'Coll. portables Zn-based'!AJ30+'Coll. portables NiMH'!AJ30+'Coll. portables Lead-acid'!AJ30+'Coll. portables NiCd'!AJ30+'Coll. portables Li-Primary'!AJ29+'POM Portables Li-Rechargeable'!AJ30+'POM Portables Other'!AJ30</f>
        <v>8988.7516126260325</v>
      </c>
      <c r="AK23" s="51">
        <f>'Coll. portables Zn-based'!AK30+'Coll. portables NiMH'!AK30+'Coll. portables Lead-acid'!AK30+'Coll. portables NiCd'!AK30+'Coll. portables Li-Primary'!AK29+'POM Portables Li-Rechargeable'!AK30+'POM Portables Other'!AK30</f>
        <v>9505.1105191877596</v>
      </c>
      <c r="AL23" s="51">
        <f>'Coll. portables Zn-based'!AL30+'Coll. portables NiMH'!AL30+'Coll. portables Lead-acid'!AL30+'Coll. portables NiCd'!AL30+'Coll. portables Li-Primary'!AL29+'POM Portables Li-Rechargeable'!AL30+'POM Portables Other'!AL30</f>
        <v>10057.478349024565</v>
      </c>
      <c r="AM23" s="51">
        <f>'Coll. portables Zn-based'!AM30+'Coll. portables NiMH'!AM30+'Coll. portables Lead-acid'!AM30+'Coll. portables NiCd'!AM30+'Coll. portables Li-Primary'!AM29+'POM Portables Li-Rechargeable'!AM30+'POM Portables Other'!AM30</f>
        <v>10647.701282724343</v>
      </c>
      <c r="AN23" s="51">
        <f>'Coll. portables Zn-based'!AN30+'Coll. portables NiMH'!AN30+'Coll. portables Lead-acid'!AN30+'Coll. portables NiCd'!AN30+'Coll. portables Li-Primary'!AN29+'POM Portables Li-Rechargeable'!AN30+'POM Portables Other'!AN30</f>
        <v>11278.795039416775</v>
      </c>
      <c r="AO23" s="51">
        <f>'Coll. portables Zn-based'!AO30+'Coll. portables NiMH'!AO30+'Coll. portables Lead-acid'!AO30+'Coll. portables NiCd'!AO30+'Coll. portables Li-Primary'!AO29+'POM Portables Li-Rechargeable'!AO30+'POM Portables Other'!AO30</f>
        <v>11954.049446327957</v>
      </c>
      <c r="AP23" s="51">
        <f>'Coll. portables Zn-based'!AP30+'Coll. portables NiMH'!AP30+'Coll. portables Lead-acid'!AP30+'Coll. portables NiCd'!AP30+'Coll. portables Li-Primary'!AP29+'POM Portables Li-Rechargeable'!AP30+'POM Portables Other'!AP30</f>
        <v>12476.150796032809</v>
      </c>
      <c r="AQ23" s="51">
        <f>'Coll. portables Zn-based'!AQ30+'Coll. portables NiMH'!AQ30+'Coll. portables Lead-acid'!AQ30+'Coll. portables NiCd'!AQ30+'Coll. portables Li-Primary'!AQ29+'POM Portables Li-Rechargeable'!AQ30+'POM Portables Other'!AQ30</f>
        <v>13122.524996796128</v>
      </c>
      <c r="AR23" s="51">
        <f>'Coll. portables Zn-based'!AR30+'Coll. portables NiMH'!AR30+'Coll. portables Lead-acid'!AR30+'Coll. portables NiCd'!AR30+'Coll. portables Li-Primary'!AR29+'POM Portables Li-Rechargeable'!AR30+'POM Portables Other'!AR30</f>
        <v>13810.378766760054</v>
      </c>
      <c r="AS23" s="51">
        <f>'Coll. portables Zn-based'!AS30+'Coll. portables NiMH'!AS30+'Coll. portables Lead-acid'!AS30+'Coll. portables NiCd'!AS30+'Coll. portables Li-Primary'!AS29+'POM Portables Li-Rechargeable'!AS30+'POM Portables Other'!AS30</f>
        <v>14542.925912347357</v>
      </c>
      <c r="AT23" s="51">
        <f>'Coll. portables Zn-based'!AT30+'Coll. portables NiMH'!AT30+'Coll. portables Lead-acid'!AT30+'Coll. portables NiCd'!AT30+'Coll. portables Li-Primary'!AT29+'POM Portables Li-Rechargeable'!AT30+'POM Portables Other'!AT30</f>
        <v>15323.663313417244</v>
      </c>
      <c r="AU23" s="51">
        <f>'Coll. portables Zn-based'!AU30+'Coll. portables NiMH'!AU30+'Coll. portables Lead-acid'!AU30+'Coll. portables NiCd'!AU30+'Coll. portables Li-Primary'!AU29+'POM Portables Li-Rechargeable'!AU30+'POM Portables Other'!AU30</f>
        <v>16156.397615971418</v>
      </c>
      <c r="AV23" s="51">
        <f>'Coll. portables Zn-based'!AV30+'Coll. portables NiMH'!AV30+'Coll. portables Lead-acid'!AV30+'Coll. portables NiCd'!AV30+'Coll. portables Li-Primary'!AV29+'POM Portables Li-Rechargeable'!AV30+'POM Portables Other'!AV30</f>
        <v>17045.274523628286</v>
      </c>
      <c r="AW23" s="51">
        <f>'Coll. portables Zn-based'!AW30+'Coll. portables NiMH'!AW30+'Coll. portables Lead-acid'!AW30+'Coll. portables NiCd'!AW30+'Coll. portables Li-Primary'!AW29+'POM Portables Li-Rechargeable'!AW30+'POM Portables Other'!AW30</f>
        <v>17994.810944508536</v>
      </c>
      <c r="AX23" s="51">
        <f>'Coll. portables Zn-based'!AX30+'Coll. portables NiMH'!AX30+'Coll. portables Lead-acid'!AX30+'Coll. portables NiCd'!AX30+'Coll. portables Li-Primary'!AX29+'POM Portables Li-Rechargeable'!AX30+'POM Portables Other'!AX30</f>
        <v>19009.930275681516</v>
      </c>
      <c r="AY23" s="51">
        <f>'Coll. portables Zn-based'!AY30+'Coll. portables NiMH'!AY30+'Coll. portables Lead-acid'!AY30+'Coll. portables NiCd'!AY30+'Coll. portables Li-Primary'!AY29+'POM Portables Li-Rechargeable'!AY30+'POM Portables Other'!AY30</f>
        <v>20096.001135370658</v>
      </c>
      <c r="AZ23" s="51">
        <f>'Coll. portables Zn-based'!AZ30+'Coll. portables NiMH'!AZ30+'Coll. portables Lead-acid'!AZ30+'Coll. portables NiCd'!AZ30+'Coll. portables Li-Primary'!AZ29+'POM Portables Li-Rechargeable'!AZ30+'POM Portables Other'!AZ30</f>
        <v>21258.879883960693</v>
      </c>
    </row>
    <row r="24" spans="1:52" x14ac:dyDescent="0.35">
      <c r="A24" s="1" t="s">
        <v>21</v>
      </c>
      <c r="B24" s="23">
        <f>'Coll. portables Zn-based'!B31+'Coll. portables NiMH'!B31+'Coll. portables Lead-acid'!B31+'Coll. portables NiCd'!B31+'Coll. portables Li-Primary'!B30+'POM Portables Li-Rechargeable'!B31+'POM Portables Other'!B31</f>
        <v>366.00288406316116</v>
      </c>
      <c r="C24" s="23">
        <f>'Coll. portables Zn-based'!C31+'Coll. portables NiMH'!C31+'Coll. portables Lead-acid'!C31+'Coll. portables NiCd'!C31+'Coll. portables Li-Primary'!C30+'POM Portables Li-Rechargeable'!C31+'POM Portables Other'!C31</f>
        <v>377.36440997363013</v>
      </c>
      <c r="D24" s="23">
        <f>'Coll. portables Zn-based'!D31+'Coll. portables NiMH'!D31+'Coll. portables Lead-acid'!D31+'Coll. portables NiCd'!D31+'Coll. portables Li-Primary'!D30+'POM Portables Li-Rechargeable'!D31+'POM Portables Other'!D31</f>
        <v>389.44884483275058</v>
      </c>
      <c r="E24" s="23">
        <f>'Coll. portables Zn-based'!E31+'Coll. portables NiMH'!E31+'Coll. portables Lead-acid'!E31+'Coll. portables NiCd'!E31+'Coll. portables Li-Primary'!E30+'POM Portables Li-Rechargeable'!E31+'POM Portables Other'!E31</f>
        <v>403.07258181188939</v>
      </c>
      <c r="F24" s="23">
        <f>'Coll. portables Zn-based'!F31+'Coll. portables NiMH'!F31+'Coll. portables Lead-acid'!F31+'Coll. portables NiCd'!F31+'Coll. portables Li-Primary'!F30+'POM Portables Li-Rechargeable'!F31+'POM Portables Other'!F31</f>
        <v>423.65856540733535</v>
      </c>
      <c r="G24" s="23">
        <f>'Coll. portables Zn-based'!G31+'Coll. portables NiMH'!G31+'Coll. portables Lead-acid'!G31+'Coll. portables NiCd'!G31+'Coll. portables Li-Primary'!G30+'POM Portables Li-Rechargeable'!G31+'POM Portables Other'!G31</f>
        <v>419.66348779654891</v>
      </c>
      <c r="H24" s="23">
        <f>'Coll. portables Zn-based'!H31+'Coll. portables NiMH'!H31+'Coll. portables Lead-acid'!H31+'Coll. portables NiCd'!H31+'Coll. portables Li-Primary'!H30+'POM Portables Li-Rechargeable'!H31+'POM Portables Other'!H31</f>
        <v>447.91041203585786</v>
      </c>
      <c r="I24" s="23">
        <f>'Coll. portables Zn-based'!I31+'Coll. portables NiMH'!I31+'Coll. portables Lead-acid'!I31+'Coll. portables NiCd'!I31+'Coll. portables Li-Primary'!I30+'POM Portables Li-Rechargeable'!I31+'POM Portables Other'!I31</f>
        <v>426.27393099702647</v>
      </c>
      <c r="J24" s="23">
        <f>'Coll. portables Zn-based'!J31+'Coll. portables NiMH'!J31+'Coll. portables Lead-acid'!J31+'Coll. portables NiCd'!J31+'Coll. portables Li-Primary'!J30+'POM Portables Li-Rechargeable'!J31+'POM Portables Other'!J31</f>
        <v>433.7590664572856</v>
      </c>
      <c r="K24" s="23">
        <f>'Coll. portables Zn-based'!K31+'Coll. portables NiMH'!K31+'Coll. portables Lead-acid'!K31+'Coll. portables NiCd'!K31+'Coll. portables Li-Primary'!K30+'POM Portables Li-Rechargeable'!K31+'POM Portables Other'!K31</f>
        <v>429.01221600052804</v>
      </c>
      <c r="L24" s="23">
        <f>'Coll. portables Zn-based'!L31+'Coll. portables NiMH'!L31+'Coll. portables Lead-acid'!L31+'Coll. portables NiCd'!L31+'Coll. portables Li-Primary'!L30+'POM Portables Li-Rechargeable'!L31+'POM Portables Other'!L31</f>
        <v>431.10057963258771</v>
      </c>
      <c r="M24" s="31">
        <v>454</v>
      </c>
      <c r="N24" s="31">
        <v>664</v>
      </c>
      <c r="O24" s="31">
        <v>815</v>
      </c>
      <c r="P24" s="31">
        <v>879</v>
      </c>
      <c r="Q24" s="31">
        <v>650</v>
      </c>
      <c r="R24" s="31">
        <v>1777</v>
      </c>
      <c r="S24" s="31">
        <v>1059</v>
      </c>
      <c r="T24" s="31">
        <v>1170</v>
      </c>
      <c r="U24" s="31">
        <v>1941</v>
      </c>
      <c r="V24" s="31">
        <v>2321</v>
      </c>
      <c r="W24" s="31">
        <v>2323</v>
      </c>
      <c r="X24" s="51">
        <f>'Coll. portables Zn-based'!X31+'Coll. portables NiMH'!X31+'Coll. portables Lead-acid'!X31+'Coll. portables NiCd'!X31+'Coll. portables Li-Primary'!X30+'POM Portables Li-Rechargeable'!X31+'POM Portables Other'!X31</f>
        <v>2472.2214120397871</v>
      </c>
      <c r="Y24" s="51">
        <f>'Coll. portables Zn-based'!Y31+'Coll. portables NiMH'!Y31+'Coll. portables Lead-acid'!Y31+'Coll. portables NiCd'!Y31+'Coll. portables Li-Primary'!Y30+'POM Portables Li-Rechargeable'!Y31+'POM Portables Other'!Y31</f>
        <v>2591.3345397744642</v>
      </c>
      <c r="Z24" s="51">
        <f>'Coll. portables Zn-based'!Z31+'Coll. portables NiMH'!Z31+'Coll. portables Lead-acid'!Z31+'Coll. portables NiCd'!Z31+'Coll. portables Li-Primary'!Z30+'POM Portables Li-Rechargeable'!Z31+'POM Portables Other'!Z31</f>
        <v>2719.41614982805</v>
      </c>
      <c r="AA24" s="51">
        <f>'Coll. portables Zn-based'!AA31+'Coll. portables NiMH'!AA31+'Coll. portables Lead-acid'!AA31+'Coll. portables NiCd'!AA31+'Coll. portables Li-Primary'!AA30+'POM Portables Li-Rechargeable'!AA31+'POM Portables Other'!AA31</f>
        <v>2856.0380105823388</v>
      </c>
      <c r="AB24" s="51">
        <f>'Coll. portables Zn-based'!AB31+'Coll. portables NiMH'!AB31+'Coll. portables Lead-acid'!AB31+'Coll. portables NiCd'!AB31+'Coll. portables Li-Primary'!AB30+'POM Portables Li-Rechargeable'!AB31+'POM Portables Other'!AB31</f>
        <v>3002.4310126658393</v>
      </c>
      <c r="AC24" s="51">
        <f>'Coll. portables Zn-based'!AC31+'Coll. portables NiMH'!AC31+'Coll. portables Lead-acid'!AC31+'Coll. portables NiCd'!AC31+'Coll. portables Li-Primary'!AC30+'POM Portables Li-Rechargeable'!AC31+'POM Portables Other'!AC31</f>
        <v>3158.412285466788</v>
      </c>
      <c r="AD24" s="51">
        <f>'Coll. portables Zn-based'!AD31+'Coll. portables NiMH'!AD31+'Coll. portables Lead-acid'!AD31+'Coll. portables NiCd'!AD31+'Coll. portables Li-Primary'!AD30+'POM Portables Li-Rechargeable'!AD31+'POM Portables Other'!AD31</f>
        <v>3325.2428917394318</v>
      </c>
      <c r="AE24" s="51">
        <f>'Coll. portables Zn-based'!AE31+'Coll. portables NiMH'!AE31+'Coll. portables Lead-acid'!AE31+'Coll. portables NiCd'!AE31+'Coll. portables Li-Primary'!AE30+'POM Portables Li-Rechargeable'!AE31+'POM Portables Other'!AE31</f>
        <v>3502.9605338693209</v>
      </c>
      <c r="AF24" s="51">
        <f>'Coll. portables Zn-based'!AF31+'Coll. portables NiMH'!AF31+'Coll. portables Lead-acid'!AF31+'Coll. portables NiCd'!AF31+'Coll. portables Li-Primary'!AF30+'POM Portables Li-Rechargeable'!AF31+'POM Portables Other'!AF31</f>
        <v>3693.3306410160685</v>
      </c>
      <c r="AG24" s="51">
        <f>'Coll. portables Zn-based'!AG31+'Coll. portables NiMH'!AG31+'Coll. portables Lead-acid'!AG31+'Coll. portables NiCd'!AG31+'Coll. portables Li-Primary'!AG30+'POM Portables Li-Rechargeable'!AG31+'POM Portables Other'!AG31</f>
        <v>3896.1888095974427</v>
      </c>
      <c r="AH24" s="51">
        <f>'Coll. portables Zn-based'!AH31+'Coll. portables NiMH'!AH31+'Coll. portables Lead-acid'!AH31+'Coll. portables NiCd'!AH31+'Coll. portables Li-Primary'!AH30+'POM Portables Li-Rechargeable'!AH31+'POM Portables Other'!AH31</f>
        <v>4112.9631354497869</v>
      </c>
      <c r="AI24" s="51">
        <f>'Coll. portables Zn-based'!AI31+'Coll. portables NiMH'!AI31+'Coll. portables Lead-acid'!AI31+'Coll. portables NiCd'!AI31+'Coll. portables Li-Primary'!AI30+'POM Portables Li-Rechargeable'!AI31+'POM Portables Other'!AI31</f>
        <v>4344.1175194486823</v>
      </c>
      <c r="AJ24" s="51">
        <f>'Coll. portables Zn-based'!AJ31+'Coll. portables NiMH'!AJ31+'Coll. portables Lead-acid'!AJ31+'Coll. portables NiCd'!AJ31+'Coll. portables Li-Primary'!AJ30+'POM Portables Li-Rechargeable'!AJ31+'POM Portables Other'!AJ31</f>
        <v>4591.2203157718268</v>
      </c>
      <c r="AK24" s="51">
        <f>'Coll. portables Zn-based'!AK31+'Coll. portables NiMH'!AK31+'Coll. portables Lead-acid'!AK31+'Coll. portables NiCd'!AK31+'Coll. portables Li-Primary'!AK30+'POM Portables Li-Rechargeable'!AK31+'POM Portables Other'!AK31</f>
        <v>4854.9630026546092</v>
      </c>
      <c r="AL24" s="51">
        <f>'Coll. portables Zn-based'!AL31+'Coll. portables NiMH'!AL31+'Coll. portables Lead-acid'!AL31+'Coll. portables NiCd'!AL31+'Coll. portables Li-Primary'!AL30+'POM Portables Li-Rechargeable'!AL31+'POM Portables Other'!AL31</f>
        <v>5137.0981101108318</v>
      </c>
      <c r="AM24" s="51">
        <f>'Coll. portables Zn-based'!AM31+'Coll. portables NiMH'!AM31+'Coll. portables Lead-acid'!AM31+'Coll. portables NiCd'!AM31+'Coll. portables Li-Primary'!AM30+'POM Portables Li-Rechargeable'!AM31+'POM Portables Other'!AM31</f>
        <v>5438.568619122394</v>
      </c>
      <c r="AN24" s="51">
        <f>'Coll. portables Zn-based'!AN31+'Coll. portables NiMH'!AN31+'Coll. portables Lead-acid'!AN31+'Coll. portables NiCd'!AN31+'Coll. portables Li-Primary'!AN30+'POM Portables Li-Rechargeable'!AN31+'POM Portables Other'!AN31</f>
        <v>5760.9148805112509</v>
      </c>
      <c r="AO24" s="51">
        <f>'Coll. portables Zn-based'!AO31+'Coll. portables NiMH'!AO31+'Coll. portables Lead-acid'!AO31+'Coll. portables NiCd'!AO31+'Coll. portables Li-Primary'!AO30+'POM Portables Li-Rechargeable'!AO31+'POM Portables Other'!AO31</f>
        <v>6105.8172523790327</v>
      </c>
      <c r="AP24" s="51">
        <f>'Coll. portables Zn-based'!AP31+'Coll. portables NiMH'!AP31+'Coll. portables Lead-acid'!AP31+'Coll. portables NiCd'!AP31+'Coll. portables Li-Primary'!AP30+'POM Portables Li-Rechargeable'!AP31+'POM Portables Other'!AP31</f>
        <v>6372.4930297238852</v>
      </c>
      <c r="AQ24" s="51">
        <f>'Coll. portables Zn-based'!AQ31+'Coll. portables NiMH'!AQ31+'Coll. portables Lead-acid'!AQ31+'Coll. portables NiCd'!AQ31+'Coll. portables Li-Primary'!AQ30+'POM Portables Li-Rechargeable'!AQ31+'POM Portables Other'!AQ31</f>
        <v>6702.6441441419092</v>
      </c>
      <c r="AR24" s="51">
        <f>'Coll. portables Zn-based'!AR31+'Coll. portables NiMH'!AR31+'Coll. portables Lead-acid'!AR31+'Coll. portables NiCd'!AR31+'Coll. portables Li-Primary'!AR30+'POM Portables Li-Rechargeable'!AR31+'POM Portables Other'!AR31</f>
        <v>7053.9819426525082</v>
      </c>
      <c r="AS24" s="51">
        <f>'Coll. portables Zn-based'!AS31+'Coll. portables NiMH'!AS31+'Coll. portables Lead-acid'!AS31+'Coll. portables NiCd'!AS31+'Coll. portables Li-Primary'!AS30+'POM Portables Li-Rechargeable'!AS31+'POM Portables Other'!AS31</f>
        <v>7428.1479539100501</v>
      </c>
      <c r="AT24" s="51">
        <f>'Coll. portables Zn-based'!AT31+'Coll. portables NiMH'!AT31+'Coll. portables Lead-acid'!AT31+'Coll. portables NiCd'!AT31+'Coll. portables Li-Primary'!AT30+'POM Portables Li-Rechargeable'!AT31+'POM Portables Other'!AT31</f>
        <v>7826.9282931108746</v>
      </c>
      <c r="AU24" s="51">
        <f>'Coll. portables Zn-based'!AU31+'Coll. portables NiMH'!AU31+'Coll. portables Lead-acid'!AU31+'Coll. portables NiCd'!AU31+'Coll. portables Li-Primary'!AU30+'POM Portables Li-Rechargeable'!AU31+'POM Portables Other'!AU31</f>
        <v>8252.2672959326301</v>
      </c>
      <c r="AV24" s="51">
        <f>'Coll. portables Zn-based'!AV31+'Coll. portables NiMH'!AV31+'Coll. portables Lead-acid'!AV31+'Coll. portables NiCd'!AV31+'Coll. portables Li-Primary'!AV30+'POM Portables Li-Rechargeable'!AV31+'POM Portables Other'!AV31</f>
        <v>8706.2824798567544</v>
      </c>
      <c r="AW24" s="51">
        <f>'Coll. portables Zn-based'!AW31+'Coll. portables NiMH'!AW31+'Coll. portables Lead-acid'!AW31+'Coll. portables NiCd'!AW31+'Coll. portables Li-Primary'!AW30+'POM Portables Li-Rechargeable'!AW31+'POM Portables Other'!AW31</f>
        <v>9191.2809639607131</v>
      </c>
      <c r="AX24" s="51">
        <f>'Coll. portables Zn-based'!AX31+'Coll. portables NiMH'!AX31+'Coll. portables Lead-acid'!AX31+'Coll. portables NiCd'!AX31+'Coll. portables Li-Primary'!AX30+'POM Portables Li-Rechargeable'!AX31+'POM Portables Other'!AX31</f>
        <v>9709.7774912946716</v>
      </c>
      <c r="AY24" s="51">
        <f>'Coll. portables Zn-based'!AY31+'Coll. portables NiMH'!AY31+'Coll. portables Lead-acid'!AY31+'Coll. portables NiCd'!AY31+'Coll. portables Li-Primary'!AY30+'POM Portables Li-Rechargeable'!AY31+'POM Portables Other'!AY31</f>
        <v>10264.514212283651</v>
      </c>
      <c r="AZ24" s="51">
        <f>'Coll. portables Zn-based'!AZ31+'Coll. portables NiMH'!AZ31+'Coll. portables Lead-acid'!AZ31+'Coll. portables NiCd'!AZ31+'Coll. portables Li-Primary'!AZ30+'POM Portables Li-Rechargeable'!AZ31+'POM Portables Other'!AZ31</f>
        <v>10858.482403351074</v>
      </c>
    </row>
    <row r="25" spans="1:52" x14ac:dyDescent="0.35">
      <c r="A25" s="1" t="s">
        <v>22</v>
      </c>
      <c r="B25" s="23">
        <f>'Coll. portables Zn-based'!B32+'Coll. portables NiMH'!B32+'Coll. portables Lead-acid'!B32+'Coll. portables NiCd'!B32+'Coll. portables Li-Primary'!B31+'POM Portables Li-Rechargeable'!B32+'POM Portables Other'!B32</f>
        <v>1797.7674701780832</v>
      </c>
      <c r="C25" s="23">
        <f>'Coll. portables Zn-based'!C32+'Coll. portables NiMH'!C32+'Coll. portables Lead-acid'!C32+'Coll. portables NiCd'!C32+'Coll. portables Li-Primary'!C31+'POM Portables Li-Rechargeable'!C32+'POM Portables Other'!C32</f>
        <v>1853.5740842317082</v>
      </c>
      <c r="D25" s="23">
        <f>'Coll. portables Zn-based'!D32+'Coll. portables NiMH'!D32+'Coll. portables Lead-acid'!D32+'Coll. portables NiCd'!D32+'Coll. portables Li-Primary'!D31+'POM Portables Li-Rechargeable'!D32+'POM Portables Other'!D32</f>
        <v>1912.9315506102075</v>
      </c>
      <c r="E25" s="23">
        <f>'Coll. portables Zn-based'!E32+'Coll. portables NiMH'!E32+'Coll. portables Lead-acid'!E32+'Coll. portables NiCd'!E32+'Coll. portables Li-Primary'!E31+'POM Portables Li-Rechargeable'!E32+'POM Portables Other'!E32</f>
        <v>1979.8499062566377</v>
      </c>
      <c r="F25" s="23">
        <f>'Coll. portables Zn-based'!F32+'Coll. portables NiMH'!F32+'Coll. portables Lead-acid'!F32+'Coll. portables NiCd'!F32+'Coll. portables Li-Primary'!F31+'POM Portables Li-Rechargeable'!F32+'POM Portables Other'!F32</f>
        <v>2080.9660811858107</v>
      </c>
      <c r="G25" s="23">
        <f>'Coll. portables Zn-based'!G32+'Coll. portables NiMH'!G32+'Coll. portables Lead-acid'!G32+'Coll. portables NiCd'!G32+'Coll. portables Li-Primary'!G31+'POM Portables Li-Rechargeable'!G32+'POM Portables Other'!G32</f>
        <v>2061.342682348688</v>
      </c>
      <c r="H25" s="23">
        <f>'Coll. portables Zn-based'!H32+'Coll. portables NiMH'!H32+'Coll. portables Lead-acid'!H32+'Coll. portables NiCd'!H32+'Coll. portables Li-Primary'!H31+'POM Portables Li-Rechargeable'!H32+'POM Portables Other'!H32</f>
        <v>2200.0885877532228</v>
      </c>
      <c r="I25" s="23">
        <f>'Coll. portables Zn-based'!I32+'Coll. portables NiMH'!I32+'Coll. portables Lead-acid'!I32+'Coll. portables NiCd'!I32+'Coll. portables Li-Primary'!I31+'POM Portables Li-Rechargeable'!I32+'POM Portables Other'!I32</f>
        <v>2093.8124804479498</v>
      </c>
      <c r="J25" s="23">
        <f>'Coll. portables Zn-based'!J32+'Coll. portables NiMH'!J32+'Coll. portables Lead-acid'!J32+'Coll. portables NiCd'!J32+'Coll. portables Li-Primary'!J31+'POM Portables Li-Rechargeable'!J32+'POM Portables Other'!J32</f>
        <v>2130.5786744487809</v>
      </c>
      <c r="K25" s="23">
        <f>'Coll. portables Zn-based'!K32+'Coll. portables NiMH'!K32+'Coll. portables Lead-acid'!K32+'Coll. portables NiCd'!K32+'Coll. portables Li-Primary'!K31+'POM Portables Li-Rechargeable'!K32+'POM Portables Other'!K32</f>
        <v>2107.2626468748399</v>
      </c>
      <c r="L25" s="23">
        <f>'Coll. portables Zn-based'!L32+'Coll. portables NiMH'!L32+'Coll. portables Lead-acid'!L32+'Coll. portables NiCd'!L32+'Coll. portables Li-Primary'!L31+'POM Portables Li-Rechargeable'!L32+'POM Portables Other'!L32</f>
        <v>2117.5204682393628</v>
      </c>
      <c r="M25" s="31">
        <v>2230</v>
      </c>
      <c r="N25" s="31">
        <v>2933</v>
      </c>
      <c r="O25" s="31">
        <v>3170</v>
      </c>
      <c r="P25" s="31">
        <v>3710</v>
      </c>
      <c r="Q25" s="31">
        <v>6474</v>
      </c>
      <c r="R25" s="31">
        <v>9615</v>
      </c>
      <c r="S25" s="31">
        <v>8311</v>
      </c>
      <c r="T25" s="31">
        <v>10706</v>
      </c>
      <c r="U25" s="31">
        <v>11178</v>
      </c>
      <c r="V25" s="31">
        <v>10974</v>
      </c>
      <c r="W25" s="31">
        <v>9082</v>
      </c>
      <c r="X25" s="51">
        <f>'Coll. portables Zn-based'!X32+'Coll. portables NiMH'!X32+'Coll. portables Lead-acid'!X32+'Coll. portables NiCd'!X32+'Coll. portables Li-Primary'!X31+'POM Portables Li-Rechargeable'!X32+'POM Portables Other'!X32</f>
        <v>9665.3959811215445</v>
      </c>
      <c r="Y25" s="51">
        <f>'Coll. portables Zn-based'!Y32+'Coll. portables NiMH'!Y32+'Coll. portables Lead-acid'!Y32+'Coll. portables NiCd'!Y32+'Coll. portables Li-Primary'!Y31+'POM Portables Li-Rechargeable'!Y32+'POM Portables Other'!Y32</f>
        <v>10131.080624292586</v>
      </c>
      <c r="Z25" s="51">
        <f>'Coll. portables Zn-based'!Z32+'Coll. portables NiMH'!Z32+'Coll. portables Lead-acid'!Z32+'Coll. portables NiCd'!Z32+'Coll. portables Li-Primary'!Z31+'POM Portables Li-Rechargeable'!Z32+'POM Portables Other'!Z32</f>
        <v>10631.828442849057</v>
      </c>
      <c r="AA25" s="51">
        <f>'Coll. portables Zn-based'!AA32+'Coll. portables NiMH'!AA32+'Coll. portables Lead-acid'!AA32+'Coll. portables NiCd'!AA32+'Coll. portables Li-Primary'!AA31+'POM Portables Li-Rechargeable'!AA32+'POM Portables Other'!AA32</f>
        <v>11165.965222603878</v>
      </c>
      <c r="AB25" s="51">
        <f>'Coll. portables Zn-based'!AB32+'Coll. portables NiMH'!AB32+'Coll. portables Lead-acid'!AB32+'Coll. portables NiCd'!AB32+'Coll. portables Li-Primary'!AB31+'POM Portables Li-Rechargeable'!AB32+'POM Portables Other'!AB32</f>
        <v>11738.303253134371</v>
      </c>
      <c r="AC25" s="51">
        <f>'Coll. portables Zn-based'!AC32+'Coll. portables NiMH'!AC32+'Coll. portables Lead-acid'!AC32+'Coll. portables NiCd'!AC32+'Coll. portables Li-Primary'!AC31+'POM Portables Li-Rechargeable'!AC32+'POM Portables Other'!AC32</f>
        <v>12348.127583559781</v>
      </c>
      <c r="AD25" s="51">
        <f>'Coll. portables Zn-based'!AD32+'Coll. portables NiMH'!AD32+'Coll. portables Lead-acid'!AD32+'Coll. portables NiCd'!AD32+'Coll. portables Li-Primary'!AD31+'POM Portables Li-Rechargeable'!AD32+'POM Portables Other'!AD32</f>
        <v>13000.368464389805</v>
      </c>
      <c r="AE25" s="51">
        <f>'Coll. portables Zn-based'!AE32+'Coll. portables NiMH'!AE32+'Coll. portables Lead-acid'!AE32+'Coll. portables NiCd'!AE32+'Coll. portables Li-Primary'!AE31+'POM Portables Li-Rechargeable'!AE32+'POM Portables Other'!AE32</f>
        <v>13695.173296858018</v>
      </c>
      <c r="AF25" s="51">
        <f>'Coll. portables Zn-based'!AF32+'Coll. portables NiMH'!AF32+'Coll. portables Lead-acid'!AF32+'Coll. portables NiCd'!AF32+'Coll. portables Li-Primary'!AF31+'POM Portables Li-Rechargeable'!AF32+'POM Portables Other'!AF32</f>
        <v>14439.444202198853</v>
      </c>
      <c r="AG25" s="51">
        <f>'Coll. portables Zn-based'!AG32+'Coll. portables NiMH'!AG32+'Coll. portables Lead-acid'!AG32+'Coll. portables NiCd'!AG32+'Coll. portables Li-Primary'!AG31+'POM Portables Li-Rechargeable'!AG32+'POM Portables Other'!AG32</f>
        <v>15232.538428223837</v>
      </c>
      <c r="AH25" s="51">
        <f>'Coll. portables Zn-based'!AH32+'Coll. portables NiMH'!AH32+'Coll. portables Lead-acid'!AH32+'Coll. portables NiCd'!AH32+'Coll. portables Li-Primary'!AH31+'POM Portables Li-Rechargeable'!AH32+'POM Portables Other'!AH32</f>
        <v>16080.039257922926</v>
      </c>
      <c r="AI25" s="51">
        <f>'Coll. portables Zn-based'!AI32+'Coll. portables NiMH'!AI32+'Coll. portables Lead-acid'!AI32+'Coll. portables NiCd'!AI32+'Coll. portables Li-Primary'!AI31+'POM Portables Li-Rechargeable'!AI32+'POM Portables Other'!AI32</f>
        <v>16983.760357999541</v>
      </c>
      <c r="AJ25" s="51">
        <f>'Coll. portables Zn-based'!AJ32+'Coll. portables NiMH'!AJ32+'Coll. portables Lead-acid'!AJ32+'Coll. portables NiCd'!AJ32+'Coll. portables Li-Primary'!AJ31+'POM Portables Li-Rechargeable'!AJ32+'POM Portables Other'!AJ32</f>
        <v>17949.833365406685</v>
      </c>
      <c r="AK25" s="51">
        <f>'Coll. portables Zn-based'!AK32+'Coll. portables NiMH'!AK32+'Coll. portables Lead-acid'!AK32+'Coll. portables NiCd'!AK32+'Coll. portables Li-Primary'!AK31+'POM Portables Li-Rechargeable'!AK32+'POM Portables Other'!AK32</f>
        <v>18980.961683215308</v>
      </c>
      <c r="AL25" s="51">
        <f>'Coll. portables Zn-based'!AL32+'Coll. portables NiMH'!AL32+'Coll. portables Lead-acid'!AL32+'Coll. portables NiCd'!AL32+'Coll. portables Li-Primary'!AL31+'POM Portables Li-Rechargeable'!AL32+'POM Portables Other'!AL32</f>
        <v>20083.997002163826</v>
      </c>
      <c r="AM25" s="51">
        <f>'Coll. portables Zn-based'!AM32+'Coll. portables NiMH'!AM32+'Coll. portables Lead-acid'!AM32+'Coll. portables NiCd'!AM32+'Coll. portables Li-Primary'!AM31+'POM Portables Li-Rechargeable'!AM32+'POM Portables Other'!AM32</f>
        <v>21262.626000374341</v>
      </c>
      <c r="AN25" s="51">
        <f>'Coll. portables Zn-based'!AN32+'Coll. portables NiMH'!AN32+'Coll. portables Lead-acid'!AN32+'Coll. portables NiCd'!AN32+'Coll. portables Li-Primary'!AN31+'POM Portables Li-Rechargeable'!AN32+'POM Portables Other'!AN32</f>
        <v>22522.870832889872</v>
      </c>
      <c r="AO25" s="51">
        <f>'Coll. portables Zn-based'!AO32+'Coll. portables NiMH'!AO32+'Coll. portables Lead-acid'!AO32+'Coll. portables NiCd'!AO32+'Coll. portables Li-Primary'!AO31+'POM Portables Li-Rechargeable'!AO32+'POM Portables Other'!AO32</f>
        <v>23871.301027165893</v>
      </c>
      <c r="AP25" s="51">
        <f>'Coll. portables Zn-based'!AP32+'Coll. portables NiMH'!AP32+'Coll. portables Lead-acid'!AP32+'Coll. portables NiCd'!AP32+'Coll. portables Li-Primary'!AP31+'POM Portables Li-Rechargeable'!AP32+'POM Portables Other'!AP32</f>
        <v>24913.896554434908</v>
      </c>
      <c r="AQ25" s="51">
        <f>'Coll. portables Zn-based'!AQ32+'Coll. portables NiMH'!AQ32+'Coll. portables Lead-acid'!AQ32+'Coll. portables NiCd'!AQ32+'Coll. portables Li-Primary'!AQ31+'POM Portables Li-Rechargeable'!AQ32+'POM Portables Other'!AQ32</f>
        <v>26204.655237665433</v>
      </c>
      <c r="AR25" s="51">
        <f>'Coll. portables Zn-based'!AR32+'Coll. portables NiMH'!AR32+'Coll. portables Lead-acid'!AR32+'Coll. portables NiCd'!AR32+'Coll. portables Li-Primary'!AR31+'POM Portables Li-Rechargeable'!AR32+'POM Portables Other'!AR32</f>
        <v>27578.245373727968</v>
      </c>
      <c r="AS25" s="51">
        <f>'Coll. portables Zn-based'!AS32+'Coll. portables NiMH'!AS32+'Coll. portables Lead-acid'!AS32+'Coll. portables NiCd'!AS32+'Coll. portables Li-Primary'!AS31+'POM Portables Li-Rechargeable'!AS32+'POM Portables Other'!AS32</f>
        <v>29041.08468248431</v>
      </c>
      <c r="AT25" s="51">
        <f>'Coll. portables Zn-based'!AT32+'Coll. portables NiMH'!AT32+'Coll. portables Lead-acid'!AT32+'Coll. portables NiCd'!AT32+'Coll. portables Li-Primary'!AT31+'POM Portables Li-Rechargeable'!AT32+'POM Portables Other'!AT32</f>
        <v>30600.156159290975</v>
      </c>
      <c r="AU25" s="51">
        <f>'Coll. portables Zn-based'!AU32+'Coll. portables NiMH'!AU32+'Coll. portables Lead-acid'!AU32+'Coll. portables NiCd'!AU32+'Coll. portables Li-Primary'!AU31+'POM Portables Li-Rechargeable'!AU32+'POM Portables Other'!AU32</f>
        <v>32263.061378243699</v>
      </c>
      <c r="AV25" s="51">
        <f>'Coll. portables Zn-based'!AV32+'Coll. portables NiMH'!AV32+'Coll. portables Lead-acid'!AV32+'Coll. portables NiCd'!AV32+'Coll. portables Li-Primary'!AV31+'POM Portables Li-Rechargeable'!AV32+'POM Portables Other'!AV32</f>
        <v>34038.078984958665</v>
      </c>
      <c r="AW25" s="51">
        <f>'Coll. portables Zn-based'!AW32+'Coll. portables NiMH'!AW32+'Coll. portables Lead-acid'!AW32+'Coll. portables NiCd'!AW32+'Coll. portables Li-Primary'!AW31+'POM Portables Li-Rechargeable'!AW32+'POM Portables Other'!AW32</f>
        <v>35934.228891386643</v>
      </c>
      <c r="AX25" s="51">
        <f>'Coll. portables Zn-based'!AX32+'Coll. portables NiMH'!AX32+'Coll. portables Lead-acid'!AX32+'Coll. portables NiCd'!AX32+'Coll. portables Li-Primary'!AX31+'POM Portables Li-Rechargeable'!AX32+'POM Portables Other'!AX32</f>
        <v>37961.342736090475</v>
      </c>
      <c r="AY25" s="51">
        <f>'Coll. portables Zn-based'!AY32+'Coll. portables NiMH'!AY32+'Coll. portables Lead-acid'!AY32+'Coll. portables NiCd'!AY32+'Coll. portables Li-Primary'!AY31+'POM Portables Li-Rechargeable'!AY32+'POM Portables Other'!AY32</f>
        <v>40130.141229427485</v>
      </c>
      <c r="AZ25" s="51">
        <f>'Coll. portables Zn-based'!AZ32+'Coll. portables NiMH'!AZ32+'Coll. portables Lead-acid'!AZ32+'Coll. portables NiCd'!AZ32+'Coll. portables Li-Primary'!AZ31+'POM Portables Li-Rechargeable'!AZ32+'POM Portables Other'!AZ32</f>
        <v>42452.319064672578</v>
      </c>
    </row>
    <row r="26" spans="1:52" x14ac:dyDescent="0.35">
      <c r="A26" s="1" t="s">
        <v>23</v>
      </c>
      <c r="B26" s="23">
        <f>'Coll. portables Zn-based'!B33+'Coll. portables NiMH'!B33+'Coll. portables Lead-acid'!B33+'Coll. portables NiCd'!B33+'Coll. portables Li-Primary'!B32+'POM Portables Li-Rechargeable'!B33+'POM Portables Other'!B33</f>
        <v>331.33741266510867</v>
      </c>
      <c r="C26" s="23">
        <f>'Coll. portables Zn-based'!C33+'Coll. portables NiMH'!C33+'Coll. portables Lead-acid'!C33+'Coll. portables NiCd'!C33+'Coll. portables Li-Primary'!C32+'POM Portables Li-Rechargeable'!C33+'POM Portables Other'!C33</f>
        <v>341.62284691445376</v>
      </c>
      <c r="D26" s="23">
        <f>'Coll. portables Zn-based'!D33+'Coll. portables NiMH'!D33+'Coll. portables Lead-acid'!D33+'Coll. portables NiCd'!D33+'Coll. portables Li-Primary'!D32+'POM Portables Li-Rechargeable'!D33+'POM Portables Other'!D33</f>
        <v>352.56272076268846</v>
      </c>
      <c r="E26" s="23">
        <f>'Coll. portables Zn-based'!E33+'Coll. portables NiMH'!E33+'Coll. portables Lead-acid'!E33+'Coll. portables NiCd'!E33+'Coll. portables Li-Primary'!E32+'POM Portables Li-Rechargeable'!E33+'POM Portables Other'!E33</f>
        <v>364.89610379886909</v>
      </c>
      <c r="F26" s="23">
        <f>'Coll. portables Zn-based'!F33+'Coll. portables NiMH'!F33+'Coll. portables Lead-acid'!F33+'Coll. portables NiCd'!F33+'Coll. portables Li-Primary'!F32+'POM Portables Li-Rechargeable'!F33+'POM Portables Other'!F33</f>
        <v>383.53231361765387</v>
      </c>
      <c r="G26" s="23">
        <f>'Coll. portables Zn-based'!G33+'Coll. portables NiMH'!G33+'Coll. portables Lead-acid'!G33+'Coll. portables NiCd'!G33+'Coll. portables Li-Primary'!G32+'POM Portables Li-Rechargeable'!G33+'POM Portables Other'!G33</f>
        <v>379.91562441493755</v>
      </c>
      <c r="H26" s="23">
        <f>'Coll. portables Zn-based'!H33+'Coll. portables NiMH'!H33+'Coll. portables Lead-acid'!H33+'Coll. portables NiCd'!H33+'Coll. portables Li-Primary'!H32+'POM Portables Li-Rechargeable'!H33+'POM Portables Other'!H33</f>
        <v>405.48717917783614</v>
      </c>
      <c r="I26" s="23">
        <f>'Coll. portables Zn-based'!I33+'Coll. portables NiMH'!I33+'Coll. portables Lead-acid'!I33+'Coll. portables NiCd'!I33+'Coll. portables Li-Primary'!I32+'POM Portables Li-Rechargeable'!I33+'POM Portables Other'!I33</f>
        <v>385.89996836955481</v>
      </c>
      <c r="J26" s="23">
        <f>'Coll. portables Zn-based'!J33+'Coll. portables NiMH'!J33+'Coll. portables Lead-acid'!J33+'Coll. portables NiCd'!J33+'Coll. portables Li-Primary'!J32+'POM Portables Li-Rechargeable'!J33+'POM Portables Other'!J33</f>
        <v>392.67615928181573</v>
      </c>
      <c r="K26" s="23">
        <f>'Coll. portables Zn-based'!K33+'Coll. portables NiMH'!K33+'Coll. portables Lead-acid'!K33+'Coll. portables NiCd'!K33+'Coll. portables Li-Primary'!K32+'POM Portables Li-Rechargeable'!K33+'POM Portables Other'!K33</f>
        <v>388.37890038814311</v>
      </c>
      <c r="L26" s="23">
        <f>'Coll. portables Zn-based'!L33+'Coll. portables NiMH'!L33+'Coll. portables Lead-acid'!L33+'Coll. portables NiCd'!L33+'Coll. portables Li-Primary'!L32+'POM Portables Li-Rechargeable'!L33+'POM Portables Other'!L33</f>
        <v>390.26946746474346</v>
      </c>
      <c r="M26" s="31">
        <v>411</v>
      </c>
      <c r="N26" s="31">
        <v>448</v>
      </c>
      <c r="O26" s="31">
        <v>486</v>
      </c>
      <c r="P26" s="31">
        <v>489</v>
      </c>
      <c r="Q26" s="31">
        <v>527</v>
      </c>
      <c r="R26" s="31">
        <v>711</v>
      </c>
      <c r="S26" s="31">
        <v>732</v>
      </c>
      <c r="T26" s="31">
        <v>669</v>
      </c>
      <c r="U26" s="31">
        <v>753</v>
      </c>
      <c r="V26" s="31">
        <v>388</v>
      </c>
      <c r="W26" s="31">
        <v>427</v>
      </c>
      <c r="X26" s="51">
        <f>'Coll. portables Zn-based'!X33+'Coll. portables NiMH'!X33+'Coll. portables Lead-acid'!X33+'Coll. portables NiCd'!X33+'Coll. portables Li-Primary'!X32+'POM Portables Li-Rechargeable'!X33+'POM Portables Other'!X33</f>
        <v>454.42898964312923</v>
      </c>
      <c r="Y26" s="51">
        <f>'Coll. portables Zn-based'!Y33+'Coll. portables NiMH'!Y33+'Coll. portables Lead-acid'!Y33+'Coll. portables NiCd'!Y33+'Coll. portables Li-Primary'!Y32+'POM Portables Li-Rechargeable'!Y33+'POM Portables Other'!Y33</f>
        <v>476.32365410404481</v>
      </c>
      <c r="Z26" s="51">
        <f>'Coll. portables Zn-based'!Z33+'Coll. portables NiMH'!Z33+'Coll. portables Lead-acid'!Z33+'Coll. portables NiCd'!Z33+'Coll. portables Li-Primary'!Z32+'POM Portables Li-Rechargeable'!Z33+'POM Portables Other'!Z33</f>
        <v>499.86685147506557</v>
      </c>
      <c r="AA26" s="51">
        <f>'Coll. portables Zn-based'!AA33+'Coll. portables NiMH'!AA33+'Coll. portables Lead-acid'!AA33+'Coll. portables NiCd'!AA33+'Coll. portables Li-Primary'!AA32+'POM Portables Li-Rechargeable'!AA33+'POM Portables Other'!AA33</f>
        <v>524.97986677514359</v>
      </c>
      <c r="AB26" s="51">
        <f>'Coll. portables Zn-based'!AB33+'Coll. portables NiMH'!AB33+'Coll. portables Lead-acid'!AB33+'Coll. portables NiCd'!AB33+'Coll. portables Li-Primary'!AB32+'POM Portables Li-Rechargeable'!AB33+'POM Portables Other'!AB33</f>
        <v>551.88895497559758</v>
      </c>
      <c r="AC26" s="51">
        <f>'Coll. portables Zn-based'!AC33+'Coll. portables NiMH'!AC33+'Coll. portables Lead-acid'!AC33+'Coll. portables NiCd'!AC33+'Coll. portables Li-Primary'!AC32+'POM Portables Li-Rechargeable'!AC33+'POM Portables Other'!AC33</f>
        <v>580.56050189165671</v>
      </c>
      <c r="AD26" s="51">
        <f>'Coll. portables Zn-based'!AD33+'Coll. portables NiMH'!AD33+'Coll. portables Lead-acid'!AD33+'Coll. portables NiCd'!AD33+'Coll. portables Li-Primary'!AD32+'POM Portables Li-Rechargeable'!AD33+'POM Portables Other'!AD33</f>
        <v>611.22630855477269</v>
      </c>
      <c r="AE26" s="51">
        <f>'Coll. portables Zn-based'!AE33+'Coll. portables NiMH'!AE33+'Coll. portables Lead-acid'!AE33+'Coll. portables NiCd'!AE33+'Coll. portables Li-Primary'!AE32+'POM Portables Li-Rechargeable'!AE33+'POM Portables Other'!AE33</f>
        <v>643.89330519250962</v>
      </c>
      <c r="AF26" s="51">
        <f>'Coll. portables Zn-based'!AF33+'Coll. portables NiMH'!AF33+'Coll. portables Lead-acid'!AF33+'Coll. portables NiCd'!AF33+'Coll. portables Li-Primary'!AF32+'POM Portables Li-Rechargeable'!AF33+'POM Portables Other'!AF33</f>
        <v>678.88600245969053</v>
      </c>
      <c r="AG26" s="51">
        <f>'Coll. portables Zn-based'!AG33+'Coll. portables NiMH'!AG33+'Coll. portables Lead-acid'!AG33+'Coll. portables NiCd'!AG33+'Coll. portables Li-Primary'!AG32+'POM Portables Li-Rechargeable'!AG33+'POM Portables Other'!AG33</f>
        <v>716.17418067073106</v>
      </c>
      <c r="AH26" s="51">
        <f>'Coll. portables Zn-based'!AH33+'Coll. portables NiMH'!AH33+'Coll. portables Lead-acid'!AH33+'Coll. portables NiCd'!AH33+'Coll. portables Li-Primary'!AH32+'POM Portables Li-Rechargeable'!AH33+'POM Portables Other'!AH33</f>
        <v>756.02034388164395</v>
      </c>
      <c r="AI26" s="51">
        <f>'Coll. portables Zn-based'!AI33+'Coll. portables NiMH'!AI33+'Coll. portables Lead-acid'!AI33+'Coll. portables NiCd'!AI33+'Coll. portables Li-Primary'!AI32+'POM Portables Li-Rechargeable'!AI33+'POM Portables Other'!AI33</f>
        <v>798.50976358355024</v>
      </c>
      <c r="AJ26" s="51">
        <f>'Coll. portables Zn-based'!AJ33+'Coll. portables NiMH'!AJ33+'Coll. portables Lead-acid'!AJ33+'Coll. portables NiCd'!AJ33+'Coll. portables Li-Primary'!AJ32+'POM Portables Li-Rechargeable'!AJ33+'POM Portables Other'!AJ33</f>
        <v>843.9307252839302</v>
      </c>
      <c r="AK26" s="51">
        <f>'Coll. portables Zn-based'!AK33+'Coll. portables NiMH'!AK33+'Coll. portables Lead-acid'!AK33+'Coll. portables NiCd'!AK33+'Coll. portables Li-Primary'!AK32+'POM Portables Li-Rechargeable'!AK33+'POM Portables Other'!AK33</f>
        <v>892.41033238636146</v>
      </c>
      <c r="AL26" s="51">
        <f>'Coll. portables Zn-based'!AL33+'Coll. portables NiMH'!AL33+'Coll. portables Lead-acid'!AL33+'Coll. portables NiCd'!AL33+'Coll. portables Li-Primary'!AL32+'POM Portables Li-Rechargeable'!AL33+'POM Portables Other'!AL33</f>
        <v>944.27072450164655</v>
      </c>
      <c r="AM26" s="51">
        <f>'Coll. portables Zn-based'!AM33+'Coll. portables NiMH'!AM33+'Coll. portables Lead-acid'!AM33+'Coll. portables NiCd'!AM33+'Coll. portables Li-Primary'!AM32+'POM Portables Li-Rechargeable'!AM33+'POM Portables Other'!AM33</f>
        <v>999.68523476765483</v>
      </c>
      <c r="AN26" s="51">
        <f>'Coll. portables Zn-based'!AN33+'Coll. portables NiMH'!AN33+'Coll. portables Lead-acid'!AN33+'Coll. portables NiCd'!AN33+'Coll. portables Li-Primary'!AN32+'POM Portables Li-Rechargeable'!AN33+'POM Portables Other'!AN33</f>
        <v>1058.9370012820934</v>
      </c>
      <c r="AO26" s="51">
        <f>'Coll. portables Zn-based'!AO33+'Coll. portables NiMH'!AO33+'Coll. portables Lead-acid'!AO33+'Coll. portables NiCd'!AO33+'Coll. portables Li-Primary'!AO32+'POM Portables Li-Rechargeable'!AO33+'POM Portables Other'!AO33</f>
        <v>1122.3348974454784</v>
      </c>
      <c r="AP26" s="51">
        <f>'Coll. portables Zn-based'!AP33+'Coll. portables NiMH'!AP33+'Coll. portables Lead-acid'!AP33+'Coll. portables NiCd'!AP33+'Coll. portables Li-Primary'!AP32+'POM Portables Li-Rechargeable'!AP33+'POM Portables Other'!AP33</f>
        <v>1171.3536477365897</v>
      </c>
      <c r="AQ26" s="51">
        <f>'Coll. portables Zn-based'!AQ33+'Coll. portables NiMH'!AQ33+'Coll. portables Lead-acid'!AQ33+'Coll. portables NiCd'!AQ33+'Coll. portables Li-Primary'!AQ32+'POM Portables Li-Rechargeable'!AQ33+'POM Portables Other'!AQ33</f>
        <v>1232.0400557677976</v>
      </c>
      <c r="AR26" s="51">
        <f>'Coll. portables Zn-based'!AR33+'Coll. portables NiMH'!AR33+'Coll. portables Lead-acid'!AR33+'Coll. portables NiCd'!AR33+'Coll. portables Li-Primary'!AR32+'POM Portables Li-Rechargeable'!AR33+'POM Portables Other'!AR33</f>
        <v>1296.6208736601895</v>
      </c>
      <c r="AS26" s="51">
        <f>'Coll. portables Zn-based'!AS33+'Coll. portables NiMH'!AS33+'Coll. portables Lead-acid'!AS33+'Coll. portables NiCd'!AS33+'Coll. portables Li-Primary'!AS32+'POM Portables Li-Rechargeable'!AS33+'POM Portables Other'!AS33</f>
        <v>1365.3978374169567</v>
      </c>
      <c r="AT26" s="51">
        <f>'Coll. portables Zn-based'!AT33+'Coll. portables NiMH'!AT33+'Coll. portables Lead-acid'!AT33+'Coll. portables NiCd'!AT33+'Coll. portables Li-Primary'!AT32+'POM Portables Li-Rechargeable'!AT33+'POM Portables Other'!AT33</f>
        <v>1438.6992600767726</v>
      </c>
      <c r="AU26" s="51">
        <f>'Coll. portables Zn-based'!AU33+'Coll. portables NiMH'!AU33+'Coll. portables Lead-acid'!AU33+'Coll. portables NiCd'!AU33+'Coll. portables Li-Primary'!AU32+'POM Portables Li-Rechargeable'!AU33+'POM Portables Other'!AU33</f>
        <v>1516.8825378231736</v>
      </c>
      <c r="AV26" s="51">
        <f>'Coll. portables Zn-based'!AV33+'Coll. portables NiMH'!AV33+'Coll. portables Lead-acid'!AV33+'Coll. portables NiCd'!AV33+'Coll. portables Li-Primary'!AV32+'POM Portables Li-Rechargeable'!AV33+'POM Portables Other'!AV33</f>
        <v>1600.3369000855932</v>
      </c>
      <c r="AW26" s="51">
        <f>'Coll. portables Zn-based'!AW33+'Coll. portables NiMH'!AW33+'Coll. portables Lead-acid'!AW33+'Coll. portables NiCd'!AW33+'Coll. portables Li-Primary'!AW32+'POM Portables Li-Rechargeable'!AW33+'POM Portables Other'!AW33</f>
        <v>1689.486427727604</v>
      </c>
      <c r="AX26" s="51">
        <f>'Coll. portables Zn-based'!AX33+'Coll. portables NiMH'!AX33+'Coll. portables Lead-acid'!AX33+'Coll. portables NiCd'!AX33+'Coll. portables Li-Primary'!AX32+'POM Portables Li-Rechargeable'!AX33+'POM Portables Other'!AX33</f>
        <v>1784.7933658126663</v>
      </c>
      <c r="AY26" s="51">
        <f>'Coll. portables Zn-based'!AY33+'Coll. portables NiMH'!AY33+'Coll. portables Lead-acid'!AY33+'Coll. portables NiCd'!AY33+'Coll. portables Li-Primary'!AY32+'POM Portables Li-Rechargeable'!AY33+'POM Portables Other'!AY33</f>
        <v>1886.7617600710792</v>
      </c>
      <c r="AZ26" s="51">
        <f>'Coll. portables Zn-based'!AZ33+'Coll. portables NiMH'!AZ33+'Coll. portables Lead-acid'!AZ33+'Coll. portables NiCd'!AZ33+'Coll. portables Li-Primary'!AZ32+'POM Portables Li-Rechargeable'!AZ33+'POM Portables Other'!AZ33</f>
        <v>1995.9414490877778</v>
      </c>
    </row>
    <row r="27" spans="1:52" x14ac:dyDescent="0.35">
      <c r="A27" s="1" t="s">
        <v>24</v>
      </c>
      <c r="B27" s="23">
        <f>'Coll. portables Zn-based'!B34+'Coll. portables NiMH'!B34+'Coll. portables Lead-acid'!B34+'Coll. portables NiCd'!B34+'Coll. portables Li-Primary'!B33+'POM Portables Li-Rechargeable'!B34+'POM Portables Other'!B34</f>
        <v>128.1816267974508</v>
      </c>
      <c r="C27" s="23">
        <f>'Coll. portables Zn-based'!C34+'Coll. portables NiMH'!C34+'Coll. portables Lead-acid'!C34+'Coll. portables NiCd'!C34+'Coll. portables Li-Primary'!C33+'POM Portables Li-Rechargeable'!C34+'POM Portables Other'!C34</f>
        <v>132.16066340486171</v>
      </c>
      <c r="D27" s="23">
        <f>'Coll. portables Zn-based'!D34+'Coll. portables NiMH'!D34+'Coll. portables Lead-acid'!D34+'Coll. portables NiCd'!D34+'Coll. portables Li-Primary'!D33+'POM Portables Li-Rechargeable'!D34+'POM Portables Other'!D34</f>
        <v>136.39287737534664</v>
      </c>
      <c r="E27" s="23">
        <f>'Coll. portables Zn-based'!E34+'Coll. portables NiMH'!E34+'Coll. portables Lead-acid'!E34+'Coll. portables NiCd'!E34+'Coll. portables Li-Primary'!E33+'POM Portables Li-Rechargeable'!E34+'POM Portables Other'!E34</f>
        <v>141.16418614116836</v>
      </c>
      <c r="F27" s="23">
        <f>'Coll. portables Zn-based'!F34+'Coll. portables NiMH'!F34+'Coll. portables Lead-acid'!F34+'Coll. portables NiCd'!F34+'Coll. portables Li-Primary'!F33+'POM Portables Li-Rechargeable'!F34+'POM Portables Other'!F34</f>
        <v>148.37381475719459</v>
      </c>
      <c r="G27" s="23">
        <f>'Coll. portables Zn-based'!G34+'Coll. portables NiMH'!G34+'Coll. portables Lead-acid'!G34+'Coll. portables NiCd'!G34+'Coll. portables Li-Primary'!G33+'POM Portables Li-Rechargeable'!G34+'POM Portables Other'!G34</f>
        <v>146.97465762037731</v>
      </c>
      <c r="H27" s="23">
        <f>'Coll. portables Zn-based'!H34+'Coll. portables NiMH'!H34+'Coll. portables Lead-acid'!H34+'Coll. portables NiCd'!H34+'Coll. portables Li-Primary'!H33+'POM Portables Li-Rechargeable'!H34+'POM Portables Other'!H34</f>
        <v>156.86730289361546</v>
      </c>
      <c r="I27" s="23">
        <f>'Coll. portables Zn-based'!I34+'Coll. portables NiMH'!I34+'Coll. portables Lead-acid'!I34+'Coll. portables NiCd'!I34+'Coll. portables Li-Primary'!I33+'POM Portables Li-Rechargeable'!I34+'POM Portables Other'!I34</f>
        <v>149.28976878530221</v>
      </c>
      <c r="J27" s="23">
        <f>'Coll. portables Zn-based'!J34+'Coll. portables NiMH'!J34+'Coll. portables Lead-acid'!J34+'Coll. portables NiCd'!J34+'Coll. portables Li-Primary'!J33+'POM Portables Li-Rechargeable'!J34+'POM Portables Other'!J34</f>
        <v>151.91121490464403</v>
      </c>
      <c r="K27" s="23">
        <f>'Coll. portables Zn-based'!K34+'Coll. portables NiMH'!K34+'Coll. portables Lead-acid'!K34+'Coll. portables NiCd'!K34+'Coll. portables Li-Primary'!K33+'POM Portables Li-Rechargeable'!K34+'POM Portables Other'!K34</f>
        <v>150.24877168300432</v>
      </c>
      <c r="L27" s="23">
        <f>'Coll. portables Zn-based'!L34+'Coll. portables NiMH'!L34+'Coll. portables Lead-acid'!L34+'Coll. portables NiCd'!L34+'Coll. portables Li-Primary'!L33+'POM Portables Li-Rechargeable'!L34+'POM Portables Other'!L34</f>
        <v>150.98015894621463</v>
      </c>
      <c r="M27" s="31">
        <v>159</v>
      </c>
      <c r="N27" s="31">
        <v>312</v>
      </c>
      <c r="O27" s="40">
        <f>P27-N27</f>
        <v>467</v>
      </c>
      <c r="P27" s="31">
        <v>779</v>
      </c>
      <c r="Q27" s="31">
        <v>506</v>
      </c>
      <c r="R27" s="31">
        <v>766</v>
      </c>
      <c r="S27" s="31">
        <v>1407</v>
      </c>
      <c r="T27" s="31">
        <v>1540</v>
      </c>
      <c r="U27" s="31">
        <v>1881</v>
      </c>
      <c r="V27" s="31">
        <v>2092</v>
      </c>
      <c r="W27" s="31">
        <v>3187</v>
      </c>
      <c r="X27" s="51">
        <f>'Coll. portables Zn-based'!X34+'Coll. portables NiMH'!X34+'Coll. portables Lead-acid'!X34+'Coll. portables NiCd'!X34+'Coll. portables Li-Primary'!X33+'POM Portables Li-Rechargeable'!X34+'POM Portables Other'!X34</f>
        <v>3391.721756423075</v>
      </c>
      <c r="Y27" s="51">
        <f>'Coll. portables Zn-based'!Y34+'Coll. portables NiMH'!Y34+'Coll. portables Lead-acid'!Y34+'Coll. portables NiCd'!Y34+'Coll. portables Li-Primary'!Y33+'POM Portables Li-Rechargeable'!Y34+'POM Portables Other'!Y34</f>
        <v>3555.1369686875664</v>
      </c>
      <c r="Z27" s="51">
        <f>'Coll. portables Zn-based'!Z34+'Coll. portables NiMH'!Z34+'Coll. portables Lead-acid'!Z34+'Coll. portables NiCd'!Z34+'Coll. portables Li-Primary'!Z33+'POM Portables Li-Rechargeable'!Z34+'POM Portables Other'!Z34</f>
        <v>3730.8563364192837</v>
      </c>
      <c r="AA27" s="51">
        <f>'Coll. portables Zn-based'!AA34+'Coll. portables NiMH'!AA34+'Coll. portables Lead-acid'!AA34+'Coll. portables NiCd'!AA34+'Coll. portables Li-Primary'!AA33+'POM Portables Li-Rechargeable'!AA34+'POM Portables Other'!AA34</f>
        <v>3918.2923545957447</v>
      </c>
      <c r="AB27" s="51">
        <f>'Coll. portables Zn-based'!AB34+'Coll. portables NiMH'!AB34+'Coll. portables Lead-acid'!AB34+'Coll. portables NiCd'!AB34+'Coll. portables Li-Primary'!AB33+'POM Portables Li-Rechargeable'!AB34+'POM Portables Other'!AB34</f>
        <v>4119.1337224993658</v>
      </c>
      <c r="AC27" s="51">
        <f>'Coll. portables Zn-based'!AC34+'Coll. portables NiMH'!AC34+'Coll. portables Lead-acid'!AC34+'Coll. portables NiCd'!AC34+'Coll. portables Li-Primary'!AC33+'POM Portables Li-Rechargeable'!AC34+'POM Portables Other'!AC34</f>
        <v>4333.1295539314051</v>
      </c>
      <c r="AD27" s="51">
        <f>'Coll. portables Zn-based'!AD34+'Coll. portables NiMH'!AD34+'Coll. portables Lead-acid'!AD34+'Coll. portables NiCd'!AD34+'Coll. portables Li-Primary'!AD33+'POM Portables Li-Rechargeable'!AD34+'POM Portables Other'!AD34</f>
        <v>4562.0099423045922</v>
      </c>
      <c r="AE27" s="51">
        <f>'Coll. portables Zn-based'!AE34+'Coll. portables NiMH'!AE34+'Coll. portables Lead-acid'!AE34+'Coll. portables NiCd'!AE34+'Coll. portables Li-Primary'!AE33+'POM Portables Li-Rechargeable'!AE34+'POM Portables Other'!AE34</f>
        <v>4805.8266127600191</v>
      </c>
      <c r="AF27" s="51">
        <f>'Coll. portables Zn-based'!AF34+'Coll. portables NiMH'!AF34+'Coll. portables Lead-acid'!AF34+'Coll. portables NiCd'!AF34+'Coll. portables Li-Primary'!AF33+'POM Portables Li-Rechargeable'!AF34+'POM Portables Other'!AF34</f>
        <v>5067.0016155480889</v>
      </c>
      <c r="AG27" s="51">
        <f>'Coll. portables Zn-based'!AG34+'Coll. portables NiMH'!AG34+'Coll. portables Lead-acid'!AG34+'Coll. portables NiCd'!AG34+'Coll. portables Li-Primary'!AG33+'POM Portables Li-Rechargeable'!AG34+'POM Portables Other'!AG34</f>
        <v>5345.3093999944249</v>
      </c>
      <c r="AH27" s="51">
        <f>'Coll. portables Zn-based'!AH34+'Coll. portables NiMH'!AH34+'Coll. portables Lead-acid'!AH34+'Coll. portables NiCd'!AH34+'Coll. portables Li-Primary'!AH33+'POM Portables Li-Rechargeable'!AH34+'POM Portables Other'!AH34</f>
        <v>5642.7092176833685</v>
      </c>
      <c r="AI27" s="51">
        <f>'Coll. portables Zn-based'!AI34+'Coll. portables NiMH'!AI34+'Coll. portables Lead-acid'!AI34+'Coll. portables NiCd'!AI34+'Coll. portables Li-Primary'!AI33+'POM Portables Li-Rechargeable'!AI34+'POM Portables Other'!AI34</f>
        <v>5959.8375094631729</v>
      </c>
      <c r="AJ27" s="51">
        <f>'Coll. portables Zn-based'!AJ34+'Coll. portables NiMH'!AJ34+'Coll. portables Lead-acid'!AJ34+'Coll. portables NiCd'!AJ34+'Coll. portables Li-Primary'!AJ33+'POM Portables Li-Rechargeable'!AJ34+'POM Portables Other'!AJ34</f>
        <v>6298.8459519435264</v>
      </c>
      <c r="AK27" s="51">
        <f>'Coll. portables Zn-based'!AK34+'Coll. portables NiMH'!AK34+'Coll. portables Lead-acid'!AK34+'Coll. portables NiCd'!AK34+'Coll. portables Li-Primary'!AK33+'POM Portables Li-Rechargeable'!AK34+'POM Portables Other'!AK34</f>
        <v>6660.6832068274798</v>
      </c>
      <c r="AL27" s="51">
        <f>'Coll. portables Zn-based'!AL34+'Coll. portables NiMH'!AL34+'Coll. portables Lead-acid'!AL34+'Coll. portables NiCd'!AL34+'Coll. portables Li-Primary'!AL33+'POM Portables Li-Rechargeable'!AL34+'POM Portables Other'!AL34</f>
        <v>7047.7536276036244</v>
      </c>
      <c r="AM27" s="51">
        <f>'Coll. portables Zn-based'!AM34+'Coll. portables NiMH'!AM34+'Coll. portables Lead-acid'!AM34+'Coll. portables NiCd'!AM34+'Coll. portables Li-Primary'!AM33+'POM Portables Li-Rechargeable'!AM34+'POM Portables Other'!AM34</f>
        <v>7461.350920853668</v>
      </c>
      <c r="AN27" s="51">
        <f>'Coll. portables Zn-based'!AN34+'Coll. portables NiMH'!AN34+'Coll. portables Lead-acid'!AN34+'Coll. portables NiCd'!AN34+'Coll. portables Li-Primary'!AN33+'POM Portables Li-Rechargeable'!AN34+'POM Portables Other'!AN34</f>
        <v>7903.5883444637757</v>
      </c>
      <c r="AO27" s="51">
        <f>'Coll. portables Zn-based'!AO34+'Coll. portables NiMH'!AO34+'Coll. portables Lead-acid'!AO34+'Coll. portables NiCd'!AO34+'Coll. portables Li-Primary'!AO33+'POM Portables Li-Rechargeable'!AO34+'POM Portables Other'!AO34</f>
        <v>8376.7712369057153</v>
      </c>
      <c r="AP27" s="51">
        <f>'Coll. portables Zn-based'!AP34+'Coll. portables NiMH'!AP34+'Coll. portables Lead-acid'!AP34+'Coll. portables NiCd'!AP34+'Coll. portables Li-Primary'!AP33+'POM Portables Li-Rechargeable'!AP34+'POM Portables Other'!AP34</f>
        <v>8742.6324949332811</v>
      </c>
      <c r="AQ27" s="51">
        <f>'Coll. portables Zn-based'!AQ34+'Coll. portables NiMH'!AQ34+'Coll. portables Lead-acid'!AQ34+'Coll. portables NiCd'!AQ34+'Coll. portables Li-Primary'!AQ33+'POM Portables Li-Rechargeable'!AQ34+'POM Portables Other'!AQ34</f>
        <v>9195.5776527680846</v>
      </c>
      <c r="AR27" s="51">
        <f>'Coll. portables Zn-based'!AR34+'Coll. portables NiMH'!AR34+'Coll. portables Lead-acid'!AR34+'Coll. portables NiCd'!AR34+'Coll. portables Li-Primary'!AR33+'POM Portables Li-Rechargeable'!AR34+'POM Portables Other'!AR34</f>
        <v>9677.5895183958419</v>
      </c>
      <c r="AS27" s="51">
        <f>'Coll. portables Zn-based'!AS34+'Coll. portables NiMH'!AS34+'Coll. portables Lead-acid'!AS34+'Coll. portables NiCd'!AS34+'Coll. portables Li-Primary'!AS33+'POM Portables Li-Rechargeable'!AS34+'POM Portables Other'!AS34</f>
        <v>10190.920158894241</v>
      </c>
      <c r="AT27" s="51">
        <f>'Coll. portables Zn-based'!AT34+'Coll. portables NiMH'!AT34+'Coll. portables Lead-acid'!AT34+'Coll. portables NiCd'!AT34+'Coll. portables Li-Primary'!AT33+'POM Portables Li-Rechargeable'!AT34+'POM Portables Other'!AT34</f>
        <v>10738.020004366917</v>
      </c>
      <c r="AU27" s="51">
        <f>'Coll. portables Zn-based'!AU34+'Coll. portables NiMH'!AU34+'Coll. portables Lead-acid'!AU34+'Coll. portables NiCd'!AU34+'Coll. portables Li-Primary'!AU33+'POM Portables Li-Rechargeable'!AU34+'POM Portables Other'!AU34</f>
        <v>11321.556552792632</v>
      </c>
      <c r="AV27" s="51">
        <f>'Coll. portables Zn-based'!AV34+'Coll. portables NiMH'!AV34+'Coll. portables Lead-acid'!AV34+'Coll. portables NiCd'!AV34+'Coll. portables Li-Primary'!AV33+'POM Portables Li-Rechargeable'!AV34+'POM Portables Other'!AV34</f>
        <v>11944.434895954999</v>
      </c>
      <c r="AW27" s="51">
        <f>'Coll. portables Zn-based'!AW34+'Coll. portables NiMH'!AW34+'Coll. portables Lead-acid'!AW34+'Coll. portables NiCd'!AW34+'Coll. portables Li-Primary'!AW33+'POM Portables Li-Rechargeable'!AW34+'POM Portables Other'!AW34</f>
        <v>12609.820246294787</v>
      </c>
      <c r="AX27" s="51">
        <f>'Coll. portables Zn-based'!AX34+'Coll. portables NiMH'!AX34+'Coll. portables Lead-acid'!AX34+'Coll. portables NiCd'!AX34+'Coll. portables Li-Primary'!AX33+'POM Portables Li-Rechargeable'!AX34+'POM Portables Other'!AX34</f>
        <v>13321.162662400391</v>
      </c>
      <c r="AY27" s="51">
        <f>'Coll. portables Zn-based'!AY34+'Coll. portables NiMH'!AY34+'Coll. portables Lead-acid'!AY34+'Coll. portables NiCd'!AY34+'Coll. portables Li-Primary'!AY33+'POM Portables Li-Rechargeable'!AY34+'POM Portables Other'!AY34</f>
        <v>14082.224190507093</v>
      </c>
      <c r="AZ27" s="51">
        <f>'Coll. portables Zn-based'!AZ34+'Coll. portables NiMH'!AZ34+'Coll. portables Lead-acid'!AZ34+'Coll. portables NiCd'!AZ34+'Coll. portables Li-Primary'!AZ33+'POM Portables Li-Rechargeable'!AZ34+'POM Portables Other'!AZ34</f>
        <v>14897.108660990041</v>
      </c>
    </row>
    <row r="28" spans="1:52" x14ac:dyDescent="0.35">
      <c r="A28" s="1" t="s">
        <v>25</v>
      </c>
      <c r="B28" s="23">
        <f>'Coll. portables Zn-based'!B35+'Coll. portables NiMH'!B35+'Coll. portables Lead-acid'!B35+'Coll. portables NiCd'!B35+'Coll. portables Li-Primary'!B34+'POM Portables Li-Rechargeable'!B35+'POM Portables Other'!B35</f>
        <v>340.20532395298261</v>
      </c>
      <c r="C28" s="23">
        <f>'Coll. portables Zn-based'!C35+'Coll. portables NiMH'!C35+'Coll. portables Lead-acid'!C35+'Coll. portables NiCd'!C35+'Coll. portables Li-Primary'!C34+'POM Portables Li-Rechargeable'!C35+'POM Portables Other'!C35</f>
        <v>350.76603746447574</v>
      </c>
      <c r="D28" s="23">
        <f>'Coll. portables Zn-based'!D35+'Coll. portables NiMH'!D35+'Coll. portables Lead-acid'!D35+'Coll. portables NiCd'!D35+'Coll. portables Li-Primary'!D34+'POM Portables Li-Rechargeable'!D35+'POM Portables Other'!D35</f>
        <v>361.99870598991367</v>
      </c>
      <c r="E28" s="23">
        <f>'Coll. portables Zn-based'!E35+'Coll. portables NiMH'!E35+'Coll. portables Lead-acid'!E35+'Coll. portables NiCd'!E35+'Coll. portables Li-Primary'!E34+'POM Portables Li-Rechargeable'!E35+'POM Portables Other'!E35</f>
        <v>374.66217956964181</v>
      </c>
      <c r="F28" s="23">
        <f>'Coll. portables Zn-based'!F35+'Coll. portables NiMH'!F35+'Coll. portables Lead-acid'!F35+'Coll. portables NiCd'!F35+'Coll. portables Li-Primary'!F34+'POM Portables Li-Rechargeable'!F35+'POM Portables Other'!F35</f>
        <v>393.79716872664227</v>
      </c>
      <c r="G28" s="23">
        <f>'Coll. portables Zn-based'!G35+'Coll. portables NiMH'!G35+'Coll. portables Lead-acid'!G35+'Coll. portables NiCd'!G35+'Coll. portables Li-Primary'!G34+'POM Portables Li-Rechargeable'!G35+'POM Portables Other'!G35</f>
        <v>390.08368248930321</v>
      </c>
      <c r="H28" s="23">
        <f>'Coll. portables Zn-based'!H35+'Coll. portables NiMH'!H35+'Coll. portables Lead-acid'!H35+'Coll. portables NiCd'!H35+'Coll. portables Li-Primary'!H34+'POM Portables Li-Rechargeable'!H35+'POM Portables Other'!H35</f>
        <v>416.33963409500444</v>
      </c>
      <c r="I28" s="23">
        <f>'Coll. portables Zn-based'!I35+'Coll. portables NiMH'!I35+'Coll. portables Lead-acid'!I35+'Coll. portables NiCd'!I35+'Coll. portables Li-Primary'!I34+'POM Portables Li-Rechargeable'!I35+'POM Portables Other'!I35</f>
        <v>396.22819136728026</v>
      </c>
      <c r="J28" s="23">
        <f>'Coll. portables Zn-based'!J35+'Coll. portables NiMH'!J35+'Coll. portables Lead-acid'!J35+'Coll. portables NiCd'!J35+'Coll. portables Li-Primary'!J34+'POM Portables Li-Rechargeable'!J35+'POM Portables Other'!J35</f>
        <v>403.18574018716862</v>
      </c>
      <c r="K28" s="23">
        <f>'Coll. portables Zn-based'!K35+'Coll. portables NiMH'!K35+'Coll. portables Lead-acid'!K35+'Coll. portables NiCd'!K35+'Coll. portables Li-Primary'!K34+'POM Portables Li-Rechargeable'!K35+'POM Portables Other'!K35</f>
        <v>398.77346949828819</v>
      </c>
      <c r="L28" s="23">
        <f>'Coll. portables Zn-based'!L35+'Coll. portables NiMH'!L35+'Coll. portables Lead-acid'!L35+'Coll. portables NiCd'!L35+'Coll. portables Li-Primary'!L34+'POM Portables Li-Rechargeable'!L35+'POM Portables Other'!L35</f>
        <v>400.71463569372702</v>
      </c>
      <c r="M28" s="31">
        <v>422</v>
      </c>
      <c r="N28" s="31">
        <v>592</v>
      </c>
      <c r="O28" s="31">
        <v>468</v>
      </c>
      <c r="P28" s="31">
        <v>617</v>
      </c>
      <c r="Q28" s="31">
        <v>482</v>
      </c>
      <c r="R28" s="31">
        <v>478</v>
      </c>
      <c r="S28" s="31">
        <v>1104</v>
      </c>
      <c r="T28" s="31">
        <v>813</v>
      </c>
      <c r="U28" s="31">
        <v>891</v>
      </c>
      <c r="V28" s="31">
        <v>922</v>
      </c>
      <c r="W28" s="31">
        <v>954</v>
      </c>
      <c r="X28" s="51">
        <f>'Coll. portables Zn-based'!X35+'Coll. portables NiMH'!X35+'Coll. portables Lead-acid'!X35+'Coll. portables NiCd'!X35+'Coll. portables Li-Primary'!X34+'POM Portables Li-Rechargeable'!X35+'POM Portables Other'!X35</f>
        <v>1015.2816302565464</v>
      </c>
      <c r="Y28" s="51">
        <f>'Coll. portables Zn-based'!Y35+'Coll. portables NiMH'!Y35+'Coll. portables Lead-acid'!Y35+'Coll. portables NiCd'!Y35+'Coll. portables Li-Primary'!Y34+'POM Portables Li-Rechargeable'!Y35+'POM Portables Other'!Y35</f>
        <v>1064.1985152582172</v>
      </c>
      <c r="Z28" s="51">
        <f>'Coll. portables Zn-based'!Z35+'Coll. portables NiMH'!Z35+'Coll. portables Lead-acid'!Z35+'Coll. portables NiCd'!Z35+'Coll. portables Li-Primary'!Z34+'POM Portables Li-Rechargeable'!Z35+'POM Portables Other'!Z35</f>
        <v>1116.7985393611536</v>
      </c>
      <c r="AA28" s="51">
        <f>'Coll. portables Zn-based'!AA35+'Coll. portables NiMH'!AA35+'Coll. portables Lead-acid'!AA35+'Coll. portables NiCd'!AA35+'Coll. portables Li-Primary'!AA34+'POM Portables Li-Rechargeable'!AA35+'POM Portables Other'!AA35</f>
        <v>1172.9058381814687</v>
      </c>
      <c r="AB28" s="51">
        <f>'Coll. portables Zn-based'!AB35+'Coll. portables NiMH'!AB35+'Coll. portables Lead-acid'!AB35+'Coll. portables NiCd'!AB35+'Coll. portables Li-Primary'!AB34+'POM Portables Li-Rechargeable'!AB35+'POM Portables Other'!AB35</f>
        <v>1233.0259087745203</v>
      </c>
      <c r="AC28" s="51">
        <f>'Coll. portables Zn-based'!AC35+'Coll. portables NiMH'!AC35+'Coll. portables Lead-acid'!AC35+'Coll. portables NiCd'!AC35+'Coll. portables Li-Primary'!AC34+'POM Portables Li-Rechargeable'!AC35+'POM Portables Other'!AC35</f>
        <v>1297.0836505963478</v>
      </c>
      <c r="AD28" s="51">
        <f>'Coll. portables Zn-based'!AD35+'Coll. portables NiMH'!AD35+'Coll. portables Lead-acid'!AD35+'Coll. portables NiCd'!AD35+'Coll. portables Li-Primary'!AD34+'POM Portables Li-Rechargeable'!AD35+'POM Portables Other'!AD35</f>
        <v>1365.5969516656987</v>
      </c>
      <c r="AE28" s="51">
        <f>'Coll. portables Zn-based'!AE35+'Coll. portables NiMH'!AE35+'Coll. portables Lead-acid'!AE35+'Coll. portables NiCd'!AE35+'Coll. portables Li-Primary'!AE34+'POM Portables Li-Rechargeable'!AE35+'POM Portables Other'!AE35</f>
        <v>1438.5812954418132</v>
      </c>
      <c r="AF28" s="51">
        <f>'Coll. portables Zn-based'!AF35+'Coll. portables NiMH'!AF35+'Coll. portables Lead-acid'!AF35+'Coll. portables NiCd'!AF35+'Coll. portables Li-Primary'!AF34+'POM Portables Li-Rechargeable'!AF35+'POM Portables Other'!AF35</f>
        <v>1516.7617010457723</v>
      </c>
      <c r="AG28" s="51">
        <f>'Coll. portables Zn-based'!AG35+'Coll. portables NiMH'!AG35+'Coll. portables Lead-acid'!AG35+'Coll. portables NiCd'!AG35+'Coll. portables Li-Primary'!AG34+'POM Portables Li-Rechargeable'!AG35+'POM Portables Other'!AG35</f>
        <v>1600.0706518966683</v>
      </c>
      <c r="AH28" s="51">
        <f>'Coll. portables Zn-based'!AH35+'Coll. portables NiMH'!AH35+'Coll. portables Lead-acid'!AH35+'Coll. portables NiCd'!AH35+'Coll. portables Li-Primary'!AH34+'POM Portables Li-Rechargeable'!AH35+'POM Portables Other'!AH35</f>
        <v>1689.0946324662489</v>
      </c>
      <c r="AI28" s="51">
        <f>'Coll. portables Zn-based'!AI35+'Coll. portables NiMH'!AI35+'Coll. portables Lead-acid'!AI35+'Coll. portables NiCd'!AI35+'Coll. portables Li-Primary'!AI34+'POM Portables Li-Rechargeable'!AI35+'POM Portables Other'!AI35</f>
        <v>1784.0241556410001</v>
      </c>
      <c r="AJ28" s="51">
        <f>'Coll. portables Zn-based'!AJ35+'Coll. portables NiMH'!AJ35+'Coll. portables Lead-acid'!AJ35+'Coll. portables NiCd'!AJ35+'Coll. portables Li-Primary'!AJ34+'POM Portables Li-Rechargeable'!AJ35+'POM Portables Other'!AJ35</f>
        <v>1885.5033066062515</v>
      </c>
      <c r="AK28" s="51">
        <f>'Coll. portables Zn-based'!AK35+'Coll. portables NiMH'!AK35+'Coll. portables Lead-acid'!AK35+'Coll. portables NiCd'!AK35+'Coll. portables Li-Primary'!AK34+'POM Portables Li-Rechargeable'!AK35+'POM Portables Other'!AK35</f>
        <v>1993.8160587742127</v>
      </c>
      <c r="AL28" s="51">
        <f>'Coll. portables Zn-based'!AL35+'Coll. portables NiMH'!AL35+'Coll. portables Lead-acid'!AL35+'Coll. portables NiCd'!AL35+'Coll. portables Li-Primary'!AL34+'POM Portables Li-Rechargeable'!AL35+'POM Portables Other'!AL35</f>
        <v>2109.6821338982922</v>
      </c>
      <c r="AM28" s="51">
        <f>'Coll. portables Zn-based'!AM35+'Coll. portables NiMH'!AM35+'Coll. portables Lead-acid'!AM35+'Coll. portables NiCd'!AM35+'Coll. portables Li-Primary'!AM34+'POM Portables Li-Rechargeable'!AM35+'POM Portables Other'!AM35</f>
        <v>2233.4887914949477</v>
      </c>
      <c r="AN28" s="51">
        <f>'Coll. portables Zn-based'!AN35+'Coll. portables NiMH'!AN35+'Coll. portables Lead-acid'!AN35+'Coll. portables NiCd'!AN35+'Coll. portables Li-Primary'!AN34+'POM Portables Li-Rechargeable'!AN35+'POM Portables Other'!AN35</f>
        <v>2365.8686164475812</v>
      </c>
      <c r="AO28" s="51">
        <f>'Coll. portables Zn-based'!AO35+'Coll. portables NiMH'!AO35+'Coll. portables Lead-acid'!AO35+'Coll. portables NiCd'!AO35+'Coll. portables Li-Primary'!AO34+'POM Portables Li-Rechargeable'!AO35+'POM Portables Other'!AO35</f>
        <v>2507.5116912482122</v>
      </c>
      <c r="AP28" s="51">
        <f>'Coll. portables Zn-based'!AP35+'Coll. portables NiMH'!AP35+'Coll. portables Lead-acid'!AP35+'Coll. portables NiCd'!AP35+'Coll. portables Li-Primary'!AP34+'POM Portables Li-Rechargeable'!AP35+'POM Portables Other'!AP35</f>
        <v>2617.0289928353782</v>
      </c>
      <c r="AQ28" s="51">
        <f>'Coll. portables Zn-based'!AQ35+'Coll. portables NiMH'!AQ35+'Coll. portables Lead-acid'!AQ35+'Coll. portables NiCd'!AQ35+'Coll. portables Li-Primary'!AQ34+'POM Portables Li-Rechargeable'!AQ35+'POM Portables Other'!AQ35</f>
        <v>2752.6140824414033</v>
      </c>
      <c r="AR28" s="51">
        <f>'Coll. portables Zn-based'!AR35+'Coll. portables NiMH'!AR35+'Coll. portables Lead-acid'!AR35+'Coll. portables NiCd'!AR35+'Coll. portables Li-Primary'!AR34+'POM Portables Li-Rechargeable'!AR35+'POM Portables Other'!AR35</f>
        <v>2896.9000315499325</v>
      </c>
      <c r="AS28" s="51">
        <f>'Coll. portables Zn-based'!AS35+'Coll. portables NiMH'!AS35+'Coll. portables Lead-acid'!AS35+'Coll. portables NiCd'!AS35+'Coll. portables Li-Primary'!AS34+'POM Portables Li-Rechargeable'!AS35+'POM Portables Other'!AS35</f>
        <v>3050.5609763367138</v>
      </c>
      <c r="AT28" s="51">
        <f>'Coll. portables Zn-based'!AT35+'Coll. portables NiMH'!AT35+'Coll. portables Lead-acid'!AT35+'Coll. portables NiCd'!AT35+'Coll. portables Li-Primary'!AT34+'POM Portables Li-Rechargeable'!AT35+'POM Portables Other'!AT35</f>
        <v>3214.3304311785505</v>
      </c>
      <c r="AU28" s="51">
        <f>'Coll. portables Zn-based'!AU35+'Coll. portables NiMH'!AU35+'Coll. portables Lead-acid'!AU35+'Coll. portables NiCd'!AU35+'Coll. portables Li-Primary'!AU34+'POM Portables Li-Rechargeable'!AU35+'POM Portables Other'!AU35</f>
        <v>3389.0068877829221</v>
      </c>
      <c r="AV28" s="51">
        <f>'Coll. portables Zn-based'!AV35+'Coll. portables NiMH'!AV35+'Coll. portables Lead-acid'!AV35+'Coll. portables NiCd'!AV35+'Coll. portables Li-Primary'!AV34+'POM Portables Li-Rechargeable'!AV35+'POM Portables Other'!AV35</f>
        <v>3575.4599594418178</v>
      </c>
      <c r="AW28" s="51">
        <f>'Coll. portables Zn-based'!AW35+'Coll. portables NiMH'!AW35+'Coll. portables Lead-acid'!AW35+'Coll. portables NiCd'!AW35+'Coll. portables Li-Primary'!AW34+'POM Portables Li-Rechargeable'!AW35+'POM Portables Other'!AW35</f>
        <v>3774.637124243875</v>
      </c>
      <c r="AX28" s="51">
        <f>'Coll. portables Zn-based'!AX35+'Coll. portables NiMH'!AX35+'Coll. portables Lead-acid'!AX35+'Coll. portables NiCd'!AX35+'Coll. portables Li-Primary'!AX34+'POM Portables Li-Rechargeable'!AX35+'POM Portables Other'!AX35</f>
        <v>3987.5711264292368</v>
      </c>
      <c r="AY28" s="51">
        <f>'Coll. portables Zn-based'!AY35+'Coll. portables NiMH'!AY35+'Coll. portables Lead-acid'!AY35+'Coll. portables NiCd'!AY35+'Coll. portables Li-Primary'!AY34+'POM Portables Li-Rechargeable'!AY35+'POM Portables Other'!AY35</f>
        <v>4215.3881009550596</v>
      </c>
      <c r="AZ28" s="51">
        <f>'Coll. portables Zn-based'!AZ35+'Coll. portables NiMH'!AZ35+'Coll. portables Lead-acid'!AZ35+'Coll. portables NiCd'!AZ35+'Coll. portables Li-Primary'!AZ34+'POM Portables Li-Rechargeable'!AZ35+'POM Portables Other'!AZ35</f>
        <v>4459.3164928096958</v>
      </c>
    </row>
    <row r="29" spans="1:52" x14ac:dyDescent="0.35">
      <c r="A29" s="1" t="s">
        <v>26</v>
      </c>
      <c r="B29" s="23">
        <f>'Coll. portables Zn-based'!B36+'Coll. portables NiMH'!B36+'Coll. portables Lead-acid'!B36+'Coll. portables NiCd'!B36+'Coll. portables Li-Primary'!B35+'POM Portables Li-Rechargeable'!B36+'POM Portables Other'!B36</f>
        <v>207.18665463487329</v>
      </c>
      <c r="C29" s="23">
        <f>'Coll. portables Zn-based'!C36+'Coll. portables NiMH'!C36+'Coll. portables Lead-acid'!C36+'Coll. portables NiCd'!C36+'Coll. portables Li-Primary'!C35+'POM Portables Li-Rechargeable'!C36+'POM Portables Other'!C36</f>
        <v>213.61817921414755</v>
      </c>
      <c r="D29" s="23">
        <f>'Coll. portables Zn-based'!D36+'Coll. portables NiMH'!D36+'Coll. portables Lead-acid'!D36+'Coll. portables NiCd'!D36+'Coll. portables Li-Primary'!D35+'POM Portables Li-Rechargeable'!D36+'POM Portables Other'!D36</f>
        <v>220.45892758153511</v>
      </c>
      <c r="E29" s="23">
        <f>'Coll. portables Zn-based'!E36+'Coll. portables NiMH'!E36+'Coll. portables Lead-acid'!E36+'Coll. portables NiCd'!E36+'Coll. portables Li-Primary'!E35+'POM Portables Li-Rechargeable'!E36+'POM Portables Other'!E36</f>
        <v>228.17104300805198</v>
      </c>
      <c r="F29" s="23">
        <f>'Coll. portables Zn-based'!F36+'Coll. portables NiMH'!F36+'Coll. portables Lead-acid'!F36+'Coll. portables NiCd'!F36+'Coll. portables Li-Primary'!F35+'POM Portables Li-Rechargeable'!F36+'POM Portables Other'!F36</f>
        <v>239.82434209181767</v>
      </c>
      <c r="G29" s="23">
        <f>'Coll. portables Zn-based'!G36+'Coll. portables NiMH'!G36+'Coll. portables Lead-acid'!G36+'Coll. portables NiCd'!G36+'Coll. portables Li-Primary'!G35+'POM Portables Li-Rechargeable'!G36+'POM Portables Other'!G36</f>
        <v>237.5628113738174</v>
      </c>
      <c r="H29" s="23">
        <f>'Coll. portables Zn-based'!H36+'Coll. portables NiMH'!H36+'Coll. portables Lead-acid'!H36+'Coll. portables NiCd'!H36+'Coll. portables Li-Primary'!H35+'POM Portables Li-Rechargeable'!H36+'POM Portables Other'!H36</f>
        <v>253.55281033747903</v>
      </c>
      <c r="I29" s="23">
        <f>'Coll. portables Zn-based'!I36+'Coll. portables NiMH'!I36+'Coll. portables Lead-acid'!I36+'Coll. portables NiCd'!I36+'Coll. portables Li-Primary'!I35+'POM Portables Li-Rechargeable'!I36+'POM Portables Other'!I36</f>
        <v>241.30484640140048</v>
      </c>
      <c r="J29" s="23">
        <f>'Coll. portables Zn-based'!J36+'Coll. portables NiMH'!J36+'Coll. portables Lead-acid'!J36+'Coll. portables NiCd'!J36+'Coll. portables Li-Primary'!J35+'POM Portables Li-Rechargeable'!J36+'POM Portables Other'!J36</f>
        <v>245.5420266068775</v>
      </c>
      <c r="K29" s="23">
        <f>'Coll. portables Zn-based'!K36+'Coll. portables NiMH'!K36+'Coll. portables Lead-acid'!K36+'Coll. portables NiCd'!K36+'Coll. portables Li-Primary'!K35+'POM Portables Li-Rechargeable'!K36+'POM Portables Other'!K36</f>
        <v>242.85493284611385</v>
      </c>
      <c r="L29" s="23">
        <f>'Coll. portables Zn-based'!L36+'Coll. portables NiMH'!L36+'Coll. portables Lead-acid'!L36+'Coll. portables NiCd'!L36+'Coll. portables Li-Primary'!L35+'POM Portables Li-Rechargeable'!L36+'POM Portables Other'!L36</f>
        <v>244.03711225897587</v>
      </c>
      <c r="M29" s="31">
        <v>257</v>
      </c>
      <c r="N29" s="31">
        <v>273</v>
      </c>
      <c r="O29" s="31">
        <v>228</v>
      </c>
      <c r="P29" s="31">
        <v>210</v>
      </c>
      <c r="Q29" s="31">
        <v>247</v>
      </c>
      <c r="R29" s="31">
        <v>268</v>
      </c>
      <c r="S29" s="31">
        <v>271</v>
      </c>
      <c r="T29" s="31">
        <v>320</v>
      </c>
      <c r="U29" s="31">
        <v>307</v>
      </c>
      <c r="V29" s="31">
        <v>343</v>
      </c>
      <c r="W29" s="31">
        <v>346</v>
      </c>
      <c r="X29" s="51">
        <f>'Coll. portables Zn-based'!X36+'Coll. portables NiMH'!X36+'Coll. portables Lead-acid'!X36+'Coll. portables NiCd'!X36+'Coll. portables Li-Primary'!X35+'POM Portables Li-Rechargeable'!X36+'POM Portables Other'!X36</f>
        <v>368.225832357196</v>
      </c>
      <c r="Y29" s="51">
        <f>'Coll. portables Zn-based'!Y36+'Coll. portables NiMH'!Y36+'Coll. portables Lead-acid'!Y36+'Coll. portables NiCd'!Y36+'Coll. portables Li-Primary'!Y35+'POM Portables Li-Rechargeable'!Y36+'POM Portables Other'!Y36</f>
        <v>385.96717639344143</v>
      </c>
      <c r="Z29" s="51">
        <f>'Coll. portables Zn-based'!Z36+'Coll. portables NiMH'!Z36+'Coll. portables Lead-acid'!Z36+'Coll. portables NiCd'!Z36+'Coll. portables Li-Primary'!Z35+'POM Portables Li-Rechargeable'!Z36+'POM Portables Other'!Z36</f>
        <v>405.0443339821374</v>
      </c>
      <c r="AA29" s="51">
        <f>'Coll. portables Zn-based'!AA36+'Coll. portables NiMH'!AA36+'Coll. portables Lead-acid'!AA36+'Coll. portables NiCd'!AA36+'Coll. portables Li-Primary'!AA35+'POM Portables Li-Rechargeable'!AA36+'POM Portables Other'!AA36</f>
        <v>425.39352202388682</v>
      </c>
      <c r="AB29" s="51">
        <f>'Coll. portables Zn-based'!AB36+'Coll. portables NiMH'!AB36+'Coll. portables Lead-acid'!AB36+'Coll. portables NiCd'!AB36+'Coll. portables Li-Primary'!AB35+'POM Portables Li-Rechargeable'!AB36+'POM Portables Other'!AB36</f>
        <v>447.19807592870421</v>
      </c>
      <c r="AC29" s="51">
        <f>'Coll. portables Zn-based'!AC36+'Coll. portables NiMH'!AC36+'Coll. portables Lead-acid'!AC36+'Coll. portables NiCd'!AC36+'Coll. portables Li-Primary'!AC35+'POM Portables Li-Rechargeable'!AC36+'POM Portables Other'!AC36</f>
        <v>470.43075797309882</v>
      </c>
      <c r="AD29" s="51">
        <f>'Coll. portables Zn-based'!AD36+'Coll. portables NiMH'!AD36+'Coll. portables Lead-acid'!AD36+'Coll. portables NiCd'!AD36+'Coll. portables Li-Primary'!AD35+'POM Portables Li-Rechargeable'!AD36+'POM Portables Other'!AD36</f>
        <v>495.2793975642889</v>
      </c>
      <c r="AE29" s="51">
        <f>'Coll. portables Zn-based'!AE36+'Coll. portables NiMH'!AE36+'Coll. portables Lead-acid'!AE36+'Coll. portables NiCd'!AE36+'Coll. portables Li-Primary'!AE35+'POM Portables Li-Rechargeable'!AE36+'POM Portables Other'!AE36</f>
        <v>521.7496102965066</v>
      </c>
      <c r="AF29" s="51">
        <f>'Coll. portables Zn-based'!AF36+'Coll. portables NiMH'!AF36+'Coll. portables Lead-acid'!AF36+'Coll. portables NiCd'!AF36+'Coll. portables Li-Primary'!AF35+'POM Portables Li-Rechargeable'!AF36+'POM Portables Other'!AF36</f>
        <v>550.10434859731367</v>
      </c>
      <c r="AG29" s="51">
        <f>'Coll. portables Zn-based'!AG36+'Coll. portables NiMH'!AG36+'Coll. portables Lead-acid'!AG36+'Coll. portables NiCd'!AG36+'Coll. portables Li-Primary'!AG35+'POM Portables Li-Rechargeable'!AG36+'POM Portables Other'!AG36</f>
        <v>580.31912532101376</v>
      </c>
      <c r="AH29" s="51">
        <f>'Coll. portables Zn-based'!AH36+'Coll. portables NiMH'!AH36+'Coll. portables Lead-acid'!AH36+'Coll. portables NiCd'!AH36+'Coll. portables Li-Primary'!AH35+'POM Portables Li-Rechargeable'!AH36+'POM Portables Other'!AH36</f>
        <v>612.60664867224523</v>
      </c>
      <c r="AI29" s="51">
        <f>'Coll. portables Zn-based'!AI36+'Coll. portables NiMH'!AI36+'Coll. portables Lead-acid'!AI36+'Coll. portables NiCd'!AI36+'Coll. portables Li-Primary'!AI35+'POM Portables Li-Rechargeable'!AI36+'POM Portables Other'!AI36</f>
        <v>647.03601451969178</v>
      </c>
      <c r="AJ29" s="51">
        <f>'Coll. portables Zn-based'!AJ36+'Coll. portables NiMH'!AJ36+'Coll. portables Lead-acid'!AJ36+'Coll. portables NiCd'!AJ36+'Coll. portables Li-Primary'!AJ35+'POM Portables Li-Rechargeable'!AJ36+'POM Portables Other'!AJ36</f>
        <v>683.84082189283322</v>
      </c>
      <c r="AK29" s="51">
        <f>'Coll. portables Zn-based'!AK36+'Coll. portables NiMH'!AK36+'Coll. portables Lead-acid'!AK36+'Coll. portables NiCd'!AK36+'Coll. portables Li-Primary'!AK35+'POM Portables Li-Rechargeable'!AK36+'POM Portables Other'!AK36</f>
        <v>723.12406324515462</v>
      </c>
      <c r="AL29" s="51">
        <f>'Coll. portables Zn-based'!AL36+'Coll. portables NiMH'!AL36+'Coll. portables Lead-acid'!AL36+'Coll. portables NiCd'!AL36+'Coll. portables Li-Primary'!AL35+'POM Portables Li-Rechargeable'!AL36+'POM Portables Other'!AL36</f>
        <v>765.14676973669702</v>
      </c>
      <c r="AM29" s="51">
        <f>'Coll. portables Zn-based'!AM36+'Coll. portables NiMH'!AM36+'Coll. portables Lead-acid'!AM36+'Coll. portables NiCd'!AM36+'Coll. portables Li-Primary'!AM35+'POM Portables Li-Rechargeable'!AM36+'POM Portables Other'!AM36</f>
        <v>810.04939398034776</v>
      </c>
      <c r="AN29" s="51">
        <f>'Coll. portables Zn-based'!AN36+'Coll. portables NiMH'!AN36+'Coll. portables Lead-acid'!AN36+'Coll. portables NiCd'!AN36+'Coll. portables Li-Primary'!AN35+'POM Portables Li-Rechargeable'!AN36+'POM Portables Other'!AN36</f>
        <v>858.06136403654409</v>
      </c>
      <c r="AO29" s="51">
        <f>'Coll. portables Zn-based'!AO36+'Coll. portables NiMH'!AO36+'Coll. portables Lead-acid'!AO36+'Coll. portables NiCd'!AO36+'Coll. portables Li-Primary'!AO35+'POM Portables Li-Rechargeable'!AO36+'POM Portables Other'!AO36</f>
        <v>909.43296139610197</v>
      </c>
      <c r="AP29" s="51">
        <f>'Coll. portables Zn-based'!AP36+'Coll. portables NiMH'!AP36+'Coll. portables Lead-acid'!AP36+'Coll. portables NiCd'!AP36+'Coll. portables Li-Primary'!AP35+'POM Portables Li-Rechargeable'!AP36+'POM Portables Other'!AP36</f>
        <v>949.15307287320809</v>
      </c>
      <c r="AQ29" s="51">
        <f>'Coll. portables Zn-based'!AQ36+'Coll. portables NiMH'!AQ36+'Coll. portables Lead-acid'!AQ36+'Coll. portables NiCd'!AQ36+'Coll. portables Li-Primary'!AQ35+'POM Portables Li-Rechargeable'!AQ36+'POM Portables Other'!AQ36</f>
        <v>998.32753933409356</v>
      </c>
      <c r="AR29" s="51">
        <f>'Coll. portables Zn-based'!AR36+'Coll. portables NiMH'!AR36+'Coll. portables Lead-acid'!AR36+'Coll. portables NiCd'!AR36+'Coll. portables Li-Primary'!AR35+'POM Portables Li-Rechargeable'!AR36+'POM Portables Other'!AR36</f>
        <v>1050.6576634342516</v>
      </c>
      <c r="AS29" s="51">
        <f>'Coll. portables Zn-based'!AS36+'Coll. portables NiMH'!AS36+'Coll. portables Lead-acid'!AS36+'Coll. portables NiCd'!AS36+'Coll. portables Li-Primary'!AS35+'POM Portables Li-Rechargeable'!AS36+'POM Portables Other'!AS36</f>
        <v>1106.3879431996884</v>
      </c>
      <c r="AT29" s="51">
        <f>'Coll. portables Zn-based'!AT36+'Coll. portables NiMH'!AT36+'Coll. portables Lead-acid'!AT36+'Coll. portables NiCd'!AT36+'Coll. portables Li-Primary'!AT35+'POM Portables Li-Rechargeable'!AT36+'POM Portables Other'!AT36</f>
        <v>1165.7844121465178</v>
      </c>
      <c r="AU29" s="51">
        <f>'Coll. portables Zn-based'!AU36+'Coll. portables NiMH'!AU36+'Coll. portables Lead-acid'!AU36+'Coll. portables NiCd'!AU36+'Coll. portables Li-Primary'!AU35+'POM Portables Li-Rechargeable'!AU36+'POM Portables Other'!AU36</f>
        <v>1229.1366699925477</v>
      </c>
      <c r="AV29" s="51">
        <f>'Coll. portables Zn-based'!AV36+'Coll. portables NiMH'!AV36+'Coll. portables Lead-acid'!AV36+'Coll. portables NiCd'!AV36+'Coll. portables Li-Primary'!AV35+'POM Portables Li-Rechargeable'!AV36+'POM Portables Other'!AV36</f>
        <v>1296.7601110763817</v>
      </c>
      <c r="AW29" s="51">
        <f>'Coll. portables Zn-based'!AW36+'Coll. portables NiMH'!AW36+'Coll. portables Lead-acid'!AW36+'Coll. portables NiCd'!AW36+'Coll. portables Li-Primary'!AW35+'POM Portables Li-Rechargeable'!AW36+'POM Portables Other'!AW36</f>
        <v>1368.9983700087839</v>
      </c>
      <c r="AX29" s="51">
        <f>'Coll. portables Zn-based'!AX36+'Coll. portables NiMH'!AX36+'Coll. portables Lead-acid'!AX36+'Coll. portables NiCd'!AX36+'Coll. portables Li-Primary'!AX35+'POM Portables Li-Rechargeable'!AX36+'POM Portables Other'!AX36</f>
        <v>1446.2260060215042</v>
      </c>
      <c r="AY29" s="51">
        <f>'Coll. portables Zn-based'!AY36+'Coll. portables NiMH'!AY36+'Coll. portables Lead-acid'!AY36+'Coll. portables NiCd'!AY36+'Coll. portables Li-Primary'!AY35+'POM Portables Li-Rechargeable'!AY36+'POM Portables Other'!AY36</f>
        <v>1528.8514496126304</v>
      </c>
      <c r="AZ29" s="51">
        <f>'Coll. portables Zn-based'!AZ36+'Coll. portables NiMH'!AZ36+'Coll. portables Lead-acid'!AZ36+'Coll. portables NiCd'!AZ36+'Coll. portables Li-Primary'!AZ35+'POM Portables Li-Rechargeable'!AZ36+'POM Portables Other'!AZ36</f>
        <v>1617.320237434124</v>
      </c>
    </row>
    <row r="30" spans="1:52" x14ac:dyDescent="0.35">
      <c r="A30" s="1" t="s">
        <v>27</v>
      </c>
      <c r="B30" s="23">
        <f>'Coll. portables Zn-based'!B37+'Coll. portables NiMH'!B37+'Coll. portables Lead-acid'!B37+'Coll. portables NiCd'!B37+'Coll. portables Li-Primary'!B36+'POM Portables Li-Rechargeable'!B37+'POM Portables Other'!B37</f>
        <v>2923.186029984633</v>
      </c>
      <c r="C30" s="23">
        <f>'Coll. portables Zn-based'!C37+'Coll. portables NiMH'!C37+'Coll. portables Lead-acid'!C37+'Coll. portables NiCd'!C37+'Coll. portables Li-Primary'!C36+'POM Portables Li-Rechargeable'!C37+'POM Portables Other'!C37</f>
        <v>3013.9280849435763</v>
      </c>
      <c r="D30" s="23">
        <f>'Coll. portables Zn-based'!D37+'Coll. portables NiMH'!D37+'Coll. portables Lead-acid'!D37+'Coll. portables NiCd'!D37+'Coll. portables Li-Primary'!D36+'POM Portables Li-Rechargeable'!D37+'POM Portables Other'!D37</f>
        <v>3110.4438576289749</v>
      </c>
      <c r="E30" s="23">
        <f>'Coll. portables Zn-based'!E37+'Coll. portables NiMH'!E37+'Coll. portables Lead-acid'!E37+'Coll. portables NiCd'!E37+'Coll. portables Li-Primary'!E36+'POM Portables Li-Rechargeable'!E37+'POM Portables Other'!E37</f>
        <v>3219.2537040746952</v>
      </c>
      <c r="F30" s="23">
        <f>'Coll. portables Zn-based'!F37+'Coll. portables NiMH'!F37+'Coll. portables Lead-acid'!F37+'Coll. portables NiCd'!F37+'Coll. portables Li-Primary'!F36+'POM Portables Li-Rechargeable'!F37+'POM Portables Other'!F37</f>
        <v>3383.6695113810533</v>
      </c>
      <c r="G30" s="23">
        <f>'Coll. portables Zn-based'!G37+'Coll. portables NiMH'!G37+'Coll. portables Lead-acid'!G37+'Coll. portables NiCd'!G37+'Coll. portables Li-Primary'!G36+'POM Portables Li-Rechargeable'!G37+'POM Portables Other'!G37</f>
        <v>3351.7616888772841</v>
      </c>
      <c r="H30" s="23">
        <f>'Coll. portables Zn-based'!H37+'Coll. portables NiMH'!H37+'Coll. portables Lead-acid'!H37+'Coll. portables NiCd'!H37+'Coll. portables Li-Primary'!H36+'POM Portables Li-Rechargeable'!H37+'POM Portables Other'!H37</f>
        <v>3577.363775422953</v>
      </c>
      <c r="I30" s="23">
        <f>'Coll. portables Zn-based'!I37+'Coll. portables NiMH'!I37+'Coll. portables Lead-acid'!I37+'Coll. portables NiCd'!I37+'Coll. portables Li-Primary'!I36+'POM Portables Li-Rechargeable'!I37+'POM Portables Other'!I37</f>
        <v>3404.5578717956346</v>
      </c>
      <c r="J30" s="23">
        <f>'Coll. portables Zn-based'!J37+'Coll. portables NiMH'!J37+'Coll. portables Lead-acid'!J37+'Coll. portables NiCd'!J37+'Coll. portables Li-Primary'!J36+'POM Portables Li-Rechargeable'!J37+'POM Portables Other'!J37</f>
        <v>3464.3400329826377</v>
      </c>
      <c r="K30" s="23">
        <f>'Coll. portables Zn-based'!K37+'Coll. portables NiMH'!K37+'Coll. portables Lead-acid'!K37+'Coll. portables NiCd'!K37+'Coll. portables Li-Primary'!K36+'POM Portables Li-Rechargeable'!K37+'POM Portables Other'!K37</f>
        <v>3426.4279630350543</v>
      </c>
      <c r="L30" s="23">
        <f>'Coll. portables Zn-based'!L37+'Coll. portables NiMH'!L37+'Coll. portables Lead-acid'!L37+'Coll. portables NiCd'!L37+'Coll. portables Li-Primary'!L36+'POM Portables Li-Rechargeable'!L37+'POM Portables Other'!L37</f>
        <v>3443.1072725721651</v>
      </c>
      <c r="M30" s="31">
        <v>3626</v>
      </c>
      <c r="N30" s="31">
        <v>3961</v>
      </c>
      <c r="O30" s="31">
        <v>3697</v>
      </c>
      <c r="P30" s="31">
        <v>3876</v>
      </c>
      <c r="Q30" s="31">
        <v>4710</v>
      </c>
      <c r="R30" s="31">
        <v>4511</v>
      </c>
      <c r="S30" s="31">
        <v>4670</v>
      </c>
      <c r="T30" s="31">
        <v>4592</v>
      </c>
      <c r="U30" s="31">
        <v>5740</v>
      </c>
      <c r="V30" s="31">
        <v>5482</v>
      </c>
      <c r="W30" s="31">
        <v>7473</v>
      </c>
      <c r="X30" s="51">
        <f>'Coll. portables Zn-based'!X37+'Coll. portables NiMH'!X37+'Coll. portables Lead-acid'!X37+'Coll. portables NiCd'!X37+'Coll. portables Li-Primary'!X36+'POM Portables Li-Rechargeable'!X37+'POM Portables Other'!X37</f>
        <v>7953.0394370096119</v>
      </c>
      <c r="Y30" s="51">
        <f>'Coll. portables Zn-based'!Y37+'Coll. portables NiMH'!Y37+'Coll. portables Lead-acid'!Y37+'Coll. portables NiCd'!Y37+'Coll. portables Li-Primary'!Y36+'POM Portables Li-Rechargeable'!Y37+'POM Portables Other'!Y37</f>
        <v>8336.2217028560353</v>
      </c>
      <c r="Z30" s="51">
        <f>'Coll. portables Zn-based'!Z37+'Coll. portables NiMH'!Z37+'Coll. portables Lead-acid'!Z37+'Coll. portables NiCd'!Z37+'Coll. portables Li-Primary'!Z36+'POM Portables Li-Rechargeable'!Z37+'POM Portables Other'!Z37</f>
        <v>8748.2552249957025</v>
      </c>
      <c r="AA30" s="51">
        <f>'Coll. portables Zn-based'!AA37+'Coll. portables NiMH'!AA37+'Coll. portables Lead-acid'!AA37+'Coll. portables NiCd'!AA37+'Coll. portables Li-Primary'!AA36+'POM Portables Li-Rechargeable'!AA37+'POM Portables Other'!AA37</f>
        <v>9187.7623990881712</v>
      </c>
      <c r="AB30" s="51">
        <f>'Coll. portables Zn-based'!AB37+'Coll. portables NiMH'!AB37+'Coll. portables Lead-acid'!AB37+'Coll. portables NiCd'!AB37+'Coll. portables Li-Primary'!AB36+'POM Portables Li-Rechargeable'!AB37+'POM Portables Other'!AB37</f>
        <v>9658.7029520670749</v>
      </c>
      <c r="AC30" s="51">
        <f>'Coll. portables Zn-based'!AC37+'Coll. portables NiMH'!AC37+'Coll. portables Lead-acid'!AC37+'Coll. portables NiCd'!AC37+'Coll. portables Li-Primary'!AC36+'POM Portables Li-Rechargeable'!AC37+'POM Portables Other'!AC37</f>
        <v>10160.488596338057</v>
      </c>
      <c r="AD30" s="51">
        <f>'Coll. portables Zn-based'!AD37+'Coll. portables NiMH'!AD37+'Coll. portables Lead-acid'!AD37+'Coll. portables NiCd'!AD37+'Coll. portables Li-Primary'!AD36+'POM Portables Li-Rechargeable'!AD37+'POM Portables Other'!AD37</f>
        <v>10697.176121381304</v>
      </c>
      <c r="AE30" s="51">
        <f>'Coll. portables Zn-based'!AE37+'Coll. portables NiMH'!AE37+'Coll. portables Lead-acid'!AE37+'Coll. portables NiCd'!AE37+'Coll. portables Li-Primary'!AE36+'POM Portables Li-Rechargeable'!AE37+'POM Portables Other'!AE37</f>
        <v>11268.886814294205</v>
      </c>
      <c r="AF30" s="51">
        <f>'Coll. portables Zn-based'!AF37+'Coll. portables NiMH'!AF37+'Coll. portables Lead-acid'!AF37+'Coll. portables NiCd'!AF37+'Coll. portables Li-Primary'!AF36+'POM Portables Li-Rechargeable'!AF37+'POM Portables Other'!AF37</f>
        <v>11881.299991525219</v>
      </c>
      <c r="AG30" s="51">
        <f>'Coll. portables Zn-based'!AG37+'Coll. portables NiMH'!AG37+'Coll. portables Lead-acid'!AG37+'Coll. portables NiCd'!AG37+'Coll. portables Li-Primary'!AG36+'POM Portables Li-Rechargeable'!AG37+'POM Portables Other'!AG37</f>
        <v>12533.88677319057</v>
      </c>
      <c r="AH30" s="51">
        <f>'Coll. portables Zn-based'!AH37+'Coll. portables NiMH'!AH37+'Coll. portables Lead-acid'!AH37+'Coll. portables NiCd'!AH37+'Coll. portables Li-Primary'!AH36+'POM Portables Li-Rechargeable'!AH37+'POM Portables Other'!AH37</f>
        <v>13231.241287652285</v>
      </c>
      <c r="AI30" s="51">
        <f>'Coll. portables Zn-based'!AI37+'Coll. portables NiMH'!AI37+'Coll. portables Lead-acid'!AI37+'Coll. portables NiCd'!AI37+'Coll. portables Li-Primary'!AI36+'POM Portables Li-Rechargeable'!AI37+'POM Portables Other'!AI37</f>
        <v>13974.8558858545</v>
      </c>
      <c r="AJ30" s="51">
        <f>'Coll. portables Zn-based'!AJ37+'Coll. portables NiMH'!AJ37+'Coll. portables Lead-acid'!AJ37+'Coll. portables NiCd'!AJ37+'Coll. portables Li-Primary'!AJ36+'POM Portables Li-Rechargeable'!AJ37+'POM Portables Other'!AJ37</f>
        <v>14769.775901748972</v>
      </c>
      <c r="AK30" s="51">
        <f>'Coll. portables Zn-based'!AK37+'Coll. portables NiMH'!AK37+'Coll. portables Lead-acid'!AK37+'Coll. portables NiCd'!AK37+'Coll. portables Li-Primary'!AK36+'POM Portables Li-Rechargeable'!AK37+'POM Portables Other'!AK37</f>
        <v>15618.225793731337</v>
      </c>
      <c r="AL30" s="51">
        <f>'Coll. portables Zn-based'!AL37+'Coll. portables NiMH'!AL37+'Coll. portables Lead-acid'!AL37+'Coll. portables NiCd'!AL37+'Coll. portables Li-Primary'!AL36+'POM Portables Li-Rechargeable'!AL37+'POM Portables Other'!AL37</f>
        <v>16525.843382203293</v>
      </c>
      <c r="AM30" s="51">
        <f>'Coll. portables Zn-based'!AM37+'Coll. portables NiMH'!AM37+'Coll. portables Lead-acid'!AM37+'Coll. portables NiCd'!AM37+'Coll. portables Li-Primary'!AM36+'POM Portables Li-Rechargeable'!AM37+'POM Portables Other'!AM37</f>
        <v>17495.662200043764</v>
      </c>
      <c r="AN30" s="51">
        <f>'Coll. portables Zn-based'!AN37+'Coll. portables NiMH'!AN37+'Coll. portables Lead-acid'!AN37+'Coll. portables NiCd'!AN37+'Coll. portables Li-Primary'!AN36+'POM Portables Li-Rechargeable'!AN37+'POM Portables Other'!AN37</f>
        <v>18532.637495506064</v>
      </c>
      <c r="AO30" s="51">
        <f>'Coll. portables Zn-based'!AO37+'Coll. portables NiMH'!AO37+'Coll. portables Lead-acid'!AO37+'Coll. portables NiCd'!AO37+'Coll. portables Li-Primary'!AO36+'POM Portables Li-Rechargeable'!AO37+'POM Portables Other'!AO37</f>
        <v>19642.174914777665</v>
      </c>
      <c r="AP30" s="51">
        <f>'Coll. portables Zn-based'!AP37+'Coll. portables NiMH'!AP37+'Coll. portables Lead-acid'!AP37+'Coll. portables NiCd'!AP37+'Coll. portables Li-Primary'!AP36+'POM Portables Li-Rechargeable'!AP37+'POM Portables Other'!AP37</f>
        <v>20500.060443877133</v>
      </c>
      <c r="AQ30" s="51">
        <f>'Coll. portables Zn-based'!AQ37+'Coll. portables NiMH'!AQ37+'Coll. portables Lead-acid'!AQ37+'Coll. portables NiCd'!AQ37+'Coll. portables Li-Primary'!AQ36+'POM Portables Li-Rechargeable'!AQ37+'POM Portables Other'!AQ37</f>
        <v>21562.143645790999</v>
      </c>
      <c r="AR30" s="51">
        <f>'Coll. portables Zn-based'!AR37+'Coll. portables NiMH'!AR37+'Coll. portables Lead-acid'!AR37+'Coll. portables NiCd'!AR37+'Coll. portables Li-Primary'!AR36+'POM Portables Li-Rechargeable'!AR37+'POM Portables Other'!AR37</f>
        <v>22692.383580474474</v>
      </c>
      <c r="AS30" s="51">
        <f>'Coll. portables Zn-based'!AS37+'Coll. portables NiMH'!AS37+'Coll. portables Lead-acid'!AS37+'Coll. portables NiCd'!AS37+'Coll. portables Li-Primary'!AS36+'POM Portables Li-Rechargeable'!AS37+'POM Portables Other'!AS37</f>
        <v>23896.060981304265</v>
      </c>
      <c r="AT30" s="51">
        <f>'Coll. portables Zn-based'!AT37+'Coll. portables NiMH'!AT37+'Coll. portables Lead-acid'!AT37+'Coll. portables NiCd'!AT37+'Coll. portables Li-Primary'!AT36+'POM Portables Li-Rechargeable'!AT37+'POM Portables Other'!AT37</f>
        <v>25178.921710898645</v>
      </c>
      <c r="AU30" s="51">
        <f>'Coll. portables Zn-based'!AU37+'Coll. portables NiMH'!AU37+'Coll. portables Lead-acid'!AU37+'Coll. portables NiCd'!AU37+'Coll. portables Li-Primary'!AU36+'POM Portables Li-Rechargeable'!AU37+'POM Portables Other'!AU37</f>
        <v>26547.220620966225</v>
      </c>
      <c r="AV30" s="51">
        <f>'Coll. portables Zn-based'!AV37+'Coll. portables NiMH'!AV37+'Coll. portables Lead-acid'!AV37+'Coll. portables NiCd'!AV37+'Coll. portables Li-Primary'!AV36+'POM Portables Li-Rechargeable'!AV37+'POM Portables Other'!AV37</f>
        <v>28007.769682294238</v>
      </c>
      <c r="AW30" s="51">
        <f>'Coll. portables Zn-based'!AW37+'Coll. portables NiMH'!AW37+'Coll. portables Lead-acid'!AW37+'Coll. portables NiCd'!AW37+'Coll. portables Li-Primary'!AW36+'POM Portables Li-Rechargeable'!AW37+'POM Portables Other'!AW37</f>
        <v>29567.990806577021</v>
      </c>
      <c r="AX30" s="51">
        <f>'Coll. portables Zn-based'!AX37+'Coll. portables NiMH'!AX37+'Coll. portables Lead-acid'!AX37+'Coll. portables NiCd'!AX37+'Coll. portables Li-Primary'!AX36+'POM Portables Li-Rechargeable'!AX37+'POM Portables Other'!AX37</f>
        <v>31235.973823695687</v>
      </c>
      <c r="AY30" s="51">
        <f>'Coll. portables Zn-based'!AY37+'Coll. portables NiMH'!AY37+'Coll. portables Lead-acid'!AY37+'Coll. portables NiCd'!AY37+'Coll. portables Li-Primary'!AY36+'POM Portables Li-Rechargeable'!AY37+'POM Portables Other'!AY37</f>
        <v>33020.540124147956</v>
      </c>
      <c r="AZ30" s="51">
        <f>'Coll. portables Zn-based'!AZ37+'Coll. portables NiMH'!AZ37+'Coll. portables Lead-acid'!AZ37+'Coll. portables NiCd'!AZ37+'Coll. portables Li-Primary'!AZ36+'POM Portables Li-Rechargeable'!AZ37+'POM Portables Other'!AZ37</f>
        <v>34931.312527009286</v>
      </c>
    </row>
    <row r="31" spans="1:52" x14ac:dyDescent="0.35">
      <c r="A31" s="1" t="s">
        <v>28</v>
      </c>
      <c r="B31" s="23">
        <f>'Coll. portables Zn-based'!B38+'Coll. portables NiMH'!B38+'Coll. portables Lead-acid'!B38+'Coll. portables NiCd'!B38+'Coll. portables Li-Primary'!B37+'POM Portables Li-Rechargeable'!B38+'POM Portables Other'!B38</f>
        <v>2351.8855595863552</v>
      </c>
      <c r="C31" s="23">
        <f>'Coll. portables Zn-based'!C38+'Coll. portables NiMH'!C38+'Coll. portables Lead-acid'!C38+'Coll. portables NiCd'!C38+'Coll. portables Li-Primary'!C37+'POM Portables Li-Rechargeable'!C38+'POM Portables Other'!C38</f>
        <v>2429.2344585003043</v>
      </c>
      <c r="D31" s="23">
        <f>'Coll. portables Zn-based'!D38+'Coll. portables NiMH'!D38+'Coll. portables Lead-acid'!D38+'Coll. portables NiCd'!D38+'Coll. portables Li-Primary'!D37+'POM Portables Li-Rechargeable'!D38+'POM Portables Other'!D38</f>
        <v>2512.0640018778677</v>
      </c>
      <c r="E31" s="23">
        <f>'Coll. portables Zn-based'!E38+'Coll. portables NiMH'!E38+'Coll. portables Lead-acid'!E38+'Coll. portables NiCd'!E38+'Coll. portables Li-Primary'!E37+'POM Portables Li-Rechargeable'!E38+'POM Portables Other'!E38</f>
        <v>2605.9616478965418</v>
      </c>
      <c r="F31" s="23">
        <f>'Coll. portables Zn-based'!F38+'Coll. portables NiMH'!F38+'Coll. portables Lead-acid'!F38+'Coll. portables NiCd'!F38+'Coll. portables Li-Primary'!F37+'POM Portables Li-Rechargeable'!F38+'POM Portables Other'!F38</f>
        <v>2738.1496236501093</v>
      </c>
      <c r="G31" s="23">
        <f>'Coll. portables Zn-based'!G38+'Coll. portables NiMH'!G38+'Coll. portables Lead-acid'!G38+'Coll. portables NiCd'!G38+'Coll. portables Li-Primary'!G37+'POM Portables Li-Rechargeable'!G38+'POM Portables Other'!G38</f>
        <v>2735.4396311816799</v>
      </c>
      <c r="H31" s="23">
        <f>'Coll. portables Zn-based'!H38+'Coll. portables NiMH'!H38+'Coll. portables Lead-acid'!H38+'Coll. portables NiCd'!H38+'Coll. portables Li-Primary'!H37+'POM Portables Li-Rechargeable'!H38+'POM Portables Other'!H38</f>
        <v>2921.3231657903052</v>
      </c>
      <c r="I31" s="23">
        <f>'Coll. portables Zn-based'!I38+'Coll. portables NiMH'!I38+'Coll. portables Lead-acid'!I38+'Coll. portables NiCd'!I38+'Coll. portables Li-Primary'!I37+'POM Portables Li-Rechargeable'!I38+'POM Portables Other'!I38</f>
        <v>2774.4927508018659</v>
      </c>
      <c r="J31" s="23">
        <f>'Coll. portables Zn-based'!J38+'Coll. portables NiMH'!J38+'Coll. portables Lead-acid'!J38+'Coll. portables NiCd'!J38+'Coll. portables Li-Primary'!J37+'POM Portables Li-Rechargeable'!J38+'POM Portables Other'!J38</f>
        <v>2838.9911897675133</v>
      </c>
      <c r="K31" s="23">
        <f>'Coll. portables Zn-based'!K38+'Coll. portables NiMH'!K38+'Coll. portables Lead-acid'!K38+'Coll. portables NiCd'!K38+'Coll. portables Li-Primary'!K37+'POM Portables Li-Rechargeable'!K38+'POM Portables Other'!K38</f>
        <v>2795.7804305745667</v>
      </c>
      <c r="L31" s="23">
        <f>'Coll. portables Zn-based'!L38+'Coll. portables NiMH'!L38+'Coll. portables Lead-acid'!L38+'Coll. portables NiCd'!L38+'Coll. portables Li-Primary'!L37+'POM Portables Li-Rechargeable'!L38+'POM Portables Other'!L38</f>
        <v>2839.9776516105435</v>
      </c>
      <c r="M31" s="31">
        <v>3028</v>
      </c>
      <c r="N31" s="31">
        <v>3585</v>
      </c>
      <c r="O31" s="31">
        <v>3620</v>
      </c>
      <c r="P31" s="31">
        <v>3381</v>
      </c>
      <c r="Q31" s="31">
        <v>3532</v>
      </c>
      <c r="R31" s="31">
        <v>2931</v>
      </c>
      <c r="S31" s="31">
        <v>3475</v>
      </c>
      <c r="T31" s="31">
        <v>3192</v>
      </c>
      <c r="U31" s="31">
        <v>3696</v>
      </c>
      <c r="V31" s="31">
        <v>3437</v>
      </c>
      <c r="W31" s="31">
        <v>3722</v>
      </c>
      <c r="X31" s="51">
        <f>'Coll. portables Zn-based'!X38+'Coll. portables NiMH'!X38+'Coll. portables Lead-acid'!X38+'Coll. portables NiCd'!X38+'Coll. portables Li-Primary'!X37+'POM Portables Li-Rechargeable'!X38+'POM Portables Other'!X38</f>
        <v>3961.0882891141141</v>
      </c>
      <c r="Y31" s="51">
        <f>'Coll. portables Zn-based'!Y38+'Coll. portables NiMH'!Y38+'Coll. portables Lead-acid'!Y38+'Coll. portables NiCd'!Y38+'Coll. portables Li-Primary'!Y37+'POM Portables Li-Rechargeable'!Y38+'POM Portables Other'!Y38</f>
        <v>4151.9359264057484</v>
      </c>
      <c r="Z31" s="51">
        <f>'Coll. portables Zn-based'!Z38+'Coll. portables NiMH'!Z38+'Coll. portables Lead-acid'!Z38+'Coll. portables NiCd'!Z38+'Coll. portables Li-Primary'!Z37+'POM Portables Li-Rechargeable'!Z38+'POM Portables Other'!Z38</f>
        <v>4357.1532112182531</v>
      </c>
      <c r="AA31" s="51">
        <f>'Coll. portables Zn-based'!AA38+'Coll. portables NiMH'!AA38+'Coll. portables Lead-acid'!AA38+'Coll. portables NiCd'!AA38+'Coll. portables Li-Primary'!AA37+'POM Portables Li-Rechargeable'!AA38+'POM Portables Other'!AA38</f>
        <v>4576.0540143725639</v>
      </c>
      <c r="AB31" s="51">
        <f>'Coll. portables Zn-based'!AB38+'Coll. portables NiMH'!AB38+'Coll. portables Lead-acid'!AB38+'Coll. portables NiCd'!AB38+'Coll. portables Li-Primary'!AB37+'POM Portables Li-Rechargeable'!AB38+'POM Portables Other'!AB38</f>
        <v>4810.6105162041558</v>
      </c>
      <c r="AC31" s="51">
        <f>'Coll. portables Zn-based'!AC38+'Coll. portables NiMH'!AC38+'Coll. portables Lead-acid'!AC38+'Coll. portables NiCd'!AC38+'Coll. portables Li-Primary'!AC37+'POM Portables Li-Rechargeable'!AC38+'POM Portables Other'!AC38</f>
        <v>5060.5297143811385</v>
      </c>
      <c r="AD31" s="51">
        <f>'Coll. portables Zn-based'!AD38+'Coll. portables NiMH'!AD38+'Coll. portables Lead-acid'!AD38+'Coll. portables NiCd'!AD38+'Coll. portables Li-Primary'!AD37+'POM Portables Li-Rechargeable'!AD38+'POM Portables Other'!AD38</f>
        <v>5327.8321321800113</v>
      </c>
      <c r="AE31" s="51">
        <f>'Coll. portables Zn-based'!AE38+'Coll. portables NiMH'!AE38+'Coll. portables Lead-acid'!AE38+'Coll. portables NiCd'!AE38+'Coll. portables Li-Primary'!AE37+'POM Portables Li-Rechargeable'!AE38+'POM Portables Other'!AE38</f>
        <v>5612.578177813868</v>
      </c>
      <c r="AF31" s="51">
        <f>'Coll. portables Zn-based'!AF38+'Coll. portables NiMH'!AF38+'Coll. portables Lead-acid'!AF38+'Coll. portables NiCd'!AF38+'Coll. portables Li-Primary'!AF37+'POM Portables Li-Rechargeable'!AF38+'POM Portables Other'!AF38</f>
        <v>5917.596489824281</v>
      </c>
      <c r="AG31" s="51">
        <f>'Coll. portables Zn-based'!AG38+'Coll. portables NiMH'!AG38+'Coll. portables Lead-acid'!AG38+'Coll. portables NiCd'!AG38+'Coll. portables Li-Primary'!AG37+'POM Portables Li-Rechargeable'!AG38+'POM Portables Other'!AG38</f>
        <v>6242.62365446478</v>
      </c>
      <c r="AH31" s="51">
        <f>'Coll. portables Zn-based'!AH38+'Coll. portables NiMH'!AH38+'Coll. portables Lead-acid'!AH38+'Coll. portables NiCd'!AH38+'Coll. portables Li-Primary'!AH37+'POM Portables Li-Rechargeable'!AH38+'POM Portables Other'!AH38</f>
        <v>6589.9478218442118</v>
      </c>
      <c r="AI31" s="51">
        <f>'Coll. portables Zn-based'!AI38+'Coll. portables NiMH'!AI38+'Coll. portables Lead-acid'!AI38+'Coll. portables NiCd'!AI38+'Coll. portables Li-Primary'!AI37+'POM Portables Li-Rechargeable'!AI38+'POM Portables Other'!AI38</f>
        <v>6960.3122717985352</v>
      </c>
      <c r="AJ31" s="51">
        <f>'Coll. portables Zn-based'!AJ38+'Coll. portables NiMH'!AJ38+'Coll. portables Lead-acid'!AJ38+'Coll. portables NiCd'!AJ38+'Coll. portables Li-Primary'!AJ37+'POM Portables Li-Rechargeable'!AJ38+'POM Portables Other'!AJ38</f>
        <v>7356.22988174892</v>
      </c>
      <c r="AK31" s="51">
        <f>'Coll. portables Zn-based'!AK38+'Coll. portables NiMH'!AK38+'Coll. portables Lead-acid'!AK38+'Coll. portables NiCd'!AK38+'Coll. portables Li-Primary'!AK37+'POM Portables Li-Rechargeable'!AK38+'POM Portables Other'!AK38</f>
        <v>7778.8085647354519</v>
      </c>
      <c r="AL31" s="51">
        <f>'Coll. portables Zn-based'!AL38+'Coll. portables NiMH'!AL38+'Coll. portables Lead-acid'!AL38+'Coll. portables NiCd'!AL38+'Coll. portables Li-Primary'!AL37+'POM Portables Li-Rechargeable'!AL38+'POM Portables Other'!AL38</f>
        <v>8230.8562917918698</v>
      </c>
      <c r="AM31" s="51">
        <f>'Coll. portables Zn-based'!AM38+'Coll. portables NiMH'!AM38+'Coll. portables Lead-acid'!AM38+'Coll. portables NiCd'!AM38+'Coll. portables Li-Primary'!AM37+'POM Portables Li-Rechargeable'!AM38+'POM Portables Other'!AM38</f>
        <v>8713.8839433377343</v>
      </c>
      <c r="AN31" s="51">
        <f>'Coll. portables Zn-based'!AN38+'Coll. portables NiMH'!AN38+'Coll. portables Lead-acid'!AN38+'Coll. portables NiCd'!AN38+'Coll. portables Li-Primary'!AN37+'POM Portables Li-Rechargeable'!AN38+'POM Portables Other'!AN38</f>
        <v>9230.3595287399348</v>
      </c>
      <c r="AO31" s="51">
        <f>'Coll. portables Zn-based'!AO38+'Coll. portables NiMH'!AO38+'Coll. portables Lead-acid'!AO38+'Coll. portables NiCd'!AO38+'Coll. portables Li-Primary'!AO37+'POM Portables Li-Rechargeable'!AO38+'POM Portables Other'!AO38</f>
        <v>9782.9753824170293</v>
      </c>
      <c r="AP31" s="51">
        <f>'Coll. portables Zn-based'!AP38+'Coll. portables NiMH'!AP38+'Coll. portables Lead-acid'!AP38+'Coll. portables NiCd'!AP38+'Coll. portables Li-Primary'!AP37+'POM Portables Li-Rechargeable'!AP38+'POM Portables Other'!AP38</f>
        <v>10210.253575821047</v>
      </c>
      <c r="AQ31" s="51">
        <f>'Coll. portables Zn-based'!AQ38+'Coll. portables NiMH'!AQ38+'Coll. portables Lead-acid'!AQ38+'Coll. portables NiCd'!AQ38+'Coll. portables Li-Primary'!AQ37+'POM Portables Li-Rechargeable'!AQ38+'POM Portables Other'!AQ38</f>
        <v>10739.234397114154</v>
      </c>
      <c r="AR31" s="51">
        <f>'Coll. portables Zn-based'!AR38+'Coll. portables NiMH'!AR38+'Coll. portables Lead-acid'!AR38+'Coll. portables NiCd'!AR38+'Coll. portables Li-Primary'!AR37+'POM Portables Li-Rechargeable'!AR38+'POM Portables Other'!AR38</f>
        <v>11302.161339023949</v>
      </c>
      <c r="AS31" s="51">
        <f>'Coll. portables Zn-based'!AS38+'Coll. portables NiMH'!AS38+'Coll. portables Lead-acid'!AS38+'Coll. portables NiCd'!AS38+'Coll. portables Li-Primary'!AS37+'POM Portables Li-Rechargeable'!AS38+'POM Portables Other'!AS38</f>
        <v>11901.664521934223</v>
      </c>
      <c r="AT31" s="51">
        <f>'Coll. portables Zn-based'!AT38+'Coll. portables NiMH'!AT38+'Coll. portables Lead-acid'!AT38+'Coll. portables NiCd'!AT38+'Coll. portables Li-Primary'!AT37+'POM Portables Li-Rechargeable'!AT38+'POM Portables Other'!AT38</f>
        <v>12540.605728350696</v>
      </c>
      <c r="AU31" s="51">
        <f>'Coll. portables Zn-based'!AU38+'Coll. portables NiMH'!AU38+'Coll. portables Lead-acid'!AU38+'Coll. portables NiCd'!AU38+'Coll. portables Li-Primary'!AU37+'POM Portables Li-Rechargeable'!AU38+'POM Portables Other'!AU38</f>
        <v>13222.100247723309</v>
      </c>
      <c r="AV31" s="51">
        <f>'Coll. portables Zn-based'!AV38+'Coll. portables NiMH'!AV38+'Coll. portables Lead-acid'!AV38+'Coll. portables NiCd'!AV38+'Coll. portables Li-Primary'!AV37+'POM Portables Li-Rechargeable'!AV38+'POM Portables Other'!AV38</f>
        <v>13949.540848052873</v>
      </c>
      <c r="AW31" s="51">
        <f>'Coll. portables Zn-based'!AW38+'Coll. portables NiMH'!AW38+'Coll. portables Lead-acid'!AW38+'Coll. portables NiCd'!AW38+'Coll. portables Li-Primary'!AW37+'POM Portables Li-Rechargeable'!AW38+'POM Portables Other'!AW38</f>
        <v>14726.62408431415</v>
      </c>
      <c r="AX31" s="51">
        <f>'Coll. portables Zn-based'!AX38+'Coll. portables NiMH'!AX38+'Coll. portables Lead-acid'!AX38+'Coll. portables NiCd'!AX38+'Coll. portables Li-Primary'!AX37+'POM Portables Li-Rechargeable'!AX38+'POM Portables Other'!AX38</f>
        <v>15557.379174601276</v>
      </c>
      <c r="AY31" s="51">
        <f>'Coll. portables Zn-based'!AY38+'Coll. portables NiMH'!AY38+'Coll. portables Lead-acid'!AY38+'Coll. portables NiCd'!AY38+'Coll. portables Li-Primary'!AY37+'POM Portables Li-Rechargeable'!AY38+'POM Portables Other'!AY38</f>
        <v>16446.199697856107</v>
      </c>
      <c r="AZ31" s="51">
        <f>'Coll. portables Zn-based'!AZ38+'Coll. portables NiMH'!AZ38+'Coll. portables Lead-acid'!AZ38+'Coll. portables NiCd'!AZ38+'Coll. portables Li-Primary'!AZ37+'POM Portables Li-Rechargeable'!AZ38+'POM Portables Other'!AZ38</f>
        <v>17397.878392282691</v>
      </c>
    </row>
    <row r="32" spans="1:52" x14ac:dyDescent="0.35">
      <c r="A32" s="1" t="s">
        <v>29</v>
      </c>
      <c r="B32" s="23">
        <f>'Coll. portables Zn-based'!B39+'Coll. portables NiMH'!B39+'Coll. portables Lead-acid'!B39+'Coll. portables NiCd'!B39+'Coll. portables Li-Primary'!B38+'POM Portables Li-Rechargeable'!B39+'POM Portables Other'!B39</f>
        <v>1913.8564906738879</v>
      </c>
      <c r="C32" s="23">
        <f>'Coll. portables Zn-based'!C39+'Coll. portables NiMH'!C39+'Coll. portables Lead-acid'!C39+'Coll. portables NiCd'!C39+'Coll. portables Li-Primary'!C38+'POM Portables Li-Rechargeable'!C39+'POM Portables Other'!C39</f>
        <v>1973.2667605229037</v>
      </c>
      <c r="D32" s="23">
        <f>'Coll. portables Zn-based'!D39+'Coll. portables NiMH'!D39+'Coll. portables Lead-acid'!D39+'Coll. portables NiCd'!D39+'Coll. portables Li-Primary'!D38+'POM Portables Li-Rechargeable'!D39+'POM Portables Other'!D39</f>
        <v>2036.4571754029739</v>
      </c>
      <c r="E32" s="23">
        <f>'Coll. portables Zn-based'!E39+'Coll. portables NiMH'!E39+'Coll. portables Lead-acid'!E39+'Coll. portables NiCd'!E39+'Coll. portables Li-Primary'!E38+'POM Portables Li-Rechargeable'!E39+'POM Portables Other'!E39</f>
        <v>2107.6967163467521</v>
      </c>
      <c r="F32" s="23">
        <f>'Coll. portables Zn-based'!F39+'Coll. portables NiMH'!F39+'Coll. portables Lead-acid'!F39+'Coll. portables NiCd'!F39+'Coll. portables Li-Primary'!F38+'POM Portables Li-Rechargeable'!F39+'POM Portables Other'!F39</f>
        <v>2215.3423662489304</v>
      </c>
      <c r="G32" s="23">
        <f>'Coll. portables Zn-based'!G39+'Coll. portables NiMH'!G39+'Coll. portables Lead-acid'!G39+'Coll. portables NiCd'!G39+'Coll. portables Li-Primary'!G38+'POM Portables Li-Rechargeable'!G39+'POM Portables Other'!G39</f>
        <v>2194.4518062312936</v>
      </c>
      <c r="H32" s="23">
        <f>'Coll. portables Zn-based'!H39+'Coll. portables NiMH'!H39+'Coll. portables Lead-acid'!H39+'Coll. portables NiCd'!H39+'Coll. portables Li-Primary'!H38+'POM Portables Li-Rechargeable'!H39+'POM Portables Other'!H39</f>
        <v>2342.157088487063</v>
      </c>
      <c r="I32" s="23">
        <f>'Coll. portables Zn-based'!I39+'Coll. portables NiMH'!I39+'Coll. portables Lead-acid'!I39+'Coll. portables NiCd'!I39+'Coll. portables Li-Primary'!I38+'POM Portables Li-Rechargeable'!I39+'POM Portables Other'!I39</f>
        <v>2229.0183087818086</v>
      </c>
      <c r="J32" s="23">
        <f>'Coll. portables Zn-based'!J39+'Coll. portables NiMH'!J39+'Coll. portables Lead-acid'!J39+'Coll. portables NiCd'!J39+'Coll. portables Li-Primary'!J38+'POM Portables Li-Rechargeable'!J39+'POM Portables Other'!J39</f>
        <v>2268.1586426643084</v>
      </c>
      <c r="K32" s="23">
        <f>'Coll. portables Zn-based'!K39+'Coll. portables NiMH'!K39+'Coll. portables Lead-acid'!K39+'Coll. portables NiCd'!K39+'Coll. portables Li-Primary'!K38+'POM Portables Li-Rechargeable'!K39+'POM Portables Other'!K39</f>
        <v>2243.3370061349192</v>
      </c>
      <c r="L32" s="23">
        <f>'Coll. portables Zn-based'!L39+'Coll. portables NiMH'!L39+'Coll. portables Lead-acid'!L39+'Coll. portables NiCd'!L39+'Coll. portables Li-Primary'!L38+'POM Portables Li-Rechargeable'!L39+'POM Portables Other'!L39</f>
        <v>2254.2572159642364</v>
      </c>
      <c r="M32" s="32">
        <v>2374</v>
      </c>
      <c r="N32" s="32">
        <v>2572</v>
      </c>
      <c r="O32" s="32">
        <v>2525</v>
      </c>
      <c r="P32" s="32">
        <v>2734</v>
      </c>
      <c r="Q32" s="32">
        <v>2724</v>
      </c>
      <c r="R32" s="32">
        <v>2804</v>
      </c>
      <c r="S32" s="32">
        <v>2779</v>
      </c>
      <c r="T32" s="32">
        <v>2865</v>
      </c>
      <c r="U32" s="32">
        <v>3111</v>
      </c>
      <c r="V32" s="32">
        <v>3175</v>
      </c>
      <c r="W32" s="32">
        <v>3271</v>
      </c>
      <c r="X32" s="51">
        <f>'Coll. portables Zn-based'!X39+'Coll. portables NiMH'!X39+'Coll. portables Lead-acid'!X39+'Coll. portables NiCd'!X39+'Coll. portables Li-Primary'!X38+'POM Portables Li-Rechargeable'!X39+'POM Portables Other'!X39</f>
        <v>3481.1176232381167</v>
      </c>
      <c r="Y32" s="51">
        <f>'Coll. portables Zn-based'!Y39+'Coll. portables NiMH'!Y39+'Coll. portables Lead-acid'!Y39+'Coll. portables NiCd'!Y39+'Coll. portables Li-Primary'!Y38+'POM Portables Li-Rechargeable'!Y39+'POM Portables Other'!Y39</f>
        <v>3648.8399826096734</v>
      </c>
      <c r="Z32" s="51">
        <f>'Coll. portables Zn-based'!Z39+'Coll. portables NiMH'!Z39+'Coll. portables Lead-acid'!Z39+'Coll. portables NiCd'!Z39+'Coll. portables Li-Primary'!Z38+'POM Portables Li-Rechargeable'!Z39+'POM Portables Other'!Z39</f>
        <v>3829.1907990045424</v>
      </c>
      <c r="AA32" s="51">
        <f>'Coll. portables Zn-based'!AA39+'Coll. portables NiMH'!AA39+'Coll. portables Lead-acid'!AA39+'Coll. portables NiCd'!AA39+'Coll. portables Li-Primary'!AA38+'POM Portables Li-Rechargeable'!AA39+'POM Portables Other'!AA39</f>
        <v>4021.5670824859371</v>
      </c>
      <c r="AB32" s="51">
        <f>'Coll. portables Zn-based'!AB39+'Coll. portables NiMH'!AB39+'Coll. portables Lead-acid'!AB39+'Coll. portables NiCd'!AB39+'Coll. portables Li-Primary'!AB38+'POM Portables Li-Rechargeable'!AB39+'POM Portables Other'!AB39</f>
        <v>4227.70204151096</v>
      </c>
      <c r="AC32" s="51">
        <f>'Coll. portables Zn-based'!AC39+'Coll. portables NiMH'!AC39+'Coll. portables Lead-acid'!AC39+'Coll. portables NiCd'!AC39+'Coll. portables Li-Primary'!AC38+'POM Portables Li-Rechargeable'!AC39+'POM Portables Other'!AC39</f>
        <v>4447.3381772543544</v>
      </c>
      <c r="AD32" s="51">
        <f>'Coll. portables Zn-based'!AD39+'Coll. portables NiMH'!AD39+'Coll. portables Lead-acid'!AD39+'Coll. portables NiCd'!AD39+'Coll. portables Li-Primary'!AD38+'POM Portables Li-Rechargeable'!AD39+'POM Portables Other'!AD39</f>
        <v>4682.2511833317621</v>
      </c>
      <c r="AE32" s="51">
        <f>'Coll. portables Zn-based'!AE39+'Coll. portables NiMH'!AE39+'Coll. portables Lead-acid'!AE39+'Coll. portables NiCd'!AE39+'Coll. portables Li-Primary'!AE38+'POM Portables Li-Rechargeable'!AE39+'POM Portables Other'!AE39</f>
        <v>4932.4941482077256</v>
      </c>
      <c r="AF32" s="51">
        <f>'Coll. portables Zn-based'!AF39+'Coll. portables NiMH'!AF39+'Coll. portables Lead-acid'!AF39+'Coll. portables NiCd'!AF39+'Coll. portables Li-Primary'!AF38+'POM Portables Li-Rechargeable'!AF39+'POM Portables Other'!AF39</f>
        <v>5200.552960294257</v>
      </c>
      <c r="AG32" s="51">
        <f>'Coll. portables Zn-based'!AG39+'Coll. portables NiMH'!AG39+'Coll. portables Lead-acid'!AG39+'Coll. portables NiCd'!AG39+'Coll. portables Li-Primary'!AG38+'POM Portables Li-Rechargeable'!AG39+'POM Portables Other'!AG39</f>
        <v>5486.1961240607989</v>
      </c>
      <c r="AH32" s="51">
        <f>'Coll. portables Zn-based'!AH39+'Coll. portables NiMH'!AH39+'Coll. portables Lead-acid'!AH39+'Coll. portables NiCd'!AH39+'Coll. portables Li-Primary'!AH38+'POM Portables Li-Rechargeable'!AH39+'POM Portables Other'!AH39</f>
        <v>5791.4345312338573</v>
      </c>
      <c r="AI32" s="51">
        <f>'Coll. portables Zn-based'!AI39+'Coll. portables NiMH'!AI39+'Coll. portables Lead-acid'!AI39+'Coll. portables NiCd'!AI39+'Coll. portables Li-Primary'!AI38+'POM Portables Li-Rechargeable'!AI39+'POM Portables Other'!AI39</f>
        <v>6116.9213973812475</v>
      </c>
      <c r="AJ32" s="51">
        <f>'Coll. portables Zn-based'!AJ39+'Coll. portables NiMH'!AJ39+'Coll. portables Lead-acid'!AJ39+'Coll. portables NiCd'!AJ39+'Coll. portables Li-Primary'!AJ38+'POM Portables Li-Rechargeable'!AJ39+'POM Portables Other'!AJ39</f>
        <v>6464.8651110157743</v>
      </c>
      <c r="AK32" s="51">
        <f>'Coll. portables Zn-based'!AK39+'Coll. portables NiMH'!AK39+'Coll. portables Lead-acid'!AK39+'Coll. portables NiCd'!AK39+'Coll. portables Li-Primary'!AK38+'POM Portables Li-Rechargeable'!AK39+'POM Portables Other'!AK39</f>
        <v>6836.239337788732</v>
      </c>
      <c r="AL32" s="51">
        <f>'Coll. portables Zn-based'!AL39+'Coll. portables NiMH'!AL39+'Coll. portables Lead-acid'!AL39+'Coll. portables NiCd'!AL39+'Coll. portables Li-Primary'!AL38+'POM Portables Li-Rechargeable'!AL39+'POM Portables Other'!AL39</f>
        <v>7233.5118029154228</v>
      </c>
      <c r="AM32" s="51">
        <f>'Coll. portables Zn-based'!AM39+'Coll. portables NiMH'!AM39+'Coll. portables Lead-acid'!AM39+'Coll. portables NiCd'!AM39+'Coll. portables Li-Primary'!AM38+'POM Portables Li-Rechargeable'!AM39+'POM Portables Other'!AM39</f>
        <v>7658.0103112997622</v>
      </c>
      <c r="AN32" s="51">
        <f>'Coll. portables Zn-based'!AN39+'Coll. portables NiMH'!AN39+'Coll. portables Lead-acid'!AN39+'Coll. portables NiCd'!AN39+'Coll. portables Li-Primary'!AN38+'POM Portables Li-Rechargeable'!AN39+'POM Portables Other'!AN39</f>
        <v>8111.9038201258254</v>
      </c>
      <c r="AO32" s="51">
        <f>'Coll. portables Zn-based'!AO39+'Coll. portables NiMH'!AO39+'Coll. portables Lead-acid'!AO39+'Coll. portables NiCd'!AO39+'Coll. portables Li-Primary'!AO38+'POM Portables Li-Rechargeable'!AO39+'POM Portables Other'!AO39</f>
        <v>8597.558429845807</v>
      </c>
      <c r="AP32" s="51">
        <f>'Coll. portables Zn-based'!AP39+'Coll. portables NiMH'!AP39+'Coll. portables Lead-acid'!AP39+'Coll. portables NiCd'!AP39+'Coll. portables Li-Primary'!AP38+'POM Portables Li-Rechargeable'!AP39+'POM Portables Other'!AP39</f>
        <v>8973.0627207175276</v>
      </c>
      <c r="AQ32" s="51">
        <f>'Coll. portables Zn-based'!AQ39+'Coll. portables NiMH'!AQ39+'Coll. portables Lead-acid'!AQ39+'Coll. portables NiCd'!AQ39+'Coll. portables Li-Primary'!AQ38+'POM Portables Li-Rechargeable'!AQ39+'POM Portables Other'!AQ39</f>
        <v>9437.9461883289623</v>
      </c>
      <c r="AR32" s="51">
        <f>'Coll. portables Zn-based'!AR39+'Coll. portables NiMH'!AR39+'Coll. portables Lead-acid'!AR39+'Coll. portables NiCd'!AR39+'Coll. portables Li-Primary'!AR38+'POM Portables Li-Rechargeable'!AR39+'POM Portables Other'!AR39</f>
        <v>9932.662477148664</v>
      </c>
      <c r="AS32" s="51">
        <f>'Coll. portables Zn-based'!AS39+'Coll. portables NiMH'!AS39+'Coll. portables Lead-acid'!AS39+'Coll. portables NiCd'!AS39+'Coll. portables Li-Primary'!AS38+'POM Portables Li-Rechargeable'!AS39+'POM Portables Other'!AS39</f>
        <v>10459.523012156593</v>
      </c>
      <c r="AT32" s="51">
        <f>'Coll. portables Zn-based'!AT39+'Coll. portables NiMH'!AT39+'Coll. portables Lead-acid'!AT39+'Coll. portables NiCd'!AT39+'Coll. portables Li-Primary'!AT38+'POM Portables Li-Rechargeable'!AT39+'POM Portables Other'!AT39</f>
        <v>11021.042809627917</v>
      </c>
      <c r="AU32" s="51">
        <f>'Coll. portables Zn-based'!AU39+'Coll. portables NiMH'!AU39+'Coll. portables Lead-acid'!AU39+'Coll. portables NiCd'!AU39+'Coll. portables Li-Primary'!AU38+'POM Portables Li-Rechargeable'!AU39+'POM Portables Other'!AU39</f>
        <v>11619.959674987353</v>
      </c>
      <c r="AV32" s="51">
        <f>'Coll. portables Zn-based'!AV39+'Coll. portables NiMH'!AV39+'Coll. portables Lead-acid'!AV39+'Coll. portables NiCd'!AV39+'Coll. portables Li-Primary'!AV38+'POM Portables Li-Rechargeable'!AV39+'POM Portables Other'!AV39</f>
        <v>12259.255269742329</v>
      </c>
      <c r="AW32" s="51">
        <f>'Coll. portables Zn-based'!AW39+'Coll. portables NiMH'!AW39+'Coll. portables Lead-acid'!AW39+'Coll. portables NiCd'!AW39+'Coll. portables Li-Primary'!AW38+'POM Portables Li-Rechargeable'!AW39+'POM Portables Other'!AW39</f>
        <v>12942.178232077264</v>
      </c>
      <c r="AX32" s="51">
        <f>'Coll. portables Zn-based'!AX39+'Coll. portables NiMH'!AX39+'Coll. portables Lead-acid'!AX39+'Coll. portables NiCd'!AX39+'Coll. portables Li-Primary'!AX38+'POM Portables Li-Rechargeable'!AX39+'POM Portables Other'!AX39</f>
        <v>13672.269554035667</v>
      </c>
      <c r="AY32" s="51">
        <f>'Coll. portables Zn-based'!AY39+'Coll. portables NiMH'!AY39+'Coll. portables Lead-acid'!AY39+'Coll. portables NiCd'!AY39+'Coll. portables Li-Primary'!AY38+'POM Portables Li-Rechargeable'!AY39+'POM Portables Other'!AY39</f>
        <v>14453.390438389928</v>
      </c>
      <c r="AZ32" s="51">
        <f>'Coll. portables Zn-based'!AZ39+'Coll. portables NiMH'!AZ39+'Coll. portables Lead-acid'!AZ39+'Coll. portables NiCd'!AZ39+'Coll. portables Li-Primary'!AZ38+'POM Portables Li-Rechargeable'!AZ39+'POM Portables Other'!AZ39</f>
        <v>15289.752880482716</v>
      </c>
    </row>
    <row r="33" spans="1:52" x14ac:dyDescent="0.35">
      <c r="A33" s="1" t="s">
        <v>30</v>
      </c>
      <c r="B33" s="23">
        <f>'Coll. portables Zn-based'!B40+'Coll. portables NiMH'!B40+'Coll. portables Lead-acid'!B40+'Coll. portables NiCd'!B40+'Coll. portables Li-Primary'!B39+'POM Portables Li-Rechargeable'!B40+'POM Portables Other'!B40</f>
        <v>6433.2665524758322</v>
      </c>
      <c r="C33" s="23">
        <f>'Coll. portables Zn-based'!C40+'Coll. portables NiMH'!C40+'Coll. portables Lead-acid'!C40+'Coll. portables NiCd'!C40+'Coll. portables Li-Primary'!C39+'POM Portables Li-Rechargeable'!C40+'POM Portables Other'!C40</f>
        <v>6632.9691444704176</v>
      </c>
      <c r="D33" s="23">
        <f>'Coll. portables Zn-based'!D40+'Coll. portables NiMH'!D40+'Coll. portables Lead-acid'!D40+'Coll. portables NiCd'!D40+'Coll. portables Li-Primary'!D39+'POM Portables Li-Rechargeable'!D40+'POM Portables Other'!D40</f>
        <v>6845.3783739324917</v>
      </c>
      <c r="E33" s="23">
        <f>'Coll. portables Zn-based'!E40+'Coll. portables NiMH'!E40+'Coll. portables Lead-acid'!E40+'Coll. portables NiCd'!E40+'Coll. portables Li-Primary'!E39+'POM Portables Li-Rechargeable'!E40+'POM Portables Other'!E40</f>
        <v>7084.8440591605249</v>
      </c>
      <c r="F33" s="23">
        <f>'Coll. portables Zn-based'!F40+'Coll. portables NiMH'!F40+'Coll. portables Lead-acid'!F40+'Coll. portables NiCd'!F40+'Coll. portables Li-Primary'!F39+'POM Portables Li-Rechargeable'!F40+'POM Portables Other'!F40</f>
        <v>7446.6857972478783</v>
      </c>
      <c r="G33" s="23">
        <f>'Coll. portables Zn-based'!G40+'Coll. portables NiMH'!G40+'Coll. portables Lead-acid'!G40+'Coll. portables NiCd'!G40+'Coll. portables Li-Primary'!G39+'POM Portables Li-Rechargeable'!G40+'POM Portables Other'!G40</f>
        <v>7376.4639484944073</v>
      </c>
      <c r="H33" s="23">
        <f>'Coll. portables Zn-based'!H40+'Coll. portables NiMH'!H40+'Coll. portables Lead-acid'!H40+'Coll. portables NiCd'!H40+'Coll. portables Li-Primary'!H39+'POM Portables Li-Rechargeable'!H40+'POM Portables Other'!H40</f>
        <v>7872.9627490003213</v>
      </c>
      <c r="I33" s="23">
        <f>'Coll. portables Zn-based'!I40+'Coll. portables NiMH'!I40+'Coll. portables Lead-acid'!I40+'Coll. portables NiCd'!I40+'Coll. portables Li-Primary'!I39+'POM Portables Li-Rechargeable'!I40+'POM Portables Other'!I40</f>
        <v>7492.6563201679992</v>
      </c>
      <c r="J33" s="23">
        <f>'Coll. portables Zn-based'!J40+'Coll. portables NiMH'!J40+'Coll. portables Lead-acid'!J40+'Coll. portables NiCd'!J40+'Coll. portables Li-Primary'!J39+'POM Portables Li-Rechargeable'!J40+'POM Portables Other'!J40</f>
        <v>7624.2232386104388</v>
      </c>
      <c r="K33" s="23">
        <f>'Coll. portables Zn-based'!K40+'Coll. portables NiMH'!K40+'Coll. portables Lead-acid'!K40+'Coll. portables NiCd'!K40+'Coll. portables Li-Primary'!K39+'POM Portables Li-Rechargeable'!K40+'POM Portables Other'!K40</f>
        <v>7540.7874089960642</v>
      </c>
      <c r="L33" s="23">
        <f>'Coll. portables Zn-based'!L40+'Coll. portables NiMH'!L40+'Coll. portables Lead-acid'!L40+'Coll. portables NiCd'!L40+'Coll. portables Li-Primary'!L39+'POM Portables Li-Rechargeable'!L40+'POM Portables Other'!L40</f>
        <v>7577.4947697534144</v>
      </c>
      <c r="M33" s="31">
        <v>7980</v>
      </c>
      <c r="N33" s="31">
        <v>10908</v>
      </c>
      <c r="O33" s="31">
        <v>12187</v>
      </c>
      <c r="P33" s="31">
        <v>13167</v>
      </c>
      <c r="Q33" s="31">
        <v>15238</v>
      </c>
      <c r="R33" s="31">
        <v>17233</v>
      </c>
      <c r="S33" s="31">
        <v>17427</v>
      </c>
      <c r="T33" s="31">
        <v>17811.319</v>
      </c>
      <c r="U33" s="31">
        <v>17675.609</v>
      </c>
      <c r="V33" s="31">
        <v>17728.224000000002</v>
      </c>
      <c r="W33" s="31">
        <v>18292.238000000001</v>
      </c>
      <c r="X33" s="51">
        <f>'Coll. portables Zn-based'!X40+'Coll. portables NiMH'!X40+'Coll. portables Lead-acid'!X40+'Coll. portables NiCd'!X40+'Coll. portables Li-Primary'!X39+'POM Portables Li-Rechargeable'!X40+'POM Portables Other'!X40</f>
        <v>19467.267523774372</v>
      </c>
      <c r="Y33" s="51">
        <f>'Coll. portables Zn-based'!Y40+'Coll. portables NiMH'!Y40+'Coll. portables Lead-acid'!Y40+'Coll. portables NiCd'!Y40+'Coll. portables Li-Primary'!Y39+'POM Portables Li-Rechargeable'!Y40+'POM Portables Other'!Y40</f>
        <v>20405.212285482117</v>
      </c>
      <c r="Z33" s="51">
        <f>'Coll. portables Zn-based'!Z40+'Coll. portables NiMH'!Z40+'Coll. portables Lead-acid'!Z40+'Coll. portables NiCd'!Z40+'Coll. portables Li-Primary'!Z39+'POM Portables Li-Rechargeable'!Z40+'POM Portables Other'!Z40</f>
        <v>21413.778490614877</v>
      </c>
      <c r="AA33" s="51">
        <f>'Coll. portables Zn-based'!AA40+'Coll. portables NiMH'!AA40+'Coll. portables Lead-acid'!AA40+'Coll. portables NiCd'!AA40+'Coll. portables Li-Primary'!AA39+'POM Portables Li-Rechargeable'!AA40+'POM Portables Other'!AA40</f>
        <v>22489.594070864685</v>
      </c>
      <c r="AB33" s="51">
        <f>'Coll. portables Zn-based'!AB40+'Coll. portables NiMH'!AB40+'Coll. portables Lead-acid'!AB40+'Coll. portables NiCd'!AB40+'Coll. portables Li-Primary'!AB39+'POM Portables Li-Rechargeable'!AB40+'POM Portables Other'!AB40</f>
        <v>23642.351554999797</v>
      </c>
      <c r="AC33" s="51">
        <f>'Coll. portables Zn-based'!AC40+'Coll. portables NiMH'!AC40+'Coll. portables Lead-acid'!AC40+'Coll. portables NiCd'!AC40+'Coll. portables Li-Primary'!AC39+'POM Portables Li-Rechargeable'!AC40+'POM Portables Other'!AC40</f>
        <v>24870.610946139663</v>
      </c>
      <c r="AD33" s="51">
        <f>'Coll. portables Zn-based'!AD40+'Coll. portables NiMH'!AD40+'Coll. portables Lead-acid'!AD40+'Coll. portables NiCd'!AD40+'Coll. portables Li-Primary'!AD39+'POM Portables Li-Rechargeable'!AD40+'POM Portables Other'!AD40</f>
        <v>26184.302360527734</v>
      </c>
      <c r="AE33" s="51">
        <f>'Coll. portables Zn-based'!AE40+'Coll. portables NiMH'!AE40+'Coll. portables Lead-acid'!AE40+'Coll. portables NiCd'!AE40+'Coll. portables Li-Primary'!AE39+'POM Portables Li-Rechargeable'!AE40+'POM Portables Other'!AE40</f>
        <v>27583.722681939162</v>
      </c>
      <c r="AF33" s="51">
        <f>'Coll. portables Zn-based'!AF40+'Coll. portables NiMH'!AF40+'Coll. portables Lead-acid'!AF40+'Coll. portables NiCd'!AF40+'Coll. portables Li-Primary'!AF39+'POM Portables Li-Rechargeable'!AF40+'POM Portables Other'!AF40</f>
        <v>29082.773610916265</v>
      </c>
      <c r="AG33" s="51">
        <f>'Coll. portables Zn-based'!AG40+'Coll. portables NiMH'!AG40+'Coll. portables Lead-acid'!AG40+'Coll. portables NiCd'!AG40+'Coll. portables Li-Primary'!AG39+'POM Portables Li-Rechargeable'!AG40+'POM Portables Other'!AG40</f>
        <v>30680.160567409865</v>
      </c>
      <c r="AH33" s="51">
        <f>'Coll. portables Zn-based'!AH40+'Coll. portables NiMH'!AH40+'Coll. portables Lead-acid'!AH40+'Coll. portables NiCd'!AH40+'Coll. portables Li-Primary'!AH39+'POM Portables Li-Rechargeable'!AH40+'POM Portables Other'!AH40</f>
        <v>32387.128953454037</v>
      </c>
      <c r="AI33" s="51">
        <f>'Coll. portables Zn-based'!AI40+'Coll. portables NiMH'!AI40+'Coll. portables Lead-acid'!AI40+'Coll. portables NiCd'!AI40+'Coll. portables Li-Primary'!AI39+'POM Portables Li-Rechargeable'!AI40+'POM Portables Other'!AI40</f>
        <v>34207.33171146144</v>
      </c>
      <c r="AJ33" s="51">
        <f>'Coll. portables Zn-based'!AJ40+'Coll. portables NiMH'!AJ40+'Coll. portables Lead-acid'!AJ40+'Coll. portables NiCd'!AJ40+'Coll. portables Li-Primary'!AJ39+'POM Portables Li-Rechargeable'!AJ40+'POM Portables Other'!AJ40</f>
        <v>36153.118694159886</v>
      </c>
      <c r="AK33" s="51">
        <f>'Coll. portables Zn-based'!AK40+'Coll. portables NiMH'!AK40+'Coll. portables Lead-acid'!AK40+'Coll. portables NiCd'!AK40+'Coll. portables Li-Primary'!AK39+'POM Portables Li-Rechargeable'!AK40+'POM Portables Other'!AK40</f>
        <v>38229.934879790242</v>
      </c>
      <c r="AL33" s="51">
        <f>'Coll. portables Zn-based'!AL40+'Coll. portables NiMH'!AL40+'Coll. portables Lead-acid'!AL40+'Coll. portables NiCd'!AL40+'Coll. portables Li-Primary'!AL39+'POM Portables Li-Rechargeable'!AL40+'POM Portables Other'!AL40</f>
        <v>40451.580395823308</v>
      </c>
      <c r="AM33" s="51">
        <f>'Coll. portables Zn-based'!AM40+'Coll. portables NiMH'!AM40+'Coll. portables Lead-acid'!AM40+'Coll. portables NiCd'!AM40+'Coll. portables Li-Primary'!AM39+'POM Portables Li-Rechargeable'!AM40+'POM Portables Other'!AM40</f>
        <v>42825.480654463274</v>
      </c>
      <c r="AN33" s="51">
        <f>'Coll. portables Zn-based'!AN40+'Coll. portables NiMH'!AN40+'Coll. portables Lead-acid'!AN40+'Coll. portables NiCd'!AN40+'Coll. portables Li-Primary'!AN39+'POM Portables Li-Rechargeable'!AN40+'POM Portables Other'!AN40</f>
        <v>45363.764998731531</v>
      </c>
      <c r="AO33" s="51">
        <f>'Coll. portables Zn-based'!AO40+'Coll. portables NiMH'!AO40+'Coll. portables Lead-acid'!AO40+'Coll. portables NiCd'!AO40+'Coll. portables Li-Primary'!AO39+'POM Portables Li-Rechargeable'!AO40+'POM Portables Other'!AO40</f>
        <v>48079.665245382406</v>
      </c>
      <c r="AP33" s="51">
        <f>'Coll. portables Zn-based'!AP40+'Coll. portables NiMH'!AP40+'Coll. portables Lead-acid'!AP40+'Coll. portables NiCd'!AP40+'Coll. portables Li-Primary'!AP39+'POM Portables Li-Rechargeable'!AP40+'POM Portables Other'!AP40</f>
        <v>50179.57776713316</v>
      </c>
      <c r="AQ33" s="51">
        <f>'Coll. portables Zn-based'!AQ40+'Coll. portables NiMH'!AQ40+'Coll. portables Lead-acid'!AQ40+'Coll. portables NiCd'!AQ40+'Coll. portables Li-Primary'!AQ39+'POM Portables Li-Rechargeable'!AQ40+'POM Portables Other'!AQ40</f>
        <v>52779.320668941065</v>
      </c>
      <c r="AR33" s="51">
        <f>'Coll. portables Zn-based'!AR40+'Coll. portables NiMH'!AR40+'Coll. portables Lead-acid'!AR40+'Coll. portables NiCd'!AR40+'Coll. portables Li-Primary'!AR39+'POM Portables Li-Rechargeable'!AR40+'POM Portables Other'!AR40</f>
        <v>55545.89605798624</v>
      </c>
      <c r="AS33" s="51">
        <f>'Coll. portables Zn-based'!AS40+'Coll. portables NiMH'!AS40+'Coll. portables Lead-acid'!AS40+'Coll. portables NiCd'!AS40+'Coll. portables Li-Primary'!AS39+'POM Portables Li-Rechargeable'!AS40+'POM Portables Other'!AS40</f>
        <v>58492.229992309789</v>
      </c>
      <c r="AT33" s="51">
        <f>'Coll. portables Zn-based'!AT40+'Coll. portables NiMH'!AT40+'Coll. portables Lead-acid'!AT40+'Coll. portables NiCd'!AT40+'Coll. portables Li-Primary'!AT39+'POM Portables Li-Rechargeable'!AT40+'POM Portables Other'!AT40</f>
        <v>61632.387062642214</v>
      </c>
      <c r="AU33" s="51">
        <f>'Coll. portables Zn-based'!AU40+'Coll. portables NiMH'!AU40+'Coll. portables Lead-acid'!AU40+'Coll. portables NiCd'!AU40+'Coll. portables Li-Primary'!AU39+'POM Portables Li-Rechargeable'!AU40+'POM Portables Other'!AU40</f>
        <v>64981.677751535113</v>
      </c>
      <c r="AV33" s="51">
        <f>'Coll. portables Zn-based'!AV40+'Coll. portables NiMH'!AV40+'Coll. portables Lead-acid'!AV40+'Coll. portables NiCd'!AV40+'Coll. portables Li-Primary'!AV39+'POM Portables Li-Rechargeable'!AV40+'POM Portables Other'!AV40</f>
        <v>68556.77624484284</v>
      </c>
      <c r="AW33" s="51">
        <f>'Coll. portables Zn-based'!AW40+'Coll. portables NiMH'!AW40+'Coll. portables Lead-acid'!AW40+'Coll. portables NiCd'!AW40+'Coll. portables Li-Primary'!AW39+'POM Portables Li-Rechargeable'!AW40+'POM Portables Other'!AW40</f>
        <v>72375.849727782523</v>
      </c>
      <c r="AX33" s="51">
        <f>'Coll. portables Zn-based'!AX40+'Coll. portables NiMH'!AX40+'Coll. portables Lead-acid'!AX40+'Coll. portables NiCd'!AX40+'Coll. portables Li-Primary'!AX39+'POM Portables Li-Rechargeable'!AX40+'POM Portables Other'!AX40</f>
        <v>76458.70030038961</v>
      </c>
      <c r="AY33" s="51">
        <f>'Coll. portables Zn-based'!AY40+'Coll. portables NiMH'!AY40+'Coll. portables Lead-acid'!AY40+'Coll. portables NiCd'!AY40+'Coll. portables Li-Primary'!AY39+'POM Portables Li-Rechargeable'!AY40+'POM Portables Other'!AY40</f>
        <v>80826.920759997854</v>
      </c>
      <c r="AZ33" s="51">
        <f>'Coll. portables Zn-based'!AZ40+'Coll. portables NiMH'!AZ40+'Coll. portables Lead-acid'!AZ40+'Coll. portables NiCd'!AZ40+'Coll. portables Li-Primary'!AZ39+'POM Portables Li-Rechargeable'!AZ40+'POM Portables Other'!AZ40</f>
        <v>85504.065622432114</v>
      </c>
    </row>
    <row r="34" spans="1:52" x14ac:dyDescent="0.35">
      <c r="A34" s="1" t="s">
        <v>31</v>
      </c>
      <c r="B34" s="23">
        <f>'Coll. portables Zn-based'!B41+'Coll. portables NiMH'!B41+'Coll. portables Lead-acid'!B41+'Coll. portables NiCd'!B41+'Coll. portables Li-Primary'!B40+'POM Portables Li-Rechargeable'!B41+'POM Portables Other'!B41</f>
        <v>57373.795702985168</v>
      </c>
      <c r="C34" s="23">
        <f>'Coll. portables Zn-based'!C41+'Coll. portables NiMH'!C41+'Coll. portables Lead-acid'!C41+'Coll. portables NiCd'!C41+'Coll. portables Li-Primary'!C40+'POM Portables Li-Rechargeable'!C41+'POM Portables Other'!C41</f>
        <v>59156.152602407477</v>
      </c>
      <c r="D34" s="23">
        <f>'Coll. portables Zn-based'!D41+'Coll. portables NiMH'!D41+'Coll. portables Lead-acid'!D41+'Coll. portables NiCd'!D41+'Coll. portables Li-Primary'!D40+'POM Portables Li-Rechargeable'!D41+'POM Portables Other'!D41</f>
        <v>61052.09075057703</v>
      </c>
      <c r="E34" s="23">
        <f>'Coll. portables Zn-based'!E41+'Coll. portables NiMH'!E41+'Coll. portables Lead-acid'!E41+'Coll. portables NiCd'!E41+'Coll. portables Li-Primary'!E40+'POM Portables Li-Rechargeable'!E41+'POM Portables Other'!E41</f>
        <v>63189.69224893194</v>
      </c>
      <c r="F34" s="23">
        <f>'Coll. portables Zn-based'!F41+'Coll. portables NiMH'!F41+'Coll. portables Lead-acid'!F41+'Coll. portables NiCd'!F41+'Coll. portables Li-Primary'!F40+'POM Portables Li-Rechargeable'!F41+'POM Portables Other'!F41</f>
        <v>66416.67565060129</v>
      </c>
      <c r="G34" s="23">
        <f>'Coll. portables Zn-based'!G41+'Coll. portables NiMH'!G41+'Coll. portables Lead-acid'!G41+'Coll. portables NiCd'!G41+'Coll. portables Li-Primary'!G40+'POM Portables Li-Rechargeable'!G41+'POM Portables Other'!G41</f>
        <v>65797.553682778234</v>
      </c>
      <c r="H34" s="23">
        <f>'Coll. portables Zn-based'!H41+'Coll. portables NiMH'!H41+'Coll. portables Lead-acid'!H41+'Coll. portables NiCd'!H41+'Coll. portables Li-Primary'!H40+'POM Portables Li-Rechargeable'!H41+'POM Portables Other'!H41</f>
        <v>70226.837697037641</v>
      </c>
      <c r="I34" s="23">
        <f>'Coll. portables Zn-based'!I41+'Coll. portables NiMH'!I41+'Coll. portables Lead-acid'!I41+'Coll. portables NiCd'!I41+'Coll. portables Li-Primary'!I40+'POM Portables Li-Rechargeable'!I41+'POM Portables Other'!I41</f>
        <v>66832.727474535001</v>
      </c>
      <c r="J34" s="23">
        <f>'Coll. portables Zn-based'!J41+'Coll. portables NiMH'!J41+'Coll. portables Lead-acid'!J41+'Coll. portables NiCd'!J41+'Coll. portables Li-Primary'!J40+'POM Portables Li-Rechargeable'!J41+'POM Portables Other'!J41</f>
        <v>68011.178396724761</v>
      </c>
      <c r="K34" s="23">
        <f>'Coll. portables Zn-based'!K41+'Coll. portables NiMH'!K41+'Coll. portables Lead-acid'!K41+'Coll. portables NiCd'!K41+'Coll. portables Li-Primary'!K40+'POM Portables Li-Rechargeable'!K41+'POM Portables Other'!K41</f>
        <v>67263.122495645555</v>
      </c>
      <c r="L34" s="23">
        <f>'Coll. portables Zn-based'!L41+'Coll. portables NiMH'!L41+'Coll. portables Lead-acid'!L41+'Coll. portables NiCd'!L41+'Coll. portables Li-Primary'!L40+'POM Portables Li-Rechargeable'!L41+'POM Portables Other'!L41</f>
        <v>67600.056690841317</v>
      </c>
      <c r="M34" s="31">
        <f>SUM(M3:M33)</f>
        <v>71202.423991038915</v>
      </c>
      <c r="N34" s="31">
        <f t="shared" ref="N34:W34" si="1">SUM(N3:N33)</f>
        <v>78249.651376485519</v>
      </c>
      <c r="O34" s="31">
        <f t="shared" si="1"/>
        <v>80567.277242253884</v>
      </c>
      <c r="P34" s="31">
        <f t="shared" si="1"/>
        <v>85675.459037832799</v>
      </c>
      <c r="Q34" s="31">
        <f t="shared" si="1"/>
        <v>93502.811140000005</v>
      </c>
      <c r="R34" s="31">
        <f t="shared" si="1"/>
        <v>103948.625064782</v>
      </c>
      <c r="S34" s="31">
        <f t="shared" si="1"/>
        <v>105476.68411571716</v>
      </c>
      <c r="T34" s="31">
        <f t="shared" si="1"/>
        <v>112388.35942612418</v>
      </c>
      <c r="U34" s="31">
        <f t="shared" si="1"/>
        <v>123785.89637882164</v>
      </c>
      <c r="V34" s="31">
        <f t="shared" si="1"/>
        <v>122370.0815204364</v>
      </c>
      <c r="W34" s="31">
        <f t="shared" si="1"/>
        <v>134008.52396822663</v>
      </c>
      <c r="X34" s="55">
        <f>SUM(X3:X33)</f>
        <v>142616.76381838007</v>
      </c>
      <c r="Y34" s="55">
        <f t="shared" ref="Y34:AZ34" si="2">SUM(Y3:Y33)</f>
        <v>149488.12603661633</v>
      </c>
      <c r="Z34" s="55">
        <f t="shared" si="2"/>
        <v>156876.85936023021</v>
      </c>
      <c r="AA34" s="55">
        <f t="shared" si="2"/>
        <v>164758.26009267743</v>
      </c>
      <c r="AB34" s="55">
        <f t="shared" si="2"/>
        <v>173203.33548160864</v>
      </c>
      <c r="AC34" s="55">
        <f t="shared" si="2"/>
        <v>182201.53614228053</v>
      </c>
      <c r="AD34" s="55">
        <f t="shared" si="2"/>
        <v>191825.60988284068</v>
      </c>
      <c r="AE34" s="55">
        <f t="shared" si="2"/>
        <v>202077.73166714539</v>
      </c>
      <c r="AF34" s="55">
        <f t="shared" si="2"/>
        <v>213059.74504054565</v>
      </c>
      <c r="AG34" s="55">
        <f t="shared" si="2"/>
        <v>224762.16593873245</v>
      </c>
      <c r="AH34" s="55">
        <f t="shared" si="2"/>
        <v>237267.37792395835</v>
      </c>
      <c r="AI34" s="55">
        <f t="shared" si="2"/>
        <v>250602.14237013858</v>
      </c>
      <c r="AJ34" s="55">
        <f t="shared" si="2"/>
        <v>264856.93402045534</v>
      </c>
      <c r="AK34" s="55">
        <f t="shared" si="2"/>
        <v>280071.64266297617</v>
      </c>
      <c r="AL34" s="55">
        <f t="shared" si="2"/>
        <v>296347.36772101547</v>
      </c>
      <c r="AM34" s="55">
        <f t="shared" si="2"/>
        <v>313738.50759729167</v>
      </c>
      <c r="AN34" s="55">
        <f t="shared" si="2"/>
        <v>332333.92158583959</v>
      </c>
      <c r="AO34" s="55">
        <f t="shared" si="2"/>
        <v>352230.5456784534</v>
      </c>
      <c r="AP34" s="55">
        <f t="shared" si="2"/>
        <v>367614.45755966846</v>
      </c>
      <c r="AQ34" s="55">
        <f t="shared" si="2"/>
        <v>386660.11555778491</v>
      </c>
      <c r="AR34" s="55">
        <f t="shared" si="2"/>
        <v>406927.98460326577</v>
      </c>
      <c r="AS34" s="55">
        <f t="shared" si="2"/>
        <v>428512.76070645207</v>
      </c>
      <c r="AT34" s="55">
        <f t="shared" si="2"/>
        <v>451517.48074254818</v>
      </c>
      <c r="AU34" s="55">
        <f t="shared" si="2"/>
        <v>476054.30896220414</v>
      </c>
      <c r="AV34" s="55">
        <f t="shared" si="2"/>
        <v>502245.40007577918</v>
      </c>
      <c r="AW34" s="55">
        <f t="shared" si="2"/>
        <v>530223.84647336812</v>
      </c>
      <c r="AX34" s="55">
        <f t="shared" si="2"/>
        <v>560134.71789423551</v>
      </c>
      <c r="AY34" s="55">
        <f t="shared" si="2"/>
        <v>592136.20268575789</v>
      </c>
      <c r="AZ34" s="55">
        <f t="shared" si="2"/>
        <v>626400.86070083454</v>
      </c>
    </row>
    <row r="35" spans="1:52" x14ac:dyDescent="0.35">
      <c r="M35" s="17"/>
      <c r="N35" s="17"/>
      <c r="P35" s="17"/>
      <c r="Q35" s="17"/>
      <c r="R35" s="17"/>
      <c r="S35" s="17"/>
      <c r="T35" s="17"/>
      <c r="U35" s="17"/>
      <c r="V35" s="17"/>
      <c r="W35" s="17"/>
    </row>
    <row r="36" spans="1:52" x14ac:dyDescent="0.35">
      <c r="A36" s="37" t="s">
        <v>61</v>
      </c>
      <c r="B36" s="37"/>
      <c r="C36" s="37"/>
    </row>
    <row r="37" spans="1:52" x14ac:dyDescent="0.35">
      <c r="A37" s="5" t="s">
        <v>59</v>
      </c>
      <c r="B37" s="5"/>
      <c r="C37" s="33">
        <f>_xlfn.RRI(2,M34,O34)</f>
        <v>6.3731338296971751E-2</v>
      </c>
    </row>
    <row r="38" spans="1:52" x14ac:dyDescent="0.35">
      <c r="A38" s="35" t="s">
        <v>60</v>
      </c>
      <c r="B38" s="35"/>
      <c r="C38" s="36">
        <f>_xlfn.RRI(4,M34,Q34)</f>
        <v>7.0489649028088852E-2</v>
      </c>
    </row>
    <row r="39" spans="1:52" x14ac:dyDescent="0.35">
      <c r="A39" s="38" t="s">
        <v>62</v>
      </c>
      <c r="B39" s="38"/>
      <c r="C39" s="39"/>
    </row>
    <row r="40" spans="1:52" x14ac:dyDescent="0.35">
      <c r="A40" s="41" t="s">
        <v>63</v>
      </c>
      <c r="B40" s="41"/>
      <c r="C40" s="41"/>
      <c r="D40" s="6"/>
      <c r="E40" s="6"/>
      <c r="F40" s="6"/>
      <c r="G40" s="6"/>
      <c r="H40" s="6"/>
      <c r="I40" s="6"/>
      <c r="J40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3265-76AE-4509-90E0-ED221CD0187E}">
  <dimension ref="A1:AZ34"/>
  <sheetViews>
    <sheetView workbookViewId="0"/>
  </sheetViews>
  <sheetFormatPr baseColWidth="10" defaultRowHeight="14.5" x14ac:dyDescent="0.35"/>
  <cols>
    <col min="1" max="1" width="19.36328125" customWidth="1"/>
  </cols>
  <sheetData>
    <row r="1" spans="1:5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35">
      <c r="A2" s="47" t="s">
        <v>81</v>
      </c>
      <c r="B2" s="23">
        <f>'Eurostat POM Portables GU'!B34</f>
        <v>143458.72358778937</v>
      </c>
      <c r="C2" s="23">
        <f>'Eurostat POM Portables GU'!C34</f>
        <v>148636.15695157702</v>
      </c>
      <c r="D2" s="23">
        <f>'Eurostat POM Portables GU'!D34</f>
        <v>154377.07644436811</v>
      </c>
      <c r="E2" s="23">
        <f>'Eurostat POM Portables GU'!E34</f>
        <v>161711.51642179539</v>
      </c>
      <c r="F2" s="23">
        <f>'Eurostat POM Portables GU'!F34</f>
        <v>171740.40937850843</v>
      </c>
      <c r="G2" s="23">
        <f>'Eurostat POM Portables GU'!G34</f>
        <v>174932.31761308727</v>
      </c>
      <c r="H2" s="23">
        <f>'Eurostat POM Portables GU'!H34</f>
        <v>186616.76728701388</v>
      </c>
      <c r="I2" s="23">
        <f>'Eurostat POM Portables GU'!I34</f>
        <v>182581.61875167745</v>
      </c>
      <c r="J2" s="23">
        <f>'Eurostat POM Portables GU'!J34</f>
        <v>192374.03902368096</v>
      </c>
      <c r="K2" s="23">
        <f>'Eurostat POM Portables GU'!K34</f>
        <v>185023.8530238138</v>
      </c>
      <c r="L2" s="23">
        <f>'Eurostat POM Portables GU'!L34</f>
        <v>199535.90063823407</v>
      </c>
      <c r="M2" s="23">
        <f>'Eurostat POM Portables GU'!M34</f>
        <v>217921.77452000001</v>
      </c>
      <c r="N2" s="23">
        <f>'Eurostat POM Portables GU'!N34</f>
        <v>215083.40577000001</v>
      </c>
      <c r="O2" s="23">
        <f>'Eurostat POM Portables GU'!O34</f>
        <v>210778.94300000003</v>
      </c>
      <c r="P2" s="23">
        <f>'Eurostat POM Portables GU'!P34</f>
        <v>212349.09066666669</v>
      </c>
      <c r="Q2" s="23">
        <f>'Eurostat POM Portables GU'!Q34</f>
        <v>217803.83584999997</v>
      </c>
      <c r="R2" s="23">
        <f>'Eurostat POM Portables GU'!R34</f>
        <v>220176.22467999998</v>
      </c>
      <c r="S2" s="23">
        <f>'Eurostat POM Portables GU'!S34</f>
        <v>235348.66691999999</v>
      </c>
      <c r="T2" s="23">
        <f>'Eurostat POM Portables GU'!T34</f>
        <v>236741.69426000002</v>
      </c>
      <c r="U2" s="23">
        <f>'Eurostat POM Portables GU'!U34</f>
        <v>254488.17055000004</v>
      </c>
      <c r="V2" s="23">
        <f>'Eurostat POM Portables GU'!V34</f>
        <v>279392.74111</v>
      </c>
      <c r="W2" s="23">
        <f>'Eurostat POM Portables GU'!W34</f>
        <v>298588.52999999997</v>
      </c>
      <c r="X2" s="23">
        <f>'Eurostat POM Portables GU'!X34</f>
        <v>309576.76059642446</v>
      </c>
      <c r="Y2" s="23">
        <f>'Eurostat POM Portables GU'!Y34</f>
        <v>323044.07500108529</v>
      </c>
      <c r="Z2" s="23">
        <f>'Eurostat POM Portables GU'!Z34</f>
        <v>337527.99723943212</v>
      </c>
      <c r="AA2" s="23">
        <f>'Eurostat POM Portables GU'!AA34</f>
        <v>353122.50760714366</v>
      </c>
      <c r="AB2" s="23">
        <f>'Eurostat POM Portables GU'!AB34</f>
        <v>369930.77991731802</v>
      </c>
      <c r="AC2" s="23">
        <f>'Eurostat POM Portables GU'!AC34</f>
        <v>388066.09295321669</v>
      </c>
      <c r="AD2" s="23">
        <f>'Eurostat POM Portables GU'!AD34</f>
        <v>407652.83264414693</v>
      </c>
      <c r="AE2" s="23">
        <f>'Eurostat POM Portables GU'!AE34</f>
        <v>428827.59400983655</v>
      </c>
      <c r="AF2" s="23">
        <f>'Eurostat POM Portables GU'!AF34</f>
        <v>451648.02166393091</v>
      </c>
      <c r="AG2" s="23">
        <f>'Eurostat POM Portables GU'!AG34</f>
        <v>472505.59244312241</v>
      </c>
      <c r="AH2" s="23">
        <f>'Eurostat POM Portables GU'!AH34</f>
        <v>494738.39807163336</v>
      </c>
      <c r="AI2" s="23">
        <f>'Eurostat POM Portables GU'!AI34</f>
        <v>518449.71569953178</v>
      </c>
      <c r="AJ2" s="23">
        <f>'Eurostat POM Portables GU'!AJ34</f>
        <v>543750.91443644534</v>
      </c>
      <c r="AK2" s="23">
        <f>'Eurostat POM Portables GU'!AK34</f>
        <v>570762.09705306462</v>
      </c>
      <c r="AL2" s="23">
        <f>'Eurostat POM Portables GU'!AL34</f>
        <v>599612.79277358309</v>
      </c>
      <c r="AM2" s="23">
        <f>'Eurostat POM Portables GU'!AM34</f>
        <v>630442.70523356018</v>
      </c>
      <c r="AN2" s="23">
        <f>'Eurostat POM Portables GU'!AN34</f>
        <v>663402.52000292088</v>
      </c>
      <c r="AO2" s="23">
        <f>'Eurostat POM Portables GU'!AO34</f>
        <v>698654.77642502042</v>
      </c>
      <c r="AP2" s="23">
        <f>'Eurostat POM Portables GU'!AP34</f>
        <v>733412.55053204997</v>
      </c>
      <c r="AQ2" s="23">
        <f>'Eurostat POM Portables GU'!AQ34</f>
        <v>762406.47609113099</v>
      </c>
      <c r="AR2" s="23">
        <f>'Eurostat POM Portables GU'!AR34</f>
        <v>792988.6670964784</v>
      </c>
      <c r="AS2" s="23">
        <f>'Eurostat POM Portables GU'!AS34</f>
        <v>825252.42428494967</v>
      </c>
      <c r="AT2" s="23">
        <f>'Eurostat POM Portables GU'!AT34</f>
        <v>859296.60450325336</v>
      </c>
      <c r="AU2" s="23">
        <f>'Eurostat POM Portables GU'!AU34</f>
        <v>895225.95254561515</v>
      </c>
      <c r="AV2" s="23">
        <f>'Eurostat POM Portables GU'!AV34</f>
        <v>933151.45283098565</v>
      </c>
      <c r="AW2" s="23">
        <f>'Eurostat POM Portables GU'!AW34</f>
        <v>973190.70210668608</v>
      </c>
      <c r="AX2" s="23">
        <f>'Eurostat POM Portables GU'!AX34</f>
        <v>1015468.3044364265</v>
      </c>
      <c r="AY2" s="23">
        <f>'Eurostat POM Portables GU'!AY34</f>
        <v>1060116.2898059224</v>
      </c>
      <c r="AZ2" s="23">
        <f>'Eurostat POM Portables GU'!AZ34</f>
        <v>1107274.5577591443</v>
      </c>
    </row>
    <row r="3" spans="1:52" x14ac:dyDescent="0.35">
      <c r="A3" s="47" t="s">
        <v>82</v>
      </c>
      <c r="B3" s="4">
        <f>'Eurostat Collected Portables GU'!B34</f>
        <v>57373.795702985168</v>
      </c>
      <c r="C3" s="4">
        <f>'Eurostat Collected Portables GU'!C34</f>
        <v>59156.152602407477</v>
      </c>
      <c r="D3" s="4">
        <f>'Eurostat Collected Portables GU'!D34</f>
        <v>61052.09075057703</v>
      </c>
      <c r="E3" s="4">
        <f>'Eurostat Collected Portables GU'!E34</f>
        <v>63189.69224893194</v>
      </c>
      <c r="F3" s="4">
        <f>'Eurostat Collected Portables GU'!F34</f>
        <v>66416.67565060129</v>
      </c>
      <c r="G3" s="4">
        <f>'Eurostat Collected Portables GU'!G34</f>
        <v>65797.553682778234</v>
      </c>
      <c r="H3" s="4">
        <f>'Eurostat Collected Portables GU'!H34</f>
        <v>70226.837697037641</v>
      </c>
      <c r="I3" s="4">
        <f>'Eurostat Collected Portables GU'!I34</f>
        <v>66832.727474535001</v>
      </c>
      <c r="J3" s="4">
        <f>'Eurostat Collected Portables GU'!J34</f>
        <v>68011.178396724761</v>
      </c>
      <c r="K3" s="4">
        <f>'Eurostat Collected Portables GU'!K34</f>
        <v>67263.122495645555</v>
      </c>
      <c r="L3" s="4">
        <f>'Eurostat Collected Portables GU'!L34</f>
        <v>67600.056690841317</v>
      </c>
      <c r="M3" s="4">
        <f>'Eurostat Collected Portables GU'!M34</f>
        <v>71202.423991038915</v>
      </c>
      <c r="N3" s="4">
        <f>'Eurostat Collected Portables GU'!N34</f>
        <v>78249.651376485519</v>
      </c>
      <c r="O3" s="4">
        <f>'Eurostat Collected Portables GU'!O34</f>
        <v>80567.277242253884</v>
      </c>
      <c r="P3" s="4">
        <f>'Eurostat Collected Portables GU'!P34</f>
        <v>85675.459037832799</v>
      </c>
      <c r="Q3" s="4">
        <f>'Eurostat Collected Portables GU'!Q34</f>
        <v>93502.811140000005</v>
      </c>
      <c r="R3" s="4">
        <f>'Eurostat Collected Portables GU'!R34</f>
        <v>103948.625064782</v>
      </c>
      <c r="S3" s="4">
        <f>'Eurostat Collected Portables GU'!S34</f>
        <v>105476.68411571716</v>
      </c>
      <c r="T3" s="4">
        <f>'Eurostat Collected Portables GU'!T34</f>
        <v>112388.35942612418</v>
      </c>
      <c r="U3" s="4">
        <f>'Eurostat Collected Portables GU'!U34</f>
        <v>123785.89637882164</v>
      </c>
      <c r="V3" s="4">
        <f>'Eurostat Collected Portables GU'!V34</f>
        <v>122370.0815204364</v>
      </c>
      <c r="W3" s="4">
        <f>'Eurostat Collected Portables GU'!W34</f>
        <v>134008.52396822663</v>
      </c>
      <c r="X3" s="4">
        <f>'Eurostat Collected Portables GU'!X34</f>
        <v>142616.76381838007</v>
      </c>
      <c r="Y3" s="4">
        <f>'Eurostat Collected Portables GU'!Y34</f>
        <v>149488.12603661633</v>
      </c>
      <c r="Z3" s="4">
        <f>'Eurostat Collected Portables GU'!Z34</f>
        <v>156876.85936023021</v>
      </c>
      <c r="AA3" s="4">
        <f>'Eurostat Collected Portables GU'!AA34</f>
        <v>164758.26009267743</v>
      </c>
      <c r="AB3" s="4">
        <f>'Eurostat Collected Portables GU'!AB34</f>
        <v>173203.33548160864</v>
      </c>
      <c r="AC3" s="4">
        <f>'Eurostat Collected Portables GU'!AC34</f>
        <v>182201.53614228053</v>
      </c>
      <c r="AD3" s="4">
        <f>'Eurostat Collected Portables GU'!AD34</f>
        <v>191825.60988284068</v>
      </c>
      <c r="AE3" s="4">
        <f>'Eurostat Collected Portables GU'!AE34</f>
        <v>202077.73166714539</v>
      </c>
      <c r="AF3" s="4">
        <f>'Eurostat Collected Portables GU'!AF34</f>
        <v>213059.74504054565</v>
      </c>
      <c r="AG3" s="4">
        <f>'Eurostat Collected Portables GU'!AG34</f>
        <v>224762.16593873245</v>
      </c>
      <c r="AH3" s="4">
        <f>'Eurostat Collected Portables GU'!AH34</f>
        <v>237267.37792395835</v>
      </c>
      <c r="AI3" s="4">
        <f>'Eurostat Collected Portables GU'!AI34</f>
        <v>250602.14237013858</v>
      </c>
      <c r="AJ3" s="4">
        <f>'Eurostat Collected Portables GU'!AJ34</f>
        <v>264856.93402045534</v>
      </c>
      <c r="AK3" s="4">
        <f>'Eurostat Collected Portables GU'!AK34</f>
        <v>280071.64266297617</v>
      </c>
      <c r="AL3" s="4">
        <f>'Eurostat Collected Portables GU'!AL34</f>
        <v>296347.36772101547</v>
      </c>
      <c r="AM3" s="4">
        <f>'Eurostat Collected Portables GU'!AM34</f>
        <v>313738.50759729167</v>
      </c>
      <c r="AN3" s="4">
        <f>'Eurostat Collected Portables GU'!AN34</f>
        <v>332333.92158583959</v>
      </c>
      <c r="AO3" s="4">
        <f>'Eurostat Collected Portables GU'!AO34</f>
        <v>352230.5456784534</v>
      </c>
      <c r="AP3" s="4">
        <f>'Eurostat Collected Portables GU'!AP34</f>
        <v>367614.45755966846</v>
      </c>
      <c r="AQ3" s="4">
        <f>'Eurostat Collected Portables GU'!AQ34</f>
        <v>386660.11555778491</v>
      </c>
      <c r="AR3" s="4">
        <f>'Eurostat Collected Portables GU'!AR34</f>
        <v>406927.98460326577</v>
      </c>
      <c r="AS3" s="4">
        <f>'Eurostat Collected Portables GU'!AS34</f>
        <v>428512.76070645207</v>
      </c>
      <c r="AT3" s="4">
        <f>'Eurostat Collected Portables GU'!AT34</f>
        <v>451517.48074254818</v>
      </c>
      <c r="AU3" s="4">
        <f>'Eurostat Collected Portables GU'!AU34</f>
        <v>476054.30896220414</v>
      </c>
      <c r="AV3" s="4">
        <f>'Eurostat Collected Portables GU'!AV34</f>
        <v>502245.40007577918</v>
      </c>
      <c r="AW3" s="4">
        <f>'Eurostat Collected Portables GU'!AW34</f>
        <v>530223.84647336812</v>
      </c>
      <c r="AX3" s="4">
        <f>'Eurostat Collected Portables GU'!AX34</f>
        <v>560134.71789423551</v>
      </c>
      <c r="AY3" s="4">
        <f>'Eurostat Collected Portables GU'!AY34</f>
        <v>592136.20268575789</v>
      </c>
      <c r="AZ3" s="4">
        <f>'Eurostat Collected Portables GU'!AZ34</f>
        <v>626400.86070083454</v>
      </c>
    </row>
    <row r="4" spans="1:52" x14ac:dyDescent="0.35">
      <c r="A4" s="47"/>
      <c r="B4" s="4"/>
      <c r="C4" s="4"/>
      <c r="D4" s="4"/>
      <c r="E4" s="45">
        <f>(E3*3)/SUM(B2:D2)</f>
        <v>0.42459346837253215</v>
      </c>
      <c r="F4" s="45">
        <f t="shared" ref="F4:AZ4" si="0">(F3*3)/SUM(C2:E2)</f>
        <v>0.42874847321978732</v>
      </c>
      <c r="G4" s="45">
        <f t="shared" si="0"/>
        <v>0.40463494408914191</v>
      </c>
      <c r="H4" s="45">
        <f t="shared" si="0"/>
        <v>0.41441196461275598</v>
      </c>
      <c r="I4" s="45">
        <f t="shared" si="0"/>
        <v>0.37596499570054831</v>
      </c>
      <c r="J4" s="45">
        <f t="shared" si="0"/>
        <v>0.37497155338021027</v>
      </c>
      <c r="K4" s="45">
        <f t="shared" si="0"/>
        <v>0.3593291950980757</v>
      </c>
      <c r="L4" s="45">
        <f t="shared" si="0"/>
        <v>0.36215641137137072</v>
      </c>
      <c r="M4" s="45">
        <f t="shared" si="0"/>
        <v>0.37024572781347592</v>
      </c>
      <c r="N4" s="45">
        <f t="shared" si="0"/>
        <v>0.38963676585703388</v>
      </c>
      <c r="O4" s="45">
        <f t="shared" si="0"/>
        <v>0.38211246512569874</v>
      </c>
      <c r="P4" s="45">
        <f t="shared" si="0"/>
        <v>0.39924311242717286</v>
      </c>
      <c r="Q4" s="45">
        <f t="shared" si="0"/>
        <v>0.43952272881162679</v>
      </c>
      <c r="R4" s="45">
        <f t="shared" si="0"/>
        <v>0.48655073967458062</v>
      </c>
      <c r="S4" s="45">
        <f t="shared" si="0"/>
        <v>0.48656907316070713</v>
      </c>
      <c r="T4" s="45">
        <f t="shared" si="0"/>
        <v>0.50074364056212017</v>
      </c>
      <c r="U4" s="45">
        <f t="shared" si="0"/>
        <v>0.53643740247137417</v>
      </c>
      <c r="V4" s="45">
        <f t="shared" si="0"/>
        <v>0.50525886539368481</v>
      </c>
      <c r="W4" s="45">
        <f t="shared" si="0"/>
        <v>0.52168930526600077</v>
      </c>
      <c r="X4" s="45">
        <f t="shared" si="0"/>
        <v>0.51395314956183613</v>
      </c>
      <c r="Y4" s="45">
        <f t="shared" si="0"/>
        <v>0.50527893623770004</v>
      </c>
      <c r="Z4" s="45">
        <f t="shared" si="0"/>
        <v>0.50539717003244589</v>
      </c>
      <c r="AA4" s="45">
        <f t="shared" si="0"/>
        <v>0.5094834560926671</v>
      </c>
      <c r="AB4" s="45">
        <f t="shared" si="0"/>
        <v>0.51259029768405528</v>
      </c>
      <c r="AC4" s="45">
        <f t="shared" si="0"/>
        <v>0.5153820987408112</v>
      </c>
      <c r="AD4" s="45">
        <f t="shared" si="0"/>
        <v>0.51792529206098481</v>
      </c>
      <c r="AE4" s="45">
        <f t="shared" si="0"/>
        <v>0.52008179827383016</v>
      </c>
      <c r="AF4" s="45">
        <f t="shared" si="0"/>
        <v>0.52197219532882055</v>
      </c>
      <c r="AG4" s="45">
        <f t="shared" si="0"/>
        <v>0.52346215837147725</v>
      </c>
      <c r="AH4" s="45">
        <f t="shared" si="0"/>
        <v>0.52609905407524282</v>
      </c>
      <c r="AI4" s="45">
        <f t="shared" si="0"/>
        <v>0.52985457713306083</v>
      </c>
      <c r="AJ4" s="45">
        <f t="shared" si="0"/>
        <v>0.53481467865002985</v>
      </c>
      <c r="AK4" s="45">
        <f t="shared" si="0"/>
        <v>0.53965820932384634</v>
      </c>
      <c r="AL4" s="45">
        <f t="shared" si="0"/>
        <v>0.54443502497661445</v>
      </c>
      <c r="AM4" s="45">
        <f t="shared" si="0"/>
        <v>0.54909360821185815</v>
      </c>
      <c r="AN4" s="45">
        <f t="shared" si="0"/>
        <v>0.55363839596657505</v>
      </c>
      <c r="AO4" s="45">
        <f t="shared" si="0"/>
        <v>0.55807502832615929</v>
      </c>
      <c r="AP4" s="45">
        <f t="shared" si="0"/>
        <v>0.55349730075752512</v>
      </c>
      <c r="AQ4" s="45">
        <f t="shared" si="0"/>
        <v>0.55356575440882594</v>
      </c>
      <c r="AR4" s="45">
        <f t="shared" si="0"/>
        <v>0.55629916935626456</v>
      </c>
      <c r="AS4" s="45">
        <f t="shared" si="0"/>
        <v>0.56166286300364598</v>
      </c>
      <c r="AT4" s="45">
        <f t="shared" si="0"/>
        <v>0.56898486812381055</v>
      </c>
      <c r="AU4" s="45">
        <f t="shared" si="0"/>
        <v>0.57644447923390441</v>
      </c>
      <c r="AV4" s="45">
        <f t="shared" si="0"/>
        <v>0.58405721860606274</v>
      </c>
      <c r="AW4" s="45">
        <f t="shared" si="0"/>
        <v>0.59183946176984892</v>
      </c>
      <c r="AX4" s="45">
        <f t="shared" si="0"/>
        <v>0.59980842485826702</v>
      </c>
      <c r="AY4" s="45">
        <f t="shared" si="0"/>
        <v>0.60798215105226594</v>
      </c>
      <c r="AZ4" s="45">
        <f t="shared" si="0"/>
        <v>0.61637949649909718</v>
      </c>
    </row>
    <row r="5" spans="1:52" x14ac:dyDescent="0.35">
      <c r="A5" s="47"/>
      <c r="B5" s="4"/>
      <c r="C5" s="4"/>
      <c r="D5" s="4"/>
      <c r="E5" s="4"/>
      <c r="F5" s="4"/>
      <c r="G5" s="4"/>
      <c r="H5" s="4"/>
      <c r="I5" s="4"/>
      <c r="J5" s="4"/>
      <c r="K5" s="31"/>
      <c r="L5" s="31"/>
    </row>
    <row r="6" spans="1:52" x14ac:dyDescent="0.35">
      <c r="A6" s="47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52" x14ac:dyDescent="0.35">
      <c r="A7" s="47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52" x14ac:dyDescent="0.35">
      <c r="A8" s="47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52" x14ac:dyDescent="0.35">
      <c r="A9" s="47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52" x14ac:dyDescent="0.35">
      <c r="A10" s="4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52" x14ac:dyDescent="0.35">
      <c r="A11" s="4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52" x14ac:dyDescent="0.35">
      <c r="A12" s="4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52" x14ac:dyDescent="0.35">
      <c r="A13" s="4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52" x14ac:dyDescent="0.35">
      <c r="A14" s="4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52" x14ac:dyDescent="0.35">
      <c r="A15" s="4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52" x14ac:dyDescent="0.35">
      <c r="A16" s="47"/>
      <c r="B16" s="4"/>
      <c r="C16" s="4"/>
      <c r="D16" s="4"/>
      <c r="E16" s="4"/>
      <c r="F16" s="31"/>
      <c r="G16" s="31"/>
      <c r="H16" s="31"/>
      <c r="I16" s="31"/>
      <c r="J16" s="31"/>
      <c r="K16" s="31"/>
      <c r="L16" s="31"/>
    </row>
    <row r="17" spans="1:12" x14ac:dyDescent="0.35">
      <c r="A17" s="4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4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47"/>
      <c r="B33" s="4"/>
      <c r="C33" s="4"/>
      <c r="D33" s="4"/>
      <c r="E33" s="4"/>
      <c r="F33" s="4"/>
      <c r="G33" s="4"/>
      <c r="H33" s="4"/>
      <c r="I33" s="4"/>
      <c r="J33" s="4"/>
      <c r="K33" s="4"/>
      <c r="L33" s="47"/>
    </row>
    <row r="34" spans="1:12" x14ac:dyDescent="0.35">
      <c r="A34" s="4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8CCF-4F39-402E-8081-9715EB7A3AA9}">
  <sheetPr>
    <tabColor theme="9" tint="0.79998168889431442"/>
  </sheetPr>
  <dimension ref="A1"/>
  <sheetViews>
    <sheetView zoomScale="80" zoomScaleNormal="80" workbookViewId="0">
      <selection activeCell="N50" sqref="N50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7B63-073D-4AF3-9B3C-CCBDA7D1248C}">
  <dimension ref="A1:W22"/>
  <sheetViews>
    <sheetView workbookViewId="0"/>
  </sheetViews>
  <sheetFormatPr baseColWidth="10" defaultRowHeight="14.5" x14ac:dyDescent="0.35"/>
  <cols>
    <col min="1" max="1" width="25.1796875" customWidth="1"/>
  </cols>
  <sheetData>
    <row r="1" spans="1:23" x14ac:dyDescent="0.35">
      <c r="A1" t="s">
        <v>67</v>
      </c>
    </row>
    <row r="2" spans="1:23" x14ac:dyDescent="0.35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</row>
    <row r="3" spans="1:23" x14ac:dyDescent="0.35">
      <c r="A3" t="s">
        <v>50</v>
      </c>
      <c r="B3">
        <v>45687.439156180168</v>
      </c>
      <c r="C3">
        <v>46619.835873653217</v>
      </c>
      <c r="D3">
        <v>47571.261095564529</v>
      </c>
      <c r="E3">
        <v>48542.103158739308</v>
      </c>
      <c r="F3">
        <v>49532.758325244198</v>
      </c>
      <c r="G3">
        <v>50543.630944126722</v>
      </c>
      <c r="H3">
        <v>51575.13361645586</v>
      </c>
      <c r="I3">
        <v>52627.687363730452</v>
      </c>
      <c r="J3">
        <v>53701.721799724939</v>
      </c>
      <c r="K3">
        <v>54797.675305841796</v>
      </c>
      <c r="L3">
        <v>55915.995210042631</v>
      </c>
      <c r="M3">
        <v>57057.137969431271</v>
      </c>
      <c r="N3">
        <v>62499.282004389301</v>
      </c>
      <c r="O3">
        <v>63446.279720245373</v>
      </c>
      <c r="P3">
        <v>67355.612014228274</v>
      </c>
      <c r="Q3">
        <v>74187.662364936376</v>
      </c>
      <c r="R3">
        <v>81742.76295919402</v>
      </c>
      <c r="S3">
        <v>82315.052271385604</v>
      </c>
      <c r="T3">
        <v>90098.964829431148</v>
      </c>
      <c r="U3">
        <v>98815.95802686103</v>
      </c>
      <c r="V3">
        <v>92491.674581538638</v>
      </c>
      <c r="W3">
        <v>106953.29353729589</v>
      </c>
    </row>
    <row r="4" spans="1:23" x14ac:dyDescent="0.35">
      <c r="A4" t="s">
        <v>51</v>
      </c>
      <c r="B4">
        <v>560.31214576590537</v>
      </c>
      <c r="C4">
        <v>651.52575089058769</v>
      </c>
      <c r="D4">
        <v>757.58808243091596</v>
      </c>
      <c r="E4">
        <v>880.91637491966958</v>
      </c>
      <c r="F4">
        <v>937.14507970177635</v>
      </c>
      <c r="G4">
        <v>1233.085631186548</v>
      </c>
      <c r="H4">
        <v>1433.8205013797067</v>
      </c>
      <c r="I4">
        <v>1184.9756209749644</v>
      </c>
      <c r="J4">
        <v>1410.6852630654339</v>
      </c>
      <c r="K4">
        <v>1237.4432132152926</v>
      </c>
      <c r="L4">
        <v>1672.2205583990435</v>
      </c>
      <c r="M4">
        <v>2290.7130936973213</v>
      </c>
      <c r="N4">
        <v>2774.238006638916</v>
      </c>
      <c r="O4">
        <v>3442.5702243068317</v>
      </c>
      <c r="P4">
        <v>3395.3598758941603</v>
      </c>
      <c r="Q4">
        <v>3581.5699681350957</v>
      </c>
      <c r="R4">
        <v>3917.7892942953249</v>
      </c>
      <c r="S4">
        <v>5345.769704447709</v>
      </c>
      <c r="T4">
        <v>3265.5035083433522</v>
      </c>
      <c r="U4">
        <v>3039.7787667929474</v>
      </c>
      <c r="V4">
        <v>2424.8665211022967</v>
      </c>
      <c r="W4">
        <v>2677.5569006917676</v>
      </c>
    </row>
    <row r="5" spans="1:23" x14ac:dyDescent="0.35">
      <c r="A5" t="s">
        <v>52</v>
      </c>
      <c r="B5">
        <v>4002.527122806624</v>
      </c>
      <c r="C5">
        <v>4084.2113498026774</v>
      </c>
      <c r="D5">
        <v>4167.5626018394678</v>
      </c>
      <c r="E5">
        <v>4252.6148998361914</v>
      </c>
      <c r="F5">
        <v>4339.402959016521</v>
      </c>
      <c r="G5">
        <v>4427.9622030780838</v>
      </c>
      <c r="H5">
        <v>4518.3287786511064</v>
      </c>
      <c r="I5">
        <v>4610.5395700521476</v>
      </c>
      <c r="J5">
        <v>4704.632214338927</v>
      </c>
      <c r="K5">
        <v>4800.6451166723755</v>
      </c>
      <c r="L5">
        <v>4898.6174659922199</v>
      </c>
      <c r="M5">
        <v>4998.5892510124686</v>
      </c>
      <c r="N5">
        <v>5235.2607216019278</v>
      </c>
      <c r="O5">
        <v>4989.6891902675816</v>
      </c>
      <c r="P5">
        <v>4659.9409863958717</v>
      </c>
      <c r="Q5">
        <v>4835.2627239173935</v>
      </c>
      <c r="R5">
        <v>4951.4575874762249</v>
      </c>
      <c r="S5">
        <v>4401.8417745344768</v>
      </c>
      <c r="T5">
        <v>4617.6052544605936</v>
      </c>
      <c r="U5">
        <v>6624.937088063225</v>
      </c>
      <c r="V5">
        <v>7254.8751787936017</v>
      </c>
      <c r="W5">
        <v>8010.8908798022667</v>
      </c>
    </row>
    <row r="6" spans="1:23" x14ac:dyDescent="0.35">
      <c r="A6" t="s">
        <v>53</v>
      </c>
      <c r="B6">
        <v>5431.3428183941705</v>
      </c>
      <c r="C6">
        <v>6034.8253537713008</v>
      </c>
      <c r="D6">
        <v>6705.361504190334</v>
      </c>
      <c r="E6">
        <v>7534.1140496520584</v>
      </c>
      <c r="F6">
        <v>9784.5637008468329</v>
      </c>
      <c r="G6">
        <v>8086.4162816915969</v>
      </c>
      <c r="H6">
        <v>5902.4936362712369</v>
      </c>
      <c r="I6">
        <v>4246.3982994757116</v>
      </c>
      <c r="J6">
        <v>3931.8502772923257</v>
      </c>
      <c r="K6">
        <v>3222.8280961412488</v>
      </c>
      <c r="L6">
        <v>2318.5813641303953</v>
      </c>
      <c r="M6">
        <v>4293.669192834067</v>
      </c>
      <c r="N6">
        <v>4406.7630562901995</v>
      </c>
      <c r="O6">
        <v>4836.7311893761862</v>
      </c>
      <c r="P6">
        <v>4827.8067992388969</v>
      </c>
      <c r="Q6">
        <v>5319.5745860710804</v>
      </c>
      <c r="R6">
        <v>5752.7573515730528</v>
      </c>
      <c r="S6">
        <v>6512.0193481668757</v>
      </c>
      <c r="T6">
        <v>6048.5993734902077</v>
      </c>
      <c r="U6">
        <v>4808.7010717534622</v>
      </c>
      <c r="V6">
        <v>6003.773578852446</v>
      </c>
      <c r="W6">
        <v>5410.2130337087438</v>
      </c>
    </row>
    <row r="7" spans="1:23" x14ac:dyDescent="0.35">
      <c r="A7" t="s">
        <v>54</v>
      </c>
      <c r="B7">
        <v>4.1919463962026686</v>
      </c>
      <c r="C7">
        <v>6.351433933640406</v>
      </c>
      <c r="D7">
        <v>9.6233847479400083</v>
      </c>
      <c r="E7">
        <v>19.246769495880017</v>
      </c>
      <c r="F7">
        <v>38.493538991760033</v>
      </c>
      <c r="G7">
        <v>49.350691015076968</v>
      </c>
      <c r="H7">
        <v>60.183769530581664</v>
      </c>
      <c r="I7">
        <v>74.300950037755157</v>
      </c>
      <c r="J7">
        <v>114.30915390423873</v>
      </c>
      <c r="K7">
        <v>90.721550717649762</v>
      </c>
      <c r="L7">
        <v>283.50484599265559</v>
      </c>
      <c r="M7">
        <v>410.87658839515291</v>
      </c>
      <c r="N7">
        <v>657.81356534886902</v>
      </c>
      <c r="O7">
        <v>505.58547215870431</v>
      </c>
      <c r="P7">
        <v>599.02969447958981</v>
      </c>
      <c r="Q7">
        <v>771.89658182397318</v>
      </c>
      <c r="R7">
        <v>1041.8303689780207</v>
      </c>
      <c r="S7">
        <v>1182.0412670824344</v>
      </c>
      <c r="T7">
        <v>1315.7801775685705</v>
      </c>
      <c r="U7">
        <v>1320.7139211036808</v>
      </c>
      <c r="V7">
        <v>984.46970485530812</v>
      </c>
      <c r="W7">
        <v>1703.5923162602121</v>
      </c>
    </row>
    <row r="8" spans="1:23" x14ac:dyDescent="0.35">
      <c r="A8" t="s">
        <v>55</v>
      </c>
      <c r="B8">
        <v>17.067300723881665</v>
      </c>
      <c r="C8">
        <v>25.85954655133586</v>
      </c>
      <c r="D8">
        <v>39.181131138387663</v>
      </c>
      <c r="E8">
        <v>78.362262276775326</v>
      </c>
      <c r="F8">
        <v>156.72452455355065</v>
      </c>
      <c r="G8">
        <v>200.92887763275729</v>
      </c>
      <c r="H8">
        <v>245.03521662531372</v>
      </c>
      <c r="I8">
        <v>302.51261311767121</v>
      </c>
      <c r="J8">
        <v>465.40402018103271</v>
      </c>
      <c r="K8">
        <v>369.36826998494655</v>
      </c>
      <c r="L8">
        <v>1154.2758437029584</v>
      </c>
      <c r="M8">
        <v>1672.8635415984902</v>
      </c>
      <c r="N8">
        <v>1895.6007254270262</v>
      </c>
      <c r="O8">
        <v>2450.9471450554461</v>
      </c>
      <c r="P8">
        <v>3897.6101233939144</v>
      </c>
      <c r="Q8">
        <v>3946.4381599278495</v>
      </c>
      <c r="R8">
        <v>5531.1988614379716</v>
      </c>
      <c r="S8">
        <v>4888.7507549396323</v>
      </c>
      <c r="T8">
        <v>6124.3364171912772</v>
      </c>
      <c r="U8">
        <v>6012.911338029432</v>
      </c>
      <c r="V8">
        <v>11489.830450542977</v>
      </c>
      <c r="W8">
        <v>10353.916680079728</v>
      </c>
    </row>
    <row r="9" spans="1:23" x14ac:dyDescent="0.35">
      <c r="A9" t="s">
        <v>56</v>
      </c>
      <c r="B9">
        <v>340.39921178154907</v>
      </c>
      <c r="C9">
        <v>347.34613447096842</v>
      </c>
      <c r="D9">
        <v>354.43483109282499</v>
      </c>
      <c r="E9">
        <v>361.66819499267871</v>
      </c>
      <c r="F9">
        <v>369.04917856395764</v>
      </c>
      <c r="G9">
        <v>376.58079445301814</v>
      </c>
      <c r="H9">
        <v>384.26611678879402</v>
      </c>
      <c r="I9">
        <v>392.10828243754486</v>
      </c>
      <c r="J9">
        <v>400.110492283209</v>
      </c>
      <c r="K9">
        <v>408.27601253388684</v>
      </c>
      <c r="L9">
        <v>416.60817605498642</v>
      </c>
      <c r="M9">
        <v>425.11038372957796</v>
      </c>
      <c r="N9">
        <v>627.47578852311415</v>
      </c>
      <c r="O9">
        <v>730.96536496560714</v>
      </c>
      <c r="P9">
        <v>765.02888894821365</v>
      </c>
      <c r="Q9">
        <v>722.79295126739862</v>
      </c>
      <c r="R9">
        <v>936.3710339669251</v>
      </c>
      <c r="S9">
        <v>787.95735759108061</v>
      </c>
      <c r="T9">
        <v>922.17591080287787</v>
      </c>
      <c r="U9">
        <v>3162.8961662178663</v>
      </c>
      <c r="V9">
        <v>1640.1613327734581</v>
      </c>
      <c r="W9">
        <v>1082.0426067417484</v>
      </c>
    </row>
    <row r="10" spans="1:23" x14ac:dyDescent="0.35">
      <c r="A10" t="s">
        <v>57</v>
      </c>
      <c r="B10">
        <f>SUM(B3:B9)</f>
        <v>56043.279702048509</v>
      </c>
      <c r="C10">
        <f t="shared" ref="C10:W10" si="0">SUM(C3:C9)</f>
        <v>57769.955443073719</v>
      </c>
      <c r="D10">
        <f t="shared" si="0"/>
        <v>59605.012631004392</v>
      </c>
      <c r="E10">
        <f t="shared" si="0"/>
        <v>61669.025709912559</v>
      </c>
      <c r="F10">
        <f t="shared" si="0"/>
        <v>65158.137306918601</v>
      </c>
      <c r="G10">
        <f t="shared" si="0"/>
        <v>64917.955423183805</v>
      </c>
      <c r="H10">
        <f t="shared" si="0"/>
        <v>64119.261635702598</v>
      </c>
      <c r="I10">
        <f t="shared" si="0"/>
        <v>63438.522699826244</v>
      </c>
      <c r="J10">
        <f t="shared" si="0"/>
        <v>64728.713220790101</v>
      </c>
      <c r="K10">
        <f t="shared" si="0"/>
        <v>64926.957565107201</v>
      </c>
      <c r="L10">
        <f t="shared" si="0"/>
        <v>66659.803464314886</v>
      </c>
      <c r="M10">
        <f t="shared" si="0"/>
        <v>71148.96002069836</v>
      </c>
      <c r="N10">
        <f t="shared" si="0"/>
        <v>78096.433868219348</v>
      </c>
      <c r="O10">
        <f t="shared" si="0"/>
        <v>80402.768306375729</v>
      </c>
      <c r="P10">
        <f t="shared" si="0"/>
        <v>85500.388382578923</v>
      </c>
      <c r="Q10">
        <f t="shared" si="0"/>
        <v>93365.19733607916</v>
      </c>
      <c r="R10">
        <f t="shared" si="0"/>
        <v>103874.16745692151</v>
      </c>
      <c r="S10">
        <f t="shared" si="0"/>
        <v>105433.43247814782</v>
      </c>
      <c r="T10">
        <f t="shared" si="0"/>
        <v>112392.96547128803</v>
      </c>
      <c r="U10">
        <f t="shared" si="0"/>
        <v>123785.89637882164</v>
      </c>
      <c r="V10">
        <f t="shared" si="0"/>
        <v>122289.65134845872</v>
      </c>
      <c r="W10">
        <f t="shared" si="0"/>
        <v>136191.50595458035</v>
      </c>
    </row>
    <row r="13" spans="1:23" x14ac:dyDescent="0.35">
      <c r="A13" t="s">
        <v>58</v>
      </c>
    </row>
    <row r="14" spans="1:23" x14ac:dyDescent="0.35">
      <c r="B14">
        <v>2000</v>
      </c>
      <c r="C14">
        <v>2001</v>
      </c>
      <c r="D14">
        <v>2002</v>
      </c>
      <c r="E14">
        <v>2003</v>
      </c>
      <c r="F14">
        <v>2004</v>
      </c>
      <c r="G14">
        <v>2005</v>
      </c>
      <c r="H14">
        <v>2006</v>
      </c>
      <c r="I14">
        <v>2007</v>
      </c>
      <c r="J14">
        <v>2008</v>
      </c>
      <c r="K14">
        <v>2009</v>
      </c>
      <c r="L14">
        <v>2010</v>
      </c>
      <c r="M14">
        <v>2011</v>
      </c>
      <c r="N14">
        <v>2012</v>
      </c>
      <c r="O14">
        <v>2013</v>
      </c>
      <c r="P14">
        <v>2014</v>
      </c>
      <c r="Q14">
        <v>2015</v>
      </c>
      <c r="R14">
        <v>2016</v>
      </c>
      <c r="S14">
        <v>2017</v>
      </c>
      <c r="T14">
        <v>2018</v>
      </c>
      <c r="U14">
        <v>2019</v>
      </c>
      <c r="V14">
        <v>2020</v>
      </c>
      <c r="W14">
        <v>2021</v>
      </c>
    </row>
    <row r="15" spans="1:23" x14ac:dyDescent="0.35">
      <c r="A15" t="s">
        <v>50</v>
      </c>
      <c r="B15" s="2">
        <f>B3/$B$10</f>
        <v>0.81521708577862173</v>
      </c>
      <c r="C15" s="2">
        <f>C3/$C$10</f>
        <v>0.80699103047763665</v>
      </c>
      <c r="D15" s="2">
        <f>D3/$D$10</f>
        <v>0.79810839719241433</v>
      </c>
      <c r="E15" s="2">
        <f>E3/$E$10</f>
        <v>0.78713912859720669</v>
      </c>
      <c r="F15" s="2">
        <f>F3/$F$10</f>
        <v>0.76019297623452364</v>
      </c>
      <c r="G15" s="2">
        <f>G3/$G$10</f>
        <v>0.77857706107109381</v>
      </c>
      <c r="H15" s="2">
        <f>H3/$H$10</f>
        <v>0.80436256283615759</v>
      </c>
      <c r="I15" s="2">
        <f>I3/$I$10</f>
        <v>0.82958563856775625</v>
      </c>
      <c r="J15" s="2">
        <f>J3/$J$10</f>
        <v>0.8296429687478567</v>
      </c>
      <c r="K15" s="2">
        <f>K3/$K$10</f>
        <v>0.84398957476009862</v>
      </c>
      <c r="L15" s="2">
        <f>L3/$L$10</f>
        <v>0.83882628366848155</v>
      </c>
      <c r="M15" s="2">
        <f>M3/$M$10</f>
        <v>0.80193917033829376</v>
      </c>
      <c r="N15" s="2">
        <f>N3/$N$10</f>
        <v>0.8002834304809765</v>
      </c>
      <c r="O15" s="2">
        <f>O3/$O$10</f>
        <v>0.78910566211455002</v>
      </c>
      <c r="P15" s="2">
        <f>P3/$P$10</f>
        <v>0.78778135735290145</v>
      </c>
      <c r="Q15" s="2">
        <f>Q3/$Q$10</f>
        <v>0.79459653577220046</v>
      </c>
      <c r="R15" s="2">
        <f>R3/$R$10</f>
        <v>0.78694024665077789</v>
      </c>
      <c r="S15" s="2">
        <f>S3/$S$10</f>
        <v>0.78073008092993901</v>
      </c>
      <c r="T15" s="2">
        <f>T3/$T$10</f>
        <v>0.80164238439324642</v>
      </c>
      <c r="U15" s="2">
        <f>U3/$U$10</f>
        <v>0.79828123330346801</v>
      </c>
      <c r="V15" s="2">
        <f>V3/$V$10</f>
        <v>0.75633280135853753</v>
      </c>
      <c r="W15" s="2">
        <f t="shared" ref="W15:W22" si="1">W3/$W$10</f>
        <v>0.78531544818194932</v>
      </c>
    </row>
    <row r="16" spans="1:23" x14ac:dyDescent="0.35">
      <c r="A16" t="s">
        <v>51</v>
      </c>
      <c r="B16" s="2">
        <f t="shared" ref="B16:B22" si="2">B4/$B$10</f>
        <v>9.9978471771241598E-3</v>
      </c>
      <c r="C16" s="2">
        <f t="shared" ref="C16:C22" si="3">C4/$C$10</f>
        <v>1.1277934107679874E-2</v>
      </c>
      <c r="D16" s="2">
        <f t="shared" ref="D16:D22" si="4">D4/$D$10</f>
        <v>1.2710140456154283E-2</v>
      </c>
      <c r="E16" s="2">
        <f t="shared" ref="E16:E22" si="5">E4/$E$10</f>
        <v>1.4284583950838594E-2</v>
      </c>
      <c r="F16" s="2">
        <f t="shared" ref="F16:F22" si="6">F4/$F$10</f>
        <v>1.4382625385490703E-2</v>
      </c>
      <c r="G16" s="2">
        <f t="shared" ref="G16:G22" si="7">G4/$G$10</f>
        <v>1.8994523520470926E-2</v>
      </c>
      <c r="H16" s="2">
        <f t="shared" ref="H16:H22" si="8">H4/$H$10</f>
        <v>2.2361774992451459E-2</v>
      </c>
      <c r="I16" s="2">
        <f t="shared" ref="I16:I22" si="9">I4/$I$10</f>
        <v>1.8679117522675381E-2</v>
      </c>
      <c r="J16" s="2">
        <f t="shared" ref="J16:J22" si="10">J4/$J$10</f>
        <v>2.1793809777332918E-2</v>
      </c>
      <c r="K16" s="2">
        <f t="shared" ref="K16:K22" si="11">K4/$K$10</f>
        <v>1.9059005066954109E-2</v>
      </c>
      <c r="L16" s="2">
        <f t="shared" ref="L16:L22" si="12">L4/$L$10</f>
        <v>2.5085890919168945E-2</v>
      </c>
      <c r="M16" s="2">
        <f t="shared" ref="M16:M22" si="13">M4/$M$10</f>
        <v>3.2196016540943347E-2</v>
      </c>
      <c r="N16" s="2">
        <f t="shared" ref="N16:N22" si="14">N4/$N$10</f>
        <v>3.5523235431213045E-2</v>
      </c>
      <c r="O16" s="2">
        <f t="shared" ref="O16:O22" si="15">O4/$O$10</f>
        <v>4.2816563369918757E-2</v>
      </c>
      <c r="P16" s="2">
        <f t="shared" ref="P16:P22" si="16">P4/$P$10</f>
        <v>3.9711631024426777E-2</v>
      </c>
      <c r="Q16" s="2">
        <f t="shared" ref="Q16:Q22" si="17">Q4/$Q$10</f>
        <v>3.8360867542996856E-2</v>
      </c>
      <c r="R16" s="2">
        <f t="shared" ref="R16:R22" si="18">R4/$R$10</f>
        <v>3.7716685391679342E-2</v>
      </c>
      <c r="S16" s="2">
        <f t="shared" ref="S16:S22" si="19">S4/$S$10</f>
        <v>5.0702794918069991E-2</v>
      </c>
      <c r="T16" s="2">
        <f t="shared" ref="T16:T22" si="20">T4/$T$10</f>
        <v>2.9054340675596459E-2</v>
      </c>
      <c r="U16" s="2">
        <f t="shared" ref="U16:U22" si="21">U4/$U$10</f>
        <v>2.4556745604445283E-2</v>
      </c>
      <c r="V16" s="2">
        <f t="shared" ref="V16:V22" si="22">V4/$V$10</f>
        <v>1.9828877540853815E-2</v>
      </c>
      <c r="W16" s="2">
        <f t="shared" si="1"/>
        <v>1.9660234182187018E-2</v>
      </c>
    </row>
    <row r="17" spans="1:23" x14ac:dyDescent="0.35">
      <c r="A17" t="s">
        <v>52</v>
      </c>
      <c r="B17" s="2">
        <f t="shared" si="2"/>
        <v>7.1418502701588366E-2</v>
      </c>
      <c r="C17" s="2">
        <f t="shared" si="3"/>
        <v>7.0697844900144385E-2</v>
      </c>
      <c r="D17" s="2">
        <f t="shared" si="4"/>
        <v>6.9919666448852502E-2</v>
      </c>
      <c r="E17" s="2">
        <f t="shared" si="5"/>
        <v>6.8958684702434575E-2</v>
      </c>
      <c r="F17" s="2">
        <f t="shared" si="6"/>
        <v>6.6598020421859971E-2</v>
      </c>
      <c r="G17" s="2">
        <f t="shared" si="7"/>
        <v>6.8208589968881697E-2</v>
      </c>
      <c r="H17" s="2">
        <f t="shared" si="8"/>
        <v>7.0467573446529375E-2</v>
      </c>
      <c r="I17" s="2">
        <f t="shared" si="9"/>
        <v>7.2677284618810581E-2</v>
      </c>
      <c r="J17" s="2">
        <f t="shared" si="10"/>
        <v>7.2682307128389731E-2</v>
      </c>
      <c r="K17" s="2">
        <f t="shared" si="11"/>
        <v>7.3939166360265735E-2</v>
      </c>
      <c r="L17" s="2">
        <f t="shared" si="12"/>
        <v>7.3486827314374031E-2</v>
      </c>
      <c r="M17" s="2">
        <f t="shared" si="13"/>
        <v>7.0255267955544251E-2</v>
      </c>
      <c r="N17" s="2">
        <f t="shared" si="14"/>
        <v>6.7035848659055999E-2</v>
      </c>
      <c r="O17" s="2">
        <f t="shared" si="15"/>
        <v>6.2058674040355304E-2</v>
      </c>
      <c r="P17" s="2">
        <f t="shared" si="16"/>
        <v>5.45019861844903E-2</v>
      </c>
      <c r="Q17" s="2">
        <f t="shared" si="17"/>
        <v>5.1788705662049732E-2</v>
      </c>
      <c r="R17" s="2">
        <f t="shared" si="18"/>
        <v>4.7667843783486243E-2</v>
      </c>
      <c r="S17" s="2">
        <f t="shared" si="19"/>
        <v>4.1749961763284188E-2</v>
      </c>
      <c r="T17" s="2">
        <f t="shared" si="20"/>
        <v>4.1084468543898411E-2</v>
      </c>
      <c r="U17" s="2">
        <f t="shared" si="21"/>
        <v>5.351932071315256E-2</v>
      </c>
      <c r="V17" s="2">
        <f t="shared" si="22"/>
        <v>5.9325340278558562E-2</v>
      </c>
      <c r="W17" s="2">
        <f t="shared" si="1"/>
        <v>5.8820781983818328E-2</v>
      </c>
    </row>
    <row r="18" spans="1:23" x14ac:dyDescent="0.35">
      <c r="A18" t="s">
        <v>53</v>
      </c>
      <c r="B18" s="2">
        <f t="shared" si="2"/>
        <v>9.6913364943480323E-2</v>
      </c>
      <c r="C18" s="2">
        <f t="shared" si="3"/>
        <v>0.10446304324603459</v>
      </c>
      <c r="D18" s="2">
        <f t="shared" si="4"/>
        <v>0.11249660403062217</v>
      </c>
      <c r="E18" s="2">
        <f t="shared" si="5"/>
        <v>0.12217014883763665</v>
      </c>
      <c r="F18" s="2">
        <f t="shared" si="6"/>
        <v>0.15016641213603096</v>
      </c>
      <c r="G18" s="2">
        <f t="shared" si="7"/>
        <v>0.12456363157123919</v>
      </c>
      <c r="H18" s="2">
        <f t="shared" si="8"/>
        <v>9.2054922120073782E-2</v>
      </c>
      <c r="I18" s="2">
        <f t="shared" si="9"/>
        <v>6.6937219196741199E-2</v>
      </c>
      <c r="J18" s="2">
        <f t="shared" si="10"/>
        <v>6.0743526043546645E-2</v>
      </c>
      <c r="K18" s="2">
        <f t="shared" si="11"/>
        <v>4.9637750127279161E-2</v>
      </c>
      <c r="L18" s="2">
        <f t="shared" si="12"/>
        <v>3.4782301231530116E-2</v>
      </c>
      <c r="M18" s="2">
        <f t="shared" si="13"/>
        <v>6.0347602994969579E-2</v>
      </c>
      <c r="N18" s="2">
        <f t="shared" si="14"/>
        <v>5.642719952778142E-2</v>
      </c>
      <c r="O18" s="2">
        <f t="shared" si="15"/>
        <v>6.0156276845416107E-2</v>
      </c>
      <c r="P18" s="2">
        <f t="shared" si="16"/>
        <v>5.6465320106342157E-2</v>
      </c>
      <c r="Q18" s="2">
        <f t="shared" si="17"/>
        <v>5.6975990388823762E-2</v>
      </c>
      <c r="R18" s="2">
        <f t="shared" si="18"/>
        <v>5.5381982762546085E-2</v>
      </c>
      <c r="S18" s="2">
        <f t="shared" si="19"/>
        <v>6.1764273391332107E-2</v>
      </c>
      <c r="T18" s="2">
        <f t="shared" si="20"/>
        <v>5.3816529781264527E-2</v>
      </c>
      <c r="U18" s="2">
        <f t="shared" si="21"/>
        <v>3.8846922084220387E-2</v>
      </c>
      <c r="V18" s="2">
        <f t="shared" si="22"/>
        <v>4.9094698632715622E-2</v>
      </c>
      <c r="W18" s="2">
        <f t="shared" si="1"/>
        <v>3.972504008813179E-2</v>
      </c>
    </row>
    <row r="19" spans="1:23" x14ac:dyDescent="0.35">
      <c r="A19" t="s">
        <v>54</v>
      </c>
      <c r="B19" s="2">
        <f t="shared" si="2"/>
        <v>7.4798377584055694E-5</v>
      </c>
      <c r="C19" s="2">
        <f t="shared" si="3"/>
        <v>1.0994354911523314E-4</v>
      </c>
      <c r="D19" s="2">
        <f t="shared" si="4"/>
        <v>1.6145260814749444E-4</v>
      </c>
      <c r="E19" s="2">
        <f t="shared" si="5"/>
        <v>3.1209783638249256E-4</v>
      </c>
      <c r="F19" s="2">
        <f t="shared" si="6"/>
        <v>5.9077101621922402E-4</v>
      </c>
      <c r="G19" s="2">
        <f t="shared" si="7"/>
        <v>7.6020094430535032E-4</v>
      </c>
      <c r="H19" s="2">
        <f t="shared" si="8"/>
        <v>9.3862231091367421E-4</v>
      </c>
      <c r="I19" s="2">
        <f t="shared" si="9"/>
        <v>1.1712276212566763E-3</v>
      </c>
      <c r="J19" s="2">
        <f t="shared" si="10"/>
        <v>1.7659729077933218E-3</v>
      </c>
      <c r="K19" s="2">
        <f t="shared" si="11"/>
        <v>1.3972863371377962E-3</v>
      </c>
      <c r="L19" s="2">
        <f t="shared" si="12"/>
        <v>4.2530105289678025E-3</v>
      </c>
      <c r="M19" s="2">
        <f t="shared" si="13"/>
        <v>5.7748783436275446E-3</v>
      </c>
      <c r="N19" s="2">
        <f t="shared" si="14"/>
        <v>8.4230935110157501E-3</v>
      </c>
      <c r="O19" s="2">
        <f t="shared" si="15"/>
        <v>6.2881600075281579E-3</v>
      </c>
      <c r="P19" s="2">
        <f t="shared" si="16"/>
        <v>7.0061634316697999E-3</v>
      </c>
      <c r="Q19" s="2">
        <f t="shared" si="17"/>
        <v>8.2674979954836855E-3</v>
      </c>
      <c r="R19" s="2">
        <f t="shared" si="18"/>
        <v>1.0029734961871888E-2</v>
      </c>
      <c r="S19" s="2">
        <f t="shared" si="19"/>
        <v>1.121125661281515E-2</v>
      </c>
      <c r="T19" s="2">
        <f t="shared" si="20"/>
        <v>1.1706962015382542E-2</v>
      </c>
      <c r="U19" s="2">
        <f t="shared" si="21"/>
        <v>1.0669340851738906E-2</v>
      </c>
      <c r="V19" s="2">
        <f t="shared" si="22"/>
        <v>8.0503108316999535E-3</v>
      </c>
      <c r="W19" s="2">
        <f t="shared" si="1"/>
        <v>1.25088000482817E-2</v>
      </c>
    </row>
    <row r="20" spans="1:23" x14ac:dyDescent="0.35">
      <c r="A20" t="s">
        <v>55</v>
      </c>
      <c r="B20" s="2">
        <f t="shared" si="2"/>
        <v>3.0453786456858297E-4</v>
      </c>
      <c r="C20" s="2">
        <f t="shared" si="3"/>
        <v>4.4762967797019946E-4</v>
      </c>
      <c r="D20" s="2">
        <f t="shared" si="4"/>
        <v>6.5734624335952313E-4</v>
      </c>
      <c r="E20" s="2">
        <f t="shared" si="5"/>
        <v>1.270690778307197E-3</v>
      </c>
      <c r="F20" s="2">
        <f t="shared" si="6"/>
        <v>2.4052947341837131E-3</v>
      </c>
      <c r="G20" s="2">
        <f t="shared" si="7"/>
        <v>3.0951202378903114E-3</v>
      </c>
      <c r="H20" s="2">
        <f t="shared" si="8"/>
        <v>3.8215539351887096E-3</v>
      </c>
      <c r="I20" s="2">
        <f t="shared" si="9"/>
        <v>4.7685948575612053E-3</v>
      </c>
      <c r="J20" s="2">
        <f t="shared" si="10"/>
        <v>7.1900706351682954E-3</v>
      </c>
      <c r="K20" s="2">
        <f t="shared" si="11"/>
        <v>5.6889816470231626E-3</v>
      </c>
      <c r="L20" s="2">
        <f t="shared" si="12"/>
        <v>1.7315920295517807E-2</v>
      </c>
      <c r="M20" s="2">
        <f t="shared" si="13"/>
        <v>2.3512129216109803E-2</v>
      </c>
      <c r="N20" s="2">
        <f t="shared" si="14"/>
        <v>2.4272564463387415E-2</v>
      </c>
      <c r="O20" s="2">
        <f t="shared" si="15"/>
        <v>3.0483367633762089E-2</v>
      </c>
      <c r="P20" s="2">
        <f t="shared" si="16"/>
        <v>4.5585876241330259E-2</v>
      </c>
      <c r="Q20" s="2">
        <f t="shared" si="17"/>
        <v>4.2268835417571871E-2</v>
      </c>
      <c r="R20" s="2">
        <f t="shared" si="18"/>
        <v>5.3249031947542297E-2</v>
      </c>
      <c r="S20" s="2">
        <f t="shared" si="19"/>
        <v>4.6368126694090864E-2</v>
      </c>
      <c r="T20" s="2">
        <f t="shared" si="20"/>
        <v>5.4490389069374666E-2</v>
      </c>
      <c r="U20" s="2">
        <f t="shared" si="21"/>
        <v>4.8575092267604834E-2</v>
      </c>
      <c r="V20" s="2">
        <f t="shared" si="22"/>
        <v>9.3955868905073861E-2</v>
      </c>
      <c r="W20" s="2">
        <f t="shared" si="1"/>
        <v>7.6024687498005519E-2</v>
      </c>
    </row>
    <row r="21" spans="1:23" x14ac:dyDescent="0.35">
      <c r="A21" t="s">
        <v>56</v>
      </c>
      <c r="B21" s="2">
        <f t="shared" si="2"/>
        <v>6.073863157032666E-3</v>
      </c>
      <c r="C21" s="2">
        <f t="shared" si="3"/>
        <v>6.0125740414191924E-3</v>
      </c>
      <c r="D21" s="2">
        <f t="shared" si="4"/>
        <v>5.9463930204497716E-3</v>
      </c>
      <c r="E21" s="2">
        <f t="shared" si="5"/>
        <v>5.8646652971938371E-3</v>
      </c>
      <c r="F21" s="2">
        <f t="shared" si="6"/>
        <v>5.6639000716917571E-3</v>
      </c>
      <c r="G21" s="2">
        <f t="shared" si="7"/>
        <v>5.8008726861186978E-3</v>
      </c>
      <c r="H21" s="2">
        <f t="shared" si="8"/>
        <v>5.9929903586854261E-3</v>
      </c>
      <c r="I21" s="2">
        <f t="shared" si="9"/>
        <v>6.1809176151987983E-3</v>
      </c>
      <c r="J21" s="2">
        <f t="shared" si="10"/>
        <v>6.1813447599124872E-3</v>
      </c>
      <c r="K21" s="2">
        <f t="shared" si="11"/>
        <v>6.2882357012413129E-3</v>
      </c>
      <c r="L21" s="2">
        <f t="shared" si="12"/>
        <v>6.2497660419597555E-3</v>
      </c>
      <c r="M21" s="2">
        <f t="shared" si="13"/>
        <v>5.9749346105116173E-3</v>
      </c>
      <c r="N21" s="2">
        <f t="shared" si="14"/>
        <v>8.0346279265698945E-3</v>
      </c>
      <c r="O21" s="2">
        <f t="shared" si="15"/>
        <v>9.0912959884696352E-3</v>
      </c>
      <c r="P21" s="2">
        <f t="shared" si="16"/>
        <v>8.9476656588391781E-3</v>
      </c>
      <c r="Q21" s="2">
        <f t="shared" si="17"/>
        <v>7.7415672208737399E-3</v>
      </c>
      <c r="R21" s="2">
        <f t="shared" si="18"/>
        <v>9.0144745020965394E-3</v>
      </c>
      <c r="S21" s="2">
        <f t="shared" si="19"/>
        <v>7.4735056904686563E-3</v>
      </c>
      <c r="T21" s="2">
        <f t="shared" si="20"/>
        <v>8.2049255212369807E-3</v>
      </c>
      <c r="U21" s="2">
        <f t="shared" si="21"/>
        <v>2.5551345175370093E-2</v>
      </c>
      <c r="V21" s="2">
        <f t="shared" si="22"/>
        <v>1.3412102452560717E-2</v>
      </c>
      <c r="W21" s="2">
        <f t="shared" si="1"/>
        <v>7.9450080176263552E-3</v>
      </c>
    </row>
    <row r="22" spans="1:23" x14ac:dyDescent="0.35">
      <c r="A22" t="s">
        <v>57</v>
      </c>
      <c r="B22" s="2">
        <f t="shared" si="2"/>
        <v>1</v>
      </c>
      <c r="C22" s="2">
        <f t="shared" si="3"/>
        <v>1</v>
      </c>
      <c r="D22" s="2">
        <f t="shared" si="4"/>
        <v>1</v>
      </c>
      <c r="E22" s="2">
        <f t="shared" si="5"/>
        <v>1</v>
      </c>
      <c r="F22" s="2">
        <f t="shared" si="6"/>
        <v>1</v>
      </c>
      <c r="G22" s="2">
        <f t="shared" si="7"/>
        <v>1</v>
      </c>
      <c r="H22" s="2">
        <f t="shared" si="8"/>
        <v>1</v>
      </c>
      <c r="I22" s="2">
        <f t="shared" si="9"/>
        <v>1</v>
      </c>
      <c r="J22" s="2">
        <f t="shared" si="10"/>
        <v>1</v>
      </c>
      <c r="K22" s="2">
        <f t="shared" si="11"/>
        <v>1</v>
      </c>
      <c r="L22" s="2">
        <f t="shared" si="12"/>
        <v>1</v>
      </c>
      <c r="M22" s="2">
        <f t="shared" si="13"/>
        <v>1</v>
      </c>
      <c r="N22" s="2">
        <f t="shared" si="14"/>
        <v>1</v>
      </c>
      <c r="O22" s="2">
        <f t="shared" si="15"/>
        <v>1</v>
      </c>
      <c r="P22" s="2">
        <f t="shared" si="16"/>
        <v>1</v>
      </c>
      <c r="Q22" s="2">
        <f t="shared" si="17"/>
        <v>1</v>
      </c>
      <c r="R22" s="2">
        <f t="shared" si="18"/>
        <v>1</v>
      </c>
      <c r="S22" s="2">
        <f t="shared" si="19"/>
        <v>1</v>
      </c>
      <c r="T22" s="2">
        <f t="shared" si="20"/>
        <v>1</v>
      </c>
      <c r="U22" s="2">
        <f t="shared" si="21"/>
        <v>1</v>
      </c>
      <c r="V22" s="2">
        <f t="shared" si="22"/>
        <v>1</v>
      </c>
      <c r="W22" s="2">
        <f t="shared" si="1"/>
        <v>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1E2-A9DA-444D-8E52-817B206B55FC}">
  <sheetPr>
    <tabColor theme="9"/>
  </sheetPr>
  <dimension ref="A1:M12"/>
  <sheetViews>
    <sheetView workbookViewId="0">
      <selection activeCell="A13" sqref="A13"/>
    </sheetView>
  </sheetViews>
  <sheetFormatPr baseColWidth="10" defaultRowHeight="14.5" x14ac:dyDescent="0.35"/>
  <sheetData>
    <row r="1" spans="1:13" x14ac:dyDescent="0.35">
      <c r="A1" t="s">
        <v>49</v>
      </c>
    </row>
    <row r="4" spans="1:13" x14ac:dyDescent="0.35"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</row>
    <row r="5" spans="1:13" x14ac:dyDescent="0.35">
      <c r="A5" t="s">
        <v>40</v>
      </c>
      <c r="D5" s="19">
        <v>14000</v>
      </c>
      <c r="E5" s="19">
        <v>15500</v>
      </c>
      <c r="F5" s="19">
        <v>19000</v>
      </c>
      <c r="G5" s="19">
        <v>15000</v>
      </c>
      <c r="H5" s="19">
        <v>20500</v>
      </c>
      <c r="I5" s="19">
        <v>12500</v>
      </c>
      <c r="J5" s="19">
        <v>11500</v>
      </c>
      <c r="K5" s="19">
        <v>9000</v>
      </c>
      <c r="L5" s="19">
        <v>5500</v>
      </c>
      <c r="M5">
        <v>8022.6</v>
      </c>
    </row>
    <row r="6" spans="1:13" x14ac:dyDescent="0.35">
      <c r="B6" s="18">
        <f>_xlfn.RRI(4,D5,H5)</f>
        <v>0.10003488081376677</v>
      </c>
      <c r="C6" s="18">
        <f>_xlfn.RRI(4,D5,H5)</f>
        <v>0.10003488081376677</v>
      </c>
      <c r="D6" s="18">
        <f t="shared" ref="D6:L6" si="0">(E5-D5)/D5</f>
        <v>0.10714285714285714</v>
      </c>
      <c r="E6" s="18">
        <f t="shared" si="0"/>
        <v>0.22580645161290322</v>
      </c>
      <c r="F6" s="18">
        <f t="shared" si="0"/>
        <v>-0.21052631578947367</v>
      </c>
      <c r="G6" s="18">
        <f t="shared" si="0"/>
        <v>0.36666666666666664</v>
      </c>
      <c r="H6" s="18">
        <f t="shared" si="0"/>
        <v>-0.3902439024390244</v>
      </c>
      <c r="I6" s="18">
        <f t="shared" si="0"/>
        <v>-0.08</v>
      </c>
      <c r="J6" s="18">
        <f t="shared" si="0"/>
        <v>-0.21739130434782608</v>
      </c>
      <c r="K6" s="18">
        <f t="shared" si="0"/>
        <v>-0.3888888888888889</v>
      </c>
      <c r="L6" s="18">
        <f t="shared" si="0"/>
        <v>0.45865454545454554</v>
      </c>
    </row>
    <row r="7" spans="1:13" x14ac:dyDescent="0.35">
      <c r="A7" t="s">
        <v>41</v>
      </c>
      <c r="D7" s="19">
        <v>7000</v>
      </c>
      <c r="E7" s="19">
        <v>8000</v>
      </c>
      <c r="F7" s="19">
        <v>8500</v>
      </c>
      <c r="G7" s="19">
        <v>10500</v>
      </c>
      <c r="H7" s="19">
        <v>12000</v>
      </c>
      <c r="I7" s="19">
        <v>9500</v>
      </c>
      <c r="J7" s="19">
        <v>11000</v>
      </c>
      <c r="K7" s="19">
        <v>9500</v>
      </c>
      <c r="L7" s="19">
        <v>12000</v>
      </c>
      <c r="M7">
        <v>15222.6</v>
      </c>
    </row>
    <row r="8" spans="1:13" x14ac:dyDescent="0.35">
      <c r="B8" s="18">
        <f>_xlfn.RRI(4,D7,H7)</f>
        <v>0.1442496849097028</v>
      </c>
      <c r="C8" s="18">
        <f>_xlfn.RRI(4,D7,H7)</f>
        <v>0.1442496849097028</v>
      </c>
      <c r="D8" s="18">
        <f t="shared" ref="D8:L8" si="1">(E7-D7)/D7</f>
        <v>0.14285714285714285</v>
      </c>
      <c r="E8" s="18">
        <f t="shared" si="1"/>
        <v>6.25E-2</v>
      </c>
      <c r="F8" s="18">
        <f t="shared" si="1"/>
        <v>0.23529411764705882</v>
      </c>
      <c r="G8" s="18">
        <f t="shared" si="1"/>
        <v>0.14285714285714285</v>
      </c>
      <c r="H8" s="18">
        <f t="shared" si="1"/>
        <v>-0.20833333333333334</v>
      </c>
      <c r="I8" s="18">
        <f t="shared" si="1"/>
        <v>0.15789473684210525</v>
      </c>
      <c r="J8" s="18">
        <f t="shared" si="1"/>
        <v>-0.13636363636363635</v>
      </c>
      <c r="K8" s="18">
        <f t="shared" si="1"/>
        <v>0.26315789473684209</v>
      </c>
      <c r="L8" s="18">
        <f t="shared" si="1"/>
        <v>0.26855000000000001</v>
      </c>
    </row>
    <row r="9" spans="1:13" x14ac:dyDescent="0.35">
      <c r="A9" t="s">
        <v>42</v>
      </c>
      <c r="D9" s="19">
        <v>4000</v>
      </c>
      <c r="E9" s="19">
        <v>6000</v>
      </c>
      <c r="F9" s="19">
        <v>9000</v>
      </c>
      <c r="G9" s="19">
        <v>11000</v>
      </c>
      <c r="H9" s="19">
        <v>13000</v>
      </c>
      <c r="I9" s="19">
        <v>15500</v>
      </c>
      <c r="J9" s="19">
        <v>21000</v>
      </c>
      <c r="K9" s="19">
        <v>15500</v>
      </c>
      <c r="L9" s="19">
        <v>26000</v>
      </c>
      <c r="M9">
        <v>34174.300000000003</v>
      </c>
    </row>
    <row r="10" spans="1:13" x14ac:dyDescent="0.35">
      <c r="B10" s="18">
        <f>_xlfn.RRI(4,D9,H9)</f>
        <v>0.34267480714132525</v>
      </c>
      <c r="C10" s="18">
        <f>_xlfn.RRI(4,D9,H9)</f>
        <v>0.34267480714132525</v>
      </c>
      <c r="D10" s="18">
        <f t="shared" ref="D10:L10" si="2">(E9-D9)/D9</f>
        <v>0.5</v>
      </c>
      <c r="E10" s="18">
        <f t="shared" si="2"/>
        <v>0.5</v>
      </c>
      <c r="F10" s="18">
        <f t="shared" si="2"/>
        <v>0.22222222222222221</v>
      </c>
      <c r="G10" s="18">
        <f t="shared" si="2"/>
        <v>0.18181818181818182</v>
      </c>
      <c r="H10" s="18">
        <f t="shared" si="2"/>
        <v>0.19230769230769232</v>
      </c>
      <c r="I10" s="18">
        <f t="shared" si="2"/>
        <v>0.35483870967741937</v>
      </c>
      <c r="J10" s="18">
        <f t="shared" si="2"/>
        <v>-0.26190476190476192</v>
      </c>
      <c r="K10" s="18">
        <f t="shared" si="2"/>
        <v>0.67741935483870963</v>
      </c>
      <c r="L10" s="18">
        <f t="shared" si="2"/>
        <v>0.31439615384615394</v>
      </c>
    </row>
    <row r="11" spans="1:13" x14ac:dyDescent="0.35">
      <c r="A11" t="s">
        <v>43</v>
      </c>
      <c r="B11" s="22">
        <v>0.02</v>
      </c>
      <c r="C11" s="22">
        <v>0.02</v>
      </c>
      <c r="D11" s="22">
        <v>0.02</v>
      </c>
      <c r="E11" s="22">
        <v>0.02</v>
      </c>
      <c r="F11" s="22">
        <v>0.02</v>
      </c>
      <c r="G11" s="22">
        <v>0.02</v>
      </c>
      <c r="H11" s="22">
        <v>0.02</v>
      </c>
      <c r="I11" s="22">
        <v>0.02</v>
      </c>
      <c r="J11" s="22">
        <v>0.02</v>
      </c>
      <c r="K11" s="22">
        <v>0.02</v>
      </c>
      <c r="L11" s="22">
        <v>0.02</v>
      </c>
    </row>
    <row r="12" spans="1:13" x14ac:dyDescent="0.35">
      <c r="A12" t="s">
        <v>45</v>
      </c>
      <c r="B12" s="22">
        <v>0.02</v>
      </c>
      <c r="C12" s="22">
        <v>0.02</v>
      </c>
      <c r="D12" s="22">
        <v>0.02</v>
      </c>
      <c r="E12" s="22">
        <v>0.02</v>
      </c>
      <c r="F12" s="22">
        <v>0.02</v>
      </c>
      <c r="G12" s="22">
        <v>0.02</v>
      </c>
      <c r="H12" s="22">
        <v>0.02</v>
      </c>
      <c r="I12" s="22">
        <v>0.02</v>
      </c>
      <c r="J12" s="22">
        <v>0.02</v>
      </c>
      <c r="K12" s="22">
        <v>0.02</v>
      </c>
      <c r="L12" s="30">
        <f>_xlfn.RRI(5,'Coll. portables Lead-acid'!M41,'Coll. portables Lead-acid'!R41)</f>
        <v>-1.919626925161233E-3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1829-BA12-41EA-BDD0-5430214D341C}">
  <sheetPr>
    <tabColor theme="7" tint="0.79998168889431442"/>
  </sheetPr>
  <dimension ref="A1:AZ44"/>
  <sheetViews>
    <sheetView topLeftCell="U1" zoomScale="70" zoomScaleNormal="70" workbookViewId="0">
      <selection activeCell="AT47" sqref="AT47"/>
    </sheetView>
  </sheetViews>
  <sheetFormatPr baseColWidth="10" defaultRowHeight="14.5" x14ac:dyDescent="0.35"/>
  <cols>
    <col min="1" max="1" width="30.453125" customWidth="1"/>
    <col min="2" max="3" width="9.72656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1" t="s">
        <v>66</v>
      </c>
      <c r="B1" s="1" t="s">
        <v>69</v>
      </c>
      <c r="C1" s="1" t="s">
        <v>70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26"/>
      <c r="C2" s="2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39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1">
        <v>0.81239815317762087</v>
      </c>
      <c r="N4" s="11">
        <v>0.81414099648542482</v>
      </c>
      <c r="O4" s="11">
        <v>0.80390039813752612</v>
      </c>
      <c r="P4" s="11">
        <v>0.8069521209296131</v>
      </c>
      <c r="Q4" s="11">
        <v>0.80577223088923555</v>
      </c>
      <c r="R4" s="11">
        <v>0.79798296166374338</v>
      </c>
      <c r="S4" s="11">
        <v>0.79418871635408417</v>
      </c>
      <c r="T4" s="11">
        <v>0.80984539236367947</v>
      </c>
      <c r="U4" s="11">
        <v>0.7982812333034679</v>
      </c>
      <c r="V4" s="11">
        <v>0.75583568656928679</v>
      </c>
      <c r="W4" s="43">
        <v>0.79810813797676428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0.71889553126135342</v>
      </c>
      <c r="N5" s="12">
        <v>0.68859649122807021</v>
      </c>
      <c r="O5" s="12">
        <v>0.66981575094610657</v>
      </c>
      <c r="P5" s="12">
        <v>0.63148241280359729</v>
      </c>
      <c r="Q5" s="12">
        <v>0.70141562853907136</v>
      </c>
      <c r="R5" s="12">
        <v>0.69386431886431887</v>
      </c>
      <c r="S5" s="12">
        <v>0.67562667280628552</v>
      </c>
      <c r="T5" s="12">
        <v>0.73669371260298877</v>
      </c>
      <c r="U5" s="13"/>
      <c r="V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0.80255101907184101</v>
      </c>
      <c r="N6" s="15">
        <v>0.80085396016719057</v>
      </c>
      <c r="O6" s="15">
        <v>0.78963645669588911</v>
      </c>
      <c r="P6" s="15">
        <v>0.78818944259061186</v>
      </c>
      <c r="Q6" s="15">
        <v>0.7945944329108533</v>
      </c>
      <c r="R6" s="15">
        <v>0.78678583905801813</v>
      </c>
      <c r="S6" s="15">
        <v>0.78132709647863186</v>
      </c>
      <c r="T6" s="15">
        <v>0.8018487654687062</v>
      </c>
      <c r="U6" s="15">
        <v>0.7982812333034679</v>
      </c>
      <c r="V6" s="16">
        <v>0.75583568656928679</v>
      </c>
      <c r="W6" s="16">
        <v>0.79810813797676428</v>
      </c>
    </row>
    <row r="7" spans="1:52" ht="14.5" customHeight="1" x14ac:dyDescent="0.35">
      <c r="A7" s="1"/>
      <c r="B7" s="26"/>
      <c r="C7" s="2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7"/>
      <c r="X8" s="49" t="s">
        <v>79</v>
      </c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ht="14.5" customHeight="1" x14ac:dyDescent="0.35">
      <c r="A9" s="1"/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50">
        <v>2022</v>
      </c>
      <c r="Y9" s="50">
        <v>2023</v>
      </c>
      <c r="Z9" s="50">
        <v>2024</v>
      </c>
      <c r="AA9" s="50">
        <v>2025</v>
      </c>
      <c r="AB9" s="50">
        <v>2026</v>
      </c>
      <c r="AC9" s="50">
        <v>2027</v>
      </c>
      <c r="AD9" s="50">
        <v>2028</v>
      </c>
      <c r="AE9" s="50">
        <v>2029</v>
      </c>
      <c r="AF9" s="50">
        <v>2030</v>
      </c>
      <c r="AG9" s="50">
        <v>2031</v>
      </c>
      <c r="AH9" s="50">
        <v>2032</v>
      </c>
      <c r="AI9" s="50">
        <v>2033</v>
      </c>
      <c r="AJ9" s="50">
        <v>2034</v>
      </c>
      <c r="AK9" s="50">
        <v>2035</v>
      </c>
      <c r="AL9" s="50">
        <v>2036</v>
      </c>
      <c r="AM9" s="50">
        <v>2037</v>
      </c>
      <c r="AN9" s="50">
        <v>2038</v>
      </c>
      <c r="AO9" s="50">
        <v>2039</v>
      </c>
      <c r="AP9" s="50">
        <v>2040</v>
      </c>
      <c r="AQ9" s="50">
        <v>2041</v>
      </c>
      <c r="AR9" s="50">
        <v>2042</v>
      </c>
      <c r="AS9" s="50">
        <v>2043</v>
      </c>
      <c r="AT9" s="50">
        <v>2044</v>
      </c>
      <c r="AU9" s="50">
        <v>2045</v>
      </c>
      <c r="AV9" s="50">
        <v>2046</v>
      </c>
      <c r="AW9" s="50">
        <v>2047</v>
      </c>
      <c r="AX9" s="50">
        <v>2048</v>
      </c>
      <c r="AY9" s="50">
        <v>2049</v>
      </c>
      <c r="AZ9" s="50">
        <v>2050</v>
      </c>
    </row>
    <row r="10" spans="1:52" x14ac:dyDescent="0.35">
      <c r="A10" s="1" t="s">
        <v>0</v>
      </c>
      <c r="B10" s="23">
        <f t="shared" ref="B10:K10" si="0">C10/1.02</f>
        <v>1121.8131673862231</v>
      </c>
      <c r="C10" s="23">
        <f t="shared" si="0"/>
        <v>1144.2494307339475</v>
      </c>
      <c r="D10" s="23">
        <f t="shared" si="0"/>
        <v>1167.1344193486266</v>
      </c>
      <c r="E10" s="23">
        <f t="shared" si="0"/>
        <v>1190.4771077355992</v>
      </c>
      <c r="F10" s="23">
        <f t="shared" si="0"/>
        <v>1214.2866498903113</v>
      </c>
      <c r="G10" s="23">
        <f t="shared" si="0"/>
        <v>1238.5723828881175</v>
      </c>
      <c r="H10" s="23">
        <f t="shared" si="0"/>
        <v>1263.3438305458799</v>
      </c>
      <c r="I10" s="23">
        <f t="shared" si="0"/>
        <v>1288.6107071567974</v>
      </c>
      <c r="J10" s="23">
        <f t="shared" si="0"/>
        <v>1314.3829212999333</v>
      </c>
      <c r="K10" s="23">
        <f t="shared" si="0"/>
        <v>1340.6705797259319</v>
      </c>
      <c r="L10" s="23">
        <f>M10/1.02</f>
        <v>1367.4839913204505</v>
      </c>
      <c r="M10" s="4">
        <f>$M$6*'Eurostat Collected Portables GU'!M3</f>
        <v>1394.8336711468596</v>
      </c>
      <c r="N10" s="4">
        <f>$N$6*'Eurostat Collected Portables GU'!N3</f>
        <v>1528.8302099591667</v>
      </c>
      <c r="O10" s="4">
        <f>$O$6*'Eurostat Collected Portables GU'!O3</f>
        <v>1560.321638431077</v>
      </c>
      <c r="P10" s="4">
        <f>$P$6*'Eurostat Collected Portables GU'!P3</f>
        <v>1652.8332611125131</v>
      </c>
      <c r="Q10" s="4">
        <f>$Q$6*'Eurostat Collected Portables GU'!Q3</f>
        <v>1826.7726012620517</v>
      </c>
      <c r="R10" s="4">
        <f>$R$6*'Eurostat Collected Portables GU'!R3</f>
        <v>1721.4874158589437</v>
      </c>
      <c r="S10" s="4">
        <f>$S$6*'Eurostat Collected Portables GU'!S3</f>
        <v>1654.0694632452637</v>
      </c>
      <c r="T10" s="4">
        <f>$T$6*'Eurostat Collected Portables GU'!T3</f>
        <v>1820.1966976139631</v>
      </c>
      <c r="U10" s="4">
        <f>$U$6*'Eurostat Collected Portables GU'!U3</f>
        <v>1896.7162103290398</v>
      </c>
      <c r="V10" s="4">
        <f>$V$6*'Eurostat Collected Portables GU'!V3</f>
        <v>2138.2591573045124</v>
      </c>
      <c r="W10" s="4">
        <f>$W$6*'Eurostat Collected Portables GU'!W3</f>
        <v>2210.7595421956371</v>
      </c>
      <c r="X10" s="51">
        <f>W10+(W10*0.05)</f>
        <v>2321.297519305419</v>
      </c>
      <c r="Y10" s="51">
        <f t="shared" ref="Y10:AO25" si="1">X10+(X10*0.05)</f>
        <v>2437.3623952706898</v>
      </c>
      <c r="Z10" s="51">
        <f t="shared" si="1"/>
        <v>2559.2305150342245</v>
      </c>
      <c r="AA10" s="51">
        <f t="shared" si="1"/>
        <v>2687.1920407859357</v>
      </c>
      <c r="AB10" s="51">
        <f t="shared" si="1"/>
        <v>2821.5516428252326</v>
      </c>
      <c r="AC10" s="51">
        <f t="shared" si="1"/>
        <v>2962.6292249664943</v>
      </c>
      <c r="AD10" s="51">
        <f t="shared" si="1"/>
        <v>3110.7606862148191</v>
      </c>
      <c r="AE10" s="51">
        <f t="shared" si="1"/>
        <v>3266.2987205255599</v>
      </c>
      <c r="AF10" s="51">
        <f t="shared" si="1"/>
        <v>3429.6136565518382</v>
      </c>
      <c r="AG10" s="51">
        <f t="shared" si="1"/>
        <v>3601.09433937943</v>
      </c>
      <c r="AH10" s="51">
        <f t="shared" si="1"/>
        <v>3781.1490563484017</v>
      </c>
      <c r="AI10" s="51">
        <f t="shared" si="1"/>
        <v>3970.2065091658219</v>
      </c>
      <c r="AJ10" s="51">
        <f t="shared" si="1"/>
        <v>4168.7168346241133</v>
      </c>
      <c r="AK10" s="51">
        <f t="shared" si="1"/>
        <v>4377.1526763553193</v>
      </c>
      <c r="AL10" s="51">
        <f t="shared" si="1"/>
        <v>4596.0103101730856</v>
      </c>
      <c r="AM10" s="51">
        <f t="shared" si="1"/>
        <v>4825.8108256817395</v>
      </c>
      <c r="AN10" s="51">
        <f t="shared" si="1"/>
        <v>5067.1013669658269</v>
      </c>
      <c r="AO10" s="51">
        <f t="shared" si="1"/>
        <v>5320.4564353141186</v>
      </c>
      <c r="AP10" s="51">
        <f>AO10+(AO10*0.04)</f>
        <v>5533.2746927266835</v>
      </c>
      <c r="AQ10" s="51">
        <f t="shared" ref="AQ10:AZ10" si="2">AP10+(AP10*0.04)</f>
        <v>5754.6056804357504</v>
      </c>
      <c r="AR10" s="51">
        <f t="shared" si="2"/>
        <v>5984.7899076531803</v>
      </c>
      <c r="AS10" s="51">
        <f t="shared" si="2"/>
        <v>6224.1815039593075</v>
      </c>
      <c r="AT10" s="51">
        <f t="shared" si="2"/>
        <v>6473.14876411768</v>
      </c>
      <c r="AU10" s="51">
        <f t="shared" si="2"/>
        <v>6732.0747146823869</v>
      </c>
      <c r="AV10" s="51">
        <f t="shared" si="2"/>
        <v>7001.3577032696821</v>
      </c>
      <c r="AW10" s="51">
        <f t="shared" si="2"/>
        <v>7281.4120114004691</v>
      </c>
      <c r="AX10" s="51">
        <f t="shared" si="2"/>
        <v>7572.6684918564879</v>
      </c>
      <c r="AY10" s="51">
        <f t="shared" si="2"/>
        <v>7875.5752315307473</v>
      </c>
      <c r="AZ10" s="51">
        <f t="shared" si="2"/>
        <v>8190.5982407919773</v>
      </c>
    </row>
    <row r="11" spans="1:52" x14ac:dyDescent="0.35">
      <c r="A11" s="1" t="s">
        <v>1</v>
      </c>
      <c r="B11" s="23">
        <f t="shared" ref="B11:L11" si="3">C11/1.02</f>
        <v>1438.7350691046549</v>
      </c>
      <c r="C11" s="23">
        <f t="shared" si="3"/>
        <v>1467.509770486748</v>
      </c>
      <c r="D11" s="23">
        <f t="shared" si="3"/>
        <v>1496.8599658964831</v>
      </c>
      <c r="E11" s="23">
        <f t="shared" si="3"/>
        <v>1526.7971652144129</v>
      </c>
      <c r="F11" s="23">
        <f t="shared" si="3"/>
        <v>1557.3331085187012</v>
      </c>
      <c r="G11" s="23">
        <f t="shared" si="3"/>
        <v>1588.4797706890754</v>
      </c>
      <c r="H11" s="23">
        <f t="shared" si="3"/>
        <v>1620.249366102857</v>
      </c>
      <c r="I11" s="23">
        <f t="shared" si="3"/>
        <v>1652.6543534249142</v>
      </c>
      <c r="J11" s="23">
        <f t="shared" si="3"/>
        <v>1685.7074404934126</v>
      </c>
      <c r="K11" s="23">
        <f t="shared" si="3"/>
        <v>1719.4215893032808</v>
      </c>
      <c r="L11" s="23">
        <f t="shared" si="3"/>
        <v>1753.8100210893465</v>
      </c>
      <c r="M11" s="4">
        <f>$M$6*'Eurostat Collected Portables GU'!M4</f>
        <v>1788.8862215111335</v>
      </c>
      <c r="N11" s="4">
        <f>$N$6*'Eurostat Collected Portables GU'!N4</f>
        <v>1820.3410514600241</v>
      </c>
      <c r="O11" s="4">
        <f>$O$6*'Eurostat Collected Portables GU'!O4</f>
        <v>1814.5845774871532</v>
      </c>
      <c r="P11" s="4">
        <f>$P$6*'Eurostat Collected Portables GU'!P4</f>
        <v>1846.7278639898036</v>
      </c>
      <c r="Q11" s="4">
        <f>$Q$6*'Eurostat Collected Portables GU'!Q4</f>
        <v>1937.2212274366605</v>
      </c>
      <c r="R11" s="4">
        <f>$R$6*'Eurostat Collected Portables GU'!R4</f>
        <v>2480.7357505499313</v>
      </c>
      <c r="S11" s="4">
        <f>$S$6*'Eurostat Collected Portables GU'!S4</f>
        <v>2197.8731223943914</v>
      </c>
      <c r="T11" s="4">
        <f>$T$6*'Eurostat Collected Portables GU'!T4</f>
        <v>2353.4261266506528</v>
      </c>
      <c r="U11" s="4">
        <f>$U$6*'Eurostat Collected Portables GU'!U4</f>
        <v>2702.1819747322388</v>
      </c>
      <c r="V11" s="4">
        <f>$V$6*'Eurostat Collected Portables GU'!V4</f>
        <v>2380.1265770066843</v>
      </c>
      <c r="W11" s="4">
        <f>$W$6*'Eurostat Collected Portables GU'!W4</f>
        <v>2707.1828040171845</v>
      </c>
      <c r="X11" s="51">
        <f t="shared" ref="X11:AM40" si="4">W11+(W11*0.05)</f>
        <v>2842.5419442180437</v>
      </c>
      <c r="Y11" s="51">
        <f t="shared" si="4"/>
        <v>2984.669041428946</v>
      </c>
      <c r="Z11" s="51">
        <f t="shared" si="4"/>
        <v>3133.9024935003931</v>
      </c>
      <c r="AA11" s="51">
        <f t="shared" si="4"/>
        <v>3290.5976181754127</v>
      </c>
      <c r="AB11" s="51">
        <f t="shared" si="4"/>
        <v>3455.1274990841835</v>
      </c>
      <c r="AC11" s="51">
        <f t="shared" si="4"/>
        <v>3627.8838740383926</v>
      </c>
      <c r="AD11" s="51">
        <f t="shared" si="4"/>
        <v>3809.2780677403121</v>
      </c>
      <c r="AE11" s="51">
        <f t="shared" si="4"/>
        <v>3999.7419711273278</v>
      </c>
      <c r="AF11" s="51">
        <f t="shared" si="4"/>
        <v>4199.7290696836944</v>
      </c>
      <c r="AG11" s="51">
        <f t="shared" si="4"/>
        <v>4409.7155231678789</v>
      </c>
      <c r="AH11" s="51">
        <f t="shared" si="4"/>
        <v>4630.2012993262724</v>
      </c>
      <c r="AI11" s="51">
        <f t="shared" si="4"/>
        <v>4861.711364292586</v>
      </c>
      <c r="AJ11" s="51">
        <f t="shared" si="4"/>
        <v>5104.7969325072154</v>
      </c>
      <c r="AK11" s="51">
        <f t="shared" si="4"/>
        <v>5360.0367791325762</v>
      </c>
      <c r="AL11" s="51">
        <f t="shared" si="4"/>
        <v>5628.0386180892046</v>
      </c>
      <c r="AM11" s="51">
        <f t="shared" si="4"/>
        <v>5909.4405489936653</v>
      </c>
      <c r="AN11" s="51">
        <f t="shared" si="1"/>
        <v>6204.9125764433484</v>
      </c>
      <c r="AO11" s="51">
        <f t="shared" si="1"/>
        <v>6515.1582052655158</v>
      </c>
      <c r="AP11" s="51">
        <f t="shared" ref="AP11:AZ40" si="5">AO11+(AO11*0.04)</f>
        <v>6775.7645334761364</v>
      </c>
      <c r="AQ11" s="51">
        <f t="shared" si="5"/>
        <v>7046.7951148151815</v>
      </c>
      <c r="AR11" s="51">
        <f t="shared" si="5"/>
        <v>7328.6669194077886</v>
      </c>
      <c r="AS11" s="51">
        <f t="shared" si="5"/>
        <v>7621.8135961840999</v>
      </c>
      <c r="AT11" s="51">
        <f t="shared" si="5"/>
        <v>7926.6861400314638</v>
      </c>
      <c r="AU11" s="51">
        <f t="shared" si="5"/>
        <v>8243.7535856327231</v>
      </c>
      <c r="AV11" s="51">
        <f t="shared" si="5"/>
        <v>8573.5037290580312</v>
      </c>
      <c r="AW11" s="51">
        <f t="shared" si="5"/>
        <v>8916.4438782203524</v>
      </c>
      <c r="AX11" s="51">
        <f t="shared" si="5"/>
        <v>9273.1016333491661</v>
      </c>
      <c r="AY11" s="51">
        <f t="shared" si="5"/>
        <v>9644.0256986831337</v>
      </c>
      <c r="AZ11" s="51">
        <f t="shared" si="5"/>
        <v>10029.786726630458</v>
      </c>
    </row>
    <row r="12" spans="1:52" x14ac:dyDescent="0.35">
      <c r="A12" s="1" t="s">
        <v>2</v>
      </c>
      <c r="B12" s="23">
        <f t="shared" ref="B12:L12" si="6">C12/1.02</f>
        <v>69.709909135622581</v>
      </c>
      <c r="C12" s="23">
        <f t="shared" si="6"/>
        <v>71.104107318335039</v>
      </c>
      <c r="D12" s="23">
        <f t="shared" si="6"/>
        <v>72.526189464701744</v>
      </c>
      <c r="E12" s="23">
        <f t="shared" si="6"/>
        <v>73.976713253995783</v>
      </c>
      <c r="F12" s="23">
        <f t="shared" si="6"/>
        <v>75.456247519075703</v>
      </c>
      <c r="G12" s="23">
        <f t="shared" si="6"/>
        <v>76.965372469457222</v>
      </c>
      <c r="H12" s="23">
        <f t="shared" si="6"/>
        <v>78.504679918846364</v>
      </c>
      <c r="I12" s="23">
        <f t="shared" si="6"/>
        <v>80.074773517223292</v>
      </c>
      <c r="J12" s="23">
        <f t="shared" si="6"/>
        <v>81.676268987567767</v>
      </c>
      <c r="K12" s="23">
        <f t="shared" si="6"/>
        <v>83.309794367319128</v>
      </c>
      <c r="L12" s="23">
        <f t="shared" si="6"/>
        <v>84.975990254665518</v>
      </c>
      <c r="M12" s="4">
        <f>$M$6*'Eurostat Collected Portables GU'!M5</f>
        <v>86.675510059758835</v>
      </c>
      <c r="N12" s="4">
        <f>$N$6*'Eurostat Collected Portables GU'!N5</f>
        <v>209.02288360363673</v>
      </c>
      <c r="O12" s="4">
        <f>$O$6*'Eurostat Collected Portables GU'!O5</f>
        <v>195.04020480388462</v>
      </c>
      <c r="P12" s="4">
        <f>$P$6*'Eurostat Collected Portables GU'!P5</f>
        <v>238.82140110495538</v>
      </c>
      <c r="Q12" s="4">
        <f>$Q$6*'Eurostat Collected Portables GU'!Q5</f>
        <v>255.85940739729477</v>
      </c>
      <c r="R12" s="4">
        <f>$R$6*'Eurostat Collected Portables GU'!R5</f>
        <v>284.81647373900256</v>
      </c>
      <c r="S12" s="4">
        <f>$S$6*'Eurostat Collected Portables GU'!S5</f>
        <v>303.15491343370917</v>
      </c>
      <c r="T12" s="4">
        <f>$T$6*'Eurostat Collected Portables GU'!T5</f>
        <v>322.34320371841989</v>
      </c>
      <c r="U12" s="4">
        <f>$U$6*'Eurostat Collected Portables GU'!U5</f>
        <v>312.92624345495943</v>
      </c>
      <c r="V12" s="4">
        <f>$V$6*'Eurostat Collected Portables GU'!V5</f>
        <v>308.38096012026904</v>
      </c>
      <c r="W12" s="4">
        <f>$W$6*'Eurostat Collected Portables GU'!W5</f>
        <v>357.5524458135904</v>
      </c>
      <c r="X12" s="51">
        <f t="shared" si="4"/>
        <v>375.43006810426994</v>
      </c>
      <c r="Y12" s="51">
        <f t="shared" si="1"/>
        <v>394.20157150948341</v>
      </c>
      <c r="Z12" s="51">
        <f t="shared" si="1"/>
        <v>413.91165008495761</v>
      </c>
      <c r="AA12" s="51">
        <f t="shared" si="1"/>
        <v>434.60723258920552</v>
      </c>
      <c r="AB12" s="51">
        <f t="shared" si="1"/>
        <v>456.3375942186658</v>
      </c>
      <c r="AC12" s="51">
        <f t="shared" si="1"/>
        <v>479.15447392959908</v>
      </c>
      <c r="AD12" s="51">
        <f t="shared" si="1"/>
        <v>503.11219762607902</v>
      </c>
      <c r="AE12" s="51">
        <f t="shared" si="1"/>
        <v>528.26780750738294</v>
      </c>
      <c r="AF12" s="51">
        <f t="shared" si="1"/>
        <v>554.68119788275203</v>
      </c>
      <c r="AG12" s="51">
        <f t="shared" si="1"/>
        <v>582.41525777688958</v>
      </c>
      <c r="AH12" s="51">
        <f t="shared" si="1"/>
        <v>611.5360206657341</v>
      </c>
      <c r="AI12" s="51">
        <f t="shared" si="1"/>
        <v>642.11282169902086</v>
      </c>
      <c r="AJ12" s="51">
        <f t="shared" si="1"/>
        <v>674.21846278397186</v>
      </c>
      <c r="AK12" s="51">
        <f t="shared" si="1"/>
        <v>707.92938592317046</v>
      </c>
      <c r="AL12" s="51">
        <f t="shared" si="1"/>
        <v>743.32585521932901</v>
      </c>
      <c r="AM12" s="51">
        <f t="shared" si="1"/>
        <v>780.4921479802955</v>
      </c>
      <c r="AN12" s="51">
        <f t="shared" si="1"/>
        <v>819.51675537931033</v>
      </c>
      <c r="AO12" s="51">
        <f t="shared" si="1"/>
        <v>860.49259314827589</v>
      </c>
      <c r="AP12" s="51">
        <f t="shared" si="5"/>
        <v>894.91229687420696</v>
      </c>
      <c r="AQ12" s="51">
        <f t="shared" si="5"/>
        <v>930.70878874917526</v>
      </c>
      <c r="AR12" s="51">
        <f t="shared" si="5"/>
        <v>967.93714029914224</v>
      </c>
      <c r="AS12" s="51">
        <f t="shared" si="5"/>
        <v>1006.6546259111079</v>
      </c>
      <c r="AT12" s="51">
        <f t="shared" si="5"/>
        <v>1046.9208109475524</v>
      </c>
      <c r="AU12" s="51">
        <f t="shared" si="5"/>
        <v>1088.7976433854544</v>
      </c>
      <c r="AV12" s="51">
        <f t="shared" si="5"/>
        <v>1132.3495491208726</v>
      </c>
      <c r="AW12" s="51">
        <f t="shared" si="5"/>
        <v>1177.6435310857075</v>
      </c>
      <c r="AX12" s="51">
        <f t="shared" si="5"/>
        <v>1224.7492723291359</v>
      </c>
      <c r="AY12" s="51">
        <f t="shared" si="5"/>
        <v>1273.7392432223014</v>
      </c>
      <c r="AZ12" s="51">
        <f t="shared" si="5"/>
        <v>1324.6888129511935</v>
      </c>
    </row>
    <row r="13" spans="1:52" x14ac:dyDescent="0.35">
      <c r="A13" s="1" t="s">
        <v>3</v>
      </c>
      <c r="B13" s="23">
        <f t="shared" ref="B13:L13" si="7">C13/1.02</f>
        <v>43.355683272245265</v>
      </c>
      <c r="C13" s="23">
        <f t="shared" si="7"/>
        <v>44.22279693769017</v>
      </c>
      <c r="D13" s="23">
        <f t="shared" si="7"/>
        <v>45.107252876443972</v>
      </c>
      <c r="E13" s="23">
        <f t="shared" si="7"/>
        <v>46.009397933972856</v>
      </c>
      <c r="F13" s="23">
        <f t="shared" si="7"/>
        <v>46.929585892652312</v>
      </c>
      <c r="G13" s="23">
        <f t="shared" si="7"/>
        <v>47.868177610505363</v>
      </c>
      <c r="H13" s="23">
        <f t="shared" si="7"/>
        <v>48.825541162715474</v>
      </c>
      <c r="I13" s="23">
        <f t="shared" si="7"/>
        <v>49.802051985969783</v>
      </c>
      <c r="J13" s="23">
        <f t="shared" si="7"/>
        <v>50.798093025689177</v>
      </c>
      <c r="K13" s="23">
        <f t="shared" si="7"/>
        <v>51.81405488620296</v>
      </c>
      <c r="L13" s="23">
        <f t="shared" si="7"/>
        <v>52.850335983927017</v>
      </c>
      <c r="M13" s="4">
        <f>$M$6*'Eurostat Collected Portables GU'!M6</f>
        <v>53.907342703605558</v>
      </c>
      <c r="N13" s="4">
        <f>$N$6*'Eurostat Collected Portables GU'!N6</f>
        <v>57.219987752849931</v>
      </c>
      <c r="O13" s="4">
        <f>$O$6*'Eurostat Collected Portables GU'!O6</f>
        <v>60.012370708887573</v>
      </c>
      <c r="P13" s="4">
        <f>$P$6*'Eurostat Collected Portables GU'!P6</f>
        <v>56.749639866524056</v>
      </c>
      <c r="Q13" s="4">
        <f>$Q$6*'Eurostat Collected Portables GU'!Q6</f>
        <v>77.870254425263624</v>
      </c>
      <c r="R13" s="4">
        <f>$R$6*'Eurostat Collected Portables GU'!R6</f>
        <v>265.14682776255211</v>
      </c>
      <c r="S13" s="4">
        <f>$S$6*'Eurostat Collected Portables GU'!S6</f>
        <v>371.91169792382874</v>
      </c>
      <c r="T13" s="4">
        <f>$T$6*'Eurostat Collected Portables GU'!T6</f>
        <v>420.97060187107076</v>
      </c>
      <c r="U13" s="4">
        <f>$U$6*'Eurostat Collected Portables GU'!U6</f>
        <v>519.6810828805576</v>
      </c>
      <c r="V13" s="4">
        <f>$V$6*'Eurostat Collected Portables GU'!V6</f>
        <v>450.47806919529495</v>
      </c>
      <c r="W13" s="4">
        <f>$W$6*'Eurostat Collected Portables GU'!W6</f>
        <v>588.20569768887526</v>
      </c>
      <c r="X13" s="51">
        <f t="shared" si="4"/>
        <v>617.615982573319</v>
      </c>
      <c r="Y13" s="51">
        <f t="shared" si="1"/>
        <v>648.4967817019849</v>
      </c>
      <c r="Z13" s="51">
        <f t="shared" si="1"/>
        <v>680.92162078708418</v>
      </c>
      <c r="AA13" s="51">
        <f t="shared" si="1"/>
        <v>714.96770182643843</v>
      </c>
      <c r="AB13" s="51">
        <f t="shared" si="1"/>
        <v>750.71608691776032</v>
      </c>
      <c r="AC13" s="51">
        <f t="shared" si="1"/>
        <v>788.2518912636483</v>
      </c>
      <c r="AD13" s="51">
        <f t="shared" si="1"/>
        <v>827.66448582683074</v>
      </c>
      <c r="AE13" s="51">
        <f t="shared" si="1"/>
        <v>869.04771011817229</v>
      </c>
      <c r="AF13" s="51">
        <f t="shared" si="1"/>
        <v>912.50009562408093</v>
      </c>
      <c r="AG13" s="51">
        <f t="shared" si="1"/>
        <v>958.12510040528502</v>
      </c>
      <c r="AH13" s="51">
        <f t="shared" si="1"/>
        <v>1006.0313554255492</v>
      </c>
      <c r="AI13" s="51">
        <f t="shared" si="1"/>
        <v>1056.3329231968266</v>
      </c>
      <c r="AJ13" s="51">
        <f t="shared" si="1"/>
        <v>1109.1495693566681</v>
      </c>
      <c r="AK13" s="51">
        <f t="shared" si="1"/>
        <v>1164.6070478245015</v>
      </c>
      <c r="AL13" s="51">
        <f t="shared" si="1"/>
        <v>1222.8374002157266</v>
      </c>
      <c r="AM13" s="51">
        <f t="shared" si="1"/>
        <v>1283.9792702265129</v>
      </c>
      <c r="AN13" s="51">
        <f t="shared" si="1"/>
        <v>1348.1782337378386</v>
      </c>
      <c r="AO13" s="51">
        <f t="shared" si="1"/>
        <v>1415.5871454247306</v>
      </c>
      <c r="AP13" s="51">
        <f t="shared" si="5"/>
        <v>1472.2106312417197</v>
      </c>
      <c r="AQ13" s="51">
        <f t="shared" si="5"/>
        <v>1531.0990564913886</v>
      </c>
      <c r="AR13" s="51">
        <f t="shared" si="5"/>
        <v>1592.3430187510442</v>
      </c>
      <c r="AS13" s="51">
        <f t="shared" si="5"/>
        <v>1656.036739501086</v>
      </c>
      <c r="AT13" s="51">
        <f t="shared" si="5"/>
        <v>1722.2782090811295</v>
      </c>
      <c r="AU13" s="51">
        <f t="shared" si="5"/>
        <v>1791.1693374443746</v>
      </c>
      <c r="AV13" s="51">
        <f t="shared" si="5"/>
        <v>1862.8161109421496</v>
      </c>
      <c r="AW13" s="51">
        <f t="shared" si="5"/>
        <v>1937.3287553798357</v>
      </c>
      <c r="AX13" s="51">
        <f t="shared" si="5"/>
        <v>2014.8219055950292</v>
      </c>
      <c r="AY13" s="51">
        <f t="shared" si="5"/>
        <v>2095.4147818188303</v>
      </c>
      <c r="AZ13" s="51">
        <f t="shared" si="5"/>
        <v>2179.2313730915835</v>
      </c>
    </row>
    <row r="14" spans="1:52" x14ac:dyDescent="0.35">
      <c r="A14" s="1" t="s">
        <v>4</v>
      </c>
      <c r="B14" s="23">
        <f t="shared" ref="B14:L14" si="8">C14/1.02</f>
        <v>21.300250013662463</v>
      </c>
      <c r="C14" s="23">
        <f t="shared" si="8"/>
        <v>21.726255013935713</v>
      </c>
      <c r="D14" s="23">
        <f t="shared" si="8"/>
        <v>22.160780114214429</v>
      </c>
      <c r="E14" s="23">
        <f t="shared" si="8"/>
        <v>22.603995716498719</v>
      </c>
      <c r="F14" s="23">
        <f t="shared" si="8"/>
        <v>23.056075630828694</v>
      </c>
      <c r="G14" s="23">
        <f t="shared" si="8"/>
        <v>23.517197143445269</v>
      </c>
      <c r="H14" s="23">
        <f t="shared" si="8"/>
        <v>23.987541086314174</v>
      </c>
      <c r="I14" s="23">
        <f t="shared" si="8"/>
        <v>24.467291908040458</v>
      </c>
      <c r="J14" s="23">
        <f t="shared" si="8"/>
        <v>24.956637746201267</v>
      </c>
      <c r="K14" s="23">
        <f t="shared" si="8"/>
        <v>25.455770501125293</v>
      </c>
      <c r="L14" s="23">
        <f t="shared" si="8"/>
        <v>25.9648859111478</v>
      </c>
      <c r="M14" s="4">
        <f>$M$6*'Eurostat Collected Portables GU'!M7</f>
        <v>26.484183629370754</v>
      </c>
      <c r="N14" s="4">
        <f>$N$6*'Eurostat Collected Portables GU'!N7</f>
        <v>24.826472765182906</v>
      </c>
      <c r="O14" s="4">
        <f>$O$6*'Eurostat Collected Portables GU'!O7</f>
        <v>30.795821811139675</v>
      </c>
      <c r="P14" s="4">
        <f>$P$6*'Eurostat Collected Portables GU'!P7</f>
        <v>32.315767146215087</v>
      </c>
      <c r="Q14" s="4">
        <f>$Q$6*'Eurostat Collected Portables GU'!Q7</f>
        <v>43.702693810096932</v>
      </c>
      <c r="R14" s="4">
        <f>$R$6*'Eurostat Collected Portables GU'!R7</f>
        <v>44.846792826307031</v>
      </c>
      <c r="S14" s="4">
        <f>$S$6*'Eurostat Collected Portables GU'!S7</f>
        <v>50.004934174632439</v>
      </c>
      <c r="T14" s="4">
        <f>$T$6*'Eurostat Collected Portables GU'!T7</f>
        <v>61.742354941090376</v>
      </c>
      <c r="U14" s="4">
        <f>$U$6*'Eurostat Collected Portables GU'!U7</f>
        <v>67.055623597491305</v>
      </c>
      <c r="V14" s="4">
        <f>$V$6*'Eurostat Collected Portables GU'!V7</f>
        <v>60.466854925542947</v>
      </c>
      <c r="W14" s="4">
        <f>$W$6*'Eurostat Collected Portables GU'!W7</f>
        <v>71.031624279932018</v>
      </c>
      <c r="X14" s="51">
        <f t="shared" si="4"/>
        <v>74.583205493928617</v>
      </c>
      <c r="Y14" s="51">
        <f t="shared" si="1"/>
        <v>78.312365768625043</v>
      </c>
      <c r="Z14" s="51">
        <f t="shared" si="1"/>
        <v>82.22798405705629</v>
      </c>
      <c r="AA14" s="51">
        <f t="shared" si="1"/>
        <v>86.339383259909098</v>
      </c>
      <c r="AB14" s="51">
        <f t="shared" si="1"/>
        <v>90.656352422904547</v>
      </c>
      <c r="AC14" s="51">
        <f t="shared" si="1"/>
        <v>95.189170044049774</v>
      </c>
      <c r="AD14" s="51">
        <f t="shared" si="1"/>
        <v>99.948628546252266</v>
      </c>
      <c r="AE14" s="51">
        <f t="shared" si="1"/>
        <v>104.94605997356489</v>
      </c>
      <c r="AF14" s="51">
        <f t="shared" si="1"/>
        <v>110.19336297224314</v>
      </c>
      <c r="AG14" s="51">
        <f t="shared" si="1"/>
        <v>115.70303112085529</v>
      </c>
      <c r="AH14" s="51">
        <f t="shared" si="1"/>
        <v>121.48818267689805</v>
      </c>
      <c r="AI14" s="51">
        <f t="shared" si="1"/>
        <v>127.56259181074296</v>
      </c>
      <c r="AJ14" s="51">
        <f t="shared" si="1"/>
        <v>133.94072140128011</v>
      </c>
      <c r="AK14" s="51">
        <f t="shared" si="1"/>
        <v>140.63775747134412</v>
      </c>
      <c r="AL14" s="51">
        <f t="shared" si="1"/>
        <v>147.66964534491132</v>
      </c>
      <c r="AM14" s="51">
        <f t="shared" si="1"/>
        <v>155.05312761215689</v>
      </c>
      <c r="AN14" s="51">
        <f t="shared" si="1"/>
        <v>162.80578399276473</v>
      </c>
      <c r="AO14" s="51">
        <f t="shared" si="1"/>
        <v>170.94607319240296</v>
      </c>
      <c r="AP14" s="51">
        <f t="shared" si="5"/>
        <v>177.78391612009909</v>
      </c>
      <c r="AQ14" s="51">
        <f t="shared" si="5"/>
        <v>184.89527276490307</v>
      </c>
      <c r="AR14" s="51">
        <f t="shared" si="5"/>
        <v>192.29108367549918</v>
      </c>
      <c r="AS14" s="51">
        <f t="shared" si="5"/>
        <v>199.98272702251916</v>
      </c>
      <c r="AT14" s="51">
        <f t="shared" si="5"/>
        <v>207.98203610341992</v>
      </c>
      <c r="AU14" s="51">
        <f t="shared" si="5"/>
        <v>216.30131754755672</v>
      </c>
      <c r="AV14" s="51">
        <f t="shared" si="5"/>
        <v>224.953370249459</v>
      </c>
      <c r="AW14" s="51">
        <f t="shared" si="5"/>
        <v>233.95150505943735</v>
      </c>
      <c r="AX14" s="51">
        <f t="shared" si="5"/>
        <v>243.30956526181484</v>
      </c>
      <c r="AY14" s="51">
        <f t="shared" si="5"/>
        <v>253.04194787228744</v>
      </c>
      <c r="AZ14" s="51">
        <f t="shared" si="5"/>
        <v>263.16362578717894</v>
      </c>
    </row>
    <row r="15" spans="1:52" x14ac:dyDescent="0.35">
      <c r="A15" s="1" t="s">
        <v>5</v>
      </c>
      <c r="B15" s="23">
        <f t="shared" ref="B15:L15" si="9">C15/1.02</f>
        <v>551.87011399034554</v>
      </c>
      <c r="C15" s="23">
        <f t="shared" si="9"/>
        <v>562.90751627015243</v>
      </c>
      <c r="D15" s="23">
        <f t="shared" si="9"/>
        <v>574.16566659555554</v>
      </c>
      <c r="E15" s="23">
        <f t="shared" si="9"/>
        <v>585.6489799274666</v>
      </c>
      <c r="F15" s="23">
        <f t="shared" si="9"/>
        <v>597.36195952601599</v>
      </c>
      <c r="G15" s="23">
        <f t="shared" si="9"/>
        <v>609.30919871653634</v>
      </c>
      <c r="H15" s="23">
        <f t="shared" si="9"/>
        <v>621.49538269086713</v>
      </c>
      <c r="I15" s="23">
        <f t="shared" si="9"/>
        <v>633.92529034468453</v>
      </c>
      <c r="J15" s="23">
        <f t="shared" si="9"/>
        <v>646.60379615157819</v>
      </c>
      <c r="K15" s="23">
        <f t="shared" si="9"/>
        <v>659.53587207460976</v>
      </c>
      <c r="L15" s="23">
        <f t="shared" si="9"/>
        <v>672.72658951610197</v>
      </c>
      <c r="M15" s="4">
        <f>$M$6*'Eurostat Collected Portables GU'!M8</f>
        <v>686.18112130642407</v>
      </c>
      <c r="N15" s="4">
        <f>$N$6*'Eurostat Collected Portables GU'!N8</f>
        <v>808.86249976886245</v>
      </c>
      <c r="O15" s="4">
        <f>$O$6*'Eurostat Collected Portables GU'!O8</f>
        <v>879.65501275922043</v>
      </c>
      <c r="P15" s="4">
        <f>$P$6*'Eurostat Collected Portables GU'!P8</f>
        <v>941.88638389578114</v>
      </c>
      <c r="Q15" s="4">
        <f>$Q$6*'Eurostat Collected Portables GU'!Q8</f>
        <v>1117.9943671055705</v>
      </c>
      <c r="R15" s="4">
        <f>$R$6*'Eurostat Collected Portables GU'!R8</f>
        <v>1638.0881169187937</v>
      </c>
      <c r="S15" s="4">
        <f>$S$6*'Eurostat Collected Portables GU'!S8</f>
        <v>1476.7082123446141</v>
      </c>
      <c r="T15" s="4">
        <f>$T$6*'Eurostat Collected Portables GU'!T8</f>
        <v>1540.3514784653846</v>
      </c>
      <c r="U15" s="4">
        <f>$U$6*'Eurostat Collected Portables GU'!U8</f>
        <v>1630.0902784056814</v>
      </c>
      <c r="V15" s="4">
        <f>$V$6*'Eurostat Collected Portables GU'!V8</f>
        <v>1628.0700688702439</v>
      </c>
      <c r="W15" s="4">
        <f>$W$6*'Eurostat Collected Portables GU'!W8</f>
        <v>1941.7970996974675</v>
      </c>
      <c r="X15" s="51">
        <f t="shared" si="4"/>
        <v>2038.886954682341</v>
      </c>
      <c r="Y15" s="51">
        <f t="shared" si="1"/>
        <v>2140.8313024164581</v>
      </c>
      <c r="Z15" s="51">
        <f t="shared" si="1"/>
        <v>2247.8728675372809</v>
      </c>
      <c r="AA15" s="51">
        <f t="shared" si="1"/>
        <v>2360.2665109141449</v>
      </c>
      <c r="AB15" s="51">
        <f t="shared" si="1"/>
        <v>2478.279836459852</v>
      </c>
      <c r="AC15" s="51">
        <f t="shared" si="1"/>
        <v>2602.1938282828446</v>
      </c>
      <c r="AD15" s="51">
        <f t="shared" si="1"/>
        <v>2732.3035196969868</v>
      </c>
      <c r="AE15" s="51">
        <f t="shared" si="1"/>
        <v>2868.9186956818362</v>
      </c>
      <c r="AF15" s="51">
        <f t="shared" si="1"/>
        <v>3012.3646304659278</v>
      </c>
      <c r="AG15" s="51">
        <f t="shared" si="1"/>
        <v>3162.9828619892241</v>
      </c>
      <c r="AH15" s="51">
        <f t="shared" si="1"/>
        <v>3321.1320050886852</v>
      </c>
      <c r="AI15" s="51">
        <f t="shared" si="1"/>
        <v>3487.1886053431194</v>
      </c>
      <c r="AJ15" s="51">
        <f t="shared" si="1"/>
        <v>3661.5480356102753</v>
      </c>
      <c r="AK15" s="51">
        <f t="shared" si="1"/>
        <v>3844.6254373907891</v>
      </c>
      <c r="AL15" s="51">
        <f t="shared" si="1"/>
        <v>4036.8567092603284</v>
      </c>
      <c r="AM15" s="51">
        <f t="shared" si="1"/>
        <v>4238.6995447233448</v>
      </c>
      <c r="AN15" s="51">
        <f t="shared" si="1"/>
        <v>4450.6345219595123</v>
      </c>
      <c r="AO15" s="51">
        <f t="shared" si="1"/>
        <v>4673.1662480574878</v>
      </c>
      <c r="AP15" s="51">
        <f t="shared" si="5"/>
        <v>4860.0928979797873</v>
      </c>
      <c r="AQ15" s="51">
        <f t="shared" si="5"/>
        <v>5054.4966138989785</v>
      </c>
      <c r="AR15" s="51">
        <f t="shared" si="5"/>
        <v>5256.6764784549378</v>
      </c>
      <c r="AS15" s="51">
        <f t="shared" si="5"/>
        <v>5466.9435375931353</v>
      </c>
      <c r="AT15" s="51">
        <f t="shared" si="5"/>
        <v>5685.6212790968602</v>
      </c>
      <c r="AU15" s="51">
        <f t="shared" si="5"/>
        <v>5913.0461302607346</v>
      </c>
      <c r="AV15" s="51">
        <f t="shared" si="5"/>
        <v>6149.5679754711637</v>
      </c>
      <c r="AW15" s="51">
        <f t="shared" si="5"/>
        <v>6395.5506944900098</v>
      </c>
      <c r="AX15" s="51">
        <f t="shared" si="5"/>
        <v>6651.3727222696107</v>
      </c>
      <c r="AY15" s="51">
        <f t="shared" si="5"/>
        <v>6917.4276311603953</v>
      </c>
      <c r="AZ15" s="51">
        <f t="shared" si="5"/>
        <v>7194.1247364068113</v>
      </c>
    </row>
    <row r="16" spans="1:52" x14ac:dyDescent="0.35">
      <c r="A16" s="1" t="s">
        <v>6</v>
      </c>
      <c r="B16" s="23">
        <f t="shared" ref="B16:L16" si="10">C16/1.02</f>
        <v>1025.6393112639287</v>
      </c>
      <c r="C16" s="23">
        <f t="shared" si="10"/>
        <v>1046.1520974892073</v>
      </c>
      <c r="D16" s="23">
        <f t="shared" si="10"/>
        <v>1067.0751394389915</v>
      </c>
      <c r="E16" s="23">
        <f t="shared" si="10"/>
        <v>1088.4166422277715</v>
      </c>
      <c r="F16" s="23">
        <f t="shared" si="10"/>
        <v>1110.184975072327</v>
      </c>
      <c r="G16" s="23">
        <f t="shared" si="10"/>
        <v>1132.3886745737736</v>
      </c>
      <c r="H16" s="23">
        <f t="shared" si="10"/>
        <v>1155.036448065249</v>
      </c>
      <c r="I16" s="23">
        <f t="shared" si="10"/>
        <v>1178.1371770265541</v>
      </c>
      <c r="J16" s="23">
        <f t="shared" si="10"/>
        <v>1201.6999205670852</v>
      </c>
      <c r="K16" s="23">
        <f t="shared" si="10"/>
        <v>1225.733918978427</v>
      </c>
      <c r="L16" s="23">
        <f t="shared" si="10"/>
        <v>1250.2485973579955</v>
      </c>
      <c r="M16" s="4">
        <f>$M$6*'Eurostat Collected Portables GU'!M9</f>
        <v>1275.2535693051555</v>
      </c>
      <c r="N16" s="4">
        <f>$N$6*'Eurostat Collected Portables GU'!N9</f>
        <v>1210.090333812625</v>
      </c>
      <c r="O16" s="4">
        <f>$O$6*'Eurostat Collected Portables GU'!O9</f>
        <v>1107.8599487443323</v>
      </c>
      <c r="P16" s="4">
        <f>$P$6*'Eurostat Collected Portables GU'!P9</f>
        <v>1216.9644993599047</v>
      </c>
      <c r="Q16" s="4">
        <f>$Q$6*'Eurostat Collected Portables GU'!Q9</f>
        <v>1264.1997427611675</v>
      </c>
      <c r="R16" s="4">
        <f>$R$6*'Eurostat Collected Portables GU'!R9</f>
        <v>1324.1605671346445</v>
      </c>
      <c r="S16" s="4">
        <f>$S$6*'Eurostat Collected Portables GU'!S9</f>
        <v>1550.9342865100841</v>
      </c>
      <c r="T16" s="4">
        <f>$T$6*'Eurostat Collected Portables GU'!T9</f>
        <v>1586.8587068625695</v>
      </c>
      <c r="U16" s="4">
        <f>$U$6*'Eurostat Collected Portables GU'!U9</f>
        <v>1795.3344936994993</v>
      </c>
      <c r="V16" s="4">
        <f>$V$6*'Eurostat Collected Portables GU'!V9</f>
        <v>2006.7437478414565</v>
      </c>
      <c r="W16" s="4">
        <f>$W$6*'Eurostat Collected Portables GU'!W9</f>
        <v>2090.2452133611455</v>
      </c>
      <c r="X16" s="51">
        <f t="shared" si="4"/>
        <v>2194.757474029203</v>
      </c>
      <c r="Y16" s="51">
        <f t="shared" si="1"/>
        <v>2304.4953477306631</v>
      </c>
      <c r="Z16" s="51">
        <f t="shared" si="1"/>
        <v>2419.7201151171962</v>
      </c>
      <c r="AA16" s="51">
        <f t="shared" si="1"/>
        <v>2540.7061208730561</v>
      </c>
      <c r="AB16" s="51">
        <f t="shared" si="1"/>
        <v>2667.7414269167089</v>
      </c>
      <c r="AC16" s="51">
        <f t="shared" si="1"/>
        <v>2801.1284982625443</v>
      </c>
      <c r="AD16" s="51">
        <f t="shared" si="1"/>
        <v>2941.1849231756714</v>
      </c>
      <c r="AE16" s="51">
        <f t="shared" si="1"/>
        <v>3088.2441693344549</v>
      </c>
      <c r="AF16" s="51">
        <f t="shared" si="1"/>
        <v>3242.6563778011778</v>
      </c>
      <c r="AG16" s="51">
        <f t="shared" si="1"/>
        <v>3404.7891966912366</v>
      </c>
      <c r="AH16" s="51">
        <f t="shared" si="1"/>
        <v>3575.0286565257984</v>
      </c>
      <c r="AI16" s="51">
        <f t="shared" si="1"/>
        <v>3753.7800893520885</v>
      </c>
      <c r="AJ16" s="51">
        <f t="shared" si="1"/>
        <v>3941.4690938196927</v>
      </c>
      <c r="AK16" s="51">
        <f t="shared" si="1"/>
        <v>4138.5425485106771</v>
      </c>
      <c r="AL16" s="51">
        <f t="shared" si="1"/>
        <v>4345.4696759362105</v>
      </c>
      <c r="AM16" s="51">
        <f t="shared" si="1"/>
        <v>4562.7431597330215</v>
      </c>
      <c r="AN16" s="51">
        <f t="shared" si="1"/>
        <v>4790.8803177196723</v>
      </c>
      <c r="AO16" s="51">
        <f t="shared" si="1"/>
        <v>5030.4243336056561</v>
      </c>
      <c r="AP16" s="51">
        <f t="shared" si="5"/>
        <v>5231.6413069498822</v>
      </c>
      <c r="AQ16" s="51">
        <f t="shared" si="5"/>
        <v>5440.9069592278775</v>
      </c>
      <c r="AR16" s="51">
        <f t="shared" si="5"/>
        <v>5658.5432375969922</v>
      </c>
      <c r="AS16" s="51">
        <f t="shared" si="5"/>
        <v>5884.884967100872</v>
      </c>
      <c r="AT16" s="51">
        <f t="shared" si="5"/>
        <v>6120.2803657849072</v>
      </c>
      <c r="AU16" s="51">
        <f t="shared" si="5"/>
        <v>6365.0915804163033</v>
      </c>
      <c r="AV16" s="51">
        <f t="shared" si="5"/>
        <v>6619.6952436329557</v>
      </c>
      <c r="AW16" s="51">
        <f t="shared" si="5"/>
        <v>6884.4830533782742</v>
      </c>
      <c r="AX16" s="51">
        <f t="shared" si="5"/>
        <v>7159.8623755134049</v>
      </c>
      <c r="AY16" s="51">
        <f t="shared" si="5"/>
        <v>7446.2568705339409</v>
      </c>
      <c r="AZ16" s="51">
        <f t="shared" si="5"/>
        <v>7744.1071453552986</v>
      </c>
    </row>
    <row r="17" spans="1:52" x14ac:dyDescent="0.35">
      <c r="A17" s="1" t="s">
        <v>7</v>
      </c>
      <c r="B17" s="23">
        <f t="shared" ref="B17:L17" si="11">C17/1.02</f>
        <v>46.473272757081737</v>
      </c>
      <c r="C17" s="23">
        <f t="shared" si="11"/>
        <v>47.402738212223376</v>
      </c>
      <c r="D17" s="23">
        <f t="shared" si="11"/>
        <v>48.350792976467844</v>
      </c>
      <c r="E17" s="23">
        <f t="shared" si="11"/>
        <v>49.317808835997198</v>
      </c>
      <c r="F17" s="23">
        <f t="shared" si="11"/>
        <v>50.304165012717142</v>
      </c>
      <c r="G17" s="23">
        <f t="shared" si="11"/>
        <v>51.310248312971488</v>
      </c>
      <c r="H17" s="23">
        <f t="shared" si="11"/>
        <v>52.336453279230916</v>
      </c>
      <c r="I17" s="23">
        <f t="shared" si="11"/>
        <v>53.383182344815538</v>
      </c>
      <c r="J17" s="23">
        <f t="shared" si="11"/>
        <v>54.450845991711851</v>
      </c>
      <c r="K17" s="23">
        <f t="shared" si="11"/>
        <v>55.539862911546088</v>
      </c>
      <c r="L17" s="23">
        <f t="shared" si="11"/>
        <v>56.650660169777012</v>
      </c>
      <c r="M17" s="4">
        <f>$M$6*'Eurostat Collected Portables GU'!M10</f>
        <v>57.783673373172554</v>
      </c>
      <c r="N17" s="4">
        <f>$N$6*'Eurostat Collected Portables GU'!N10</f>
        <v>98.505037100564437</v>
      </c>
      <c r="O17" s="4">
        <f>$O$6*'Eurostat Collected Portables GU'!O10</f>
        <v>231.3634818118955</v>
      </c>
      <c r="P17" s="4">
        <f>$P$6*'Eurostat Collected Portables GU'!P10</f>
        <v>84.336270357195474</v>
      </c>
      <c r="Q17" s="4">
        <f>$Q$6*'Eurostat Collected Portables GU'!Q10</f>
        <v>137.46483689357763</v>
      </c>
      <c r="R17" s="4">
        <f>$R$6*'Eurostat Collected Portables GU'!R10</f>
        <v>99.921801560368309</v>
      </c>
      <c r="S17" s="4">
        <f>$S$6*'Eurostat Collected Portables GU'!S10</f>
        <v>121.88702705066657</v>
      </c>
      <c r="T17" s="4">
        <f>$T$6*'Eurostat Collected Portables GU'!T10</f>
        <v>130.70134877139913</v>
      </c>
      <c r="U17" s="4">
        <f>$U$6*'Eurostat Collected Portables GU'!U10</f>
        <v>111.7593726624855</v>
      </c>
      <c r="V17" s="4">
        <f>$V$6*'Eurostat Collected Portables GU'!V10</f>
        <v>148.14379456758022</v>
      </c>
      <c r="W17" s="4">
        <f>$W$6*'Eurostat Collected Portables GU'!W10</f>
        <v>182.76676359667903</v>
      </c>
      <c r="X17" s="51">
        <f t="shared" si="4"/>
        <v>191.90510177651299</v>
      </c>
      <c r="Y17" s="51">
        <f t="shared" si="1"/>
        <v>201.50035686533863</v>
      </c>
      <c r="Z17" s="51">
        <f t="shared" si="1"/>
        <v>211.57537470860555</v>
      </c>
      <c r="AA17" s="51">
        <f t="shared" si="1"/>
        <v>222.15414344403584</v>
      </c>
      <c r="AB17" s="51">
        <f t="shared" si="1"/>
        <v>233.26185061623764</v>
      </c>
      <c r="AC17" s="51">
        <f t="shared" si="1"/>
        <v>244.92494314704953</v>
      </c>
      <c r="AD17" s="51">
        <f t="shared" si="1"/>
        <v>257.17119030440199</v>
      </c>
      <c r="AE17" s="51">
        <f t="shared" si="1"/>
        <v>270.02974981962211</v>
      </c>
      <c r="AF17" s="51">
        <f t="shared" si="1"/>
        <v>283.53123731060322</v>
      </c>
      <c r="AG17" s="51">
        <f t="shared" si="1"/>
        <v>297.70779917613339</v>
      </c>
      <c r="AH17" s="51">
        <f t="shared" si="1"/>
        <v>312.59318913494008</v>
      </c>
      <c r="AI17" s="51">
        <f t="shared" si="1"/>
        <v>328.22284859168707</v>
      </c>
      <c r="AJ17" s="51">
        <f t="shared" si="1"/>
        <v>344.63399102127141</v>
      </c>
      <c r="AK17" s="51">
        <f t="shared" si="1"/>
        <v>361.86569057233498</v>
      </c>
      <c r="AL17" s="51">
        <f t="shared" si="1"/>
        <v>379.95897510095176</v>
      </c>
      <c r="AM17" s="51">
        <f t="shared" si="1"/>
        <v>398.95692385599932</v>
      </c>
      <c r="AN17" s="51">
        <f t="shared" si="1"/>
        <v>418.90477004879926</v>
      </c>
      <c r="AO17" s="51">
        <f t="shared" si="1"/>
        <v>439.85000855123923</v>
      </c>
      <c r="AP17" s="51">
        <f t="shared" si="5"/>
        <v>457.44400889328881</v>
      </c>
      <c r="AQ17" s="51">
        <f t="shared" si="5"/>
        <v>475.74176924902036</v>
      </c>
      <c r="AR17" s="51">
        <f t="shared" si="5"/>
        <v>494.7714400189812</v>
      </c>
      <c r="AS17" s="51">
        <f t="shared" si="5"/>
        <v>514.56229761974043</v>
      </c>
      <c r="AT17" s="51">
        <f t="shared" si="5"/>
        <v>535.1447895245301</v>
      </c>
      <c r="AU17" s="51">
        <f t="shared" si="5"/>
        <v>556.55058110551136</v>
      </c>
      <c r="AV17" s="51">
        <f t="shared" si="5"/>
        <v>578.81260434973183</v>
      </c>
      <c r="AW17" s="51">
        <f t="shared" si="5"/>
        <v>601.96510852372114</v>
      </c>
      <c r="AX17" s="51">
        <f t="shared" si="5"/>
        <v>626.04371286466994</v>
      </c>
      <c r="AY17" s="51">
        <f t="shared" si="5"/>
        <v>651.08546137925669</v>
      </c>
      <c r="AZ17" s="51">
        <f t="shared" si="5"/>
        <v>677.12887983442693</v>
      </c>
    </row>
    <row r="18" spans="1:52" x14ac:dyDescent="0.35">
      <c r="A18" s="1" t="s">
        <v>8</v>
      </c>
      <c r="B18" s="23">
        <f t="shared" ref="B18:L18" si="12">C18/1.02</f>
        <v>624.80733373409896</v>
      </c>
      <c r="C18" s="23">
        <f t="shared" si="12"/>
        <v>637.30348040878096</v>
      </c>
      <c r="D18" s="23">
        <f t="shared" si="12"/>
        <v>650.04955001695657</v>
      </c>
      <c r="E18" s="23">
        <f t="shared" si="12"/>
        <v>663.0505410172957</v>
      </c>
      <c r="F18" s="23">
        <f t="shared" si="12"/>
        <v>676.31155183764167</v>
      </c>
      <c r="G18" s="23">
        <f t="shared" si="12"/>
        <v>689.83778287439452</v>
      </c>
      <c r="H18" s="23">
        <f t="shared" si="12"/>
        <v>703.63453853188241</v>
      </c>
      <c r="I18" s="23">
        <f t="shared" si="12"/>
        <v>717.70722930252009</v>
      </c>
      <c r="J18" s="23">
        <f t="shared" si="12"/>
        <v>732.06137388857053</v>
      </c>
      <c r="K18" s="23">
        <f t="shared" si="12"/>
        <v>746.70260136634192</v>
      </c>
      <c r="L18" s="23">
        <f t="shared" si="12"/>
        <v>761.63665339366878</v>
      </c>
      <c r="M18" s="4">
        <f>$M$6*'Eurostat Collected Portables GU'!M11</f>
        <v>776.86938646154215</v>
      </c>
      <c r="N18" s="4">
        <f>$N$6*'Eurostat Collected Portables GU'!N11</f>
        <v>736.78564335381532</v>
      </c>
      <c r="O18" s="4">
        <f>$O$6*'Eurostat Collected Portables GU'!O11</f>
        <v>889.920286696267</v>
      </c>
      <c r="P18" s="4">
        <f>$P$6*'Eurostat Collected Portables GU'!P11</f>
        <v>986.81318212344604</v>
      </c>
      <c r="Q18" s="4">
        <f>$Q$6*'Eurostat Collected Portables GU'!Q11</f>
        <v>1027.4106017537333</v>
      </c>
      <c r="R18" s="4">
        <f>$R$6*'Eurostat Collected Portables GU'!R11</f>
        <v>1027.5423058097717</v>
      </c>
      <c r="S18" s="4">
        <f>$S$6*'Eurostat Collected Portables GU'!S11</f>
        <v>1070.4181221757256</v>
      </c>
      <c r="T18" s="4">
        <f>$T$6*'Eurostat Collected Portables GU'!T11</f>
        <v>1175.5102901771234</v>
      </c>
      <c r="U18" s="4">
        <f>$U$6*'Eurostat Collected Portables GU'!U11</f>
        <v>1340.3141907165225</v>
      </c>
      <c r="V18" s="4">
        <f>$V$6*'Eurostat Collected Portables GU'!V11</f>
        <v>1321.2007801231134</v>
      </c>
      <c r="W18" s="4">
        <f>$W$6*'Eurostat Collected Portables GU'!W11</f>
        <v>1671.2384409233443</v>
      </c>
      <c r="X18" s="51">
        <f t="shared" si="4"/>
        <v>1754.8003629695115</v>
      </c>
      <c r="Y18" s="51">
        <f t="shared" si="1"/>
        <v>1842.5403811179872</v>
      </c>
      <c r="Z18" s="51">
        <f t="shared" si="1"/>
        <v>1934.6674001738866</v>
      </c>
      <c r="AA18" s="51">
        <f t="shared" si="1"/>
        <v>2031.4007701825808</v>
      </c>
      <c r="AB18" s="51">
        <f t="shared" si="1"/>
        <v>2132.9708086917099</v>
      </c>
      <c r="AC18" s="51">
        <f t="shared" si="1"/>
        <v>2239.6193491262952</v>
      </c>
      <c r="AD18" s="51">
        <f t="shared" si="1"/>
        <v>2351.60031658261</v>
      </c>
      <c r="AE18" s="51">
        <f t="shared" si="1"/>
        <v>2469.1803324117404</v>
      </c>
      <c r="AF18" s="51">
        <f t="shared" si="1"/>
        <v>2592.6393490323276</v>
      </c>
      <c r="AG18" s="51">
        <f t="shared" si="1"/>
        <v>2722.2713164839438</v>
      </c>
      <c r="AH18" s="51">
        <f t="shared" si="1"/>
        <v>2858.3848823081412</v>
      </c>
      <c r="AI18" s="51">
        <f t="shared" si="1"/>
        <v>3001.304126423548</v>
      </c>
      <c r="AJ18" s="51">
        <f t="shared" si="1"/>
        <v>3151.3693327447254</v>
      </c>
      <c r="AK18" s="51">
        <f t="shared" si="1"/>
        <v>3308.9377993819617</v>
      </c>
      <c r="AL18" s="51">
        <f t="shared" si="1"/>
        <v>3474.3846893510599</v>
      </c>
      <c r="AM18" s="51">
        <f t="shared" si="1"/>
        <v>3648.1039238186131</v>
      </c>
      <c r="AN18" s="51">
        <f t="shared" si="1"/>
        <v>3830.5091200095439</v>
      </c>
      <c r="AO18" s="51">
        <f t="shared" si="1"/>
        <v>4022.0345760100213</v>
      </c>
      <c r="AP18" s="51">
        <f t="shared" si="5"/>
        <v>4182.9159590504223</v>
      </c>
      <c r="AQ18" s="51">
        <f t="shared" si="5"/>
        <v>4350.2325974124396</v>
      </c>
      <c r="AR18" s="51">
        <f t="shared" si="5"/>
        <v>4524.2419013089375</v>
      </c>
      <c r="AS18" s="51">
        <f t="shared" si="5"/>
        <v>4705.211577361295</v>
      </c>
      <c r="AT18" s="51">
        <f t="shared" si="5"/>
        <v>4893.4200404557469</v>
      </c>
      <c r="AU18" s="51">
        <f t="shared" si="5"/>
        <v>5089.1568420739768</v>
      </c>
      <c r="AV18" s="51">
        <f t="shared" si="5"/>
        <v>5292.7231157569358</v>
      </c>
      <c r="AW18" s="51">
        <f t="shared" si="5"/>
        <v>5504.4320403872134</v>
      </c>
      <c r="AX18" s="51">
        <f t="shared" si="5"/>
        <v>5724.6093220027024</v>
      </c>
      <c r="AY18" s="51">
        <f t="shared" si="5"/>
        <v>5953.5936948828103</v>
      </c>
      <c r="AZ18" s="51">
        <f t="shared" si="5"/>
        <v>6191.7374426781225</v>
      </c>
    </row>
    <row r="19" spans="1:52" x14ac:dyDescent="0.35">
      <c r="A19" s="1" t="s">
        <v>9</v>
      </c>
      <c r="B19" s="23">
        <f t="shared" ref="B19:L19" si="13">C19/1.02</f>
        <v>7500.9153154173164</v>
      </c>
      <c r="C19" s="23">
        <f t="shared" si="13"/>
        <v>7650.9336217256632</v>
      </c>
      <c r="D19" s="23">
        <f t="shared" si="13"/>
        <v>7803.9522941601763</v>
      </c>
      <c r="E19" s="23">
        <f t="shared" si="13"/>
        <v>7960.0313400433797</v>
      </c>
      <c r="F19" s="23">
        <f t="shared" si="13"/>
        <v>8119.2319668442478</v>
      </c>
      <c r="G19" s="23">
        <f t="shared" si="13"/>
        <v>8281.6166061811327</v>
      </c>
      <c r="H19" s="23">
        <f t="shared" si="13"/>
        <v>8447.2489383047559</v>
      </c>
      <c r="I19" s="23">
        <f t="shared" si="13"/>
        <v>8616.193917070852</v>
      </c>
      <c r="J19" s="23">
        <f t="shared" si="13"/>
        <v>8788.5177954122701</v>
      </c>
      <c r="K19" s="23">
        <f t="shared" si="13"/>
        <v>8964.2881513205157</v>
      </c>
      <c r="L19" s="23">
        <f t="shared" si="13"/>
        <v>9143.5739143469254</v>
      </c>
      <c r="M19" s="4">
        <f>$M$6*'Eurostat Collected Portables GU'!M12</f>
        <v>9326.4453926338647</v>
      </c>
      <c r="N19" s="4">
        <f>$N$6*'Eurostat Collected Portables GU'!N12</f>
        <v>9430.8562349288368</v>
      </c>
      <c r="O19" s="4">
        <f>$O$6*'Eurostat Collected Portables GU'!O12</f>
        <v>8975.007966805475</v>
      </c>
      <c r="P19" s="4">
        <f>$P$6*'Eurostat Collected Portables GU'!P12</f>
        <v>9449.6032272188459</v>
      </c>
      <c r="Q19" s="4">
        <f>$Q$6*'Eurostat Collected Portables GU'!Q12</f>
        <v>9770.3331470718513</v>
      </c>
      <c r="R19" s="4">
        <f>$R$6*'Eurostat Collected Portables GU'!R12</f>
        <v>10761.656706635573</v>
      </c>
      <c r="S19" s="4">
        <f>$S$6*'Eurostat Collected Portables GU'!S12</f>
        <v>10923.734135867751</v>
      </c>
      <c r="T19" s="4">
        <f>$T$6*'Eurostat Collected Portables GU'!T12</f>
        <v>11546.622222749369</v>
      </c>
      <c r="U19" s="4">
        <f>$U$6*'Eurostat Collected Portables GU'!U12</f>
        <v>12392.517865803036</v>
      </c>
      <c r="V19" s="4">
        <f>$V$6*'Eurostat Collected Portables GU'!V12</f>
        <v>11431.258923673893</v>
      </c>
      <c r="W19" s="4">
        <f>$W$6*'Eurostat Collected Portables GU'!W12</f>
        <v>16010.049247813891</v>
      </c>
      <c r="X19" s="51">
        <f t="shared" si="4"/>
        <v>16810.551710204585</v>
      </c>
      <c r="Y19" s="51">
        <f t="shared" si="1"/>
        <v>17651.079295714815</v>
      </c>
      <c r="Z19" s="51">
        <f t="shared" si="1"/>
        <v>18533.633260500555</v>
      </c>
      <c r="AA19" s="51">
        <f t="shared" si="1"/>
        <v>19460.314923525584</v>
      </c>
      <c r="AB19" s="51">
        <f t="shared" si="1"/>
        <v>20433.330669701863</v>
      </c>
      <c r="AC19" s="51">
        <f t="shared" si="1"/>
        <v>21454.997203186955</v>
      </c>
      <c r="AD19" s="51">
        <f t="shared" si="1"/>
        <v>22527.747063346302</v>
      </c>
      <c r="AE19" s="51">
        <f t="shared" si="1"/>
        <v>23654.134416513618</v>
      </c>
      <c r="AF19" s="51">
        <f t="shared" si="1"/>
        <v>24836.841137339299</v>
      </c>
      <c r="AG19" s="51">
        <f t="shared" si="1"/>
        <v>26078.683194206264</v>
      </c>
      <c r="AH19" s="51">
        <f t="shared" si="1"/>
        <v>27382.617353916576</v>
      </c>
      <c r="AI19" s="51">
        <f t="shared" si="1"/>
        <v>28751.748221612404</v>
      </c>
      <c r="AJ19" s="51">
        <f t="shared" si="1"/>
        <v>30189.335632693026</v>
      </c>
      <c r="AK19" s="51">
        <f t="shared" si="1"/>
        <v>31698.802414327678</v>
      </c>
      <c r="AL19" s="51">
        <f t="shared" si="1"/>
        <v>33283.742535044061</v>
      </c>
      <c r="AM19" s="51">
        <f t="shared" si="1"/>
        <v>34947.929661796261</v>
      </c>
      <c r="AN19" s="51">
        <f t="shared" si="1"/>
        <v>36695.326144886072</v>
      </c>
      <c r="AO19" s="51">
        <f t="shared" si="1"/>
        <v>38530.092452130375</v>
      </c>
      <c r="AP19" s="51">
        <f t="shared" si="5"/>
        <v>40071.296150215589</v>
      </c>
      <c r="AQ19" s="51">
        <f t="shared" si="5"/>
        <v>41674.147996224216</v>
      </c>
      <c r="AR19" s="51">
        <f t="shared" si="5"/>
        <v>43341.113916073184</v>
      </c>
      <c r="AS19" s="51">
        <f t="shared" si="5"/>
        <v>45074.758472716108</v>
      </c>
      <c r="AT19" s="51">
        <f t="shared" si="5"/>
        <v>46877.748811624755</v>
      </c>
      <c r="AU19" s="51">
        <f t="shared" si="5"/>
        <v>48752.858764089746</v>
      </c>
      <c r="AV19" s="51">
        <f t="shared" si="5"/>
        <v>50702.973114653338</v>
      </c>
      <c r="AW19" s="51">
        <f t="shared" si="5"/>
        <v>52731.092039239469</v>
      </c>
      <c r="AX19" s="51">
        <f t="shared" si="5"/>
        <v>54840.335720809046</v>
      </c>
      <c r="AY19" s="51">
        <f t="shared" si="5"/>
        <v>57033.949149641405</v>
      </c>
      <c r="AZ19" s="51">
        <f t="shared" si="5"/>
        <v>59315.30711562706</v>
      </c>
    </row>
    <row r="20" spans="1:52" x14ac:dyDescent="0.35">
      <c r="A20" s="1" t="s">
        <v>10</v>
      </c>
      <c r="B20" s="23">
        <f t="shared" ref="B20:L20" si="14">C20/1.02</f>
        <v>11583.152685636433</v>
      </c>
      <c r="C20" s="23">
        <f t="shared" si="14"/>
        <v>11814.815739349162</v>
      </c>
      <c r="D20" s="23">
        <f t="shared" si="14"/>
        <v>12051.112054136145</v>
      </c>
      <c r="E20" s="23">
        <f t="shared" si="14"/>
        <v>12292.134295218868</v>
      </c>
      <c r="F20" s="23">
        <f t="shared" si="14"/>
        <v>12537.976981123245</v>
      </c>
      <c r="G20" s="23">
        <f t="shared" si="14"/>
        <v>12788.736520745711</v>
      </c>
      <c r="H20" s="23">
        <f t="shared" si="14"/>
        <v>13044.511251160626</v>
      </c>
      <c r="I20" s="23">
        <f t="shared" si="14"/>
        <v>13305.401476183839</v>
      </c>
      <c r="J20" s="23">
        <f t="shared" si="14"/>
        <v>13571.509505707516</v>
      </c>
      <c r="K20" s="23">
        <f t="shared" si="14"/>
        <v>13842.939695821666</v>
      </c>
      <c r="L20" s="23">
        <f t="shared" si="14"/>
        <v>14119.798489738099</v>
      </c>
      <c r="M20" s="4">
        <f>M4*'Eurostat Collected Portables GU'!M13</f>
        <v>14402.194459532862</v>
      </c>
      <c r="N20" s="4">
        <f>N4*'Eurostat Collected Portables GU'!N13</f>
        <v>14782.358073185858</v>
      </c>
      <c r="O20" s="4">
        <f>O4*'Eurostat Collected Portables GU'!O13</f>
        <v>14951.743504959848</v>
      </c>
      <c r="P20" s="4">
        <f>P4*'Eurostat Collected Portables GU'!P13</f>
        <v>15446.677498834653</v>
      </c>
      <c r="Q20" s="4">
        <f>Q4*'Eurostat Collected Portables GU'!Q13</f>
        <v>15855.985959438378</v>
      </c>
      <c r="R20" s="4">
        <f>R4*'Eurostat Collected Portables GU'!R13</f>
        <v>16377.802305186669</v>
      </c>
      <c r="S20" s="4">
        <f>S4*'Eurostat Collected Portables GU'!S13</f>
        <v>16707.348025940868</v>
      </c>
      <c r="T20" s="4">
        <f>T4*'Eurostat Collected Portables GU'!T13</f>
        <v>19087.246052619561</v>
      </c>
      <c r="U20" s="4">
        <f>$U$6*'Eurostat Collected Portables GU'!U13</f>
        <v>22052.5190700083</v>
      </c>
      <c r="V20" s="4">
        <f>$V$6*'Eurostat Collected Portables GU'!V13</f>
        <v>19910.979491294722</v>
      </c>
      <c r="W20" s="4">
        <f>$W$6*'Eurostat Collected Portables GU'!W13</f>
        <v>23643.155479423665</v>
      </c>
      <c r="X20" s="51">
        <f t="shared" si="4"/>
        <v>24825.313253394848</v>
      </c>
      <c r="Y20" s="51">
        <f t="shared" si="1"/>
        <v>26066.578916064591</v>
      </c>
      <c r="Z20" s="51">
        <f t="shared" si="1"/>
        <v>27369.907861867821</v>
      </c>
      <c r="AA20" s="51">
        <f t="shared" si="1"/>
        <v>28738.403254961213</v>
      </c>
      <c r="AB20" s="51">
        <f t="shared" si="1"/>
        <v>30175.323417709275</v>
      </c>
      <c r="AC20" s="51">
        <f t="shared" si="1"/>
        <v>31684.089588594739</v>
      </c>
      <c r="AD20" s="51">
        <f t="shared" si="1"/>
        <v>33268.294068024479</v>
      </c>
      <c r="AE20" s="51">
        <f t="shared" si="1"/>
        <v>34931.708771425707</v>
      </c>
      <c r="AF20" s="51">
        <f t="shared" si="1"/>
        <v>36678.294209996995</v>
      </c>
      <c r="AG20" s="51">
        <f t="shared" si="1"/>
        <v>38512.208920496843</v>
      </c>
      <c r="AH20" s="51">
        <f t="shared" si="1"/>
        <v>40437.819366521682</v>
      </c>
      <c r="AI20" s="51">
        <f t="shared" si="1"/>
        <v>42459.710334847769</v>
      </c>
      <c r="AJ20" s="51">
        <f t="shared" si="1"/>
        <v>44582.695851590157</v>
      </c>
      <c r="AK20" s="51">
        <f t="shared" si="1"/>
        <v>46811.830644169662</v>
      </c>
      <c r="AL20" s="51">
        <f t="shared" si="1"/>
        <v>49152.422176378146</v>
      </c>
      <c r="AM20" s="51">
        <f t="shared" si="1"/>
        <v>51610.043285197055</v>
      </c>
      <c r="AN20" s="51">
        <f t="shared" si="1"/>
        <v>54190.545449456906</v>
      </c>
      <c r="AO20" s="51">
        <f t="shared" si="1"/>
        <v>56900.072721929755</v>
      </c>
      <c r="AP20" s="51">
        <f t="shared" si="5"/>
        <v>59176.075630806947</v>
      </c>
      <c r="AQ20" s="51">
        <f t="shared" si="5"/>
        <v>61543.118656039223</v>
      </c>
      <c r="AR20" s="51">
        <f t="shared" si="5"/>
        <v>64004.843402280792</v>
      </c>
      <c r="AS20" s="51">
        <f t="shared" si="5"/>
        <v>66565.037138372019</v>
      </c>
      <c r="AT20" s="51">
        <f t="shared" si="5"/>
        <v>69227.638623906896</v>
      </c>
      <c r="AU20" s="51">
        <f t="shared" si="5"/>
        <v>71996.744168863166</v>
      </c>
      <c r="AV20" s="51">
        <f t="shared" si="5"/>
        <v>74876.613935617686</v>
      </c>
      <c r="AW20" s="51">
        <f t="shared" si="5"/>
        <v>77871.678493042389</v>
      </c>
      <c r="AX20" s="51">
        <f t="shared" si="5"/>
        <v>80986.545632764086</v>
      </c>
      <c r="AY20" s="51">
        <f t="shared" si="5"/>
        <v>84226.007458074644</v>
      </c>
      <c r="AZ20" s="51">
        <f t="shared" si="5"/>
        <v>87595.047756397631</v>
      </c>
    </row>
    <row r="21" spans="1:52" x14ac:dyDescent="0.35">
      <c r="A21" s="1" t="s">
        <v>11</v>
      </c>
      <c r="B21" s="23">
        <f t="shared" ref="B21:L21" si="15">C21/1.02</f>
        <v>278.68085451391391</v>
      </c>
      <c r="C21" s="23">
        <f t="shared" si="15"/>
        <v>284.25447160419219</v>
      </c>
      <c r="D21" s="23">
        <f t="shared" si="15"/>
        <v>289.93956103627602</v>
      </c>
      <c r="E21" s="23">
        <f t="shared" si="15"/>
        <v>295.73835225700157</v>
      </c>
      <c r="F21" s="23">
        <f t="shared" si="15"/>
        <v>301.65311930214159</v>
      </c>
      <c r="G21" s="23">
        <f t="shared" si="15"/>
        <v>307.68618168818443</v>
      </c>
      <c r="H21" s="23">
        <f t="shared" si="15"/>
        <v>313.83990532194815</v>
      </c>
      <c r="I21" s="23">
        <f t="shared" si="15"/>
        <v>320.1167034283871</v>
      </c>
      <c r="J21" s="23">
        <f t="shared" si="15"/>
        <v>326.51903749695487</v>
      </c>
      <c r="K21" s="23">
        <f t="shared" si="15"/>
        <v>333.04941824689399</v>
      </c>
      <c r="L21" s="23">
        <f t="shared" si="15"/>
        <v>339.7104066118319</v>
      </c>
      <c r="M21" s="4">
        <f>$M$6*'Eurostat Collected Portables GU'!M14</f>
        <v>346.50461474406853</v>
      </c>
      <c r="N21" s="4">
        <f>$N$6*'Eurostat Collected Portables GU'!N14</f>
        <v>370.14882191464602</v>
      </c>
      <c r="O21" s="4">
        <f>$O$6*'Eurostat Collected Portables GU'!O14</f>
        <v>390.69414842712462</v>
      </c>
      <c r="P21" s="4">
        <f>$P$6*'Eurostat Collected Portables GU'!P14</f>
        <v>417.4716617925053</v>
      </c>
      <c r="Q21" s="4">
        <f>$Q$6*'Eurostat Collected Portables GU'!Q14</f>
        <v>450.53504346045383</v>
      </c>
      <c r="R21" s="4">
        <f>$R$6*'Eurostat Collected Portables GU'!R14</f>
        <v>497.24865028466746</v>
      </c>
      <c r="S21" s="4">
        <f>$S$6*'Eurostat Collected Portables GU'!S14</f>
        <v>446.13777208929878</v>
      </c>
      <c r="T21" s="4">
        <f>$T$6*'Eurostat Collected Portables GU'!T14</f>
        <v>443.42236730419455</v>
      </c>
      <c r="U21" s="4">
        <f>$U$6*'Eurostat Collected Portables GU'!U14</f>
        <v>486.95155231511541</v>
      </c>
      <c r="V21" s="4">
        <f>$V$6*'Eurostat Collected Portables GU'!V14</f>
        <v>454.25724762814139</v>
      </c>
      <c r="W21" s="4">
        <f>$W$6*'Eurostat Collected Portables GU'!W14</f>
        <v>507.59677575322206</v>
      </c>
      <c r="X21" s="51">
        <f t="shared" si="4"/>
        <v>532.97661454088313</v>
      </c>
      <c r="Y21" s="51">
        <f t="shared" si="1"/>
        <v>559.62544526792726</v>
      </c>
      <c r="Z21" s="51">
        <f t="shared" si="1"/>
        <v>587.60671753132362</v>
      </c>
      <c r="AA21" s="51">
        <f t="shared" si="1"/>
        <v>616.98705340788979</v>
      </c>
      <c r="AB21" s="51">
        <f t="shared" si="1"/>
        <v>647.83640607828431</v>
      </c>
      <c r="AC21" s="51">
        <f t="shared" si="1"/>
        <v>680.2282263821985</v>
      </c>
      <c r="AD21" s="51">
        <f t="shared" si="1"/>
        <v>714.23963770130842</v>
      </c>
      <c r="AE21" s="51">
        <f t="shared" si="1"/>
        <v>749.95161958637379</v>
      </c>
      <c r="AF21" s="51">
        <f t="shared" si="1"/>
        <v>787.44920056569254</v>
      </c>
      <c r="AG21" s="51">
        <f t="shared" si="1"/>
        <v>826.82166059397719</v>
      </c>
      <c r="AH21" s="51">
        <f t="shared" si="1"/>
        <v>868.16274362367608</v>
      </c>
      <c r="AI21" s="51">
        <f t="shared" si="1"/>
        <v>911.57088080485983</v>
      </c>
      <c r="AJ21" s="51">
        <f t="shared" si="1"/>
        <v>957.14942484510277</v>
      </c>
      <c r="AK21" s="51">
        <f t="shared" si="1"/>
        <v>1005.006896087358</v>
      </c>
      <c r="AL21" s="51">
        <f t="shared" si="1"/>
        <v>1055.2572408917258</v>
      </c>
      <c r="AM21" s="51">
        <f t="shared" si="1"/>
        <v>1108.020102936312</v>
      </c>
      <c r="AN21" s="51">
        <f t="shared" si="1"/>
        <v>1163.4211080831276</v>
      </c>
      <c r="AO21" s="51">
        <f t="shared" si="1"/>
        <v>1221.5921634872839</v>
      </c>
      <c r="AP21" s="51">
        <f t="shared" si="5"/>
        <v>1270.4558500267751</v>
      </c>
      <c r="AQ21" s="51">
        <f t="shared" si="5"/>
        <v>1321.2740840278461</v>
      </c>
      <c r="AR21" s="51">
        <f t="shared" si="5"/>
        <v>1374.12504738896</v>
      </c>
      <c r="AS21" s="51">
        <f t="shared" si="5"/>
        <v>1429.0900492845183</v>
      </c>
      <c r="AT21" s="51">
        <f t="shared" si="5"/>
        <v>1486.2536512558991</v>
      </c>
      <c r="AU21" s="51">
        <f t="shared" si="5"/>
        <v>1545.7037973061351</v>
      </c>
      <c r="AV21" s="51">
        <f t="shared" si="5"/>
        <v>1607.5319491983805</v>
      </c>
      <c r="AW21" s="51">
        <f t="shared" si="5"/>
        <v>1671.8332271663157</v>
      </c>
      <c r="AX21" s="51">
        <f t="shared" si="5"/>
        <v>1738.7065562529683</v>
      </c>
      <c r="AY21" s="51">
        <f t="shared" si="5"/>
        <v>1808.2548185030871</v>
      </c>
      <c r="AZ21" s="51">
        <f t="shared" si="5"/>
        <v>1880.5850112432106</v>
      </c>
    </row>
    <row r="22" spans="1:52" x14ac:dyDescent="0.35">
      <c r="A22" s="1" t="s">
        <v>12</v>
      </c>
      <c r="B22" s="23">
        <f t="shared" ref="B22:L22" si="16">C22/1.02</f>
        <v>291.10341685338705</v>
      </c>
      <c r="C22" s="23">
        <f t="shared" si="16"/>
        <v>296.92548519045476</v>
      </c>
      <c r="D22" s="23">
        <f t="shared" si="16"/>
        <v>302.86399489426384</v>
      </c>
      <c r="E22" s="23">
        <f t="shared" si="16"/>
        <v>308.92127479214912</v>
      </c>
      <c r="F22" s="23">
        <f t="shared" si="16"/>
        <v>315.09970028799211</v>
      </c>
      <c r="G22" s="23">
        <f t="shared" si="16"/>
        <v>321.40169429375197</v>
      </c>
      <c r="H22" s="23">
        <f t="shared" si="16"/>
        <v>327.82972817962701</v>
      </c>
      <c r="I22" s="23">
        <f t="shared" si="16"/>
        <v>334.38632274321958</v>
      </c>
      <c r="J22" s="23">
        <f t="shared" si="16"/>
        <v>341.07404919808397</v>
      </c>
      <c r="K22" s="23">
        <f t="shared" si="16"/>
        <v>347.89553018204566</v>
      </c>
      <c r="L22" s="23">
        <f t="shared" si="16"/>
        <v>354.85344078568659</v>
      </c>
      <c r="M22" s="4">
        <f>$M$6*'Eurostat Collected Portables GU'!M15</f>
        <v>361.95050960140031</v>
      </c>
      <c r="N22" s="4">
        <f>$N$6*'Eurostat Collected Portables GU'!N15</f>
        <v>422.05003700810943</v>
      </c>
      <c r="O22" s="4">
        <f>$O$6*'Eurostat Collected Portables GU'!O15</f>
        <v>410.61095748186233</v>
      </c>
      <c r="P22" s="4">
        <f>$P$6*'Eurostat Collected Portables GU'!P15</f>
        <v>478.4309916525014</v>
      </c>
      <c r="Q22" s="4">
        <f>$Q$6*'Eurostat Collected Portables GU'!Q15</f>
        <v>592.76744695149659</v>
      </c>
      <c r="R22" s="4">
        <f>$R$6*'Eurostat Collected Portables GU'!R15</f>
        <v>725.41654361149267</v>
      </c>
      <c r="S22" s="4">
        <f>$S$6*'Eurostat Collected Portables GU'!S15</f>
        <v>773.51382551384552</v>
      </c>
      <c r="T22" s="4">
        <f>$T$6*'Eurostat Collected Portables GU'!T15</f>
        <v>857.17633028604689</v>
      </c>
      <c r="U22" s="4">
        <f>$U$6*'Eurostat Collected Portables GU'!U15</f>
        <v>1164.6923193897596</v>
      </c>
      <c r="V22" s="4">
        <f>$V$6*'Eurostat Collected Portables GU'!V15</f>
        <v>959.91132194299428</v>
      </c>
      <c r="W22" s="4">
        <f>$W$6*'Eurostat Collected Portables GU'!W15</f>
        <v>1062.2819316470732</v>
      </c>
      <c r="X22" s="51">
        <f t="shared" si="4"/>
        <v>1115.3960282294267</v>
      </c>
      <c r="Y22" s="51">
        <f t="shared" si="1"/>
        <v>1171.165829640898</v>
      </c>
      <c r="Z22" s="51">
        <f t="shared" si="1"/>
        <v>1229.724121122943</v>
      </c>
      <c r="AA22" s="51">
        <f t="shared" si="1"/>
        <v>1291.2103271790902</v>
      </c>
      <c r="AB22" s="51">
        <f t="shared" si="1"/>
        <v>1355.7708435380448</v>
      </c>
      <c r="AC22" s="51">
        <f t="shared" si="1"/>
        <v>1423.559385714947</v>
      </c>
      <c r="AD22" s="51">
        <f t="shared" si="1"/>
        <v>1494.7373550006944</v>
      </c>
      <c r="AE22" s="51">
        <f t="shared" si="1"/>
        <v>1569.474222750729</v>
      </c>
      <c r="AF22" s="51">
        <f t="shared" si="1"/>
        <v>1647.9479338882654</v>
      </c>
      <c r="AG22" s="51">
        <f t="shared" si="1"/>
        <v>1730.3453305826788</v>
      </c>
      <c r="AH22" s="51">
        <f t="shared" si="1"/>
        <v>1816.8625971118126</v>
      </c>
      <c r="AI22" s="51">
        <f t="shared" si="1"/>
        <v>1907.7057269674033</v>
      </c>
      <c r="AJ22" s="51">
        <f t="shared" si="1"/>
        <v>2003.0910133157734</v>
      </c>
      <c r="AK22" s="51">
        <f t="shared" si="1"/>
        <v>2103.2455639815621</v>
      </c>
      <c r="AL22" s="51">
        <f t="shared" si="1"/>
        <v>2208.4078421806403</v>
      </c>
      <c r="AM22" s="51">
        <f t="shared" si="1"/>
        <v>2318.8282342896723</v>
      </c>
      <c r="AN22" s="51">
        <f t="shared" si="1"/>
        <v>2434.7696460041561</v>
      </c>
      <c r="AO22" s="51">
        <f t="shared" si="1"/>
        <v>2556.5081283043637</v>
      </c>
      <c r="AP22" s="51">
        <f t="shared" si="5"/>
        <v>2658.768453436538</v>
      </c>
      <c r="AQ22" s="51">
        <f t="shared" si="5"/>
        <v>2765.1191915739996</v>
      </c>
      <c r="AR22" s="51">
        <f t="shared" si="5"/>
        <v>2875.7239592369597</v>
      </c>
      <c r="AS22" s="51">
        <f t="shared" si="5"/>
        <v>2990.7529176064381</v>
      </c>
      <c r="AT22" s="51">
        <f t="shared" si="5"/>
        <v>3110.3830343106956</v>
      </c>
      <c r="AU22" s="51">
        <f t="shared" si="5"/>
        <v>3234.7983556831236</v>
      </c>
      <c r="AV22" s="51">
        <f t="shared" si="5"/>
        <v>3364.1902899104484</v>
      </c>
      <c r="AW22" s="51">
        <f t="shared" si="5"/>
        <v>3498.7579015068663</v>
      </c>
      <c r="AX22" s="51">
        <f t="shared" si="5"/>
        <v>3638.7082175671412</v>
      </c>
      <c r="AY22" s="51">
        <f t="shared" si="5"/>
        <v>3784.2565462698267</v>
      </c>
      <c r="AZ22" s="51">
        <f t="shared" si="5"/>
        <v>3935.6268081206199</v>
      </c>
    </row>
    <row r="23" spans="1:52" x14ac:dyDescent="0.35">
      <c r="A23" s="1" t="s">
        <v>13</v>
      </c>
      <c r="B23" s="23">
        <f t="shared" ref="B23:L23" si="17">C23/1.02</f>
        <v>322.40832975225453</v>
      </c>
      <c r="C23" s="23">
        <f t="shared" si="17"/>
        <v>328.85649634729964</v>
      </c>
      <c r="D23" s="23">
        <f t="shared" si="17"/>
        <v>335.43362627424563</v>
      </c>
      <c r="E23" s="23">
        <f t="shared" si="17"/>
        <v>342.14229879973055</v>
      </c>
      <c r="F23" s="23">
        <f t="shared" si="17"/>
        <v>348.98514477572519</v>
      </c>
      <c r="G23" s="23">
        <f t="shared" si="17"/>
        <v>355.96484767123968</v>
      </c>
      <c r="H23" s="23">
        <f t="shared" si="17"/>
        <v>363.08414462466448</v>
      </c>
      <c r="I23" s="23">
        <f t="shared" si="17"/>
        <v>370.34582751715777</v>
      </c>
      <c r="J23" s="23">
        <f t="shared" si="17"/>
        <v>377.75274406750094</v>
      </c>
      <c r="K23" s="23">
        <f t="shared" si="17"/>
        <v>385.30779894885097</v>
      </c>
      <c r="L23" s="23">
        <f t="shared" si="17"/>
        <v>393.01395492782802</v>
      </c>
      <c r="M23" s="4">
        <f>$M$6*'Eurostat Collected Portables GU'!M16</f>
        <v>400.87423402638461</v>
      </c>
      <c r="N23" s="4">
        <f>$N$6*'Eurostat Collected Portables GU'!N16</f>
        <v>414.85035990620639</v>
      </c>
      <c r="O23" s="4">
        <f>$O$6*'Eurostat Collected Portables GU'!O16</f>
        <v>461.54250893874718</v>
      </c>
      <c r="P23" s="4">
        <f>$P$6*'Eurostat Collected Portables GU'!P16</f>
        <v>434.13474497890905</v>
      </c>
      <c r="Q23" s="4">
        <f>$Q$6*'Eurostat Collected Portables GU'!Q16</f>
        <v>446.41200419130001</v>
      </c>
      <c r="R23" s="4">
        <f>$R$6*'Eurostat Collected Portables GU'!R16</f>
        <v>436.37114695711358</v>
      </c>
      <c r="S23" s="4">
        <f>$S$6*'Eurostat Collected Portables GU'!S16</f>
        <v>690.44634433757642</v>
      </c>
      <c r="T23" s="4">
        <f>$T$6*'Eurostat Collected Portables GU'!T16</f>
        <v>522.83781072336217</v>
      </c>
      <c r="U23" s="4">
        <f>$U$6*'Eurostat Collected Portables GU'!U16</f>
        <v>613.30939629723161</v>
      </c>
      <c r="V23" s="4">
        <f>$V$6*'Eurostat Collected Portables GU'!V16</f>
        <v>659.73686323620927</v>
      </c>
      <c r="W23" s="4">
        <f>$W$6*'Eurostat Collected Portables GU'!W16</f>
        <v>732.09339609355254</v>
      </c>
      <c r="X23" s="51">
        <f t="shared" si="4"/>
        <v>768.6980658982302</v>
      </c>
      <c r="Y23" s="51">
        <f t="shared" si="1"/>
        <v>807.13296919314166</v>
      </c>
      <c r="Z23" s="51">
        <f t="shared" si="1"/>
        <v>847.48961765279876</v>
      </c>
      <c r="AA23" s="51">
        <f t="shared" si="1"/>
        <v>889.86409853543864</v>
      </c>
      <c r="AB23" s="51">
        <f t="shared" si="1"/>
        <v>934.35730346221055</v>
      </c>
      <c r="AC23" s="51">
        <f t="shared" si="1"/>
        <v>981.07516863532112</v>
      </c>
      <c r="AD23" s="51">
        <f t="shared" si="1"/>
        <v>1030.1289270670873</v>
      </c>
      <c r="AE23" s="51">
        <f t="shared" si="1"/>
        <v>1081.6353734204417</v>
      </c>
      <c r="AF23" s="51">
        <f t="shared" si="1"/>
        <v>1135.7171420914638</v>
      </c>
      <c r="AG23" s="51">
        <f t="shared" si="1"/>
        <v>1192.5029991960369</v>
      </c>
      <c r="AH23" s="51">
        <f t="shared" si="1"/>
        <v>1252.1281491558386</v>
      </c>
      <c r="AI23" s="51">
        <f t="shared" si="1"/>
        <v>1314.7345566136305</v>
      </c>
      <c r="AJ23" s="51">
        <f t="shared" si="1"/>
        <v>1380.471284444312</v>
      </c>
      <c r="AK23" s="51">
        <f t="shared" si="1"/>
        <v>1449.4948486665276</v>
      </c>
      <c r="AL23" s="51">
        <f t="shared" si="1"/>
        <v>1521.9695910998539</v>
      </c>
      <c r="AM23" s="51">
        <f t="shared" si="1"/>
        <v>1598.0680706548467</v>
      </c>
      <c r="AN23" s="51">
        <f t="shared" si="1"/>
        <v>1677.9714741875891</v>
      </c>
      <c r="AO23" s="51">
        <f t="shared" si="1"/>
        <v>1761.8700478969686</v>
      </c>
      <c r="AP23" s="51">
        <f t="shared" si="5"/>
        <v>1832.3448498128473</v>
      </c>
      <c r="AQ23" s="51">
        <f t="shared" si="5"/>
        <v>1905.6386438053612</v>
      </c>
      <c r="AR23" s="51">
        <f t="shared" si="5"/>
        <v>1981.8641895575756</v>
      </c>
      <c r="AS23" s="51">
        <f t="shared" si="5"/>
        <v>2061.1387571398786</v>
      </c>
      <c r="AT23" s="51">
        <f t="shared" si="5"/>
        <v>2143.584307425474</v>
      </c>
      <c r="AU23" s="51">
        <f t="shared" si="5"/>
        <v>2229.327679722493</v>
      </c>
      <c r="AV23" s="51">
        <f t="shared" si="5"/>
        <v>2318.5007869113929</v>
      </c>
      <c r="AW23" s="51">
        <f t="shared" si="5"/>
        <v>2411.2408183878488</v>
      </c>
      <c r="AX23" s="51">
        <f t="shared" si="5"/>
        <v>2507.6904511233629</v>
      </c>
      <c r="AY23" s="51">
        <f t="shared" si="5"/>
        <v>2607.9980691682972</v>
      </c>
      <c r="AZ23" s="51">
        <f t="shared" si="5"/>
        <v>2712.3179919350291</v>
      </c>
    </row>
    <row r="24" spans="1:52" x14ac:dyDescent="0.35">
      <c r="A24" s="1" t="s">
        <v>14</v>
      </c>
      <c r="B24" s="23">
        <f t="shared" ref="B24:L24" si="18">C24/1.02</f>
        <v>395.66828055682095</v>
      </c>
      <c r="C24" s="23">
        <f t="shared" si="18"/>
        <v>403.58164616795739</v>
      </c>
      <c r="D24" s="23">
        <f t="shared" si="18"/>
        <v>411.65327909131656</v>
      </c>
      <c r="E24" s="23">
        <f t="shared" si="18"/>
        <v>419.8863446731429</v>
      </c>
      <c r="F24" s="23">
        <f t="shared" si="18"/>
        <v>428.28407156660575</v>
      </c>
      <c r="G24" s="23">
        <f t="shared" si="18"/>
        <v>436.84975299793786</v>
      </c>
      <c r="H24" s="23">
        <f t="shared" si="18"/>
        <v>445.58674805789661</v>
      </c>
      <c r="I24" s="23">
        <f t="shared" si="18"/>
        <v>454.49848301905456</v>
      </c>
      <c r="J24" s="23">
        <f t="shared" si="18"/>
        <v>463.58845267943565</v>
      </c>
      <c r="K24" s="23">
        <f t="shared" si="18"/>
        <v>472.86022173302439</v>
      </c>
      <c r="L24" s="23">
        <f t="shared" si="18"/>
        <v>482.31742616768486</v>
      </c>
      <c r="M24" s="4">
        <f>$M$6*'Eurostat Collected Portables GU'!M17</f>
        <v>491.96377469103857</v>
      </c>
      <c r="N24" s="4">
        <f>$N$6*'Eurostat Collected Portables GU'!N17</f>
        <v>459.69017313596737</v>
      </c>
      <c r="O24" s="4">
        <f>$O$6*'Eurostat Collected Portables GU'!O17</f>
        <v>486.41605732466769</v>
      </c>
      <c r="P24" s="4">
        <f>$P$6*'Eurostat Collected Portables GU'!P17</f>
        <v>534.3924420764348</v>
      </c>
      <c r="Q24" s="4">
        <f>$Q$6*'Eurostat Collected Portables GU'!Q17</f>
        <v>614.22149664008964</v>
      </c>
      <c r="R24" s="4">
        <f>$R$6*'Eurostat Collected Portables GU'!R17</f>
        <v>888.28121229650242</v>
      </c>
      <c r="S24" s="4">
        <f>$S$6*'Eurostat Collected Portables GU'!S17</f>
        <v>1037.6023841236231</v>
      </c>
      <c r="T24" s="4">
        <f>$T$6*'Eurostat Collected Portables GU'!T17</f>
        <v>983.86843523010248</v>
      </c>
      <c r="U24" s="4">
        <f>$U$6*'Eurostat Collected Portables GU'!U17</f>
        <v>1005.0360727290661</v>
      </c>
      <c r="V24" s="4">
        <f>$V$6*'Eurostat Collected Portables GU'!V17</f>
        <v>1104.2759380777279</v>
      </c>
      <c r="W24" s="4">
        <f>$W$6*'Eurostat Collected Portables GU'!W17</f>
        <v>1270.5881556590086</v>
      </c>
      <c r="X24" s="51">
        <f t="shared" si="4"/>
        <v>1334.117563441959</v>
      </c>
      <c r="Y24" s="51">
        <f t="shared" si="1"/>
        <v>1400.8234416140569</v>
      </c>
      <c r="Z24" s="51">
        <f t="shared" si="1"/>
        <v>1470.8646136947598</v>
      </c>
      <c r="AA24" s="51">
        <f t="shared" si="1"/>
        <v>1544.4078443794979</v>
      </c>
      <c r="AB24" s="51">
        <f t="shared" si="1"/>
        <v>1621.6282365984728</v>
      </c>
      <c r="AC24" s="51">
        <f t="shared" si="1"/>
        <v>1702.7096484283963</v>
      </c>
      <c r="AD24" s="51">
        <f t="shared" si="1"/>
        <v>1787.8451308498161</v>
      </c>
      <c r="AE24" s="51">
        <f t="shared" si="1"/>
        <v>1877.2373873923068</v>
      </c>
      <c r="AF24" s="51">
        <f t="shared" si="1"/>
        <v>1971.0992567619221</v>
      </c>
      <c r="AG24" s="51">
        <f t="shared" si="1"/>
        <v>2069.6542196000182</v>
      </c>
      <c r="AH24" s="51">
        <f t="shared" si="1"/>
        <v>2173.136930580019</v>
      </c>
      <c r="AI24" s="51">
        <f t="shared" si="1"/>
        <v>2281.7937771090201</v>
      </c>
      <c r="AJ24" s="51">
        <f t="shared" si="1"/>
        <v>2395.8834659644713</v>
      </c>
      <c r="AK24" s="51">
        <f t="shared" si="1"/>
        <v>2515.6776392626948</v>
      </c>
      <c r="AL24" s="51">
        <f t="shared" si="1"/>
        <v>2641.4615212258295</v>
      </c>
      <c r="AM24" s="51">
        <f t="shared" si="1"/>
        <v>2773.534597287121</v>
      </c>
      <c r="AN24" s="51">
        <f t="shared" si="1"/>
        <v>2912.2113271514772</v>
      </c>
      <c r="AO24" s="51">
        <f t="shared" si="1"/>
        <v>3057.8218935090513</v>
      </c>
      <c r="AP24" s="51">
        <f t="shared" si="5"/>
        <v>3180.1347692494132</v>
      </c>
      <c r="AQ24" s="51">
        <f t="shared" si="5"/>
        <v>3307.3401600193897</v>
      </c>
      <c r="AR24" s="51">
        <f t="shared" si="5"/>
        <v>3439.6337664201651</v>
      </c>
      <c r="AS24" s="51">
        <f t="shared" si="5"/>
        <v>3577.2191170769715</v>
      </c>
      <c r="AT24" s="51">
        <f t="shared" si="5"/>
        <v>3720.3078817600503</v>
      </c>
      <c r="AU24" s="51">
        <f t="shared" si="5"/>
        <v>3869.1201970304523</v>
      </c>
      <c r="AV24" s="51">
        <f t="shared" si="5"/>
        <v>4023.8850049116704</v>
      </c>
      <c r="AW24" s="51">
        <f t="shared" si="5"/>
        <v>4184.840405108137</v>
      </c>
      <c r="AX24" s="51">
        <f t="shared" si="5"/>
        <v>4352.2340213124626</v>
      </c>
      <c r="AY24" s="51">
        <f t="shared" si="5"/>
        <v>4526.323382164961</v>
      </c>
      <c r="AZ24" s="51">
        <f t="shared" si="5"/>
        <v>4707.3763174515598</v>
      </c>
    </row>
    <row r="25" spans="1:52" x14ac:dyDescent="0.35">
      <c r="A25" s="1" t="s">
        <v>15</v>
      </c>
      <c r="B25" s="23">
        <f t="shared" ref="B25:L25" si="19">C25/1.02</f>
        <v>4806.1109576282033</v>
      </c>
      <c r="C25" s="23">
        <f t="shared" si="19"/>
        <v>4902.2331767807673</v>
      </c>
      <c r="D25" s="23">
        <f t="shared" si="19"/>
        <v>5000.2778403163829</v>
      </c>
      <c r="E25" s="23">
        <f t="shared" si="19"/>
        <v>5100.283397122711</v>
      </c>
      <c r="F25" s="23">
        <f t="shared" si="19"/>
        <v>5202.2890650651652</v>
      </c>
      <c r="G25" s="23">
        <f t="shared" si="19"/>
        <v>5306.3348463664688</v>
      </c>
      <c r="H25" s="23">
        <f t="shared" si="19"/>
        <v>5412.4615432937981</v>
      </c>
      <c r="I25" s="23">
        <f t="shared" si="19"/>
        <v>5520.7107741596737</v>
      </c>
      <c r="J25" s="23">
        <f t="shared" si="19"/>
        <v>5631.1249896428671</v>
      </c>
      <c r="K25" s="23">
        <f t="shared" si="19"/>
        <v>5743.7474894357247</v>
      </c>
      <c r="L25" s="23">
        <f t="shared" si="19"/>
        <v>5858.6224392244394</v>
      </c>
      <c r="M25" s="4">
        <f>$M$6*'Eurostat Collected Portables GU'!M18</f>
        <v>5975.794888008928</v>
      </c>
      <c r="N25" s="4">
        <f>$N$6*'Eurostat Collected Portables GU'!N18</f>
        <v>6446.8743793458843</v>
      </c>
      <c r="O25" s="4">
        <f>$O$6*'Eurostat Collected Portables GU'!O18</f>
        <v>6655.8456934896494</v>
      </c>
      <c r="P25" s="4">
        <f>$P$6*'Eurostat Collected Portables GU'!P18</f>
        <v>7554.7958072310148</v>
      </c>
      <c r="Q25" s="4">
        <f>$Q$6*'Eurostat Collected Portables GU'!Q18</f>
        <v>8029.3767445641724</v>
      </c>
      <c r="R25" s="4">
        <f>$R$6*'Eurostat Collected Portables GU'!R18</f>
        <v>7470.5315418558821</v>
      </c>
      <c r="S25" s="4">
        <f>$S$6*'Eurostat Collected Portables GU'!S18</f>
        <v>7413.2314913892587</v>
      </c>
      <c r="T25" s="4">
        <f>$T$6*'Eurostat Collected Portables GU'!T18</f>
        <v>8364.886321369544</v>
      </c>
      <c r="U25" s="4">
        <f>$U$6*'Eurostat Collected Portables GU'!U18</f>
        <v>8755.5485668724359</v>
      </c>
      <c r="V25" s="4">
        <f>$V$6*'Eurostat Collected Portables GU'!V18</f>
        <v>7918.134652499848</v>
      </c>
      <c r="W25" s="4">
        <f>$W$6*'Eurostat Collected Portables GU'!W18</f>
        <v>8379.337340618049</v>
      </c>
      <c r="X25" s="51">
        <f t="shared" si="4"/>
        <v>8798.304207648951</v>
      </c>
      <c r="Y25" s="51">
        <f t="shared" si="1"/>
        <v>9238.2194180313982</v>
      </c>
      <c r="Z25" s="51">
        <f t="shared" si="1"/>
        <v>9700.1303889329683</v>
      </c>
      <c r="AA25" s="51">
        <f t="shared" si="1"/>
        <v>10185.136908379616</v>
      </c>
      <c r="AB25" s="51">
        <f t="shared" si="1"/>
        <v>10694.393753798597</v>
      </c>
      <c r="AC25" s="51">
        <f t="shared" si="1"/>
        <v>11229.113441488527</v>
      </c>
      <c r="AD25" s="51">
        <f t="shared" si="1"/>
        <v>11790.569113562953</v>
      </c>
      <c r="AE25" s="51">
        <f t="shared" si="1"/>
        <v>12380.097569241101</v>
      </c>
      <c r="AF25" s="51">
        <f t="shared" si="1"/>
        <v>12999.102447703157</v>
      </c>
      <c r="AG25" s="51">
        <f t="shared" si="1"/>
        <v>13649.057570088315</v>
      </c>
      <c r="AH25" s="51">
        <f t="shared" si="1"/>
        <v>14331.51044859273</v>
      </c>
      <c r="AI25" s="51">
        <f t="shared" si="1"/>
        <v>15048.085971022367</v>
      </c>
      <c r="AJ25" s="51">
        <f t="shared" si="1"/>
        <v>15800.490269573485</v>
      </c>
      <c r="AK25" s="51">
        <f t="shared" si="1"/>
        <v>16590.51478305216</v>
      </c>
      <c r="AL25" s="51">
        <f t="shared" si="1"/>
        <v>17420.040522204767</v>
      </c>
      <c r="AM25" s="51">
        <f t="shared" si="1"/>
        <v>18291.042548315007</v>
      </c>
      <c r="AN25" s="51">
        <f t="shared" ref="Y25:AO40" si="20">AM25+(AM25*0.05)</f>
        <v>19205.594675730757</v>
      </c>
      <c r="AO25" s="51">
        <f t="shared" si="20"/>
        <v>20165.874409517295</v>
      </c>
      <c r="AP25" s="51">
        <f t="shared" si="5"/>
        <v>20972.509385897985</v>
      </c>
      <c r="AQ25" s="51">
        <f t="shared" si="5"/>
        <v>21811.409761333904</v>
      </c>
      <c r="AR25" s="51">
        <f t="shared" si="5"/>
        <v>22683.866151787261</v>
      </c>
      <c r="AS25" s="51">
        <f t="shared" si="5"/>
        <v>23591.22079785875</v>
      </c>
      <c r="AT25" s="51">
        <f t="shared" si="5"/>
        <v>24534.8696297731</v>
      </c>
      <c r="AU25" s="51">
        <f t="shared" si="5"/>
        <v>25516.264414964025</v>
      </c>
      <c r="AV25" s="51">
        <f t="shared" si="5"/>
        <v>26536.914991562586</v>
      </c>
      <c r="AW25" s="51">
        <f t="shared" si="5"/>
        <v>27598.391591225089</v>
      </c>
      <c r="AX25" s="51">
        <f t="shared" si="5"/>
        <v>28702.327254874093</v>
      </c>
      <c r="AY25" s="51">
        <f t="shared" si="5"/>
        <v>29850.420345069058</v>
      </c>
      <c r="AZ25" s="51">
        <f t="shared" si="5"/>
        <v>31044.43715887182</v>
      </c>
    </row>
    <row r="26" spans="1:52" x14ac:dyDescent="0.35">
      <c r="A26" s="1" t="s">
        <v>16</v>
      </c>
      <c r="B26" s="23">
        <f t="shared" ref="B26:L26" si="21">C26/1.02</f>
        <v>81.973689446519174</v>
      </c>
      <c r="C26" s="23">
        <f t="shared" si="21"/>
        <v>83.613163235449562</v>
      </c>
      <c r="D26" s="23">
        <f t="shared" si="21"/>
        <v>85.28542650015855</v>
      </c>
      <c r="E26" s="23">
        <f t="shared" si="21"/>
        <v>86.991135030161729</v>
      </c>
      <c r="F26" s="23">
        <f t="shared" si="21"/>
        <v>88.73095773076497</v>
      </c>
      <c r="G26" s="23">
        <f t="shared" si="21"/>
        <v>90.505576885380265</v>
      </c>
      <c r="H26" s="23">
        <f t="shared" si="21"/>
        <v>92.315688423087877</v>
      </c>
      <c r="I26" s="23">
        <f t="shared" si="21"/>
        <v>94.162002191549632</v>
      </c>
      <c r="J26" s="23">
        <f t="shared" si="21"/>
        <v>96.045242235380627</v>
      </c>
      <c r="K26" s="23">
        <f t="shared" si="21"/>
        <v>97.966147080088234</v>
      </c>
      <c r="L26" s="23">
        <f t="shared" si="21"/>
        <v>99.925470021690003</v>
      </c>
      <c r="M26" s="4">
        <f>$M$6*'Eurostat Collected Portables GU'!M19</f>
        <v>101.92397942212381</v>
      </c>
      <c r="N26" s="4">
        <f>$N$6*'Eurostat Collected Portables GU'!N19</f>
        <v>103.31016086156758</v>
      </c>
      <c r="O26" s="4">
        <f>$O$6*'Eurostat Collected Portables GU'!O19</f>
        <v>105.02164874055325</v>
      </c>
      <c r="P26" s="4">
        <f>$P$6*'Eurostat Collected Portables GU'!P19</f>
        <v>115.86384806081995</v>
      </c>
      <c r="Q26" s="4">
        <f>$Q$6*'Eurostat Collected Portables GU'!Q19</f>
        <v>103.29727627841093</v>
      </c>
      <c r="R26" s="4">
        <f>$R$6*'Eurostat Collected Portables GU'!R19</f>
        <v>132.96680680080507</v>
      </c>
      <c r="S26" s="4">
        <f>$S$6*'Eurostat Collected Portables GU'!S19</f>
        <v>175.79859670769216</v>
      </c>
      <c r="T26" s="4">
        <f>$T$6*'Eurostat Collected Portables GU'!T19</f>
        <v>186.02891358873984</v>
      </c>
      <c r="U26" s="4">
        <f>$U$6*'Eurostat Collected Portables GU'!U19</f>
        <v>212.34280805872245</v>
      </c>
      <c r="V26" s="4">
        <f>$V$6*'Eurostat Collected Portables GU'!V19</f>
        <v>234.30906283647892</v>
      </c>
      <c r="W26" s="4">
        <f>$W$6*'Eurostat Collected Portables GU'!W19</f>
        <v>253.00027973863428</v>
      </c>
      <c r="X26" s="51">
        <f t="shared" si="4"/>
        <v>265.65029372556597</v>
      </c>
      <c r="Y26" s="51">
        <f t="shared" si="20"/>
        <v>278.93280841184429</v>
      </c>
      <c r="Z26" s="51">
        <f t="shared" si="20"/>
        <v>292.87944883243648</v>
      </c>
      <c r="AA26" s="51">
        <f t="shared" si="20"/>
        <v>307.52342127405831</v>
      </c>
      <c r="AB26" s="51">
        <f t="shared" si="20"/>
        <v>322.89959233776125</v>
      </c>
      <c r="AC26" s="51">
        <f t="shared" si="20"/>
        <v>339.04457195464931</v>
      </c>
      <c r="AD26" s="51">
        <f t="shared" si="20"/>
        <v>355.99680055238179</v>
      </c>
      <c r="AE26" s="51">
        <f t="shared" si="20"/>
        <v>373.79664058000088</v>
      </c>
      <c r="AF26" s="51">
        <f t="shared" si="20"/>
        <v>392.48647260900094</v>
      </c>
      <c r="AG26" s="51">
        <f t="shared" si="20"/>
        <v>412.11079623945102</v>
      </c>
      <c r="AH26" s="51">
        <f t="shared" si="20"/>
        <v>432.71633605142358</v>
      </c>
      <c r="AI26" s="51">
        <f t="shared" si="20"/>
        <v>454.35215285399477</v>
      </c>
      <c r="AJ26" s="51">
        <f t="shared" si="20"/>
        <v>477.06976049669453</v>
      </c>
      <c r="AK26" s="51">
        <f t="shared" si="20"/>
        <v>500.92324852152927</v>
      </c>
      <c r="AL26" s="51">
        <f t="shared" si="20"/>
        <v>525.96941094760575</v>
      </c>
      <c r="AM26" s="51">
        <f t="shared" si="20"/>
        <v>552.267881494986</v>
      </c>
      <c r="AN26" s="51">
        <f t="shared" si="20"/>
        <v>579.88127556973529</v>
      </c>
      <c r="AO26" s="51">
        <f t="shared" si="20"/>
        <v>608.87533934822204</v>
      </c>
      <c r="AP26" s="51">
        <f t="shared" si="5"/>
        <v>633.23035292215093</v>
      </c>
      <c r="AQ26" s="51">
        <f t="shared" si="5"/>
        <v>658.55956703903701</v>
      </c>
      <c r="AR26" s="51">
        <f t="shared" si="5"/>
        <v>684.90194972059851</v>
      </c>
      <c r="AS26" s="51">
        <f t="shared" si="5"/>
        <v>712.2980277094224</v>
      </c>
      <c r="AT26" s="51">
        <f t="shared" si="5"/>
        <v>740.78994881779931</v>
      </c>
      <c r="AU26" s="51">
        <f t="shared" si="5"/>
        <v>770.42154677051133</v>
      </c>
      <c r="AV26" s="51">
        <f t="shared" si="5"/>
        <v>801.23840864133183</v>
      </c>
      <c r="AW26" s="51">
        <f t="shared" si="5"/>
        <v>833.28794498698505</v>
      </c>
      <c r="AX26" s="51">
        <f t="shared" si="5"/>
        <v>866.61946278646451</v>
      </c>
      <c r="AY26" s="51">
        <f t="shared" si="5"/>
        <v>901.28424129792313</v>
      </c>
      <c r="AZ26" s="51">
        <f t="shared" si="5"/>
        <v>937.33561094984009</v>
      </c>
    </row>
    <row r="27" spans="1:52" x14ac:dyDescent="0.35">
      <c r="A27" s="1" t="s">
        <v>17</v>
      </c>
      <c r="B27" s="23">
        <f t="shared" ref="B27:L27" si="22">C27/1.02</f>
        <v>137.4834319063668</v>
      </c>
      <c r="C27" s="23">
        <f t="shared" si="22"/>
        <v>140.23310054449414</v>
      </c>
      <c r="D27" s="23">
        <f t="shared" si="22"/>
        <v>143.03776255538403</v>
      </c>
      <c r="E27" s="23">
        <f t="shared" si="22"/>
        <v>145.89851780649172</v>
      </c>
      <c r="F27" s="23">
        <f t="shared" si="22"/>
        <v>148.81648816262157</v>
      </c>
      <c r="G27" s="23">
        <f t="shared" si="22"/>
        <v>151.792817925874</v>
      </c>
      <c r="H27" s="23">
        <f t="shared" si="22"/>
        <v>154.8286742843915</v>
      </c>
      <c r="I27" s="23">
        <f t="shared" si="22"/>
        <v>157.92524777007932</v>
      </c>
      <c r="J27" s="23">
        <f t="shared" si="22"/>
        <v>161.08375272548091</v>
      </c>
      <c r="K27" s="23">
        <f t="shared" si="22"/>
        <v>164.30542777999054</v>
      </c>
      <c r="L27" s="23">
        <f t="shared" si="22"/>
        <v>167.59153633559035</v>
      </c>
      <c r="M27" s="4">
        <f>$M$6*'Eurostat Collected Portables GU'!M20</f>
        <v>170.94336706230214</v>
      </c>
      <c r="N27" s="4">
        <f>$N$6*'Eurostat Collected Portables GU'!N20</f>
        <v>202.61605192229922</v>
      </c>
      <c r="O27" s="4">
        <f>$O$6*'Eurostat Collected Portables GU'!O20</f>
        <v>217.9396620480654</v>
      </c>
      <c r="P27" s="4">
        <f>$P$6*'Eurostat Collected Portables GU'!P20</f>
        <v>195.47098176247175</v>
      </c>
      <c r="Q27" s="4">
        <f>$Q$6*'Eurostat Collected Portables GU'!Q20</f>
        <v>245.52967976945368</v>
      </c>
      <c r="R27" s="4">
        <f>$R$6*'Eurostat Collected Portables GU'!R20</f>
        <v>295.04468964675681</v>
      </c>
      <c r="S27" s="4">
        <f>$S$6*'Eurostat Collected Portables GU'!S20</f>
        <v>271.12050247808526</v>
      </c>
      <c r="T27" s="4">
        <f>$T$6*'Eurostat Collected Portables GU'!T20</f>
        <v>291.07110186514035</v>
      </c>
      <c r="U27" s="4">
        <f>$U$6*'Eurostat Collected Portables GU'!U20</f>
        <v>282.59155658942763</v>
      </c>
      <c r="V27" s="4">
        <f>$V$6*'Eurostat Collected Portables GU'!V20</f>
        <v>267.56583304552754</v>
      </c>
      <c r="W27" s="4">
        <f>$W$6*'Eurostat Collected Portables GU'!W20</f>
        <v>316.05082263879865</v>
      </c>
      <c r="X27" s="51">
        <f t="shared" si="4"/>
        <v>331.85336377073861</v>
      </c>
      <c r="Y27" s="51">
        <f t="shared" si="20"/>
        <v>348.44603195927556</v>
      </c>
      <c r="Z27" s="51">
        <f t="shared" si="20"/>
        <v>365.86833355723934</v>
      </c>
      <c r="AA27" s="51">
        <f t="shared" si="20"/>
        <v>384.16175023510129</v>
      </c>
      <c r="AB27" s="51">
        <f t="shared" si="20"/>
        <v>403.36983774685638</v>
      </c>
      <c r="AC27" s="51">
        <f t="shared" si="20"/>
        <v>423.53832963419921</v>
      </c>
      <c r="AD27" s="51">
        <f t="shared" si="20"/>
        <v>444.71524611590917</v>
      </c>
      <c r="AE27" s="51">
        <f t="shared" si="20"/>
        <v>466.95100842170461</v>
      </c>
      <c r="AF27" s="51">
        <f t="shared" si="20"/>
        <v>490.29855884278982</v>
      </c>
      <c r="AG27" s="51">
        <f t="shared" si="20"/>
        <v>514.8134867849293</v>
      </c>
      <c r="AH27" s="51">
        <f t="shared" si="20"/>
        <v>540.55416112417572</v>
      </c>
      <c r="AI27" s="51">
        <f t="shared" si="20"/>
        <v>567.5818691803845</v>
      </c>
      <c r="AJ27" s="51">
        <f t="shared" si="20"/>
        <v>595.96096263940376</v>
      </c>
      <c r="AK27" s="51">
        <f t="shared" si="20"/>
        <v>625.75901077137394</v>
      </c>
      <c r="AL27" s="51">
        <f t="shared" si="20"/>
        <v>657.04696130994262</v>
      </c>
      <c r="AM27" s="51">
        <f t="shared" si="20"/>
        <v>689.89930937543977</v>
      </c>
      <c r="AN27" s="51">
        <f t="shared" si="20"/>
        <v>724.39427484421174</v>
      </c>
      <c r="AO27" s="51">
        <f t="shared" si="20"/>
        <v>760.61398858642235</v>
      </c>
      <c r="AP27" s="51">
        <f t="shared" si="5"/>
        <v>791.03854812987925</v>
      </c>
      <c r="AQ27" s="51">
        <f t="shared" si="5"/>
        <v>822.6800900550744</v>
      </c>
      <c r="AR27" s="51">
        <f t="shared" si="5"/>
        <v>855.58729365727743</v>
      </c>
      <c r="AS27" s="51">
        <f t="shared" si="5"/>
        <v>889.8107854035685</v>
      </c>
      <c r="AT27" s="51">
        <f t="shared" si="5"/>
        <v>925.40321681971125</v>
      </c>
      <c r="AU27" s="51">
        <f t="shared" si="5"/>
        <v>962.4193454924997</v>
      </c>
      <c r="AV27" s="51">
        <f t="shared" si="5"/>
        <v>1000.9161193121997</v>
      </c>
      <c r="AW27" s="51">
        <f t="shared" si="5"/>
        <v>1040.9527640846877</v>
      </c>
      <c r="AX27" s="51">
        <f t="shared" si="5"/>
        <v>1082.5908746480752</v>
      </c>
      <c r="AY27" s="51">
        <f t="shared" si="5"/>
        <v>1125.8945096339983</v>
      </c>
      <c r="AZ27" s="51">
        <f t="shared" si="5"/>
        <v>1170.9302900193582</v>
      </c>
    </row>
    <row r="28" spans="1:52" x14ac:dyDescent="0.35">
      <c r="A28" s="1" t="s">
        <v>18</v>
      </c>
      <c r="B28" s="23">
        <f t="shared" ref="B28:L28" si="23">C28/1.02</f>
        <v>85.846462176275963</v>
      </c>
      <c r="C28" s="23">
        <f t="shared" si="23"/>
        <v>87.563391419801491</v>
      </c>
      <c r="D28" s="23">
        <f t="shared" si="23"/>
        <v>89.314659248197529</v>
      </c>
      <c r="E28" s="23">
        <f t="shared" si="23"/>
        <v>91.100952433161481</v>
      </c>
      <c r="F28" s="23">
        <f t="shared" si="23"/>
        <v>92.922971481824717</v>
      </c>
      <c r="G28" s="23">
        <f t="shared" si="23"/>
        <v>94.781430911461214</v>
      </c>
      <c r="H28" s="23">
        <f t="shared" si="23"/>
        <v>96.677059529690439</v>
      </c>
      <c r="I28" s="23">
        <f t="shared" si="23"/>
        <v>98.610600720284253</v>
      </c>
      <c r="J28" s="23">
        <f t="shared" si="23"/>
        <v>100.58281273468994</v>
      </c>
      <c r="K28" s="23">
        <f t="shared" si="23"/>
        <v>102.59446898938374</v>
      </c>
      <c r="L28" s="23">
        <f t="shared" si="23"/>
        <v>104.64635836917142</v>
      </c>
      <c r="M28" s="4">
        <f>$M$6*'Eurostat Collected Portables GU'!M21</f>
        <v>106.73928553655486</v>
      </c>
      <c r="N28" s="4">
        <f>$N$6*'Eurostat Collected Portables GU'!N21</f>
        <v>102.50930690140039</v>
      </c>
      <c r="O28" s="4">
        <f>$O$6*'Eurostat Collected Portables GU'!O21</f>
        <v>92.387465433419024</v>
      </c>
      <c r="P28" s="4">
        <f>$P$6*'Eurostat Collected Portables GU'!P21</f>
        <v>95.370922553464041</v>
      </c>
      <c r="Q28" s="4">
        <f>$Q$6*'Eurostat Collected Portables GU'!Q21</f>
        <v>84.227009888550455</v>
      </c>
      <c r="R28" s="4">
        <f>$R$6*'Eurostat Collected Portables GU'!R21</f>
        <v>89.693585652614061</v>
      </c>
      <c r="S28" s="4">
        <f>$S$6*'Eurostat Collected Portables GU'!S21</f>
        <v>85.164653516170873</v>
      </c>
      <c r="T28" s="4">
        <f>$T$6*'Eurostat Collected Portables GU'!T21</f>
        <v>112.25882716561887</v>
      </c>
      <c r="U28" s="4">
        <f>$U$6*'Eurostat Collected Portables GU'!U21</f>
        <v>124.531872395341</v>
      </c>
      <c r="V28" s="4">
        <f>$V$6*'Eurostat Collected Portables GU'!V21</f>
        <v>123.20121691079375</v>
      </c>
      <c r="W28" s="4">
        <f>$W$6*'Eurostat Collected Portables GU'!W21</f>
        <v>131.68784276616611</v>
      </c>
      <c r="X28" s="51">
        <f t="shared" si="4"/>
        <v>138.27223490447443</v>
      </c>
      <c r="Y28" s="51">
        <f t="shared" si="20"/>
        <v>145.18584664969816</v>
      </c>
      <c r="Z28" s="51">
        <f t="shared" si="20"/>
        <v>152.44513898218307</v>
      </c>
      <c r="AA28" s="51">
        <f t="shared" si="20"/>
        <v>160.06739593129222</v>
      </c>
      <c r="AB28" s="51">
        <f t="shared" si="20"/>
        <v>168.07076572785684</v>
      </c>
      <c r="AC28" s="51">
        <f t="shared" si="20"/>
        <v>176.47430401424967</v>
      </c>
      <c r="AD28" s="51">
        <f t="shared" si="20"/>
        <v>185.29801921496215</v>
      </c>
      <c r="AE28" s="51">
        <f t="shared" si="20"/>
        <v>194.56292017571025</v>
      </c>
      <c r="AF28" s="51">
        <f t="shared" si="20"/>
        <v>204.29106618449575</v>
      </c>
      <c r="AG28" s="51">
        <f t="shared" si="20"/>
        <v>214.50561949372053</v>
      </c>
      <c r="AH28" s="51">
        <f t="shared" si="20"/>
        <v>225.23090046840656</v>
      </c>
      <c r="AI28" s="51">
        <f t="shared" si="20"/>
        <v>236.49244549182689</v>
      </c>
      <c r="AJ28" s="51">
        <f t="shared" si="20"/>
        <v>248.31706776641823</v>
      </c>
      <c r="AK28" s="51">
        <f t="shared" si="20"/>
        <v>260.73292115473913</v>
      </c>
      <c r="AL28" s="51">
        <f t="shared" si="20"/>
        <v>273.76956721247609</v>
      </c>
      <c r="AM28" s="51">
        <f t="shared" si="20"/>
        <v>287.45804557309987</v>
      </c>
      <c r="AN28" s="51">
        <f t="shared" si="20"/>
        <v>301.83094785175484</v>
      </c>
      <c r="AO28" s="51">
        <f t="shared" si="20"/>
        <v>316.9224952443426</v>
      </c>
      <c r="AP28" s="51">
        <f t="shared" si="5"/>
        <v>329.59939505411631</v>
      </c>
      <c r="AQ28" s="51">
        <f t="shared" si="5"/>
        <v>342.78337085628095</v>
      </c>
      <c r="AR28" s="51">
        <f t="shared" si="5"/>
        <v>356.49470569053221</v>
      </c>
      <c r="AS28" s="51">
        <f t="shared" si="5"/>
        <v>370.75449391815351</v>
      </c>
      <c r="AT28" s="51">
        <f t="shared" si="5"/>
        <v>385.58467367487964</v>
      </c>
      <c r="AU28" s="51">
        <f t="shared" si="5"/>
        <v>401.00806062187485</v>
      </c>
      <c r="AV28" s="51">
        <f t="shared" si="5"/>
        <v>417.04838304674985</v>
      </c>
      <c r="AW28" s="51">
        <f t="shared" si="5"/>
        <v>433.73031836861986</v>
      </c>
      <c r="AX28" s="51">
        <f t="shared" si="5"/>
        <v>451.07953110336467</v>
      </c>
      <c r="AY28" s="51">
        <f t="shared" si="5"/>
        <v>469.12271234749926</v>
      </c>
      <c r="AZ28" s="51">
        <f t="shared" si="5"/>
        <v>487.88762084139921</v>
      </c>
    </row>
    <row r="29" spans="1:52" x14ac:dyDescent="0.35">
      <c r="A29" s="1" t="s">
        <v>19</v>
      </c>
      <c r="B29" s="23">
        <f t="shared" ref="B29:L29" si="24">C29/1.02</f>
        <v>11.618318189270434</v>
      </c>
      <c r="C29" s="23">
        <f t="shared" si="24"/>
        <v>11.850684553055844</v>
      </c>
      <c r="D29" s="23">
        <f t="shared" si="24"/>
        <v>12.087698244116961</v>
      </c>
      <c r="E29" s="23">
        <f t="shared" si="24"/>
        <v>12.3294522089993</v>
      </c>
      <c r="F29" s="23">
        <f t="shared" si="24"/>
        <v>12.576041253179286</v>
      </c>
      <c r="G29" s="23">
        <f t="shared" si="24"/>
        <v>12.827562078242872</v>
      </c>
      <c r="H29" s="23">
        <f t="shared" si="24"/>
        <v>13.084113319807729</v>
      </c>
      <c r="I29" s="23">
        <f t="shared" si="24"/>
        <v>13.345795586203884</v>
      </c>
      <c r="J29" s="23">
        <f t="shared" si="24"/>
        <v>13.612711497927963</v>
      </c>
      <c r="K29" s="23">
        <f t="shared" si="24"/>
        <v>13.884965727886522</v>
      </c>
      <c r="L29" s="23">
        <f t="shared" si="24"/>
        <v>14.162665042444253</v>
      </c>
      <c r="M29" s="4">
        <f>$M$6*'Eurostat Collected Portables GU'!M22</f>
        <v>14.445918343293139</v>
      </c>
      <c r="N29" s="4">
        <f>$N$6*'Eurostat Collected Portables GU'!N22</f>
        <v>16.017079203343812</v>
      </c>
      <c r="O29" s="4">
        <f>$O$6*'Eurostat Collected Portables GU'!O22</f>
        <v>30.795821811139675</v>
      </c>
      <c r="P29" s="4">
        <f>$P$6*'Eurostat Collected Portables GU'!P22</f>
        <v>16.551978294402851</v>
      </c>
      <c r="Q29" s="4">
        <f>$Q$6*'Eurostat Collected Portables GU'!Q22</f>
        <v>27.810805151879865</v>
      </c>
      <c r="R29" s="4">
        <f>$R$6*'Eurostat Collected Portables GU'!R22</f>
        <v>18.096074298334418</v>
      </c>
      <c r="S29" s="4">
        <f>$S$6*'Eurostat Collected Portables GU'!S22</f>
        <v>17.970523219008534</v>
      </c>
      <c r="T29" s="4">
        <f>$T$6*'Eurostat Collected Portables GU'!T22</f>
        <v>20.848067902186362</v>
      </c>
      <c r="U29" s="4">
        <f>$U$6*'Eurostat Collected Portables GU'!U22</f>
        <v>23.948436999104036</v>
      </c>
      <c r="V29" s="4">
        <f>$V$6*'Eurostat Collected Portables GU'!V22</f>
        <v>26.454249029925037</v>
      </c>
      <c r="W29" s="4">
        <f>$W$6*'Eurostat Collected Portables GU'!W22</f>
        <v>27.933784829186749</v>
      </c>
      <c r="X29" s="51">
        <f t="shared" si="4"/>
        <v>29.330474070646087</v>
      </c>
      <c r="Y29" s="51">
        <f t="shared" si="20"/>
        <v>30.79699777417839</v>
      </c>
      <c r="Z29" s="51">
        <f t="shared" si="20"/>
        <v>32.336847662887308</v>
      </c>
      <c r="AA29" s="51">
        <f t="shared" si="20"/>
        <v>33.953690046031674</v>
      </c>
      <c r="AB29" s="51">
        <f t="shared" si="20"/>
        <v>35.651374548333258</v>
      </c>
      <c r="AC29" s="51">
        <f t="shared" si="20"/>
        <v>37.433943275749918</v>
      </c>
      <c r="AD29" s="51">
        <f t="shared" si="20"/>
        <v>39.305640439537413</v>
      </c>
      <c r="AE29" s="51">
        <f t="shared" si="20"/>
        <v>41.270922461514282</v>
      </c>
      <c r="AF29" s="51">
        <f t="shared" si="20"/>
        <v>43.334468584589999</v>
      </c>
      <c r="AG29" s="51">
        <f t="shared" si="20"/>
        <v>45.501192013819498</v>
      </c>
      <c r="AH29" s="51">
        <f t="shared" si="20"/>
        <v>47.776251614510471</v>
      </c>
      <c r="AI29" s="51">
        <f t="shared" si="20"/>
        <v>50.165064195235992</v>
      </c>
      <c r="AJ29" s="51">
        <f t="shared" si="20"/>
        <v>52.673317404997789</v>
      </c>
      <c r="AK29" s="51">
        <f t="shared" si="20"/>
        <v>55.306983275247681</v>
      </c>
      <c r="AL29" s="51">
        <f t="shared" si="20"/>
        <v>58.072332439010069</v>
      </c>
      <c r="AM29" s="51">
        <f t="shared" si="20"/>
        <v>60.975949060960573</v>
      </c>
      <c r="AN29" s="51">
        <f t="shared" si="20"/>
        <v>64.024746514008598</v>
      </c>
      <c r="AO29" s="51">
        <f t="shared" si="20"/>
        <v>67.225983839709031</v>
      </c>
      <c r="AP29" s="51">
        <f t="shared" si="5"/>
        <v>69.915023193297387</v>
      </c>
      <c r="AQ29" s="51">
        <f t="shared" si="5"/>
        <v>72.711624121029288</v>
      </c>
      <c r="AR29" s="51">
        <f t="shared" si="5"/>
        <v>75.620089085870461</v>
      </c>
      <c r="AS29" s="51">
        <f t="shared" si="5"/>
        <v>78.644892649305277</v>
      </c>
      <c r="AT29" s="51">
        <f t="shared" si="5"/>
        <v>81.790688355277481</v>
      </c>
      <c r="AU29" s="51">
        <f t="shared" si="5"/>
        <v>85.062315889488588</v>
      </c>
      <c r="AV29" s="51">
        <f t="shared" si="5"/>
        <v>88.464808525068136</v>
      </c>
      <c r="AW29" s="51">
        <f t="shared" si="5"/>
        <v>92.003400866070862</v>
      </c>
      <c r="AX29" s="51">
        <f t="shared" si="5"/>
        <v>95.68353690071369</v>
      </c>
      <c r="AY29" s="51">
        <f t="shared" si="5"/>
        <v>99.510878376742241</v>
      </c>
      <c r="AZ29" s="51">
        <f t="shared" si="5"/>
        <v>103.49131351181192</v>
      </c>
    </row>
    <row r="30" spans="1:52" x14ac:dyDescent="0.35">
      <c r="A30" s="1" t="s">
        <v>20</v>
      </c>
      <c r="B30" s="23">
        <f t="shared" ref="B30:L30" si="25">C30/1.02</f>
        <v>2143.5797059203951</v>
      </c>
      <c r="C30" s="23">
        <f t="shared" si="25"/>
        <v>2186.4513000388029</v>
      </c>
      <c r="D30" s="23">
        <f t="shared" si="25"/>
        <v>2230.1803260395791</v>
      </c>
      <c r="E30" s="23">
        <f t="shared" si="25"/>
        <v>2274.7839325603709</v>
      </c>
      <c r="F30" s="23">
        <f t="shared" si="25"/>
        <v>2320.2796112115784</v>
      </c>
      <c r="G30" s="23">
        <f t="shared" si="25"/>
        <v>2366.6852034358099</v>
      </c>
      <c r="H30" s="23">
        <f t="shared" si="25"/>
        <v>2414.0189075045259</v>
      </c>
      <c r="I30" s="23">
        <f t="shared" si="25"/>
        <v>2462.2992856546166</v>
      </c>
      <c r="J30" s="23">
        <f t="shared" si="25"/>
        <v>2511.5452713677091</v>
      </c>
      <c r="K30" s="23">
        <f t="shared" si="25"/>
        <v>2561.7761767950633</v>
      </c>
      <c r="L30" s="23">
        <f t="shared" si="25"/>
        <v>2613.0117003309647</v>
      </c>
      <c r="M30" s="4">
        <f>$M$6*'Eurostat Collected Portables GU'!M23</f>
        <v>2665.2719343375838</v>
      </c>
      <c r="N30" s="4">
        <f>$N$6*'Eurostat Collected Portables GU'!N23</f>
        <v>2641.2163606313943</v>
      </c>
      <c r="O30" s="4">
        <f>$O$6*'Eurostat Collected Portables GU'!O23</f>
        <v>2492.8822937889217</v>
      </c>
      <c r="P30" s="4">
        <f>$P$6*'Eurostat Collected Portables GU'!P23</f>
        <v>2570.2857722879853</v>
      </c>
      <c r="Q30" s="4">
        <f>$Q$6*'Eurostat Collected Portables GU'!Q23</f>
        <v>2725.4589048842267</v>
      </c>
      <c r="R30" s="4">
        <f>$R$6*'Eurostat Collected Portables GU'!R23</f>
        <v>3103.0833492448237</v>
      </c>
      <c r="S30" s="4">
        <f>$S$6*'Eurostat Collected Portables GU'!S23</f>
        <v>3125.3083859145272</v>
      </c>
      <c r="T30" s="4">
        <f>$T$6*'Eurostat Collected Portables GU'!T23</f>
        <v>3455.1663304046551</v>
      </c>
      <c r="U30" s="4">
        <f>$U$6*'Eurostat Collected Portables GU'!U23</f>
        <v>3668.1022670294351</v>
      </c>
      <c r="V30" s="4">
        <f>$V$6*'Eurostat Collected Portables GU'!V23</f>
        <v>3539.5785202039701</v>
      </c>
      <c r="W30" s="4">
        <f>$W$6*'Eurostat Collected Portables GU'!W23</f>
        <v>3629.7958115183237</v>
      </c>
      <c r="X30" s="51">
        <f t="shared" si="4"/>
        <v>3811.2856020942399</v>
      </c>
      <c r="Y30" s="51">
        <f t="shared" si="20"/>
        <v>4001.8498821989519</v>
      </c>
      <c r="Z30" s="51">
        <f t="shared" si="20"/>
        <v>4201.9423763088998</v>
      </c>
      <c r="AA30" s="51">
        <f t="shared" si="20"/>
        <v>4412.0394951243452</v>
      </c>
      <c r="AB30" s="51">
        <f t="shared" si="20"/>
        <v>4632.641469880562</v>
      </c>
      <c r="AC30" s="51">
        <f t="shared" si="20"/>
        <v>4864.2735433745902</v>
      </c>
      <c r="AD30" s="51">
        <f t="shared" si="20"/>
        <v>5107.4872205433194</v>
      </c>
      <c r="AE30" s="51">
        <f t="shared" si="20"/>
        <v>5362.8615815704852</v>
      </c>
      <c r="AF30" s="51">
        <f t="shared" si="20"/>
        <v>5631.0046606490096</v>
      </c>
      <c r="AG30" s="51">
        <f t="shared" si="20"/>
        <v>5912.5548936814603</v>
      </c>
      <c r="AH30" s="51">
        <f t="shared" si="20"/>
        <v>6208.1826383655334</v>
      </c>
      <c r="AI30" s="51">
        <f t="shared" si="20"/>
        <v>6518.5917702838105</v>
      </c>
      <c r="AJ30" s="51">
        <f t="shared" si="20"/>
        <v>6844.5213587980015</v>
      </c>
      <c r="AK30" s="51">
        <f t="shared" si="20"/>
        <v>7186.7474267379021</v>
      </c>
      <c r="AL30" s="51">
        <f t="shared" si="20"/>
        <v>7546.0847980747967</v>
      </c>
      <c r="AM30" s="51">
        <f t="shared" si="20"/>
        <v>7923.3890379785362</v>
      </c>
      <c r="AN30" s="51">
        <f t="shared" si="20"/>
        <v>8319.5584898774632</v>
      </c>
      <c r="AO30" s="51">
        <f t="shared" si="20"/>
        <v>8735.5364143713359</v>
      </c>
      <c r="AP30" s="51">
        <f t="shared" si="5"/>
        <v>9084.9578709461894</v>
      </c>
      <c r="AQ30" s="51">
        <f t="shared" si="5"/>
        <v>9448.3561857840377</v>
      </c>
      <c r="AR30" s="51">
        <f t="shared" si="5"/>
        <v>9826.2904332153994</v>
      </c>
      <c r="AS30" s="51">
        <f t="shared" si="5"/>
        <v>10219.342050544015</v>
      </c>
      <c r="AT30" s="51">
        <f t="shared" si="5"/>
        <v>10628.115732565777</v>
      </c>
      <c r="AU30" s="51">
        <f t="shared" si="5"/>
        <v>11053.240361868407</v>
      </c>
      <c r="AV30" s="51">
        <f t="shared" si="5"/>
        <v>11495.369976343143</v>
      </c>
      <c r="AW30" s="51">
        <f t="shared" si="5"/>
        <v>11955.184775396869</v>
      </c>
      <c r="AX30" s="51">
        <f t="shared" si="5"/>
        <v>12433.392166412743</v>
      </c>
      <c r="AY30" s="51">
        <f t="shared" si="5"/>
        <v>12930.727853069253</v>
      </c>
      <c r="AZ30" s="51">
        <f t="shared" si="5"/>
        <v>13447.956967192024</v>
      </c>
    </row>
    <row r="31" spans="1:52" x14ac:dyDescent="0.35">
      <c r="A31" s="1" t="s">
        <v>21</v>
      </c>
      <c r="B31" s="23">
        <f t="shared" ref="B31:L31" si="26">C31/1.02</f>
        <v>293.03980321826526</v>
      </c>
      <c r="C31" s="23">
        <f t="shared" si="26"/>
        <v>298.90059928263059</v>
      </c>
      <c r="D31" s="23">
        <f t="shared" si="26"/>
        <v>304.87861126828324</v>
      </c>
      <c r="E31" s="23">
        <f t="shared" si="26"/>
        <v>310.97618349364893</v>
      </c>
      <c r="F31" s="23">
        <f t="shared" si="26"/>
        <v>317.19570716352194</v>
      </c>
      <c r="G31" s="23">
        <f t="shared" si="26"/>
        <v>323.53962130679241</v>
      </c>
      <c r="H31" s="23">
        <f t="shared" si="26"/>
        <v>330.01041373292827</v>
      </c>
      <c r="I31" s="23">
        <f t="shared" si="26"/>
        <v>336.61062200758687</v>
      </c>
      <c r="J31" s="23">
        <f t="shared" si="26"/>
        <v>343.3428344477386</v>
      </c>
      <c r="K31" s="23">
        <f t="shared" si="26"/>
        <v>350.20969113669338</v>
      </c>
      <c r="L31" s="23">
        <f t="shared" si="26"/>
        <v>357.21388495942728</v>
      </c>
      <c r="M31" s="4">
        <f>$M$6*'Eurostat Collected Portables GU'!M24</f>
        <v>364.35816265861581</v>
      </c>
      <c r="N31" s="4">
        <f>$N$6*'Eurostat Collected Portables GU'!N24</f>
        <v>531.7670295510145</v>
      </c>
      <c r="O31" s="4">
        <f>$O$6*'Eurostat Collected Portables GU'!O24</f>
        <v>643.5537122071496</v>
      </c>
      <c r="P31" s="4">
        <f>$P$6*'Eurostat Collected Portables GU'!P24</f>
        <v>692.81852003714778</v>
      </c>
      <c r="Q31" s="4">
        <f>$Q$6*'Eurostat Collected Portables GU'!Q24</f>
        <v>516.48638139205468</v>
      </c>
      <c r="R31" s="4">
        <f>$R$6*'Eurostat Collected Portables GU'!R24</f>
        <v>1398.1184360060981</v>
      </c>
      <c r="S31" s="4">
        <f>$S$6*'Eurostat Collected Portables GU'!S24</f>
        <v>827.42539517087118</v>
      </c>
      <c r="T31" s="4">
        <f>$T$6*'Eurostat Collected Portables GU'!T24</f>
        <v>938.16305559838622</v>
      </c>
      <c r="U31" s="4">
        <f>$U$6*'Eurostat Collected Portables GU'!U24</f>
        <v>1549.4638738420313</v>
      </c>
      <c r="V31" s="4">
        <f>$V$6*'Eurostat Collected Portables GU'!V24</f>
        <v>1754.2946285273147</v>
      </c>
      <c r="W31" s="4">
        <f>$W$6*'Eurostat Collected Portables GU'!W24</f>
        <v>1854.0052045200234</v>
      </c>
      <c r="X31" s="51">
        <f t="shared" si="4"/>
        <v>1946.7054647460245</v>
      </c>
      <c r="Y31" s="51">
        <f t="shared" si="20"/>
        <v>2044.0407379833257</v>
      </c>
      <c r="Z31" s="51">
        <f t="shared" si="20"/>
        <v>2146.2427748824921</v>
      </c>
      <c r="AA31" s="51">
        <f t="shared" si="20"/>
        <v>2253.5549136266168</v>
      </c>
      <c r="AB31" s="51">
        <f t="shared" si="20"/>
        <v>2366.2326593079474</v>
      </c>
      <c r="AC31" s="51">
        <f t="shared" si="20"/>
        <v>2484.5442922733446</v>
      </c>
      <c r="AD31" s="51">
        <f t="shared" si="20"/>
        <v>2608.771506887012</v>
      </c>
      <c r="AE31" s="51">
        <f t="shared" si="20"/>
        <v>2739.2100822313628</v>
      </c>
      <c r="AF31" s="51">
        <f t="shared" si="20"/>
        <v>2876.1705863429311</v>
      </c>
      <c r="AG31" s="51">
        <f t="shared" si="20"/>
        <v>3019.9791156600777</v>
      </c>
      <c r="AH31" s="51">
        <f t="shared" si="20"/>
        <v>3170.9780714430817</v>
      </c>
      <c r="AI31" s="51">
        <f t="shared" si="20"/>
        <v>3329.5269750152356</v>
      </c>
      <c r="AJ31" s="51">
        <f t="shared" si="20"/>
        <v>3496.0033237659973</v>
      </c>
      <c r="AK31" s="51">
        <f t="shared" si="20"/>
        <v>3670.8034899542972</v>
      </c>
      <c r="AL31" s="51">
        <f t="shared" si="20"/>
        <v>3854.343664452012</v>
      </c>
      <c r="AM31" s="51">
        <f t="shared" si="20"/>
        <v>4047.0608476746129</v>
      </c>
      <c r="AN31" s="51">
        <f t="shared" si="20"/>
        <v>4249.4138900583439</v>
      </c>
      <c r="AO31" s="51">
        <f t="shared" si="20"/>
        <v>4461.8845845612614</v>
      </c>
      <c r="AP31" s="51">
        <f t="shared" si="5"/>
        <v>4640.359967943712</v>
      </c>
      <c r="AQ31" s="51">
        <f t="shared" si="5"/>
        <v>4825.9743666614604</v>
      </c>
      <c r="AR31" s="51">
        <f t="shared" si="5"/>
        <v>5019.0133413279191</v>
      </c>
      <c r="AS31" s="51">
        <f t="shared" si="5"/>
        <v>5219.773874981036</v>
      </c>
      <c r="AT31" s="51">
        <f t="shared" si="5"/>
        <v>5428.5648299802779</v>
      </c>
      <c r="AU31" s="51">
        <f t="shared" si="5"/>
        <v>5645.7074231794886</v>
      </c>
      <c r="AV31" s="51">
        <f t="shared" si="5"/>
        <v>5871.5357201066681</v>
      </c>
      <c r="AW31" s="51">
        <f t="shared" si="5"/>
        <v>6106.3971489109344</v>
      </c>
      <c r="AX31" s="51">
        <f t="shared" si="5"/>
        <v>6350.6530348673714</v>
      </c>
      <c r="AY31" s="51">
        <f t="shared" si="5"/>
        <v>6604.6791562620665</v>
      </c>
      <c r="AZ31" s="51">
        <f t="shared" si="5"/>
        <v>6868.8663225125492</v>
      </c>
    </row>
    <row r="32" spans="1:52" x14ac:dyDescent="0.35">
      <c r="A32" s="1" t="s">
        <v>22</v>
      </c>
      <c r="B32" s="23">
        <f t="shared" ref="B32:L32" si="27">C32/1.02</f>
        <v>1439.3805312262816</v>
      </c>
      <c r="C32" s="23">
        <f t="shared" si="27"/>
        <v>1468.1681418508074</v>
      </c>
      <c r="D32" s="23">
        <f t="shared" si="27"/>
        <v>1497.5315046878236</v>
      </c>
      <c r="E32" s="23">
        <f t="shared" si="27"/>
        <v>1527.48213478158</v>
      </c>
      <c r="F32" s="23">
        <f t="shared" si="27"/>
        <v>1558.0317774772116</v>
      </c>
      <c r="G32" s="23">
        <f t="shared" si="27"/>
        <v>1589.1924130267557</v>
      </c>
      <c r="H32" s="23">
        <f t="shared" si="27"/>
        <v>1620.976261287291</v>
      </c>
      <c r="I32" s="23">
        <f t="shared" si="27"/>
        <v>1653.3957865130369</v>
      </c>
      <c r="J32" s="23">
        <f t="shared" si="27"/>
        <v>1686.4637022432976</v>
      </c>
      <c r="K32" s="23">
        <f t="shared" si="27"/>
        <v>1720.1929762881637</v>
      </c>
      <c r="L32" s="23">
        <f t="shared" si="27"/>
        <v>1754.5968358139269</v>
      </c>
      <c r="M32" s="4">
        <f>$M$6*'Eurostat Collected Portables GU'!M25</f>
        <v>1789.6887725302054</v>
      </c>
      <c r="N32" s="4">
        <f>$N$6*'Eurostat Collected Portables GU'!N25</f>
        <v>2348.9046651703698</v>
      </c>
      <c r="O32" s="4">
        <f>$O$6*'Eurostat Collected Portables GU'!O25</f>
        <v>2503.1475677259687</v>
      </c>
      <c r="P32" s="4">
        <f>$P$6*'Eurostat Collected Portables GU'!P25</f>
        <v>2924.1828320111699</v>
      </c>
      <c r="Q32" s="4">
        <f>$Q$6*'Eurostat Collected Portables GU'!Q25</f>
        <v>5144.2043586648642</v>
      </c>
      <c r="R32" s="4">
        <f>$R$6*'Eurostat Collected Portables GU'!R25</f>
        <v>7564.9458425428447</v>
      </c>
      <c r="S32" s="4">
        <f>$S$6*'Eurostat Collected Portables GU'!S25</f>
        <v>6493.6094988339091</v>
      </c>
      <c r="T32" s="4">
        <f>$T$6*'Eurostat Collected Portables GU'!T25</f>
        <v>8584.5928831079691</v>
      </c>
      <c r="U32" s="4">
        <f>$U$6*'Eurostat Collected Portables GU'!U25</f>
        <v>8923.187625866165</v>
      </c>
      <c r="V32" s="4">
        <f>$V$6*'Eurostat Collected Portables GU'!V25</f>
        <v>8294.5408244113532</v>
      </c>
      <c r="W32" s="4">
        <f>$W$6*'Eurostat Collected Portables GU'!W25</f>
        <v>7248.4181091049732</v>
      </c>
      <c r="X32" s="51">
        <f t="shared" si="4"/>
        <v>7610.8390145602216</v>
      </c>
      <c r="Y32" s="51">
        <f t="shared" si="20"/>
        <v>7991.3809652882328</v>
      </c>
      <c r="Z32" s="51">
        <f t="shared" si="20"/>
        <v>8390.950013552645</v>
      </c>
      <c r="AA32" s="51">
        <f t="shared" si="20"/>
        <v>8810.4975142302774</v>
      </c>
      <c r="AB32" s="51">
        <f t="shared" si="20"/>
        <v>9251.0223899417906</v>
      </c>
      <c r="AC32" s="51">
        <f t="shared" si="20"/>
        <v>9713.5735094388801</v>
      </c>
      <c r="AD32" s="51">
        <f t="shared" si="20"/>
        <v>10199.252184910823</v>
      </c>
      <c r="AE32" s="51">
        <f t="shared" si="20"/>
        <v>10709.214794156365</v>
      </c>
      <c r="AF32" s="51">
        <f t="shared" si="20"/>
        <v>11244.675533864183</v>
      </c>
      <c r="AG32" s="51">
        <f t="shared" si="20"/>
        <v>11806.909310557392</v>
      </c>
      <c r="AH32" s="51">
        <f t="shared" si="20"/>
        <v>12397.254776085261</v>
      </c>
      <c r="AI32" s="51">
        <f t="shared" si="20"/>
        <v>13017.117514889524</v>
      </c>
      <c r="AJ32" s="51">
        <f t="shared" si="20"/>
        <v>13667.973390634001</v>
      </c>
      <c r="AK32" s="51">
        <f t="shared" si="20"/>
        <v>14351.372060165701</v>
      </c>
      <c r="AL32" s="51">
        <f t="shared" si="20"/>
        <v>15068.940663173986</v>
      </c>
      <c r="AM32" s="51">
        <f t="shared" si="20"/>
        <v>15822.387696332686</v>
      </c>
      <c r="AN32" s="51">
        <f t="shared" si="20"/>
        <v>16613.507081149321</v>
      </c>
      <c r="AO32" s="51">
        <f t="shared" si="20"/>
        <v>17444.182435206785</v>
      </c>
      <c r="AP32" s="51">
        <f t="shared" si="5"/>
        <v>18141.949732615056</v>
      </c>
      <c r="AQ32" s="51">
        <f t="shared" si="5"/>
        <v>18867.627721919656</v>
      </c>
      <c r="AR32" s="51">
        <f t="shared" si="5"/>
        <v>19622.332830796444</v>
      </c>
      <c r="AS32" s="51">
        <f t="shared" si="5"/>
        <v>20407.2261440283</v>
      </c>
      <c r="AT32" s="51">
        <f t="shared" si="5"/>
        <v>21223.515189789432</v>
      </c>
      <c r="AU32" s="51">
        <f t="shared" si="5"/>
        <v>22072.455797381008</v>
      </c>
      <c r="AV32" s="51">
        <f t="shared" si="5"/>
        <v>22955.354029276248</v>
      </c>
      <c r="AW32" s="51">
        <f t="shared" si="5"/>
        <v>23873.568190447299</v>
      </c>
      <c r="AX32" s="51">
        <f t="shared" si="5"/>
        <v>24828.510918065189</v>
      </c>
      <c r="AY32" s="51">
        <f t="shared" si="5"/>
        <v>25821.651354787795</v>
      </c>
      <c r="AZ32" s="51">
        <f t="shared" si="5"/>
        <v>26854.517408979307</v>
      </c>
    </row>
    <row r="33" spans="1:52" x14ac:dyDescent="0.35">
      <c r="A33" s="1" t="s">
        <v>23</v>
      </c>
      <c r="B33" s="23">
        <f t="shared" ref="B33:L33" si="28">C33/1.02</f>
        <v>265.28493198834161</v>
      </c>
      <c r="C33" s="23">
        <f t="shared" si="28"/>
        <v>270.59063062810844</v>
      </c>
      <c r="D33" s="23">
        <f t="shared" si="28"/>
        <v>276.00244324067063</v>
      </c>
      <c r="E33" s="23">
        <f t="shared" si="28"/>
        <v>281.52249210548405</v>
      </c>
      <c r="F33" s="23">
        <f t="shared" si="28"/>
        <v>287.15294194759372</v>
      </c>
      <c r="G33" s="23">
        <f t="shared" si="28"/>
        <v>292.89600078654559</v>
      </c>
      <c r="H33" s="23">
        <f t="shared" si="28"/>
        <v>298.75392080227653</v>
      </c>
      <c r="I33" s="23">
        <f t="shared" si="28"/>
        <v>304.72899921832209</v>
      </c>
      <c r="J33" s="23">
        <f t="shared" si="28"/>
        <v>310.82357920268851</v>
      </c>
      <c r="K33" s="23">
        <f t="shared" si="28"/>
        <v>317.04005078674226</v>
      </c>
      <c r="L33" s="23">
        <f t="shared" si="28"/>
        <v>323.38085180247708</v>
      </c>
      <c r="M33" s="4">
        <f>$M$6*'Eurostat Collected Portables GU'!M26</f>
        <v>329.84846883852663</v>
      </c>
      <c r="N33" s="4">
        <f>$N$6*'Eurostat Collected Portables GU'!N26</f>
        <v>358.7825741549014</v>
      </c>
      <c r="O33" s="4">
        <f>$O$6*'Eurostat Collected Portables GU'!O26</f>
        <v>383.76331795420208</v>
      </c>
      <c r="P33" s="4">
        <f>$P$6*'Eurostat Collected Portables GU'!P26</f>
        <v>385.42463742680917</v>
      </c>
      <c r="Q33" s="4">
        <f>$Q$6*'Eurostat Collected Portables GU'!Q26</f>
        <v>418.75126614401967</v>
      </c>
      <c r="R33" s="4">
        <f>$R$6*'Eurostat Collected Portables GU'!R26</f>
        <v>559.40473157025087</v>
      </c>
      <c r="S33" s="4">
        <f>$S$6*'Eurostat Collected Portables GU'!S26</f>
        <v>571.93143462235855</v>
      </c>
      <c r="T33" s="4">
        <f>$T$6*'Eurostat Collected Portables GU'!T26</f>
        <v>536.43682409856444</v>
      </c>
      <c r="U33" s="4">
        <f>$U$6*'Eurostat Collected Portables GU'!U26</f>
        <v>601.10576867751138</v>
      </c>
      <c r="V33" s="4">
        <f>$V$6*'Eurostat Collected Portables GU'!V26</f>
        <v>293.26424638888329</v>
      </c>
      <c r="W33" s="4">
        <f>$W$6*'Eurostat Collected Portables GU'!W26</f>
        <v>340.79217491607835</v>
      </c>
      <c r="X33" s="51">
        <f t="shared" si="4"/>
        <v>357.83178366188224</v>
      </c>
      <c r="Y33" s="51">
        <f t="shared" si="20"/>
        <v>375.72337284497632</v>
      </c>
      <c r="Z33" s="51">
        <f t="shared" si="20"/>
        <v>394.50954148722514</v>
      </c>
      <c r="AA33" s="51">
        <f t="shared" si="20"/>
        <v>414.2350185615864</v>
      </c>
      <c r="AB33" s="51">
        <f t="shared" si="20"/>
        <v>434.94676948966571</v>
      </c>
      <c r="AC33" s="51">
        <f t="shared" si="20"/>
        <v>456.694107964149</v>
      </c>
      <c r="AD33" s="51">
        <f t="shared" si="20"/>
        <v>479.52881336235646</v>
      </c>
      <c r="AE33" s="51">
        <f t="shared" si="20"/>
        <v>503.5052540304743</v>
      </c>
      <c r="AF33" s="51">
        <f t="shared" si="20"/>
        <v>528.68051673199807</v>
      </c>
      <c r="AG33" s="51">
        <f t="shared" si="20"/>
        <v>555.11454256859793</v>
      </c>
      <c r="AH33" s="51">
        <f t="shared" si="20"/>
        <v>582.87026969702788</v>
      </c>
      <c r="AI33" s="51">
        <f t="shared" si="20"/>
        <v>612.01378318187926</v>
      </c>
      <c r="AJ33" s="51">
        <f t="shared" si="20"/>
        <v>642.61447234097318</v>
      </c>
      <c r="AK33" s="51">
        <f t="shared" si="20"/>
        <v>674.7451959580219</v>
      </c>
      <c r="AL33" s="51">
        <f t="shared" si="20"/>
        <v>708.48245575592296</v>
      </c>
      <c r="AM33" s="51">
        <f t="shared" si="20"/>
        <v>743.90657854371909</v>
      </c>
      <c r="AN33" s="51">
        <f t="shared" si="20"/>
        <v>781.10190747090508</v>
      </c>
      <c r="AO33" s="51">
        <f t="shared" si="20"/>
        <v>820.15700284445029</v>
      </c>
      <c r="AP33" s="51">
        <f t="shared" si="5"/>
        <v>852.96328295822832</v>
      </c>
      <c r="AQ33" s="51">
        <f t="shared" si="5"/>
        <v>887.08181427655745</v>
      </c>
      <c r="AR33" s="51">
        <f t="shared" si="5"/>
        <v>922.5650868476198</v>
      </c>
      <c r="AS33" s="51">
        <f t="shared" si="5"/>
        <v>959.46769032152463</v>
      </c>
      <c r="AT33" s="51">
        <f t="shared" si="5"/>
        <v>997.84639793438566</v>
      </c>
      <c r="AU33" s="51">
        <f t="shared" si="5"/>
        <v>1037.760253851761</v>
      </c>
      <c r="AV33" s="51">
        <f t="shared" ref="AQ33:AZ40" si="29">AU33+(AU33*0.04)</f>
        <v>1079.2706640058316</v>
      </c>
      <c r="AW33" s="51">
        <f t="shared" si="29"/>
        <v>1122.4414905660649</v>
      </c>
      <c r="AX33" s="51">
        <f t="shared" si="29"/>
        <v>1167.3391501887074</v>
      </c>
      <c r="AY33" s="51">
        <f t="shared" si="29"/>
        <v>1214.0327161962557</v>
      </c>
      <c r="AZ33" s="51">
        <f t="shared" si="29"/>
        <v>1262.5940248441059</v>
      </c>
    </row>
    <row r="34" spans="1:52" x14ac:dyDescent="0.35">
      <c r="A34" s="1" t="s">
        <v>24</v>
      </c>
      <c r="B34" s="23">
        <f t="shared" ref="B34:L34" si="30">C34/1.02</f>
        <v>102.62847733855551</v>
      </c>
      <c r="C34" s="23">
        <f t="shared" si="30"/>
        <v>104.68104688532662</v>
      </c>
      <c r="D34" s="23">
        <f t="shared" si="30"/>
        <v>106.77466782303316</v>
      </c>
      <c r="E34" s="23">
        <f t="shared" si="30"/>
        <v>108.91016117949383</v>
      </c>
      <c r="F34" s="23">
        <f t="shared" si="30"/>
        <v>111.0883644030837</v>
      </c>
      <c r="G34" s="23">
        <f t="shared" si="30"/>
        <v>113.31013169114537</v>
      </c>
      <c r="H34" s="23">
        <f t="shared" si="30"/>
        <v>115.57633432496829</v>
      </c>
      <c r="I34" s="23">
        <f t="shared" si="30"/>
        <v>117.88786101146765</v>
      </c>
      <c r="J34" s="23">
        <f t="shared" si="30"/>
        <v>120.24561823169701</v>
      </c>
      <c r="K34" s="23">
        <f t="shared" si="30"/>
        <v>122.65053059633095</v>
      </c>
      <c r="L34" s="23">
        <f t="shared" si="30"/>
        <v>125.10354120825757</v>
      </c>
      <c r="M34" s="4">
        <f>$M$6*'Eurostat Collected Portables GU'!M27</f>
        <v>127.60561203242273</v>
      </c>
      <c r="N34" s="4">
        <f>$N$6*'Eurostat Collected Portables GU'!N27</f>
        <v>249.86643557216345</v>
      </c>
      <c r="O34" s="4">
        <f>$O$6*'Eurostat Collected Portables GU'!O27</f>
        <v>368.76022527698024</v>
      </c>
      <c r="P34" s="4">
        <f>$P$6*'Eurostat Collected Portables GU'!P27</f>
        <v>613.99957577808664</v>
      </c>
      <c r="Q34" s="4">
        <f>$Q$6*'Eurostat Collected Portables GU'!Q27</f>
        <v>402.06478305289176</v>
      </c>
      <c r="R34" s="4">
        <f>$R$6*'Eurostat Collected Portables GU'!R27</f>
        <v>602.67795271844193</v>
      </c>
      <c r="S34" s="4">
        <f>$S$6*'Eurostat Collected Portables GU'!S27</f>
        <v>1099.3272247454349</v>
      </c>
      <c r="T34" s="4">
        <f>$T$6*'Eurostat Collected Portables GU'!T27</f>
        <v>1234.8470988218075</v>
      </c>
      <c r="U34" s="4">
        <f>$U$6*'Eurostat Collected Portables GU'!U27</f>
        <v>1501.5669998438232</v>
      </c>
      <c r="V34" s="4">
        <f>$V$6*'Eurostat Collected Portables GU'!V27</f>
        <v>1581.208256302948</v>
      </c>
      <c r="W34" s="4">
        <f>$W$6*'Eurostat Collected Portables GU'!W27</f>
        <v>2543.5706357319477</v>
      </c>
      <c r="X34" s="51">
        <f t="shared" si="4"/>
        <v>2670.7491675185452</v>
      </c>
      <c r="Y34" s="51">
        <f t="shared" si="20"/>
        <v>2804.2866258944723</v>
      </c>
      <c r="Z34" s="51">
        <f t="shared" si="20"/>
        <v>2944.500957189196</v>
      </c>
      <c r="AA34" s="51">
        <f t="shared" si="20"/>
        <v>3091.7260050486557</v>
      </c>
      <c r="AB34" s="51">
        <f t="shared" si="20"/>
        <v>3246.3123053010886</v>
      </c>
      <c r="AC34" s="51">
        <f t="shared" si="20"/>
        <v>3408.6279205661431</v>
      </c>
      <c r="AD34" s="51">
        <f t="shared" si="20"/>
        <v>3579.0593165944501</v>
      </c>
      <c r="AE34" s="51">
        <f t="shared" si="20"/>
        <v>3758.0122824241726</v>
      </c>
      <c r="AF34" s="51">
        <f t="shared" si="20"/>
        <v>3945.912896545381</v>
      </c>
      <c r="AG34" s="51">
        <f t="shared" si="20"/>
        <v>4143.20854137265</v>
      </c>
      <c r="AH34" s="51">
        <f t="shared" si="20"/>
        <v>4350.368968441282</v>
      </c>
      <c r="AI34" s="51">
        <f t="shared" si="20"/>
        <v>4567.8874168633465</v>
      </c>
      <c r="AJ34" s="51">
        <f t="shared" si="20"/>
        <v>4796.2817877065136</v>
      </c>
      <c r="AK34" s="51">
        <f t="shared" si="20"/>
        <v>5036.0958770918396</v>
      </c>
      <c r="AL34" s="51">
        <f t="shared" si="20"/>
        <v>5287.900670946432</v>
      </c>
      <c r="AM34" s="51">
        <f t="shared" si="20"/>
        <v>5552.2957044937539</v>
      </c>
      <c r="AN34" s="51">
        <f t="shared" si="20"/>
        <v>5829.9104897184416</v>
      </c>
      <c r="AO34" s="51">
        <f t="shared" si="20"/>
        <v>6121.4060142043636</v>
      </c>
      <c r="AP34" s="51">
        <f t="shared" si="5"/>
        <v>6366.2622547725377</v>
      </c>
      <c r="AQ34" s="51">
        <f t="shared" si="29"/>
        <v>6620.9127449634389</v>
      </c>
      <c r="AR34" s="51">
        <f t="shared" si="29"/>
        <v>6885.7492547619768</v>
      </c>
      <c r="AS34" s="51">
        <f t="shared" si="29"/>
        <v>7161.179224952456</v>
      </c>
      <c r="AT34" s="51">
        <f t="shared" si="29"/>
        <v>7447.6263939505543</v>
      </c>
      <c r="AU34" s="51">
        <f t="shared" si="29"/>
        <v>7745.5314497085765</v>
      </c>
      <c r="AV34" s="51">
        <f t="shared" si="29"/>
        <v>8055.3527076969194</v>
      </c>
      <c r="AW34" s="51">
        <f t="shared" si="29"/>
        <v>8377.5668160047953</v>
      </c>
      <c r="AX34" s="51">
        <f t="shared" si="29"/>
        <v>8712.6694886449877</v>
      </c>
      <c r="AY34" s="51">
        <f t="shared" si="29"/>
        <v>9061.1762681907876</v>
      </c>
      <c r="AZ34" s="51">
        <f t="shared" si="29"/>
        <v>9423.6233189184186</v>
      </c>
    </row>
    <row r="35" spans="1:52" x14ac:dyDescent="0.35">
      <c r="A35" s="1" t="s">
        <v>25</v>
      </c>
      <c r="B35" s="23">
        <f t="shared" ref="B35:L35" si="31">C35/1.02</f>
        <v>272.38501532622911</v>
      </c>
      <c r="C35" s="23">
        <f t="shared" si="31"/>
        <v>277.83271563275372</v>
      </c>
      <c r="D35" s="23">
        <f t="shared" si="31"/>
        <v>283.38936994540882</v>
      </c>
      <c r="E35" s="23">
        <f t="shared" si="31"/>
        <v>289.05715734431698</v>
      </c>
      <c r="F35" s="23">
        <f t="shared" si="31"/>
        <v>294.83830049120331</v>
      </c>
      <c r="G35" s="23">
        <f t="shared" si="31"/>
        <v>300.7350665010274</v>
      </c>
      <c r="H35" s="23">
        <f t="shared" si="31"/>
        <v>306.74976783104796</v>
      </c>
      <c r="I35" s="23">
        <f t="shared" si="31"/>
        <v>312.88476318766891</v>
      </c>
      <c r="J35" s="23">
        <f t="shared" si="31"/>
        <v>319.14245845142227</v>
      </c>
      <c r="K35" s="23">
        <f t="shared" si="31"/>
        <v>325.52530762045075</v>
      </c>
      <c r="L35" s="23">
        <f t="shared" si="31"/>
        <v>332.03581377285974</v>
      </c>
      <c r="M35" s="4">
        <f>$M$6*'Eurostat Collected Portables GU'!M28</f>
        <v>338.67653004831692</v>
      </c>
      <c r="N35" s="4">
        <f>$N$6*'Eurostat Collected Portables GU'!N28</f>
        <v>474.10554441897682</v>
      </c>
      <c r="O35" s="4">
        <f>$O$6*'Eurostat Collected Portables GU'!O28</f>
        <v>369.5498617336761</v>
      </c>
      <c r="P35" s="4">
        <f>$P$6*'Eurostat Collected Portables GU'!P28</f>
        <v>486.31288607840753</v>
      </c>
      <c r="Q35" s="4">
        <f>$Q$6*'Eurostat Collected Portables GU'!Q28</f>
        <v>382.99451666303128</v>
      </c>
      <c r="R35" s="4">
        <f>$R$6*'Eurostat Collected Portables GU'!R28</f>
        <v>376.08363106973269</v>
      </c>
      <c r="S35" s="4">
        <f>$S$6*'Eurostat Collected Portables GU'!S28</f>
        <v>862.58511451240952</v>
      </c>
      <c r="T35" s="4">
        <f>$T$6*'Eurostat Collected Portables GU'!T28</f>
        <v>651.90304632605819</v>
      </c>
      <c r="U35" s="4">
        <f>$U$6*'Eurostat Collected Portables GU'!U28</f>
        <v>711.26857887338986</v>
      </c>
      <c r="V35" s="4">
        <f>$V$6*'Eurostat Collected Portables GU'!V28</f>
        <v>696.88050301688247</v>
      </c>
      <c r="W35" s="4">
        <f>$W$6*'Eurostat Collected Portables GU'!W28</f>
        <v>761.39516362983306</v>
      </c>
      <c r="X35" s="51">
        <f t="shared" si="4"/>
        <v>799.46492181132476</v>
      </c>
      <c r="Y35" s="51">
        <f t="shared" si="20"/>
        <v>839.43816790189101</v>
      </c>
      <c r="Z35" s="51">
        <f t="shared" si="20"/>
        <v>881.41007629698561</v>
      </c>
      <c r="AA35" s="51">
        <f t="shared" si="20"/>
        <v>925.48058011183491</v>
      </c>
      <c r="AB35" s="51">
        <f t="shared" si="20"/>
        <v>971.75460911742664</v>
      </c>
      <c r="AC35" s="51">
        <f t="shared" si="20"/>
        <v>1020.342339573298</v>
      </c>
      <c r="AD35" s="51">
        <f t="shared" si="20"/>
        <v>1071.3594565519629</v>
      </c>
      <c r="AE35" s="51">
        <f t="shared" si="20"/>
        <v>1124.9274293795611</v>
      </c>
      <c r="AF35" s="51">
        <f t="shared" si="20"/>
        <v>1181.173800848539</v>
      </c>
      <c r="AG35" s="51">
        <f t="shared" si="20"/>
        <v>1240.2324908909659</v>
      </c>
      <c r="AH35" s="51">
        <f t="shared" si="20"/>
        <v>1302.2441154355142</v>
      </c>
      <c r="AI35" s="51">
        <f t="shared" si="20"/>
        <v>1367.35632120729</v>
      </c>
      <c r="AJ35" s="51">
        <f t="shared" si="20"/>
        <v>1435.7241372676544</v>
      </c>
      <c r="AK35" s="51">
        <f t="shared" si="20"/>
        <v>1507.5103441310371</v>
      </c>
      <c r="AL35" s="51">
        <f t="shared" si="20"/>
        <v>1582.8858613375889</v>
      </c>
      <c r="AM35" s="51">
        <f t="shared" si="20"/>
        <v>1662.0301544044685</v>
      </c>
      <c r="AN35" s="51">
        <f t="shared" si="20"/>
        <v>1745.131662124692</v>
      </c>
      <c r="AO35" s="51">
        <f t="shared" si="20"/>
        <v>1832.3882452309265</v>
      </c>
      <c r="AP35" s="51">
        <f t="shared" si="5"/>
        <v>1905.6837750401635</v>
      </c>
      <c r="AQ35" s="51">
        <f t="shared" si="29"/>
        <v>1981.9111260417701</v>
      </c>
      <c r="AR35" s="51">
        <f t="shared" si="29"/>
        <v>2061.1875710834411</v>
      </c>
      <c r="AS35" s="51">
        <f t="shared" si="29"/>
        <v>2143.6350739267787</v>
      </c>
      <c r="AT35" s="51">
        <f t="shared" si="29"/>
        <v>2229.38047688385</v>
      </c>
      <c r="AU35" s="51">
        <f t="shared" si="29"/>
        <v>2318.5556959592041</v>
      </c>
      <c r="AV35" s="51">
        <f t="shared" si="29"/>
        <v>2411.2979237975724</v>
      </c>
      <c r="AW35" s="51">
        <f t="shared" si="29"/>
        <v>2507.7498407494754</v>
      </c>
      <c r="AX35" s="51">
        <f t="shared" si="29"/>
        <v>2608.0598343794545</v>
      </c>
      <c r="AY35" s="51">
        <f t="shared" si="29"/>
        <v>2712.3822277546328</v>
      </c>
      <c r="AZ35" s="51">
        <f t="shared" si="29"/>
        <v>2820.8775168648181</v>
      </c>
    </row>
    <row r="36" spans="1:52" x14ac:dyDescent="0.35">
      <c r="A36" s="1" t="s">
        <v>26</v>
      </c>
      <c r="B36" s="23">
        <f t="shared" ref="B36:L36" si="32">C36/1.02</f>
        <v>165.88376525791676</v>
      </c>
      <c r="C36" s="23">
        <f t="shared" si="32"/>
        <v>169.2014405630751</v>
      </c>
      <c r="D36" s="23">
        <f t="shared" si="32"/>
        <v>172.58546937433661</v>
      </c>
      <c r="E36" s="23">
        <f t="shared" si="32"/>
        <v>176.03717876182336</v>
      </c>
      <c r="F36" s="23">
        <f t="shared" si="32"/>
        <v>179.55792233705984</v>
      </c>
      <c r="G36" s="23">
        <f t="shared" si="32"/>
        <v>183.14908078380103</v>
      </c>
      <c r="H36" s="23">
        <f t="shared" si="32"/>
        <v>186.81206239947704</v>
      </c>
      <c r="I36" s="23">
        <f t="shared" si="32"/>
        <v>190.54830364746658</v>
      </c>
      <c r="J36" s="23">
        <f t="shared" si="32"/>
        <v>194.35926972041591</v>
      </c>
      <c r="K36" s="23">
        <f t="shared" si="32"/>
        <v>198.24645511482424</v>
      </c>
      <c r="L36" s="23">
        <f t="shared" si="32"/>
        <v>202.21138421712072</v>
      </c>
      <c r="M36" s="4">
        <f>$M$6*'Eurostat Collected Portables GU'!M29</f>
        <v>206.25561190146314</v>
      </c>
      <c r="N36" s="4">
        <f>$N$6*'Eurostat Collected Portables GU'!N29</f>
        <v>218.63313112564302</v>
      </c>
      <c r="O36" s="4">
        <f>$O$6*'Eurostat Collected Portables GU'!O29</f>
        <v>180.03711212666272</v>
      </c>
      <c r="P36" s="4">
        <f>$P$6*'Eurostat Collected Portables GU'!P29</f>
        <v>165.51978294402849</v>
      </c>
      <c r="Q36" s="4">
        <f>$Q$6*'Eurostat Collected Portables GU'!Q29</f>
        <v>196.26482492898077</v>
      </c>
      <c r="R36" s="4">
        <f>$R$6*'Eurostat Collected Portables GU'!R29</f>
        <v>210.85860486754885</v>
      </c>
      <c r="S36" s="4">
        <f>$S$6*'Eurostat Collected Portables GU'!S29</f>
        <v>211.73964314570924</v>
      </c>
      <c r="T36" s="4">
        <f>$T$6*'Eurostat Collected Portables GU'!T29</f>
        <v>256.59160494998599</v>
      </c>
      <c r="U36" s="4">
        <f>$U$6*'Eurostat Collected Portables GU'!U29</f>
        <v>245.07233862416464</v>
      </c>
      <c r="V36" s="4">
        <f>$V$6*'Eurostat Collected Portables GU'!V29</f>
        <v>259.25164049326537</v>
      </c>
      <c r="W36" s="4">
        <f>$W$6*'Eurostat Collected Portables GU'!W29</f>
        <v>276.14541573996041</v>
      </c>
      <c r="X36" s="51">
        <f t="shared" si="4"/>
        <v>289.95268652695842</v>
      </c>
      <c r="Y36" s="51">
        <f t="shared" si="20"/>
        <v>304.45032085330632</v>
      </c>
      <c r="Z36" s="51">
        <f t="shared" si="20"/>
        <v>319.67283689597161</v>
      </c>
      <c r="AA36" s="51">
        <f t="shared" si="20"/>
        <v>335.65647874077018</v>
      </c>
      <c r="AB36" s="51">
        <f t="shared" si="20"/>
        <v>352.43930267780871</v>
      </c>
      <c r="AC36" s="51">
        <f t="shared" si="20"/>
        <v>370.06126781169917</v>
      </c>
      <c r="AD36" s="51">
        <f t="shared" si="20"/>
        <v>388.56433120228411</v>
      </c>
      <c r="AE36" s="51">
        <f t="shared" si="20"/>
        <v>407.99254776239832</v>
      </c>
      <c r="AF36" s="51">
        <f t="shared" si="20"/>
        <v>428.39217515051826</v>
      </c>
      <c r="AG36" s="51">
        <f t="shared" si="20"/>
        <v>449.81178390804416</v>
      </c>
      <c r="AH36" s="51">
        <f t="shared" si="20"/>
        <v>472.30237310344637</v>
      </c>
      <c r="AI36" s="51">
        <f t="shared" si="20"/>
        <v>495.91749175861867</v>
      </c>
      <c r="AJ36" s="51">
        <f t="shared" si="20"/>
        <v>520.71336634654961</v>
      </c>
      <c r="AK36" s="51">
        <f t="shared" si="20"/>
        <v>546.74903466387707</v>
      </c>
      <c r="AL36" s="51">
        <f t="shared" si="20"/>
        <v>574.08648639707087</v>
      </c>
      <c r="AM36" s="51">
        <f t="shared" si="20"/>
        <v>602.7908107169244</v>
      </c>
      <c r="AN36" s="51">
        <f t="shared" si="20"/>
        <v>632.93035125277061</v>
      </c>
      <c r="AO36" s="51">
        <f t="shared" si="20"/>
        <v>664.57686881540917</v>
      </c>
      <c r="AP36" s="51">
        <f t="shared" si="5"/>
        <v>691.15994356802548</v>
      </c>
      <c r="AQ36" s="51">
        <f t="shared" si="29"/>
        <v>718.80634131074646</v>
      </c>
      <c r="AR36" s="51">
        <f t="shared" si="29"/>
        <v>747.55859496317635</v>
      </c>
      <c r="AS36" s="51">
        <f t="shared" si="29"/>
        <v>777.46093876170335</v>
      </c>
      <c r="AT36" s="51">
        <f t="shared" si="29"/>
        <v>808.55937631217148</v>
      </c>
      <c r="AU36" s="51">
        <f t="shared" si="29"/>
        <v>840.90175136465837</v>
      </c>
      <c r="AV36" s="51">
        <f t="shared" si="29"/>
        <v>874.53782141924466</v>
      </c>
      <c r="AW36" s="51">
        <f t="shared" si="29"/>
        <v>909.51933427601443</v>
      </c>
      <c r="AX36" s="51">
        <f t="shared" si="29"/>
        <v>945.90010764705505</v>
      </c>
      <c r="AY36" s="51">
        <f t="shared" si="29"/>
        <v>983.73611195293722</v>
      </c>
      <c r="AZ36" s="51">
        <f t="shared" si="29"/>
        <v>1023.0855564310547</v>
      </c>
    </row>
    <row r="37" spans="1:52" x14ac:dyDescent="0.35">
      <c r="A37" s="1" t="s">
        <v>27</v>
      </c>
      <c r="B37" s="23">
        <f t="shared" ref="B37:L37" si="33">C37/1.02</f>
        <v>2340.445653016367</v>
      </c>
      <c r="C37" s="23">
        <f t="shared" si="33"/>
        <v>2387.2545660766946</v>
      </c>
      <c r="D37" s="23">
        <f t="shared" si="33"/>
        <v>2434.9996573982285</v>
      </c>
      <c r="E37" s="23">
        <f t="shared" si="33"/>
        <v>2483.699650546193</v>
      </c>
      <c r="F37" s="23">
        <f t="shared" si="33"/>
        <v>2533.3736435571168</v>
      </c>
      <c r="G37" s="23">
        <f t="shared" si="33"/>
        <v>2584.0411164282591</v>
      </c>
      <c r="H37" s="23">
        <f t="shared" si="33"/>
        <v>2635.7219387568243</v>
      </c>
      <c r="I37" s="23">
        <f t="shared" si="33"/>
        <v>2688.4363775319607</v>
      </c>
      <c r="J37" s="23">
        <f t="shared" si="33"/>
        <v>2742.2051050825999</v>
      </c>
      <c r="K37" s="23">
        <f t="shared" si="33"/>
        <v>2797.0492071842518</v>
      </c>
      <c r="L37" s="23">
        <f t="shared" si="33"/>
        <v>2852.9901913279368</v>
      </c>
      <c r="M37" s="4">
        <f>$M$6*'Eurostat Collected Portables GU'!M30</f>
        <v>2910.0499951544957</v>
      </c>
      <c r="N37" s="4">
        <f>$N$6*'Eurostat Collected Portables GU'!N30</f>
        <v>3172.1825362222417</v>
      </c>
      <c r="O37" s="4">
        <f>$O$6*'Eurostat Collected Portables GU'!O30</f>
        <v>2919.2859804047021</v>
      </c>
      <c r="P37" s="4">
        <f>$P$6*'Eurostat Collected Portables GU'!P30</f>
        <v>3055.0222794812116</v>
      </c>
      <c r="Q37" s="4">
        <f>$Q$6*'Eurostat Collected Portables GU'!Q30</f>
        <v>3742.5397790101192</v>
      </c>
      <c r="R37" s="4">
        <f>$R$6*'Eurostat Collected Portables GU'!R30</f>
        <v>3549.19091999072</v>
      </c>
      <c r="S37" s="4">
        <f>$S$6*'Eurostat Collected Portables GU'!S30</f>
        <v>3648.7975405552106</v>
      </c>
      <c r="T37" s="4">
        <f>$T$6*'Eurostat Collected Portables GU'!T30</f>
        <v>3682.089531032299</v>
      </c>
      <c r="U37" s="4">
        <f>$U$6*'Eurostat Collected Portables GU'!U30</f>
        <v>4582.1342791619054</v>
      </c>
      <c r="V37" s="4">
        <f>$V$6*'Eurostat Collected Portables GU'!V30</f>
        <v>4143.4912337728301</v>
      </c>
      <c r="W37" s="4">
        <f>$W$6*'Eurostat Collected Portables GU'!W30</f>
        <v>5964.2621151003596</v>
      </c>
      <c r="X37" s="51">
        <f t="shared" si="4"/>
        <v>6262.4752208553773</v>
      </c>
      <c r="Y37" s="51">
        <f t="shared" si="20"/>
        <v>6575.5989818981461</v>
      </c>
      <c r="Z37" s="51">
        <f t="shared" si="20"/>
        <v>6904.3789309930535</v>
      </c>
      <c r="AA37" s="51">
        <f t="shared" si="20"/>
        <v>7249.5978775427066</v>
      </c>
      <c r="AB37" s="51">
        <f t="shared" si="20"/>
        <v>7612.0777714198421</v>
      </c>
      <c r="AC37" s="51">
        <f t="shared" si="20"/>
        <v>7992.6816599908343</v>
      </c>
      <c r="AD37" s="51">
        <f t="shared" si="20"/>
        <v>8392.3157429903767</v>
      </c>
      <c r="AE37" s="51">
        <f t="shared" si="20"/>
        <v>8811.9315301398965</v>
      </c>
      <c r="AF37" s="51">
        <f t="shared" si="20"/>
        <v>9252.5281066468906</v>
      </c>
      <c r="AG37" s="51">
        <f t="shared" si="20"/>
        <v>9715.1545119792354</v>
      </c>
      <c r="AH37" s="51">
        <f t="shared" si="20"/>
        <v>10200.912237578197</v>
      </c>
      <c r="AI37" s="51">
        <f t="shared" si="20"/>
        <v>10710.957849457107</v>
      </c>
      <c r="AJ37" s="51">
        <f t="shared" si="20"/>
        <v>11246.505741929963</v>
      </c>
      <c r="AK37" s="51">
        <f t="shared" si="20"/>
        <v>11808.831029026462</v>
      </c>
      <c r="AL37" s="51">
        <f t="shared" si="20"/>
        <v>12399.272580477786</v>
      </c>
      <c r="AM37" s="51">
        <f t="shared" si="20"/>
        <v>13019.236209501674</v>
      </c>
      <c r="AN37" s="51">
        <f t="shared" si="20"/>
        <v>13670.198019976759</v>
      </c>
      <c r="AO37" s="51">
        <f t="shared" si="20"/>
        <v>14353.707920975598</v>
      </c>
      <c r="AP37" s="51">
        <f t="shared" si="5"/>
        <v>14927.856237814622</v>
      </c>
      <c r="AQ37" s="51">
        <f t="shared" si="29"/>
        <v>15524.970487327206</v>
      </c>
      <c r="AR37" s="51">
        <f t="shared" si="29"/>
        <v>16145.969306820294</v>
      </c>
      <c r="AS37" s="51">
        <f t="shared" si="29"/>
        <v>16791.808079093105</v>
      </c>
      <c r="AT37" s="51">
        <f t="shared" si="29"/>
        <v>17463.480402256828</v>
      </c>
      <c r="AU37" s="51">
        <f t="shared" si="29"/>
        <v>18162.019618347102</v>
      </c>
      <c r="AV37" s="51">
        <f t="shared" si="29"/>
        <v>18888.500403080987</v>
      </c>
      <c r="AW37" s="51">
        <f t="shared" si="29"/>
        <v>19644.040419204226</v>
      </c>
      <c r="AX37" s="51">
        <f t="shared" si="29"/>
        <v>20429.802035972396</v>
      </c>
      <c r="AY37" s="51">
        <f t="shared" si="29"/>
        <v>21246.99411741129</v>
      </c>
      <c r="AZ37" s="51">
        <f t="shared" si="29"/>
        <v>22096.873882107742</v>
      </c>
    </row>
    <row r="38" spans="1:52" x14ac:dyDescent="0.35">
      <c r="A38" s="1" t="s">
        <v>28</v>
      </c>
      <c r="B38" s="23">
        <f t="shared" ref="B38:L38" si="34">C38/1.02</f>
        <v>1750.7323852218822</v>
      </c>
      <c r="C38" s="23">
        <f t="shared" si="34"/>
        <v>1785.7470329263199</v>
      </c>
      <c r="D38" s="23">
        <f t="shared" si="34"/>
        <v>1821.4619735848464</v>
      </c>
      <c r="E38" s="23">
        <f t="shared" si="34"/>
        <v>1857.8912130565434</v>
      </c>
      <c r="F38" s="23">
        <f t="shared" si="34"/>
        <v>1895.0490373176742</v>
      </c>
      <c r="G38" s="23">
        <f t="shared" si="34"/>
        <v>1932.9500180640277</v>
      </c>
      <c r="H38" s="23">
        <f t="shared" si="34"/>
        <v>1971.6090184253082</v>
      </c>
      <c r="I38" s="23">
        <f t="shared" si="34"/>
        <v>2011.0411987938144</v>
      </c>
      <c r="J38" s="23">
        <f t="shared" si="34"/>
        <v>2051.2620227696907</v>
      </c>
      <c r="K38" s="23">
        <f t="shared" si="34"/>
        <v>2092.2872632250846</v>
      </c>
      <c r="L38" s="23">
        <f t="shared" si="34"/>
        <v>2134.1330084895862</v>
      </c>
      <c r="M38" s="4">
        <f>M5*'Eurostat Collected Portables GU'!M31</f>
        <v>2176.8156686593779</v>
      </c>
      <c r="N38" s="4">
        <f>N5*'Eurostat Collected Portables GU'!N31</f>
        <v>2468.6184210526317</v>
      </c>
      <c r="O38" s="4">
        <f>O5*'Eurostat Collected Portables GU'!O31</f>
        <v>2424.7330184249058</v>
      </c>
      <c r="P38" s="4">
        <f>P5*'Eurostat Collected Portables GU'!P31</f>
        <v>2135.0420376889624</v>
      </c>
      <c r="Q38" s="4">
        <f>Q5*'Eurostat Collected Portables GU'!Q31</f>
        <v>2477.4</v>
      </c>
      <c r="R38" s="4">
        <f>R5*'Eurostat Collected Portables GU'!R31</f>
        <v>2033.7163185913187</v>
      </c>
      <c r="S38" s="4">
        <f>S5*'Eurostat Collected Portables GU'!S31</f>
        <v>2347.8026880018424</v>
      </c>
      <c r="T38" s="4">
        <f>T5*'Eurostat Collected Portables GU'!T31</f>
        <v>2351.5263306287402</v>
      </c>
      <c r="U38" s="4">
        <f>$U$6*'Eurostat Collected Portables GU'!U31</f>
        <v>2950.4474382896174</v>
      </c>
      <c r="V38" s="4">
        <f>$V$6*'Eurostat Collected Portables GU'!V31</f>
        <v>2597.8072547386387</v>
      </c>
      <c r="W38" s="4">
        <f>$W$6*'Eurostat Collected Portables GU'!W31</f>
        <v>2970.5584895495167</v>
      </c>
      <c r="X38" s="51">
        <f t="shared" si="4"/>
        <v>3119.0864140269923</v>
      </c>
      <c r="Y38" s="51">
        <f t="shared" si="20"/>
        <v>3275.0407347283417</v>
      </c>
      <c r="Z38" s="51">
        <f t="shared" si="20"/>
        <v>3438.792771464759</v>
      </c>
      <c r="AA38" s="51">
        <f t="shared" si="20"/>
        <v>3610.7324100379969</v>
      </c>
      <c r="AB38" s="51">
        <f t="shared" si="20"/>
        <v>3791.2690305398969</v>
      </c>
      <c r="AC38" s="51">
        <f t="shared" si="20"/>
        <v>3980.8324820668918</v>
      </c>
      <c r="AD38" s="51">
        <f t="shared" si="20"/>
        <v>4179.8741061702367</v>
      </c>
      <c r="AE38" s="51">
        <f t="shared" si="20"/>
        <v>4388.867811478749</v>
      </c>
      <c r="AF38" s="51">
        <f t="shared" si="20"/>
        <v>4608.311202052686</v>
      </c>
      <c r="AG38" s="51">
        <f t="shared" si="20"/>
        <v>4838.7267621553201</v>
      </c>
      <c r="AH38" s="51">
        <f t="shared" si="20"/>
        <v>5080.6631002630857</v>
      </c>
      <c r="AI38" s="51">
        <f t="shared" si="20"/>
        <v>5334.6962552762398</v>
      </c>
      <c r="AJ38" s="51">
        <f t="shared" si="20"/>
        <v>5601.4310680400522</v>
      </c>
      <c r="AK38" s="51">
        <f t="shared" si="20"/>
        <v>5881.502621442055</v>
      </c>
      <c r="AL38" s="51">
        <f t="shared" si="20"/>
        <v>6175.5777525141575</v>
      </c>
      <c r="AM38" s="51">
        <f t="shared" si="20"/>
        <v>6484.3566401398657</v>
      </c>
      <c r="AN38" s="51">
        <f t="shared" si="20"/>
        <v>6808.5744721468591</v>
      </c>
      <c r="AO38" s="51">
        <f t="shared" si="20"/>
        <v>7149.0031957542024</v>
      </c>
      <c r="AP38" s="51">
        <f t="shared" si="5"/>
        <v>7434.9633235843703</v>
      </c>
      <c r="AQ38" s="51">
        <f t="shared" si="29"/>
        <v>7732.3618565277447</v>
      </c>
      <c r="AR38" s="51">
        <f t="shared" si="29"/>
        <v>8041.6563307888546</v>
      </c>
      <c r="AS38" s="51">
        <f t="shared" si="29"/>
        <v>8363.3225840204086</v>
      </c>
      <c r="AT38" s="51">
        <f t="shared" si="29"/>
        <v>8697.8554873812245</v>
      </c>
      <c r="AU38" s="51">
        <f t="shared" si="29"/>
        <v>9045.7697068764737</v>
      </c>
      <c r="AV38" s="51">
        <f t="shared" si="29"/>
        <v>9407.6004951515333</v>
      </c>
      <c r="AW38" s="51">
        <f t="shared" si="29"/>
        <v>9783.9045149575941</v>
      </c>
      <c r="AX38" s="51">
        <f t="shared" si="29"/>
        <v>10175.260695555899</v>
      </c>
      <c r="AY38" s="51">
        <f t="shared" si="29"/>
        <v>10582.271123378134</v>
      </c>
      <c r="AZ38" s="51">
        <f t="shared" si="29"/>
        <v>11005.561968313259</v>
      </c>
    </row>
    <row r="39" spans="1:52" x14ac:dyDescent="0.35">
      <c r="A39" s="1" t="s">
        <v>29</v>
      </c>
      <c r="B39" s="23">
        <f t="shared" ref="B39:L39" si="35">C39/1.02</f>
        <v>1532.3270767404451</v>
      </c>
      <c r="C39" s="23">
        <f t="shared" si="35"/>
        <v>1562.973618275254</v>
      </c>
      <c r="D39" s="23">
        <f t="shared" si="35"/>
        <v>1594.2330906407592</v>
      </c>
      <c r="E39" s="23">
        <f t="shared" si="35"/>
        <v>1626.1177524535744</v>
      </c>
      <c r="F39" s="23">
        <f t="shared" si="35"/>
        <v>1658.6401075026461</v>
      </c>
      <c r="G39" s="23">
        <f t="shared" si="35"/>
        <v>1691.8129096526991</v>
      </c>
      <c r="H39" s="23">
        <f t="shared" si="35"/>
        <v>1725.649167845753</v>
      </c>
      <c r="I39" s="23">
        <f t="shared" si="35"/>
        <v>1760.1621512026682</v>
      </c>
      <c r="J39" s="23">
        <f t="shared" si="35"/>
        <v>1795.3653942267215</v>
      </c>
      <c r="K39" s="23">
        <f t="shared" si="35"/>
        <v>1831.272702111256</v>
      </c>
      <c r="L39" s="23">
        <f t="shared" si="35"/>
        <v>1867.8981561534811</v>
      </c>
      <c r="M39" s="4">
        <f>$M$6*'Eurostat Collected Portables GU'!M32</f>
        <v>1905.2561192765506</v>
      </c>
      <c r="N39" s="4">
        <f>$N$6*'Eurostat Collected Portables GU'!N32</f>
        <v>2059.7963855500143</v>
      </c>
      <c r="O39" s="4">
        <f>$O$6*'Eurostat Collected Portables GU'!O32</f>
        <v>1993.8320531571201</v>
      </c>
      <c r="P39" s="4">
        <f>$P$6*'Eurostat Collected Portables GU'!P32</f>
        <v>2154.9099360427326</v>
      </c>
      <c r="Q39" s="4">
        <f>$Q$6*'Eurostat Collected Portables GU'!Q32</f>
        <v>2164.4752352491646</v>
      </c>
      <c r="R39" s="4">
        <f>$R$6*'Eurostat Collected Portables GU'!R32</f>
        <v>2206.1474927186828</v>
      </c>
      <c r="S39" s="4">
        <f>$S$6*'Eurostat Collected Portables GU'!S32</f>
        <v>2171.3080011141178</v>
      </c>
      <c r="T39" s="4">
        <f>$T$6*'Eurostat Collected Portables GU'!T32</f>
        <v>2297.2967130678435</v>
      </c>
      <c r="U39" s="4">
        <f>$U$6*'Eurostat Collected Portables GU'!U32</f>
        <v>2483.4529168070885</v>
      </c>
      <c r="V39" s="4">
        <f>$V$6*'Eurostat Collected Portables GU'!V32</f>
        <v>2399.7783048574856</v>
      </c>
      <c r="W39" s="4">
        <f>$W$6*'Eurostat Collected Portables GU'!W32</f>
        <v>2610.6117193219961</v>
      </c>
      <c r="X39" s="51">
        <f t="shared" si="4"/>
        <v>2741.1423052880959</v>
      </c>
      <c r="Y39" s="51">
        <f t="shared" si="20"/>
        <v>2878.1994205525007</v>
      </c>
      <c r="Z39" s="51">
        <f t="shared" si="20"/>
        <v>3022.1093915801257</v>
      </c>
      <c r="AA39" s="51">
        <f t="shared" si="20"/>
        <v>3173.2148611591319</v>
      </c>
      <c r="AB39" s="51">
        <f t="shared" si="20"/>
        <v>3331.8756042170885</v>
      </c>
      <c r="AC39" s="51">
        <f t="shared" si="20"/>
        <v>3498.4693844279427</v>
      </c>
      <c r="AD39" s="51">
        <f t="shared" si="20"/>
        <v>3673.3928536493399</v>
      </c>
      <c r="AE39" s="51">
        <f t="shared" si="20"/>
        <v>3857.0624963318069</v>
      </c>
      <c r="AF39" s="51">
        <f t="shared" si="20"/>
        <v>4049.9156211483973</v>
      </c>
      <c r="AG39" s="51">
        <f t="shared" si="20"/>
        <v>4252.4114022058175</v>
      </c>
      <c r="AH39" s="51">
        <f t="shared" si="20"/>
        <v>4465.0319723161083</v>
      </c>
      <c r="AI39" s="51">
        <f t="shared" si="20"/>
        <v>4688.2835709319133</v>
      </c>
      <c r="AJ39" s="51">
        <f t="shared" si="20"/>
        <v>4922.6977494785087</v>
      </c>
      <c r="AK39" s="51">
        <f t="shared" si="20"/>
        <v>5168.8326369524339</v>
      </c>
      <c r="AL39" s="51">
        <f t="shared" si="20"/>
        <v>5427.2742688000553</v>
      </c>
      <c r="AM39" s="51">
        <f t="shared" si="20"/>
        <v>5698.6379822400577</v>
      </c>
      <c r="AN39" s="51">
        <f t="shared" si="20"/>
        <v>5983.5698813520603</v>
      </c>
      <c r="AO39" s="51">
        <f t="shared" si="20"/>
        <v>6282.7483754196637</v>
      </c>
      <c r="AP39" s="51">
        <f t="shared" si="5"/>
        <v>6534.0583104364505</v>
      </c>
      <c r="AQ39" s="51">
        <f t="shared" si="29"/>
        <v>6795.4206428539082</v>
      </c>
      <c r="AR39" s="51">
        <f t="shared" si="29"/>
        <v>7067.2374685680643</v>
      </c>
      <c r="AS39" s="51">
        <f t="shared" si="29"/>
        <v>7349.9269673107865</v>
      </c>
      <c r="AT39" s="51">
        <f t="shared" si="29"/>
        <v>7643.9240460032179</v>
      </c>
      <c r="AU39" s="51">
        <f t="shared" si="29"/>
        <v>7949.6810078433464</v>
      </c>
      <c r="AV39" s="51">
        <f t="shared" si="29"/>
        <v>8267.6682481570806</v>
      </c>
      <c r="AW39" s="51">
        <f t="shared" si="29"/>
        <v>8598.3749780833641</v>
      </c>
      <c r="AX39" s="51">
        <f t="shared" si="29"/>
        <v>8942.309977206698</v>
      </c>
      <c r="AY39" s="51">
        <f t="shared" si="29"/>
        <v>9300.0023762949659</v>
      </c>
      <c r="AZ39" s="51">
        <f t="shared" si="29"/>
        <v>9672.0024713467647</v>
      </c>
    </row>
    <row r="40" spans="1:52" x14ac:dyDescent="0.35">
      <c r="A40" s="1" t="s">
        <v>30</v>
      </c>
      <c r="B40" s="23">
        <f t="shared" ref="B40:L40" si="36">C40/1.02</f>
        <v>5150.7877305765596</v>
      </c>
      <c r="C40" s="23">
        <f t="shared" si="36"/>
        <v>5253.8034851880911</v>
      </c>
      <c r="D40" s="23">
        <f t="shared" si="36"/>
        <v>5358.8795548918533</v>
      </c>
      <c r="E40" s="23">
        <f t="shared" si="36"/>
        <v>5466.0571459896901</v>
      </c>
      <c r="F40" s="23">
        <f t="shared" si="36"/>
        <v>5575.3782889094837</v>
      </c>
      <c r="G40" s="23">
        <f t="shared" si="36"/>
        <v>5686.8858546876736</v>
      </c>
      <c r="H40" s="23">
        <f t="shared" si="36"/>
        <v>5800.623571781427</v>
      </c>
      <c r="I40" s="23">
        <f t="shared" si="36"/>
        <v>5916.6360432170559</v>
      </c>
      <c r="J40" s="23">
        <f t="shared" si="36"/>
        <v>6034.9687640813972</v>
      </c>
      <c r="K40" s="23">
        <f t="shared" si="36"/>
        <v>6155.6681393630251</v>
      </c>
      <c r="L40" s="23">
        <f t="shared" si="36"/>
        <v>6278.7815021502856</v>
      </c>
      <c r="M40" s="4">
        <f>$M$6*'Eurostat Collected Portables GU'!M33</f>
        <v>6404.3571321932914</v>
      </c>
      <c r="N40" s="4">
        <f>$N$6*'Eurostat Collected Portables GU'!N33</f>
        <v>8735.7149975037155</v>
      </c>
      <c r="O40" s="4">
        <f>$O$6*'Eurostat Collected Portables GU'!O33</f>
        <v>9623.2994977528015</v>
      </c>
      <c r="P40" s="4">
        <f>$P$6*'Eurostat Collected Portables GU'!P33</f>
        <v>10378.090390590587</v>
      </c>
      <c r="Q40" s="4">
        <f>$Q$6*'Eurostat Collected Portables GU'!Q33</f>
        <v>12108.029968695582</v>
      </c>
      <c r="R40" s="4">
        <f>$R$6*'Eurostat Collected Portables GU'!R33</f>
        <v>13558.680364486827</v>
      </c>
      <c r="S40" s="4">
        <f>$S$6*'Eurostat Collected Portables GU'!S33</f>
        <v>13616.187310333118</v>
      </c>
      <c r="T40" s="4">
        <f>$T$6*'Eurostat Collected Portables GU'!T33</f>
        <v>14281.984151519311</v>
      </c>
      <c r="U40" s="4">
        <f>$U$6*'Eurostat Collected Portables GU'!U33</f>
        <v>14110.106951909876</v>
      </c>
      <c r="V40" s="4">
        <f>$V$6*'Eurostat Collected Portables GU'!V33</f>
        <v>13399.624358694109</v>
      </c>
      <c r="W40" s="4">
        <f>$W$6*'Eurostat Collected Portables GU'!W33</f>
        <v>14599.184009607812</v>
      </c>
      <c r="X40" s="51">
        <f t="shared" si="4"/>
        <v>15329.143210088203</v>
      </c>
      <c r="Y40" s="51">
        <f t="shared" si="20"/>
        <v>16095.600370592612</v>
      </c>
      <c r="Z40" s="51">
        <f t="shared" si="20"/>
        <v>16900.380389122241</v>
      </c>
      <c r="AA40" s="51">
        <f t="shared" si="20"/>
        <v>17745.399408578352</v>
      </c>
      <c r="AB40" s="51">
        <f t="shared" si="20"/>
        <v>18632.669379007271</v>
      </c>
      <c r="AC40" s="51">
        <f t="shared" si="20"/>
        <v>19564.302847957635</v>
      </c>
      <c r="AD40" s="51">
        <f t="shared" si="20"/>
        <v>20542.517990355518</v>
      </c>
      <c r="AE40" s="51">
        <f t="shared" si="20"/>
        <v>21569.643889873296</v>
      </c>
      <c r="AF40" s="51">
        <f t="shared" si="20"/>
        <v>22648.126084366959</v>
      </c>
      <c r="AG40" s="51">
        <f t="shared" si="20"/>
        <v>23780.532388585307</v>
      </c>
      <c r="AH40" s="51">
        <f t="shared" si="20"/>
        <v>24969.55900801457</v>
      </c>
      <c r="AI40" s="51">
        <f t="shared" si="20"/>
        <v>26218.036958415298</v>
      </c>
      <c r="AJ40" s="51">
        <f t="shared" si="20"/>
        <v>27528.938806336064</v>
      </c>
      <c r="AK40" s="51">
        <f t="shared" si="20"/>
        <v>28905.385746652868</v>
      </c>
      <c r="AL40" s="51">
        <f t="shared" si="20"/>
        <v>30350.655033985513</v>
      </c>
      <c r="AM40" s="51">
        <f t="shared" si="20"/>
        <v>31868.18778568479</v>
      </c>
      <c r="AN40" s="51">
        <f t="shared" ref="AN40:AO40" si="37">AM40+(AM40*0.05)</f>
        <v>33461.597174969029</v>
      </c>
      <c r="AO40" s="51">
        <f t="shared" si="37"/>
        <v>35134.677033717482</v>
      </c>
      <c r="AP40" s="51">
        <f t="shared" si="5"/>
        <v>36540.064115066183</v>
      </c>
      <c r="AQ40" s="51">
        <f t="shared" si="29"/>
        <v>38001.66667966883</v>
      </c>
      <c r="AR40" s="51">
        <f t="shared" si="29"/>
        <v>39521.733346855581</v>
      </c>
      <c r="AS40" s="51">
        <f t="shared" si="29"/>
        <v>41102.602680729804</v>
      </c>
      <c r="AT40" s="51">
        <f t="shared" si="29"/>
        <v>42746.706787958996</v>
      </c>
      <c r="AU40" s="51">
        <f t="shared" si="29"/>
        <v>44456.575059477356</v>
      </c>
      <c r="AV40" s="51">
        <f t="shared" si="29"/>
        <v>46234.838061856448</v>
      </c>
      <c r="AW40" s="51">
        <f t="shared" si="29"/>
        <v>48084.231584330708</v>
      </c>
      <c r="AX40" s="51">
        <f t="shared" si="29"/>
        <v>50007.600847703936</v>
      </c>
      <c r="AY40" s="51">
        <f t="shared" si="29"/>
        <v>52007.904881612092</v>
      </c>
      <c r="AZ40" s="51">
        <f t="shared" si="29"/>
        <v>54088.221076876573</v>
      </c>
    </row>
    <row r="41" spans="1:52" x14ac:dyDescent="0.35">
      <c r="A41" s="1" t="s">
        <v>31</v>
      </c>
      <c r="B41" s="4">
        <f>SUM(B10:B40)</f>
        <v>45895.140928565866</v>
      </c>
      <c r="C41" s="4">
        <f t="shared" ref="C41:W41" si="38">SUM(C10:C40)</f>
        <v>46813.043747137184</v>
      </c>
      <c r="D41" s="4">
        <f t="shared" si="38"/>
        <v>47749.304622079944</v>
      </c>
      <c r="E41" s="4">
        <f t="shared" si="38"/>
        <v>48704.290714521521</v>
      </c>
      <c r="F41" s="4">
        <f t="shared" si="38"/>
        <v>49678.376528811947</v>
      </c>
      <c r="G41" s="4">
        <f t="shared" si="38"/>
        <v>50671.944059388195</v>
      </c>
      <c r="H41" s="4">
        <f t="shared" si="38"/>
        <v>51685.382940575968</v>
      </c>
      <c r="I41" s="4">
        <f t="shared" si="38"/>
        <v>52719.090599387491</v>
      </c>
      <c r="J41" s="4">
        <f t="shared" si="38"/>
        <v>53773.472411375216</v>
      </c>
      <c r="K41" s="4">
        <f t="shared" si="38"/>
        <v>54848.941859602739</v>
      </c>
      <c r="L41" s="4">
        <f t="shared" si="38"/>
        <v>55945.920696794805</v>
      </c>
      <c r="M41" s="4">
        <f t="shared" si="38"/>
        <v>57064.839110730696</v>
      </c>
      <c r="N41" s="4">
        <f t="shared" si="38"/>
        <v>62505.352878843922</v>
      </c>
      <c r="O41" s="4">
        <f t="shared" si="38"/>
        <v>63450.403419267495</v>
      </c>
      <c r="P41" s="4">
        <f t="shared" si="38"/>
        <v>67357.821023779485</v>
      </c>
      <c r="Q41" s="4">
        <f t="shared" si="38"/>
        <v>74187.662364936376</v>
      </c>
      <c r="R41" s="4">
        <f t="shared" si="38"/>
        <v>81742.76295919402</v>
      </c>
      <c r="S41" s="4">
        <f t="shared" si="38"/>
        <v>82315.052271385604</v>
      </c>
      <c r="T41" s="4">
        <f t="shared" si="38"/>
        <v>90098.964829431148</v>
      </c>
      <c r="U41" s="4">
        <f t="shared" si="38"/>
        <v>98815.95802686103</v>
      </c>
      <c r="V41" s="4">
        <f t="shared" si="38"/>
        <v>92491.674581538638</v>
      </c>
      <c r="W41" s="4">
        <f t="shared" si="38"/>
        <v>106953.29353729589</v>
      </c>
      <c r="X41" s="4">
        <f t="shared" ref="X41:AZ41" si="39">SUM(X10:X40)</f>
        <v>112300.95821416077</v>
      </c>
      <c r="Y41" s="4">
        <f t="shared" si="39"/>
        <v>117916.00612486874</v>
      </c>
      <c r="Z41" s="4">
        <f t="shared" si="39"/>
        <v>123811.80643111217</v>
      </c>
      <c r="AA41" s="4">
        <f t="shared" si="39"/>
        <v>130002.39675266779</v>
      </c>
      <c r="AB41" s="4">
        <f t="shared" si="39"/>
        <v>136502.51659030121</v>
      </c>
      <c r="AC41" s="4">
        <f t="shared" si="39"/>
        <v>143327.64241981629</v>
      </c>
      <c r="AD41" s="4">
        <f t="shared" si="39"/>
        <v>150494.02454080703</v>
      </c>
      <c r="AE41" s="4">
        <f t="shared" si="39"/>
        <v>158018.72576784744</v>
      </c>
      <c r="AF41" s="4">
        <f t="shared" si="39"/>
        <v>165919.66205623982</v>
      </c>
      <c r="AG41" s="4">
        <f t="shared" si="39"/>
        <v>174215.64515905184</v>
      </c>
      <c r="AH41" s="4">
        <f t="shared" si="39"/>
        <v>182926.42741700436</v>
      </c>
      <c r="AI41" s="4">
        <f t="shared" si="39"/>
        <v>192072.74878785457</v>
      </c>
      <c r="AJ41" s="4">
        <f t="shared" si="39"/>
        <v>201676.38622724731</v>
      </c>
      <c r="AK41" s="4">
        <f t="shared" si="39"/>
        <v>211760.20553860971</v>
      </c>
      <c r="AL41" s="4">
        <f t="shared" si="39"/>
        <v>222348.2158155402</v>
      </c>
      <c r="AM41" s="4">
        <f t="shared" si="39"/>
        <v>233465.62660631718</v>
      </c>
      <c r="AN41" s="4">
        <f t="shared" si="39"/>
        <v>245138.9079366331</v>
      </c>
      <c r="AO41" s="4">
        <f t="shared" si="39"/>
        <v>257395.85333346468</v>
      </c>
      <c r="AP41" s="4">
        <f t="shared" si="39"/>
        <v>267691.6874668033</v>
      </c>
      <c r="AQ41" s="4">
        <f t="shared" si="39"/>
        <v>278399.35496547545</v>
      </c>
      <c r="AR41" s="4">
        <f t="shared" si="39"/>
        <v>289535.32916409441</v>
      </c>
      <c r="AS41" s="4">
        <f t="shared" si="39"/>
        <v>301116.74233065825</v>
      </c>
      <c r="AT41" s="4">
        <f t="shared" si="39"/>
        <v>313161.41202388454</v>
      </c>
      <c r="AU41" s="4">
        <f t="shared" si="39"/>
        <v>325687.86850483989</v>
      </c>
      <c r="AV41" s="4">
        <f t="shared" si="39"/>
        <v>338715.3832450335</v>
      </c>
      <c r="AW41" s="4">
        <f t="shared" si="39"/>
        <v>352263.99857483484</v>
      </c>
      <c r="AX41" s="4">
        <f t="shared" si="39"/>
        <v>366354.55851782829</v>
      </c>
      <c r="AY41" s="4">
        <f t="shared" si="39"/>
        <v>381008.74085854139</v>
      </c>
      <c r="AZ41" s="4">
        <f t="shared" si="39"/>
        <v>396249.09049288294</v>
      </c>
    </row>
    <row r="42" spans="1:52" x14ac:dyDescent="0.35">
      <c r="A42" s="1" t="s">
        <v>68</v>
      </c>
      <c r="B42" s="46">
        <f>_xlfn.RRI(1,B41,C41)</f>
        <v>2.0000000000000018E-2</v>
      </c>
      <c r="C42" s="46">
        <f t="shared" ref="C42:AZ42" si="40">_xlfn.RRI(1,C41,D41)</f>
        <v>2.000000000000024E-2</v>
      </c>
      <c r="D42" s="46">
        <f t="shared" si="40"/>
        <v>1.9999999999999574E-2</v>
      </c>
      <c r="E42" s="46">
        <f t="shared" si="40"/>
        <v>1.9999999999999796E-2</v>
      </c>
      <c r="F42" s="46">
        <f t="shared" si="40"/>
        <v>2.000000000000024E-2</v>
      </c>
      <c r="G42" s="46">
        <f t="shared" si="40"/>
        <v>2.000000000000024E-2</v>
      </c>
      <c r="H42" s="46">
        <f t="shared" si="40"/>
        <v>2.0000000000000018E-2</v>
      </c>
      <c r="I42" s="46">
        <f t="shared" si="40"/>
        <v>1.9999999999999574E-2</v>
      </c>
      <c r="J42" s="46">
        <f t="shared" si="40"/>
        <v>2.000000000000024E-2</v>
      </c>
      <c r="K42" s="46">
        <f t="shared" si="40"/>
        <v>2.000000000000024E-2</v>
      </c>
      <c r="L42" s="46">
        <f t="shared" si="40"/>
        <v>2.0000000000000018E-2</v>
      </c>
      <c r="M42" s="46">
        <f t="shared" si="40"/>
        <v>9.5339158979424354E-2</v>
      </c>
      <c r="N42" s="46">
        <f t="shared" si="40"/>
        <v>1.511951371997533E-2</v>
      </c>
      <c r="O42" s="46">
        <f t="shared" si="40"/>
        <v>6.158223421674025E-2</v>
      </c>
      <c r="P42" s="46">
        <f t="shared" si="40"/>
        <v>0.10139641154285162</v>
      </c>
      <c r="Q42" s="46">
        <f t="shared" si="40"/>
        <v>0.10183769582998004</v>
      </c>
      <c r="R42" s="46">
        <f t="shared" si="40"/>
        <v>7.0011006659669306E-3</v>
      </c>
      <c r="S42" s="46">
        <f t="shared" si="40"/>
        <v>9.4562444452840344E-2</v>
      </c>
      <c r="T42" s="46">
        <f t="shared" si="40"/>
        <v>9.674909377629648E-2</v>
      </c>
      <c r="U42" s="46">
        <f t="shared" si="40"/>
        <v>-6.4000628760824907E-2</v>
      </c>
      <c r="V42" s="46">
        <f t="shared" si="40"/>
        <v>0.15635589928700244</v>
      </c>
      <c r="W42" s="46">
        <f t="shared" si="40"/>
        <v>5.0000000000000711E-2</v>
      </c>
      <c r="X42" s="39">
        <f t="shared" si="40"/>
        <v>4.9999999999999378E-2</v>
      </c>
      <c r="Y42" s="39">
        <f t="shared" si="40"/>
        <v>4.9999999999999822E-2</v>
      </c>
      <c r="Z42" s="39">
        <f t="shared" si="40"/>
        <v>5.0000000000000044E-2</v>
      </c>
      <c r="AA42" s="39">
        <f t="shared" si="40"/>
        <v>5.0000000000000266E-2</v>
      </c>
      <c r="AB42" s="39">
        <f t="shared" si="40"/>
        <v>5.0000000000000044E-2</v>
      </c>
      <c r="AC42" s="39">
        <f t="shared" si="40"/>
        <v>4.99999999999996E-2</v>
      </c>
      <c r="AD42" s="39">
        <f t="shared" si="40"/>
        <v>5.0000000000000266E-2</v>
      </c>
      <c r="AE42" s="39">
        <f t="shared" si="40"/>
        <v>5.0000000000000044E-2</v>
      </c>
      <c r="AF42" s="39">
        <f t="shared" si="40"/>
        <v>5.0000000000000266E-2</v>
      </c>
      <c r="AG42" s="39">
        <f t="shared" si="40"/>
        <v>4.99999999999996E-2</v>
      </c>
      <c r="AH42" s="39">
        <f t="shared" si="40"/>
        <v>4.9999999999999822E-2</v>
      </c>
      <c r="AI42" s="39">
        <f t="shared" si="40"/>
        <v>5.0000000000000044E-2</v>
      </c>
      <c r="AJ42" s="39">
        <f t="shared" si="40"/>
        <v>5.0000000000000266E-2</v>
      </c>
      <c r="AK42" s="39">
        <f t="shared" si="40"/>
        <v>5.0000000000000044E-2</v>
      </c>
      <c r="AL42" s="39">
        <f t="shared" si="40"/>
        <v>4.9999999999999822E-2</v>
      </c>
      <c r="AM42" s="39">
        <f t="shared" si="40"/>
        <v>5.0000000000000266E-2</v>
      </c>
      <c r="AN42" s="39">
        <f t="shared" si="40"/>
        <v>4.99999999999996E-2</v>
      </c>
      <c r="AO42" s="39">
        <f t="shared" si="40"/>
        <v>4.0000000000000036E-2</v>
      </c>
      <c r="AP42" s="39">
        <f t="shared" si="40"/>
        <v>4.0000000000000036E-2</v>
      </c>
      <c r="AQ42" s="39">
        <f t="shared" si="40"/>
        <v>3.9999999999999813E-2</v>
      </c>
      <c r="AR42" s="39">
        <f t="shared" si="40"/>
        <v>4.0000000000000258E-2</v>
      </c>
      <c r="AS42" s="39">
        <f t="shared" si="40"/>
        <v>3.9999999999999813E-2</v>
      </c>
      <c r="AT42" s="39">
        <f t="shared" si="40"/>
        <v>3.9999999999999813E-2</v>
      </c>
      <c r="AU42" s="39">
        <f t="shared" si="40"/>
        <v>4.0000000000000036E-2</v>
      </c>
      <c r="AV42" s="39">
        <f t="shared" si="40"/>
        <v>4.0000000000000036E-2</v>
      </c>
      <c r="AW42" s="39">
        <f t="shared" si="40"/>
        <v>4.0000000000000258E-2</v>
      </c>
      <c r="AX42" s="39">
        <f t="shared" si="40"/>
        <v>3.9999999999999813E-2</v>
      </c>
      <c r="AY42" s="39">
        <f t="shared" si="40"/>
        <v>3.9999999999999813E-2</v>
      </c>
      <c r="AZ42" s="39">
        <f t="shared" si="40"/>
        <v>-1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24" t="s">
        <v>44</v>
      </c>
      <c r="B44" s="24"/>
      <c r="C44" s="24"/>
      <c r="D44" s="24"/>
      <c r="E44" s="24"/>
      <c r="F44" s="24"/>
      <c r="G44" s="6"/>
      <c r="H44" s="6"/>
      <c r="I44" s="6"/>
      <c r="J44" s="6"/>
      <c r="K44" s="6"/>
      <c r="L44" s="6"/>
      <c r="M44" s="2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C272-5018-4061-82C4-E899DD524A74}">
  <sheetPr>
    <tabColor theme="7" tint="0.79998168889431442"/>
  </sheetPr>
  <dimension ref="A1:AZ44"/>
  <sheetViews>
    <sheetView topLeftCell="T1" zoomScale="70" zoomScaleNormal="70" workbookViewId="0">
      <selection activeCell="AY58" sqref="AY58"/>
    </sheetView>
  </sheetViews>
  <sheetFormatPr baseColWidth="10" defaultRowHeight="14.5" x14ac:dyDescent="0.35"/>
  <cols>
    <col min="1" max="1" width="30.1796875" customWidth="1"/>
    <col min="2" max="3" width="10.0898437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1" t="s">
        <v>66</v>
      </c>
      <c r="B1" s="1" t="s">
        <v>69</v>
      </c>
      <c r="C1" s="1" t="s">
        <v>71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33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2.7023356871265617E-2</v>
      </c>
      <c r="N4" s="12">
        <v>3.1010957204879057E-2</v>
      </c>
      <c r="O4" s="12">
        <v>3.8126729199001279E-2</v>
      </c>
      <c r="P4" s="12">
        <v>3.5026969434640738E-2</v>
      </c>
      <c r="Q4" s="12">
        <v>3.3996359854394177E-2</v>
      </c>
      <c r="R4" s="12">
        <v>3.4014031571034831E-2</v>
      </c>
      <c r="S4" s="12">
        <v>4.9543067624387711E-2</v>
      </c>
      <c r="T4" s="12">
        <v>2.7387377514771286E-2</v>
      </c>
      <c r="U4" s="12">
        <v>2.4556745604445283E-2</v>
      </c>
      <c r="V4" s="12">
        <v>1.9815844616376532E-2</v>
      </c>
      <c r="W4" s="2">
        <v>1.9980496922170531E-2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7.1010998447666535E-2</v>
      </c>
      <c r="N5" s="12">
        <v>6.7381830372108611E-2</v>
      </c>
      <c r="O5" s="12">
        <v>7.5881881715974694E-2</v>
      </c>
      <c r="P5" s="12">
        <v>7.3957932727864398E-2</v>
      </c>
      <c r="Q5" s="12">
        <v>7.0413363533408796E-2</v>
      </c>
      <c r="R5" s="12">
        <v>6.6987441987441984E-2</v>
      </c>
      <c r="S5" s="12">
        <v>5.9343252654905469E-2</v>
      </c>
      <c r="T5" s="12">
        <v>4.2323235487610043E-2</v>
      </c>
      <c r="U5" s="13"/>
      <c r="V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3.1655870876997901E-2</v>
      </c>
      <c r="N6" s="15">
        <v>3.4860278301873507E-2</v>
      </c>
      <c r="O6" s="15">
        <v>4.214312701860673E-2</v>
      </c>
      <c r="P6" s="15">
        <v>3.918979132281325E-2</v>
      </c>
      <c r="Q6" s="15">
        <v>3.7897041756016006E-2</v>
      </c>
      <c r="R6" s="15">
        <v>3.7560056655828317E-2</v>
      </c>
      <c r="S6" s="15">
        <v>5.0606192472778193E-2</v>
      </c>
      <c r="T6" s="15">
        <v>2.9020101246554738E-2</v>
      </c>
      <c r="U6" s="15">
        <v>2.4556745604445283E-2</v>
      </c>
      <c r="V6" s="16">
        <v>1.9815844616376532E-2</v>
      </c>
      <c r="W6" s="44">
        <v>1.9980496922170531E-2</v>
      </c>
    </row>
    <row r="7" spans="1:52" x14ac:dyDescent="0.35">
      <c r="A7" s="1"/>
      <c r="B7" s="26"/>
      <c r="C7" s="2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x14ac:dyDescent="0.35">
      <c r="A8" s="1"/>
      <c r="B8" s="26"/>
      <c r="C8" s="2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7"/>
      <c r="X8" s="49" t="s">
        <v>79</v>
      </c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35">
      <c r="A9" s="1"/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50">
        <v>2022</v>
      </c>
      <c r="Y9" s="50">
        <v>2023</v>
      </c>
      <c r="Z9" s="50">
        <v>2024</v>
      </c>
      <c r="AA9" s="50">
        <v>2025</v>
      </c>
      <c r="AB9" s="50">
        <v>2026</v>
      </c>
      <c r="AC9" s="50">
        <v>2027</v>
      </c>
      <c r="AD9" s="50">
        <v>2028</v>
      </c>
      <c r="AE9" s="50">
        <v>2029</v>
      </c>
      <c r="AF9" s="50">
        <v>2030</v>
      </c>
      <c r="AG9" s="50">
        <v>2031</v>
      </c>
      <c r="AH9" s="50">
        <v>2032</v>
      </c>
      <c r="AI9" s="50">
        <v>2033</v>
      </c>
      <c r="AJ9" s="50">
        <v>2034</v>
      </c>
      <c r="AK9" s="50">
        <v>2035</v>
      </c>
      <c r="AL9" s="50">
        <v>2036</v>
      </c>
      <c r="AM9" s="50">
        <v>2037</v>
      </c>
      <c r="AN9" s="50">
        <v>2038</v>
      </c>
      <c r="AO9" s="50">
        <v>2039</v>
      </c>
      <c r="AP9" s="50">
        <v>2040</v>
      </c>
      <c r="AQ9" s="50">
        <v>2041</v>
      </c>
      <c r="AR9" s="50">
        <v>2042</v>
      </c>
      <c r="AS9" s="50">
        <v>2043</v>
      </c>
      <c r="AT9" s="50">
        <v>2044</v>
      </c>
      <c r="AU9" s="50">
        <v>2045</v>
      </c>
      <c r="AV9" s="50">
        <v>2046</v>
      </c>
      <c r="AW9" s="50">
        <v>2047</v>
      </c>
      <c r="AX9" s="50">
        <v>2048</v>
      </c>
      <c r="AY9" s="50">
        <v>2049</v>
      </c>
      <c r="AZ9" s="50">
        <v>2050</v>
      </c>
    </row>
    <row r="10" spans="1:52" ht="14.5" customHeight="1" x14ac:dyDescent="0.35">
      <c r="A10" s="1" t="s">
        <v>0</v>
      </c>
      <c r="B10" s="23">
        <f>C10/1.14</f>
        <v>19.651661929672038</v>
      </c>
      <c r="C10" s="23">
        <f>D10/1.14</f>
        <v>22.402894599826123</v>
      </c>
      <c r="D10" s="23">
        <f>E10/1.14</f>
        <v>25.539299843801778</v>
      </c>
      <c r="E10" s="23">
        <f>F10/1.06</f>
        <v>29.114801821934027</v>
      </c>
      <c r="F10" s="23">
        <f>G10/1.24</f>
        <v>30.861689931250069</v>
      </c>
      <c r="G10" s="23">
        <f>H10/1.14</f>
        <v>38.268495514750086</v>
      </c>
      <c r="H10" s="23">
        <f>I10/(1-0.21)</f>
        <v>43.626084886815093</v>
      </c>
      <c r="I10" s="23">
        <f>J10/1.16</f>
        <v>34.464607060583923</v>
      </c>
      <c r="J10" s="23">
        <f>K10/(1-0.14)</f>
        <v>39.978944190277346</v>
      </c>
      <c r="K10" s="23">
        <f>L10/1.26</f>
        <v>34.381892003638519</v>
      </c>
      <c r="L10" s="23">
        <f>M10/1.27</f>
        <v>43.321183924584531</v>
      </c>
      <c r="M10" s="4">
        <f>$M$6*'Eurostat Collected Portables GU'!M3</f>
        <v>55.017903584222353</v>
      </c>
      <c r="N10" s="4">
        <f>$N$6*'Eurostat Collected Portables GU'!N3</f>
        <v>66.54827127827653</v>
      </c>
      <c r="O10" s="4">
        <f>$O$6*'Eurostat Collected Portables GU'!O3</f>
        <v>83.274818988766896</v>
      </c>
      <c r="P10" s="4">
        <f>$P$6*'Eurostat Collected Portables GU'!P3</f>
        <v>82.180992403939385</v>
      </c>
      <c r="Q10" s="4">
        <f>$Q$6*'Eurostat Collected Portables GU'!Q3</f>
        <v>87.125298997080804</v>
      </c>
      <c r="R10" s="4">
        <f>$R$6*'Eurostat Collected Portables GU'!R3</f>
        <v>82.181403962952359</v>
      </c>
      <c r="S10" s="4">
        <f>$S$6*'Eurostat Collected Portables GU'!S3</f>
        <v>107.13330946487143</v>
      </c>
      <c r="T10" s="4">
        <f>$T$6*'Eurostat Collected Portables GU'!T3</f>
        <v>65.875629829679255</v>
      </c>
      <c r="U10" s="4">
        <f>$U$6*'Eurostat Collected Portables GU'!U3</f>
        <v>58.34682755616199</v>
      </c>
      <c r="V10" s="4">
        <f>$V$6*'Eurostat Collected Portables GU'!V3</f>
        <v>56.059024419729212</v>
      </c>
      <c r="W10" s="4">
        <f>$W$6*'Eurostat Collected Portables GU'!W3</f>
        <v>55.345976474412375</v>
      </c>
      <c r="X10" s="51">
        <f>W10-(W10*0.01)</f>
        <v>54.792516709668249</v>
      </c>
      <c r="Y10" s="51">
        <f t="shared" ref="Y10:AN24" si="0">X10-(X10*0.01)</f>
        <v>54.24459154257157</v>
      </c>
      <c r="Z10" s="51">
        <f t="shared" si="0"/>
        <v>53.702145627145853</v>
      </c>
      <c r="AA10" s="51">
        <f t="shared" si="0"/>
        <v>53.165124170874392</v>
      </c>
      <c r="AB10" s="51">
        <f t="shared" si="0"/>
        <v>52.633472929165649</v>
      </c>
      <c r="AC10" s="51">
        <f t="shared" si="0"/>
        <v>52.107138199873994</v>
      </c>
      <c r="AD10" s="51">
        <f t="shared" si="0"/>
        <v>51.586066817875256</v>
      </c>
      <c r="AE10" s="51">
        <f t="shared" si="0"/>
        <v>51.070206149696503</v>
      </c>
      <c r="AF10" s="51">
        <f t="shared" si="0"/>
        <v>50.559504088199539</v>
      </c>
      <c r="AG10" s="51">
        <f t="shared" si="0"/>
        <v>50.053909047317546</v>
      </c>
      <c r="AH10" s="51">
        <f t="shared" si="0"/>
        <v>49.553369956844371</v>
      </c>
      <c r="AI10" s="51">
        <f t="shared" si="0"/>
        <v>49.05783625727593</v>
      </c>
      <c r="AJ10" s="51">
        <f t="shared" si="0"/>
        <v>48.567257894703168</v>
      </c>
      <c r="AK10" s="51">
        <f t="shared" si="0"/>
        <v>48.081585315756136</v>
      </c>
      <c r="AL10" s="51">
        <f t="shared" si="0"/>
        <v>47.600769462598578</v>
      </c>
      <c r="AM10" s="51">
        <f t="shared" ref="AM10:AZ25" si="1">AL10-(AL10*0.01)</f>
        <v>47.124761767972593</v>
      </c>
      <c r="AN10" s="51">
        <f t="shared" ref="AN10:AN24" si="2">AM10-(AM10*0.01)</f>
        <v>46.653514150292871</v>
      </c>
      <c r="AO10" s="51">
        <f t="shared" ref="AO10:AO24" si="3">AN10-(AN10*0.01)</f>
        <v>46.18697900878994</v>
      </c>
      <c r="AP10" s="51">
        <f t="shared" ref="AP10:AP24" si="4">AO10-(AO10*0.01)</f>
        <v>45.725109218702038</v>
      </c>
      <c r="AQ10" s="51">
        <f t="shared" ref="AQ10:AQ24" si="5">AP10-(AP10*0.01)</f>
        <v>45.267858126515016</v>
      </c>
      <c r="AR10" s="51">
        <f t="shared" ref="AR10:AR24" si="6">AQ10-(AQ10*0.01)</f>
        <v>44.815179545249869</v>
      </c>
      <c r="AS10" s="51">
        <f t="shared" ref="AS10:AS24" si="7">AR10-(AR10*0.01)</f>
        <v>44.367027749797373</v>
      </c>
      <c r="AT10" s="51">
        <f t="shared" ref="AT10:AT24" si="8">AS10-(AS10*0.01)</f>
        <v>43.923357472299401</v>
      </c>
      <c r="AU10" s="51">
        <f t="shared" ref="AU10:AU24" si="9">AT10-(AT10*0.01)</f>
        <v>43.48412389757641</v>
      </c>
      <c r="AV10" s="51">
        <f t="shared" ref="AV10:AV24" si="10">AU10-(AU10*0.01)</f>
        <v>43.049282658600646</v>
      </c>
      <c r="AW10" s="51">
        <f t="shared" ref="AW10:AW24" si="11">AV10-(AV10*0.01)</f>
        <v>42.618789832014642</v>
      </c>
      <c r="AX10" s="51">
        <f t="shared" ref="AX10:AX24" si="12">AW10-(AW10*0.01)</f>
        <v>42.192601933694498</v>
      </c>
      <c r="AY10" s="51">
        <f t="shared" ref="AY10:AY24" si="13">AX10-(AX10*0.01)</f>
        <v>41.770675914357554</v>
      </c>
      <c r="AZ10" s="51">
        <f t="shared" ref="AZ10:AZ24" si="14">AY10-(AY10*0.01)</f>
        <v>41.352969155213977</v>
      </c>
    </row>
    <row r="11" spans="1:52" x14ac:dyDescent="0.35">
      <c r="A11" s="1" t="s">
        <v>1</v>
      </c>
      <c r="B11" s="23">
        <f t="shared" ref="B11:D11" si="15">C11/1.14</f>
        <v>25.203426030632318</v>
      </c>
      <c r="C11" s="23">
        <f t="shared" si="15"/>
        <v>28.731905674920842</v>
      </c>
      <c r="D11" s="23">
        <f t="shared" si="15"/>
        <v>32.754372469409759</v>
      </c>
      <c r="E11" s="23">
        <f t="shared" ref="E11:E40" si="16">F11/1.06</f>
        <v>37.339984615127122</v>
      </c>
      <c r="F11" s="23">
        <f t="shared" ref="F11:F40" si="17">G11/1.24</f>
        <v>39.580383692034751</v>
      </c>
      <c r="G11" s="23">
        <f t="shared" ref="G11:G40" si="18">H11/1.14</f>
        <v>49.079675778123089</v>
      </c>
      <c r="H11" s="23">
        <f t="shared" ref="H11:H40" si="19">I11/(1-0.21)</f>
        <v>55.950830387060314</v>
      </c>
      <c r="I11" s="23">
        <f t="shared" ref="I11:I40" si="20">J11/1.16</f>
        <v>44.201156005777648</v>
      </c>
      <c r="J11" s="23">
        <f t="shared" ref="J11:J40" si="21">K11/(1-0.14)</f>
        <v>51.273340966702065</v>
      </c>
      <c r="K11" s="23">
        <f t="shared" ref="K11:K40" si="22">L11/1.26</f>
        <v>44.095073231363777</v>
      </c>
      <c r="L11" s="23">
        <f t="shared" ref="L11:L40" si="23">M11/1.27</f>
        <v>55.559792271518361</v>
      </c>
      <c r="M11" s="4">
        <f>$M$6*'Eurostat Collected Portables GU'!M4</f>
        <v>70.560936184828321</v>
      </c>
      <c r="N11" s="4">
        <f>$N$6*'Eurostat Collected Portables GU'!N4</f>
        <v>79.237412580158477</v>
      </c>
      <c r="O11" s="4">
        <f>$O$6*'Eurostat Collected Portables GU'!O4</f>
        <v>96.844905888758262</v>
      </c>
      <c r="P11" s="4">
        <f>$P$6*'Eurostat Collected Portables GU'!P4</f>
        <v>91.821681069351442</v>
      </c>
      <c r="Q11" s="4">
        <f>$Q$6*'Eurostat Collected Portables GU'!Q4</f>
        <v>92.392987801167024</v>
      </c>
      <c r="R11" s="4">
        <f>$R$6*'Eurostat Collected Portables GU'!R4</f>
        <v>118.42685863582668</v>
      </c>
      <c r="S11" s="4">
        <f>$S$6*'Eurostat Collected Portables GU'!S4</f>
        <v>142.35521942592504</v>
      </c>
      <c r="T11" s="4">
        <f>$T$6*'Eurostat Collected Portables GU'!T4</f>
        <v>85.173997158638159</v>
      </c>
      <c r="U11" s="4">
        <f>$U$6*'Eurostat Collected Portables GU'!U4</f>
        <v>83.124583871047278</v>
      </c>
      <c r="V11" s="4">
        <f>$V$6*'Eurostat Collected Portables GU'!V4</f>
        <v>62.400094696969703</v>
      </c>
      <c r="W11" s="4">
        <f>$W$6*'Eurostat Collected Portables GU'!W4</f>
        <v>67.773845560002442</v>
      </c>
      <c r="X11" s="51">
        <f t="shared" ref="X11:AM40" si="24">W11-(W11*0.01)</f>
        <v>67.096107104402421</v>
      </c>
      <c r="Y11" s="51">
        <f t="shared" si="24"/>
        <v>66.425146033358402</v>
      </c>
      <c r="Z11" s="51">
        <f t="shared" si="24"/>
        <v>65.760894573024814</v>
      </c>
      <c r="AA11" s="51">
        <f t="shared" si="24"/>
        <v>65.103285627294568</v>
      </c>
      <c r="AB11" s="51">
        <f t="shared" si="24"/>
        <v>64.45225277102162</v>
      </c>
      <c r="AC11" s="51">
        <f t="shared" si="24"/>
        <v>63.807730243311404</v>
      </c>
      <c r="AD11" s="51">
        <f t="shared" si="24"/>
        <v>63.169652940878294</v>
      </c>
      <c r="AE11" s="51">
        <f t="shared" si="24"/>
        <v>62.537956411469509</v>
      </c>
      <c r="AF11" s="51">
        <f t="shared" si="24"/>
        <v>61.912576847354813</v>
      </c>
      <c r="AG11" s="51">
        <f t="shared" si="24"/>
        <v>61.293451078881269</v>
      </c>
      <c r="AH11" s="51">
        <f t="shared" si="24"/>
        <v>60.680516568092457</v>
      </c>
      <c r="AI11" s="51">
        <f t="shared" si="24"/>
        <v>60.073711402411533</v>
      </c>
      <c r="AJ11" s="51">
        <f t="shared" si="24"/>
        <v>59.47297428838742</v>
      </c>
      <c r="AK11" s="51">
        <f t="shared" si="24"/>
        <v>58.878244545503549</v>
      </c>
      <c r="AL11" s="51">
        <f t="shared" si="24"/>
        <v>58.28946210004851</v>
      </c>
      <c r="AM11" s="51">
        <f t="shared" si="1"/>
        <v>57.706567479048026</v>
      </c>
      <c r="AN11" s="51">
        <f t="shared" si="1"/>
        <v>57.129501804257544</v>
      </c>
      <c r="AO11" s="51">
        <f t="shared" si="1"/>
        <v>56.558206786214967</v>
      </c>
      <c r="AP11" s="51">
        <f t="shared" si="1"/>
        <v>55.992624718352815</v>
      </c>
      <c r="AQ11" s="51">
        <f t="shared" si="1"/>
        <v>55.432698471169289</v>
      </c>
      <c r="AR11" s="51">
        <f t="shared" si="1"/>
        <v>54.878371486457596</v>
      </c>
      <c r="AS11" s="51">
        <f t="shared" si="1"/>
        <v>54.329587771593019</v>
      </c>
      <c r="AT11" s="51">
        <f t="shared" si="1"/>
        <v>53.786291893877092</v>
      </c>
      <c r="AU11" s="51">
        <f t="shared" si="1"/>
        <v>53.248428974938321</v>
      </c>
      <c r="AV11" s="51">
        <f t="shared" si="1"/>
        <v>52.715944685188937</v>
      </c>
      <c r="AW11" s="51">
        <f t="shared" si="1"/>
        <v>52.188785238337047</v>
      </c>
      <c r="AX11" s="51">
        <f t="shared" si="1"/>
        <v>51.666897385953675</v>
      </c>
      <c r="AY11" s="51">
        <f t="shared" si="1"/>
        <v>51.150228412094137</v>
      </c>
      <c r="AZ11" s="51">
        <f t="shared" si="1"/>
        <v>50.638726127973193</v>
      </c>
    </row>
    <row r="12" spans="1:52" x14ac:dyDescent="0.35">
      <c r="A12" s="1" t="s">
        <v>2</v>
      </c>
      <c r="B12" s="23">
        <f t="shared" ref="B12:D12" si="25">C12/1.14</f>
        <v>1.2211619611073532</v>
      </c>
      <c r="C12" s="23">
        <f t="shared" si="25"/>
        <v>1.3921246356623826</v>
      </c>
      <c r="D12" s="23">
        <f t="shared" si="25"/>
        <v>1.587022084655116</v>
      </c>
      <c r="E12" s="23">
        <f t="shared" si="16"/>
        <v>1.809205176506832</v>
      </c>
      <c r="F12" s="23">
        <f t="shared" si="17"/>
        <v>1.917757487097242</v>
      </c>
      <c r="G12" s="23">
        <f t="shared" si="18"/>
        <v>2.37801928400058</v>
      </c>
      <c r="H12" s="23">
        <f t="shared" si="19"/>
        <v>2.710941983760661</v>
      </c>
      <c r="I12" s="23">
        <f t="shared" si="20"/>
        <v>2.1416441671709223</v>
      </c>
      <c r="J12" s="23">
        <f t="shared" si="21"/>
        <v>2.4843072339182695</v>
      </c>
      <c r="K12" s="23">
        <f t="shared" si="22"/>
        <v>2.1365042211697118</v>
      </c>
      <c r="L12" s="23">
        <f t="shared" si="23"/>
        <v>2.691995318673837</v>
      </c>
      <c r="M12" s="4">
        <f>$M$6*'Eurostat Collected Portables GU'!M5</f>
        <v>3.4188340547157732</v>
      </c>
      <c r="N12" s="4">
        <f>$N$6*'Eurostat Collected Portables GU'!N5</f>
        <v>9.0985326367889847</v>
      </c>
      <c r="O12" s="4">
        <f>$O$6*'Eurostat Collected Portables GU'!O5</f>
        <v>10.409352373595862</v>
      </c>
      <c r="P12" s="4">
        <f>$P$6*'Eurostat Collected Portables GU'!P5</f>
        <v>11.874506770812415</v>
      </c>
      <c r="Q12" s="4">
        <f>$Q$6*'Eurostat Collected Portables GU'!Q5</f>
        <v>12.202847445437154</v>
      </c>
      <c r="R12" s="4">
        <f>$R$6*'Eurostat Collected Portables GU'!R5</f>
        <v>13.59674050940985</v>
      </c>
      <c r="S12" s="4">
        <f>$S$6*'Eurostat Collected Portables GU'!S5</f>
        <v>19.635202679437938</v>
      </c>
      <c r="T12" s="4">
        <f>$T$6*'Eurostat Collected Portables GU'!T5</f>
        <v>11.666080701115005</v>
      </c>
      <c r="U12" s="4">
        <f>$U$6*'Eurostat Collected Portables GU'!U5</f>
        <v>9.6262442769425505</v>
      </c>
      <c r="V12" s="4">
        <f>$V$6*'Eurostat Collected Portables GU'!V5</f>
        <v>8.0848646034816252</v>
      </c>
      <c r="W12" s="4">
        <f>$W$6*'Eurostat Collected Portables GU'!W5</f>
        <v>8.9512626211323987</v>
      </c>
      <c r="X12" s="51">
        <f t="shared" si="24"/>
        <v>8.861749994921075</v>
      </c>
      <c r="Y12" s="51">
        <f t="shared" si="24"/>
        <v>8.7731324949718648</v>
      </c>
      <c r="Z12" s="51">
        <f t="shared" si="24"/>
        <v>8.6854011700221463</v>
      </c>
      <c r="AA12" s="51">
        <f t="shared" si="24"/>
        <v>8.5985471583219244</v>
      </c>
      <c r="AB12" s="51">
        <f t="shared" si="24"/>
        <v>8.5125616867387048</v>
      </c>
      <c r="AC12" s="51">
        <f t="shared" si="24"/>
        <v>8.4274360698713178</v>
      </c>
      <c r="AD12" s="51">
        <f t="shared" si="24"/>
        <v>8.3431617091726054</v>
      </c>
      <c r="AE12" s="51">
        <f t="shared" si="24"/>
        <v>8.2597300920808792</v>
      </c>
      <c r="AF12" s="51">
        <f t="shared" si="24"/>
        <v>8.1771327911600711</v>
      </c>
      <c r="AG12" s="51">
        <f t="shared" si="24"/>
        <v>8.0953614632484712</v>
      </c>
      <c r="AH12" s="51">
        <f t="shared" si="24"/>
        <v>8.0144078486159867</v>
      </c>
      <c r="AI12" s="51">
        <f t="shared" si="24"/>
        <v>7.9342637701298271</v>
      </c>
      <c r="AJ12" s="51">
        <f t="shared" si="24"/>
        <v>7.8549211324285286</v>
      </c>
      <c r="AK12" s="51">
        <f t="shared" si="24"/>
        <v>7.7763719211042437</v>
      </c>
      <c r="AL12" s="51">
        <f t="shared" si="24"/>
        <v>7.6986082018932009</v>
      </c>
      <c r="AM12" s="51">
        <f t="shared" si="1"/>
        <v>7.6216221198742691</v>
      </c>
      <c r="AN12" s="51">
        <f t="shared" si="1"/>
        <v>7.5454058986755266</v>
      </c>
      <c r="AO12" s="51">
        <f t="shared" si="1"/>
        <v>7.469951839688771</v>
      </c>
      <c r="AP12" s="51">
        <f t="shared" si="1"/>
        <v>7.395252321291883</v>
      </c>
      <c r="AQ12" s="51">
        <f t="shared" si="1"/>
        <v>7.3212997980789645</v>
      </c>
      <c r="AR12" s="51">
        <f t="shared" si="1"/>
        <v>7.2480868000981751</v>
      </c>
      <c r="AS12" s="51">
        <f t="shared" si="1"/>
        <v>7.1756059320971932</v>
      </c>
      <c r="AT12" s="51">
        <f t="shared" si="1"/>
        <v>7.1038498727762214</v>
      </c>
      <c r="AU12" s="51">
        <f t="shared" si="1"/>
        <v>7.0328113740484595</v>
      </c>
      <c r="AV12" s="51">
        <f t="shared" si="1"/>
        <v>6.9624832603079749</v>
      </c>
      <c r="AW12" s="51">
        <f t="shared" si="1"/>
        <v>6.892858427704895</v>
      </c>
      <c r="AX12" s="51">
        <f t="shared" si="1"/>
        <v>6.8239298434278464</v>
      </c>
      <c r="AY12" s="51">
        <f t="shared" si="1"/>
        <v>6.755690544993568</v>
      </c>
      <c r="AZ12" s="51">
        <f t="shared" si="1"/>
        <v>6.6881336395436319</v>
      </c>
    </row>
    <row r="13" spans="1:52" x14ac:dyDescent="0.35">
      <c r="A13" s="1" t="s">
        <v>3</v>
      </c>
      <c r="B13" s="23">
        <f t="shared" ref="B13:D13" si="26">C13/1.14</f>
        <v>0.75949476719126996</v>
      </c>
      <c r="C13" s="23">
        <f t="shared" si="26"/>
        <v>0.86582403459804769</v>
      </c>
      <c r="D13" s="23">
        <f t="shared" si="26"/>
        <v>0.98703939944177432</v>
      </c>
      <c r="E13" s="23">
        <f t="shared" si="16"/>
        <v>1.1252249153636227</v>
      </c>
      <c r="F13" s="23">
        <f t="shared" si="17"/>
        <v>1.1927384102854401</v>
      </c>
      <c r="G13" s="23">
        <f t="shared" si="18"/>
        <v>1.4789956287539459</v>
      </c>
      <c r="H13" s="23">
        <f t="shared" si="19"/>
        <v>1.6860550167794981</v>
      </c>
      <c r="I13" s="23">
        <f t="shared" si="20"/>
        <v>1.3319834632558036</v>
      </c>
      <c r="J13" s="23">
        <f t="shared" si="21"/>
        <v>1.5451008173767322</v>
      </c>
      <c r="K13" s="23">
        <f t="shared" si="22"/>
        <v>1.3287867029439897</v>
      </c>
      <c r="L13" s="23">
        <f t="shared" si="23"/>
        <v>1.6742712457094271</v>
      </c>
      <c r="M13" s="4">
        <f>$M$6*'Eurostat Collected Portables GU'!M6</f>
        <v>2.1263244820509724</v>
      </c>
      <c r="N13" s="4">
        <f>$N$6*'Eurostat Collected Portables GU'!N6</f>
        <v>2.4907221499881413</v>
      </c>
      <c r="O13" s="4">
        <f>$O$6*'Eurostat Collected Portables GU'!O6</f>
        <v>3.2028776534141112</v>
      </c>
      <c r="P13" s="4">
        <f>$P$6*'Eurostat Collected Portables GU'!P6</f>
        <v>2.821664975242554</v>
      </c>
      <c r="Q13" s="4">
        <f>$Q$6*'Eurostat Collected Portables GU'!Q6</f>
        <v>3.7139100920895687</v>
      </c>
      <c r="R13" s="4">
        <f>$R$6*'Eurostat Collected Portables GU'!R6</f>
        <v>12.657739093014143</v>
      </c>
      <c r="S13" s="4">
        <f>$S$6*'Eurostat Collected Portables GU'!S6</f>
        <v>24.088547617042419</v>
      </c>
      <c r="T13" s="4">
        <f>$T$6*'Eurostat Collected Portables GU'!T6</f>
        <v>15.235553154441238</v>
      </c>
      <c r="U13" s="4">
        <f>$U$6*'Eurostat Collected Portables GU'!U6</f>
        <v>15.98644138849388</v>
      </c>
      <c r="V13" s="4">
        <f>$V$6*'Eurostat Collected Portables GU'!V6</f>
        <v>11.810243391360412</v>
      </c>
      <c r="W13" s="4">
        <f>$W$6*'Eurostat Collected Portables GU'!W6</f>
        <v>14.725626231639682</v>
      </c>
      <c r="X13" s="51">
        <f t="shared" si="24"/>
        <v>14.578369969323285</v>
      </c>
      <c r="Y13" s="51">
        <f t="shared" si="24"/>
        <v>14.432586269630052</v>
      </c>
      <c r="Z13" s="51">
        <f t="shared" si="24"/>
        <v>14.288260406933752</v>
      </c>
      <c r="AA13" s="51">
        <f t="shared" si="24"/>
        <v>14.145377802864415</v>
      </c>
      <c r="AB13" s="51">
        <f t="shared" si="24"/>
        <v>14.00392402483577</v>
      </c>
      <c r="AC13" s="51">
        <f t="shared" si="24"/>
        <v>13.863884784587412</v>
      </c>
      <c r="AD13" s="51">
        <f t="shared" si="24"/>
        <v>13.725245936741539</v>
      </c>
      <c r="AE13" s="51">
        <f t="shared" si="24"/>
        <v>13.587993477374123</v>
      </c>
      <c r="AF13" s="51">
        <f t="shared" si="24"/>
        <v>13.452113542600381</v>
      </c>
      <c r="AG13" s="51">
        <f t="shared" si="24"/>
        <v>13.317592407174377</v>
      </c>
      <c r="AH13" s="51">
        <f t="shared" si="24"/>
        <v>13.184416483102634</v>
      </c>
      <c r="AI13" s="51">
        <f t="shared" si="24"/>
        <v>13.052572318271608</v>
      </c>
      <c r="AJ13" s="51">
        <f t="shared" si="24"/>
        <v>12.922046595088892</v>
      </c>
      <c r="AK13" s="51">
        <f t="shared" si="24"/>
        <v>12.792826129138003</v>
      </c>
      <c r="AL13" s="51">
        <f t="shared" si="24"/>
        <v>12.664897867846623</v>
      </c>
      <c r="AM13" s="51">
        <f t="shared" si="1"/>
        <v>12.538248889168157</v>
      </c>
      <c r="AN13" s="51">
        <f t="shared" si="1"/>
        <v>12.412866400276476</v>
      </c>
      <c r="AO13" s="51">
        <f t="shared" si="1"/>
        <v>12.288737736273712</v>
      </c>
      <c r="AP13" s="51">
        <f t="shared" si="1"/>
        <v>12.165850358910975</v>
      </c>
      <c r="AQ13" s="51">
        <f t="shared" si="1"/>
        <v>12.044191855321865</v>
      </c>
      <c r="AR13" s="51">
        <f t="shared" si="1"/>
        <v>11.923749936768646</v>
      </c>
      <c r="AS13" s="51">
        <f t="shared" si="1"/>
        <v>11.804512437400959</v>
      </c>
      <c r="AT13" s="51">
        <f t="shared" si="1"/>
        <v>11.686467313026949</v>
      </c>
      <c r="AU13" s="51">
        <f t="shared" si="1"/>
        <v>11.569602639896679</v>
      </c>
      <c r="AV13" s="51">
        <f t="shared" si="1"/>
        <v>11.453906613497713</v>
      </c>
      <c r="AW13" s="51">
        <f t="shared" si="1"/>
        <v>11.339367547362736</v>
      </c>
      <c r="AX13" s="51">
        <f t="shared" si="1"/>
        <v>11.225973871889108</v>
      </c>
      <c r="AY13" s="51">
        <f t="shared" si="1"/>
        <v>11.113714133170218</v>
      </c>
      <c r="AZ13" s="51">
        <f t="shared" si="1"/>
        <v>11.002576991838515</v>
      </c>
    </row>
    <row r="14" spans="1:52" x14ac:dyDescent="0.35">
      <c r="A14" s="1" t="s">
        <v>4</v>
      </c>
      <c r="B14" s="23">
        <f t="shared" ref="B14:D14" si="27">C14/1.14</f>
        <v>0.37313282144946908</v>
      </c>
      <c r="C14" s="23">
        <f t="shared" si="27"/>
        <v>0.42537141645239468</v>
      </c>
      <c r="D14" s="23">
        <f t="shared" si="27"/>
        <v>0.48492341475572986</v>
      </c>
      <c r="E14" s="23">
        <f t="shared" si="16"/>
        <v>0.552812692821532</v>
      </c>
      <c r="F14" s="23">
        <f t="shared" si="17"/>
        <v>0.58598145439082394</v>
      </c>
      <c r="G14" s="23">
        <f t="shared" si="18"/>
        <v>0.72661700344462166</v>
      </c>
      <c r="H14" s="23">
        <f t="shared" si="19"/>
        <v>0.82834338392686857</v>
      </c>
      <c r="I14" s="23">
        <f t="shared" si="20"/>
        <v>0.65439127330222624</v>
      </c>
      <c r="J14" s="23">
        <f t="shared" si="21"/>
        <v>0.7590938770305824</v>
      </c>
      <c r="K14" s="23">
        <f t="shared" si="22"/>
        <v>0.65282073424630083</v>
      </c>
      <c r="L14" s="23">
        <f t="shared" si="23"/>
        <v>0.8225541251503391</v>
      </c>
      <c r="M14" s="4">
        <f>$M$6*'Eurostat Collected Portables GU'!M7</f>
        <v>1.0446437389409307</v>
      </c>
      <c r="N14" s="4">
        <f>$N$6*'Eurostat Collected Portables GU'!N7</f>
        <v>1.0806686273580788</v>
      </c>
      <c r="O14" s="4">
        <f>$O$6*'Eurostat Collected Portables GU'!O7</f>
        <v>1.6435819537256624</v>
      </c>
      <c r="P14" s="4">
        <f>$P$6*'Eurostat Collected Portables GU'!P7</f>
        <v>1.6067814442353432</v>
      </c>
      <c r="Q14" s="4">
        <f>$Q$6*'Eurostat Collected Portables GU'!Q7</f>
        <v>2.0843372965808804</v>
      </c>
      <c r="R14" s="4">
        <f>$R$6*'Eurostat Collected Portables GU'!R7</f>
        <v>2.140923229382214</v>
      </c>
      <c r="S14" s="4">
        <f>$S$6*'Eurostat Collected Portables GU'!S7</f>
        <v>3.2387963182578043</v>
      </c>
      <c r="T14" s="4">
        <f>$T$6*'Eurostat Collected Portables GU'!T7</f>
        <v>2.2345477959847146</v>
      </c>
      <c r="U14" s="4">
        <f>$U$6*'Eurostat Collected Portables GU'!U7</f>
        <v>2.0627666307734036</v>
      </c>
      <c r="V14" s="4">
        <f>$V$6*'Eurostat Collected Portables GU'!V7</f>
        <v>1.5852675693101226</v>
      </c>
      <c r="W14" s="4">
        <f>$W$6*'Eurostat Collected Portables GU'!W7</f>
        <v>1.7782642260731774</v>
      </c>
      <c r="X14" s="51">
        <f t="shared" si="24"/>
        <v>1.7604815838124457</v>
      </c>
      <c r="Y14" s="51">
        <f t="shared" si="24"/>
        <v>1.7428767679743211</v>
      </c>
      <c r="Z14" s="51">
        <f t="shared" si="24"/>
        <v>1.725448000294578</v>
      </c>
      <c r="AA14" s="51">
        <f t="shared" si="24"/>
        <v>1.7081935202916323</v>
      </c>
      <c r="AB14" s="51">
        <f t="shared" si="24"/>
        <v>1.691111585088716</v>
      </c>
      <c r="AC14" s="51">
        <f t="shared" si="24"/>
        <v>1.6742004692378287</v>
      </c>
      <c r="AD14" s="51">
        <f t="shared" si="24"/>
        <v>1.6574584645454504</v>
      </c>
      <c r="AE14" s="51">
        <f t="shared" si="24"/>
        <v>1.6408838798999958</v>
      </c>
      <c r="AF14" s="51">
        <f t="shared" si="24"/>
        <v>1.6244750411009958</v>
      </c>
      <c r="AG14" s="51">
        <f t="shared" si="24"/>
        <v>1.6082302906899859</v>
      </c>
      <c r="AH14" s="51">
        <f t="shared" si="24"/>
        <v>1.592147987783086</v>
      </c>
      <c r="AI14" s="51">
        <f t="shared" si="24"/>
        <v>1.5762265079052551</v>
      </c>
      <c r="AJ14" s="51">
        <f t="shared" si="24"/>
        <v>1.5604642428262026</v>
      </c>
      <c r="AK14" s="51">
        <f t="shared" si="24"/>
        <v>1.5448596003979405</v>
      </c>
      <c r="AL14" s="51">
        <f t="shared" si="24"/>
        <v>1.529411004393961</v>
      </c>
      <c r="AM14" s="51">
        <f t="shared" si="1"/>
        <v>1.5141168943500214</v>
      </c>
      <c r="AN14" s="51">
        <f t="shared" si="1"/>
        <v>1.4989757254065212</v>
      </c>
      <c r="AO14" s="51">
        <f t="shared" si="1"/>
        <v>1.4839859681524561</v>
      </c>
      <c r="AP14" s="51">
        <f t="shared" si="1"/>
        <v>1.4691461084709316</v>
      </c>
      <c r="AQ14" s="51">
        <f t="shared" si="1"/>
        <v>1.4544546473862223</v>
      </c>
      <c r="AR14" s="51">
        <f t="shared" si="1"/>
        <v>1.43991010091236</v>
      </c>
      <c r="AS14" s="51">
        <f t="shared" si="1"/>
        <v>1.4255109999032365</v>
      </c>
      <c r="AT14" s="51">
        <f t="shared" si="1"/>
        <v>1.411255889904204</v>
      </c>
      <c r="AU14" s="51">
        <f t="shared" si="1"/>
        <v>1.397143331005162</v>
      </c>
      <c r="AV14" s="51">
        <f t="shared" si="1"/>
        <v>1.3831718976951104</v>
      </c>
      <c r="AW14" s="51">
        <f t="shared" si="1"/>
        <v>1.3693401787181594</v>
      </c>
      <c r="AX14" s="51">
        <f t="shared" si="1"/>
        <v>1.3556467769309777</v>
      </c>
      <c r="AY14" s="51">
        <f t="shared" si="1"/>
        <v>1.3420903091616678</v>
      </c>
      <c r="AZ14" s="51">
        <f t="shared" si="1"/>
        <v>1.3286694060700512</v>
      </c>
    </row>
    <row r="15" spans="1:52" x14ac:dyDescent="0.35">
      <c r="A15" s="1" t="s">
        <v>5</v>
      </c>
      <c r="B15" s="23">
        <f t="shared" ref="B15:D15" si="28">C15/1.14</f>
        <v>9.667532192099884</v>
      </c>
      <c r="C15" s="23">
        <f t="shared" si="28"/>
        <v>11.020986698993866</v>
      </c>
      <c r="D15" s="23">
        <f t="shared" si="28"/>
        <v>12.563924836853007</v>
      </c>
      <c r="E15" s="23">
        <f t="shared" si="16"/>
        <v>14.322874314012426</v>
      </c>
      <c r="F15" s="23">
        <f t="shared" si="17"/>
        <v>15.182246772853173</v>
      </c>
      <c r="G15" s="23">
        <f t="shared" si="18"/>
        <v>18.825985998337934</v>
      </c>
      <c r="H15" s="23">
        <f t="shared" si="19"/>
        <v>21.461624038105242</v>
      </c>
      <c r="I15" s="23">
        <f t="shared" si="20"/>
        <v>16.954682990103141</v>
      </c>
      <c r="J15" s="23">
        <f t="shared" si="21"/>
        <v>19.66743226851964</v>
      </c>
      <c r="K15" s="23">
        <f t="shared" si="22"/>
        <v>16.91399175092689</v>
      </c>
      <c r="L15" s="23">
        <f t="shared" si="23"/>
        <v>21.31162960616788</v>
      </c>
      <c r="M15" s="4">
        <f>$M$6*'Eurostat Collected Portables GU'!M8</f>
        <v>27.065769599833207</v>
      </c>
      <c r="N15" s="4">
        <f>$N$6*'Eurostat Collected Portables GU'!N8</f>
        <v>35.208881084892241</v>
      </c>
      <c r="O15" s="4">
        <f>$O$6*'Eurostat Collected Portables GU'!O8</f>
        <v>46.9474434987279</v>
      </c>
      <c r="P15" s="4">
        <f>$P$6*'Eurostat Collected Portables GU'!P8</f>
        <v>46.831800630761833</v>
      </c>
      <c r="Q15" s="4">
        <f>$Q$6*'Eurostat Collected Portables GU'!Q8</f>
        <v>53.32113775071452</v>
      </c>
      <c r="R15" s="4">
        <f>$R$6*'Eurostat Collected Portables GU'!R8</f>
        <v>78.20003795743456</v>
      </c>
      <c r="S15" s="4">
        <f>$S$6*'Eurostat Collected Portables GU'!S8</f>
        <v>95.645703773550778</v>
      </c>
      <c r="T15" s="4">
        <f>$T$6*'Eurostat Collected Portables GU'!T8</f>
        <v>55.747614494631648</v>
      </c>
      <c r="U15" s="4">
        <f>$U$6*'Eurostat Collected Portables GU'!U8</f>
        <v>50.14487452427727</v>
      </c>
      <c r="V15" s="4">
        <f>$V$6*'Eurostat Collected Portables GU'!V8</f>
        <v>42.683329303675052</v>
      </c>
      <c r="W15" s="4">
        <f>$W$6*'Eurostat Collected Portables GU'!W8</f>
        <v>48.612549011640901</v>
      </c>
      <c r="X15" s="51">
        <f t="shared" si="24"/>
        <v>48.126423521524494</v>
      </c>
      <c r="Y15" s="51">
        <f t="shared" si="24"/>
        <v>47.645159286309251</v>
      </c>
      <c r="Z15" s="51">
        <f t="shared" si="24"/>
        <v>47.168707693446159</v>
      </c>
      <c r="AA15" s="51">
        <f t="shared" si="24"/>
        <v>46.697020616511701</v>
      </c>
      <c r="AB15" s="51">
        <f t="shared" si="24"/>
        <v>46.230050410346585</v>
      </c>
      <c r="AC15" s="51">
        <f t="shared" si="24"/>
        <v>45.767749906243118</v>
      </c>
      <c r="AD15" s="51">
        <f t="shared" si="24"/>
        <v>45.310072407180684</v>
      </c>
      <c r="AE15" s="51">
        <f t="shared" si="24"/>
        <v>44.856971683108874</v>
      </c>
      <c r="AF15" s="51">
        <f t="shared" si="24"/>
        <v>44.408401966277786</v>
      </c>
      <c r="AG15" s="51">
        <f t="shared" si="24"/>
        <v>43.964317946615012</v>
      </c>
      <c r="AH15" s="51">
        <f t="shared" si="24"/>
        <v>43.524674767148859</v>
      </c>
      <c r="AI15" s="51">
        <f t="shared" si="24"/>
        <v>43.089428019477367</v>
      </c>
      <c r="AJ15" s="51">
        <f t="shared" si="24"/>
        <v>42.658533739282596</v>
      </c>
      <c r="AK15" s="51">
        <f t="shared" si="24"/>
        <v>42.231948401889767</v>
      </c>
      <c r="AL15" s="51">
        <f t="shared" si="24"/>
        <v>41.809628917870867</v>
      </c>
      <c r="AM15" s="51">
        <f t="shared" si="1"/>
        <v>41.391532628692161</v>
      </c>
      <c r="AN15" s="51">
        <f t="shared" si="1"/>
        <v>40.977617302405243</v>
      </c>
      <c r="AO15" s="51">
        <f t="shared" si="1"/>
        <v>40.567841129381193</v>
      </c>
      <c r="AP15" s="51">
        <f t="shared" si="1"/>
        <v>40.16216271808738</v>
      </c>
      <c r="AQ15" s="51">
        <f t="shared" si="1"/>
        <v>39.760541090906507</v>
      </c>
      <c r="AR15" s="51">
        <f t="shared" si="1"/>
        <v>39.362935679997442</v>
      </c>
      <c r="AS15" s="51">
        <f t="shared" si="1"/>
        <v>38.969306323197465</v>
      </c>
      <c r="AT15" s="51">
        <f t="shared" si="1"/>
        <v>38.579613259965491</v>
      </c>
      <c r="AU15" s="51">
        <f t="shared" si="1"/>
        <v>38.193817127365833</v>
      </c>
      <c r="AV15" s="51">
        <f t="shared" si="1"/>
        <v>37.811878956092173</v>
      </c>
      <c r="AW15" s="51">
        <f t="shared" si="1"/>
        <v>37.43376016653125</v>
      </c>
      <c r="AX15" s="51">
        <f t="shared" si="1"/>
        <v>37.05942256486594</v>
      </c>
      <c r="AY15" s="51">
        <f t="shared" si="1"/>
        <v>36.688828339217281</v>
      </c>
      <c r="AZ15" s="51">
        <f t="shared" si="1"/>
        <v>36.32194005582511</v>
      </c>
    </row>
    <row r="16" spans="1:52" x14ac:dyDescent="0.35">
      <c r="A16" s="1" t="s">
        <v>6</v>
      </c>
      <c r="B16" s="23">
        <f t="shared" ref="B16:D16" si="29">C16/1.14</f>
        <v>17.966910705551705</v>
      </c>
      <c r="C16" s="23">
        <f t="shared" si="29"/>
        <v>20.482278204328942</v>
      </c>
      <c r="D16" s="23">
        <f t="shared" si="29"/>
        <v>23.349797152934993</v>
      </c>
      <c r="E16" s="23">
        <f t="shared" si="16"/>
        <v>26.61876875434589</v>
      </c>
      <c r="F16" s="23">
        <f t="shared" si="17"/>
        <v>28.215894879606644</v>
      </c>
      <c r="G16" s="23">
        <f t="shared" si="18"/>
        <v>34.98770965071224</v>
      </c>
      <c r="H16" s="23">
        <f t="shared" si="19"/>
        <v>39.88598900181195</v>
      </c>
      <c r="I16" s="23">
        <f t="shared" si="20"/>
        <v>31.509931311431441</v>
      </c>
      <c r="J16" s="23">
        <f t="shared" si="21"/>
        <v>36.551520321260469</v>
      </c>
      <c r="K16" s="23">
        <f t="shared" si="22"/>
        <v>31.434307476284005</v>
      </c>
      <c r="L16" s="23">
        <f t="shared" si="23"/>
        <v>39.607227420117844</v>
      </c>
      <c r="M16" s="4">
        <f>$M$6*'Eurostat Collected Portables GU'!M9</f>
        <v>50.301178823549662</v>
      </c>
      <c r="N16" s="4">
        <f>$N$6*'Eurostat Collected Portables GU'!N9</f>
        <v>52.673880514130872</v>
      </c>
      <c r="O16" s="4">
        <f>$O$6*'Eurostat Collected Portables GU'!O9</f>
        <v>59.126807207105244</v>
      </c>
      <c r="P16" s="4">
        <f>$P$6*'Eurostat Collected Portables GU'!P9</f>
        <v>60.509037802423656</v>
      </c>
      <c r="Q16" s="4">
        <f>$Q$6*'Eurostat Collected Portables GU'!Q9</f>
        <v>60.294193433821462</v>
      </c>
      <c r="R16" s="4">
        <f>$R$6*'Eurostat Collected Portables GU'!R9</f>
        <v>63.213575351759054</v>
      </c>
      <c r="S16" s="4">
        <f>$S$6*'Eurostat Collected Portables GU'!S9</f>
        <v>100.45329205846471</v>
      </c>
      <c r="T16" s="4">
        <f>$T$6*'Eurostat Collected Portables GU'!T9</f>
        <v>57.430780366931828</v>
      </c>
      <c r="U16" s="4">
        <f>$U$6*'Eurostat Collected Portables GU'!U9</f>
        <v>55.22812086439744</v>
      </c>
      <c r="V16" s="4">
        <f>$V$6*'Eurostat Collected Portables GU'!V9</f>
        <v>52.611067456479695</v>
      </c>
      <c r="W16" s="4">
        <f>$W$6*'Eurostat Collected Portables GU'!W9</f>
        <v>52.328921439164624</v>
      </c>
      <c r="X16" s="51">
        <f t="shared" si="24"/>
        <v>51.805632224772978</v>
      </c>
      <c r="Y16" s="51">
        <f t="shared" si="24"/>
        <v>51.287575902525248</v>
      </c>
      <c r="Z16" s="51">
        <f t="shared" si="24"/>
        <v>50.774700143499999</v>
      </c>
      <c r="AA16" s="51">
        <f t="shared" si="24"/>
        <v>50.266953142064999</v>
      </c>
      <c r="AB16" s="51">
        <f t="shared" si="24"/>
        <v>49.764283610644348</v>
      </c>
      <c r="AC16" s="51">
        <f t="shared" si="24"/>
        <v>49.266640774537905</v>
      </c>
      <c r="AD16" s="51">
        <f t="shared" si="24"/>
        <v>48.773974366792523</v>
      </c>
      <c r="AE16" s="51">
        <f t="shared" si="24"/>
        <v>48.286234623124599</v>
      </c>
      <c r="AF16" s="51">
        <f t="shared" si="24"/>
        <v>47.803372276893356</v>
      </c>
      <c r="AG16" s="51">
        <f t="shared" si="24"/>
        <v>47.325338554124421</v>
      </c>
      <c r="AH16" s="51">
        <f t="shared" si="24"/>
        <v>46.85208516858318</v>
      </c>
      <c r="AI16" s="51">
        <f t="shared" si="24"/>
        <v>46.383564316897349</v>
      </c>
      <c r="AJ16" s="51">
        <f t="shared" si="24"/>
        <v>45.919728673728379</v>
      </c>
      <c r="AK16" s="51">
        <f t="shared" si="24"/>
        <v>45.460531386991093</v>
      </c>
      <c r="AL16" s="51">
        <f t="shared" si="24"/>
        <v>45.005926073121181</v>
      </c>
      <c r="AM16" s="51">
        <f t="shared" si="1"/>
        <v>44.555866812389972</v>
      </c>
      <c r="AN16" s="51">
        <f t="shared" si="1"/>
        <v>44.110308144266071</v>
      </c>
      <c r="AO16" s="51">
        <f t="shared" si="1"/>
        <v>43.669205062823409</v>
      </c>
      <c r="AP16" s="51">
        <f t="shared" si="1"/>
        <v>43.232513012195177</v>
      </c>
      <c r="AQ16" s="51">
        <f t="shared" si="1"/>
        <v>42.800187882073224</v>
      </c>
      <c r="AR16" s="51">
        <f t="shared" si="1"/>
        <v>42.372186003252494</v>
      </c>
      <c r="AS16" s="51">
        <f t="shared" si="1"/>
        <v>41.948464143219972</v>
      </c>
      <c r="AT16" s="51">
        <f t="shared" si="1"/>
        <v>41.528979501787774</v>
      </c>
      <c r="AU16" s="51">
        <f t="shared" si="1"/>
        <v>41.113689706769897</v>
      </c>
      <c r="AV16" s="51">
        <f t="shared" si="1"/>
        <v>40.702552809702198</v>
      </c>
      <c r="AW16" s="51">
        <f t="shared" si="1"/>
        <v>40.295527281605175</v>
      </c>
      <c r="AX16" s="51">
        <f t="shared" si="1"/>
        <v>39.892572008789124</v>
      </c>
      <c r="AY16" s="51">
        <f t="shared" si="1"/>
        <v>39.493646288701235</v>
      </c>
      <c r="AZ16" s="51">
        <f t="shared" si="1"/>
        <v>39.098709825814225</v>
      </c>
    </row>
    <row r="17" spans="1:52" x14ac:dyDescent="0.35">
      <c r="A17" s="1" t="s">
        <v>7</v>
      </c>
      <c r="B17" s="23">
        <f t="shared" ref="B17:D17" si="30">C17/1.14</f>
        <v>0.81410797407156887</v>
      </c>
      <c r="C17" s="23">
        <f t="shared" si="30"/>
        <v>0.92808309044158843</v>
      </c>
      <c r="D17" s="23">
        <f t="shared" si="30"/>
        <v>1.0580147231034107</v>
      </c>
      <c r="E17" s="23">
        <f t="shared" si="16"/>
        <v>1.2061367843378881</v>
      </c>
      <c r="F17" s="23">
        <f t="shared" si="17"/>
        <v>1.2785049913981614</v>
      </c>
      <c r="G17" s="23">
        <f t="shared" si="18"/>
        <v>1.5853461893337202</v>
      </c>
      <c r="H17" s="23">
        <f t="shared" si="19"/>
        <v>1.8072946558404408</v>
      </c>
      <c r="I17" s="23">
        <f t="shared" si="20"/>
        <v>1.4277627781139484</v>
      </c>
      <c r="J17" s="23">
        <f t="shared" si="21"/>
        <v>1.6562048226121799</v>
      </c>
      <c r="K17" s="23">
        <f t="shared" si="22"/>
        <v>1.4243361474464746</v>
      </c>
      <c r="L17" s="23">
        <f t="shared" si="23"/>
        <v>1.7946635457825582</v>
      </c>
      <c r="M17" s="4">
        <f>$M$6*'Eurostat Collected Portables GU'!M10</f>
        <v>2.2792227031438488</v>
      </c>
      <c r="N17" s="4">
        <f>$N$6*'Eurostat Collected Portables GU'!N10</f>
        <v>4.287814231130441</v>
      </c>
      <c r="O17" s="4">
        <f>$O$6*'Eurostat Collected Portables GU'!O10</f>
        <v>12.347936216451771</v>
      </c>
      <c r="P17" s="4">
        <f>$P$6*'Eurostat Collected Portables GU'!P10</f>
        <v>4.1933076715410174</v>
      </c>
      <c r="Q17" s="4">
        <f>$Q$6*'Eurostat Collected Portables GU'!Q10</f>
        <v>6.5561882237907687</v>
      </c>
      <c r="R17" s="4">
        <f>$R$6*'Eurostat Collected Portables GU'!R10</f>
        <v>4.770127195290196</v>
      </c>
      <c r="S17" s="4">
        <f>$S$6*'Eurostat Collected Portables GU'!S10</f>
        <v>7.8945660257533978</v>
      </c>
      <c r="T17" s="4">
        <f>$T$6*'Eurostat Collected Portables GU'!T10</f>
        <v>4.7302765031884224</v>
      </c>
      <c r="U17" s="4">
        <f>$U$6*'Eurostat Collected Portables GU'!U10</f>
        <v>3.4379443846223396</v>
      </c>
      <c r="V17" s="4">
        <f>$V$6*'Eurostat Collected Portables GU'!V10</f>
        <v>3.8839055448098003</v>
      </c>
      <c r="W17" s="4">
        <f>$W$6*'Eurostat Collected Portables GU'!W10</f>
        <v>4.5755337951770514</v>
      </c>
      <c r="X17" s="51">
        <f t="shared" si="24"/>
        <v>4.5297784572252811</v>
      </c>
      <c r="Y17" s="51">
        <f t="shared" si="24"/>
        <v>4.484480672653028</v>
      </c>
      <c r="Z17" s="51">
        <f t="shared" si="24"/>
        <v>4.4396358659264976</v>
      </c>
      <c r="AA17" s="51">
        <f t="shared" si="24"/>
        <v>4.3952395072672328</v>
      </c>
      <c r="AB17" s="51">
        <f t="shared" si="24"/>
        <v>4.3512871121945604</v>
      </c>
      <c r="AC17" s="51">
        <f t="shared" si="24"/>
        <v>4.3077742410726145</v>
      </c>
      <c r="AD17" s="51">
        <f t="shared" si="24"/>
        <v>4.2646964986618885</v>
      </c>
      <c r="AE17" s="51">
        <f t="shared" si="24"/>
        <v>4.2220495336752695</v>
      </c>
      <c r="AF17" s="51">
        <f t="shared" si="24"/>
        <v>4.179829038338517</v>
      </c>
      <c r="AG17" s="51">
        <f t="shared" si="24"/>
        <v>4.1380307479551321</v>
      </c>
      <c r="AH17" s="51">
        <f t="shared" si="24"/>
        <v>4.0966504404755808</v>
      </c>
      <c r="AI17" s="51">
        <f t="shared" si="24"/>
        <v>4.0556839360708246</v>
      </c>
      <c r="AJ17" s="51">
        <f t="shared" si="24"/>
        <v>4.015127096710116</v>
      </c>
      <c r="AK17" s="51">
        <f t="shared" si="24"/>
        <v>3.974975825743015</v>
      </c>
      <c r="AL17" s="51">
        <f t="shared" si="24"/>
        <v>3.9352260674855848</v>
      </c>
      <c r="AM17" s="51">
        <f t="shared" si="1"/>
        <v>3.8958738068107288</v>
      </c>
      <c r="AN17" s="51">
        <f t="shared" si="1"/>
        <v>3.8569150687426217</v>
      </c>
      <c r="AO17" s="51">
        <f t="shared" si="1"/>
        <v>3.8183459180551953</v>
      </c>
      <c r="AP17" s="51">
        <f t="shared" si="1"/>
        <v>3.7801624588746434</v>
      </c>
      <c r="AQ17" s="51">
        <f t="shared" si="1"/>
        <v>3.7423608342858969</v>
      </c>
      <c r="AR17" s="51">
        <f t="shared" si="1"/>
        <v>3.7049372259430378</v>
      </c>
      <c r="AS17" s="51">
        <f t="shared" si="1"/>
        <v>3.6678878536836073</v>
      </c>
      <c r="AT17" s="51">
        <f t="shared" si="1"/>
        <v>3.6312089751467713</v>
      </c>
      <c r="AU17" s="51">
        <f t="shared" si="1"/>
        <v>3.5948968853953036</v>
      </c>
      <c r="AV17" s="51">
        <f t="shared" si="1"/>
        <v>3.5589479165413507</v>
      </c>
      <c r="AW17" s="51">
        <f t="shared" si="1"/>
        <v>3.5233584373759372</v>
      </c>
      <c r="AX17" s="51">
        <f t="shared" si="1"/>
        <v>3.4881248530021778</v>
      </c>
      <c r="AY17" s="51">
        <f t="shared" si="1"/>
        <v>3.4532436044721559</v>
      </c>
      <c r="AZ17" s="51">
        <f t="shared" si="1"/>
        <v>3.4187111684274343</v>
      </c>
    </row>
    <row r="18" spans="1:52" x14ac:dyDescent="0.35">
      <c r="A18" s="1" t="s">
        <v>8</v>
      </c>
      <c r="B18" s="23">
        <f t="shared" ref="B18:D18" si="31">C18/1.14</f>
        <v>10.945229429184424</v>
      </c>
      <c r="C18" s="23">
        <f t="shared" si="31"/>
        <v>12.477561549270243</v>
      </c>
      <c r="D18" s="23">
        <f t="shared" si="31"/>
        <v>14.224420166168077</v>
      </c>
      <c r="E18" s="23">
        <f t="shared" si="16"/>
        <v>16.215838989431607</v>
      </c>
      <c r="F18" s="23">
        <f t="shared" si="17"/>
        <v>17.188789328797505</v>
      </c>
      <c r="G18" s="23">
        <f t="shared" si="18"/>
        <v>21.314098767708906</v>
      </c>
      <c r="H18" s="23">
        <f t="shared" si="19"/>
        <v>24.298072595188152</v>
      </c>
      <c r="I18" s="23">
        <f t="shared" si="20"/>
        <v>19.19547735019864</v>
      </c>
      <c r="J18" s="23">
        <f t="shared" si="21"/>
        <v>22.266753726230419</v>
      </c>
      <c r="K18" s="23">
        <f t="shared" si="22"/>
        <v>19.14940820455816</v>
      </c>
      <c r="L18" s="23">
        <f t="shared" si="23"/>
        <v>24.128254337743282</v>
      </c>
      <c r="M18" s="4">
        <f>$M$6*'Eurostat Collected Portables GU'!M11</f>
        <v>30.642883008933968</v>
      </c>
      <c r="N18" s="4">
        <f>$N$6*'Eurostat Collected Portables GU'!N11</f>
        <v>32.071456037723628</v>
      </c>
      <c r="O18" s="4">
        <f>$O$6*'Eurostat Collected Portables GU'!O11</f>
        <v>47.495304149969783</v>
      </c>
      <c r="P18" s="4">
        <f>$P$6*'Eurostat Collected Portables GU'!P11</f>
        <v>49.065618736162186</v>
      </c>
      <c r="Q18" s="4">
        <f>$Q$6*'Eurostat Collected Portables GU'!Q11</f>
        <v>49.000874990528693</v>
      </c>
      <c r="R18" s="4">
        <f>$R$6*'Eurostat Collected Portables GU'!R11</f>
        <v>49.053433992511785</v>
      </c>
      <c r="S18" s="4">
        <f>$S$6*'Eurostat Collected Portables GU'!S11</f>
        <v>69.330483687706121</v>
      </c>
      <c r="T18" s="4">
        <f>$T$6*'Eurostat Collected Portables GU'!T11</f>
        <v>42.543468427449248</v>
      </c>
      <c r="U18" s="4">
        <f>$U$6*'Eurostat Collected Portables GU'!U11</f>
        <v>41.230775869863628</v>
      </c>
      <c r="V18" s="4">
        <f>$V$6*'Eurostat Collected Portables GU'!V11</f>
        <v>34.638096389426181</v>
      </c>
      <c r="W18" s="4">
        <f>$W$6*'Eurostat Collected Portables GU'!W11</f>
        <v>41.839160555025096</v>
      </c>
      <c r="X18" s="51">
        <f t="shared" si="24"/>
        <v>41.420768949474848</v>
      </c>
      <c r="Y18" s="51">
        <f t="shared" si="24"/>
        <v>41.006561259980103</v>
      </c>
      <c r="Z18" s="51">
        <f t="shared" si="24"/>
        <v>40.596495647380301</v>
      </c>
      <c r="AA18" s="51">
        <f t="shared" si="24"/>
        <v>40.190530690906499</v>
      </c>
      <c r="AB18" s="51">
        <f t="shared" si="24"/>
        <v>39.788625383997434</v>
      </c>
      <c r="AC18" s="51">
        <f t="shared" si="24"/>
        <v>39.390739130157463</v>
      </c>
      <c r="AD18" s="51">
        <f t="shared" si="24"/>
        <v>38.996831738855889</v>
      </c>
      <c r="AE18" s="51">
        <f t="shared" si="24"/>
        <v>38.606863421467331</v>
      </c>
      <c r="AF18" s="51">
        <f t="shared" si="24"/>
        <v>38.220794787252657</v>
      </c>
      <c r="AG18" s="51">
        <f t="shared" si="24"/>
        <v>37.838586839380127</v>
      </c>
      <c r="AH18" s="51">
        <f t="shared" si="24"/>
        <v>37.460200970986328</v>
      </c>
      <c r="AI18" s="51">
        <f t="shared" si="24"/>
        <v>37.085598961276467</v>
      </c>
      <c r="AJ18" s="51">
        <f t="shared" si="24"/>
        <v>36.714742971663703</v>
      </c>
      <c r="AK18" s="51">
        <f t="shared" si="24"/>
        <v>36.347595541947065</v>
      </c>
      <c r="AL18" s="51">
        <f t="shared" si="24"/>
        <v>35.984119586527598</v>
      </c>
      <c r="AM18" s="51">
        <f t="shared" si="1"/>
        <v>35.624278390662319</v>
      </c>
      <c r="AN18" s="51">
        <f t="shared" si="1"/>
        <v>35.268035606755696</v>
      </c>
      <c r="AO18" s="51">
        <f t="shared" si="1"/>
        <v>34.915355250688137</v>
      </c>
      <c r="AP18" s="51">
        <f t="shared" si="1"/>
        <v>34.566201698181253</v>
      </c>
      <c r="AQ18" s="51">
        <f t="shared" si="1"/>
        <v>34.22053968119944</v>
      </c>
      <c r="AR18" s="51">
        <f t="shared" si="1"/>
        <v>33.878334284387449</v>
      </c>
      <c r="AS18" s="51">
        <f t="shared" si="1"/>
        <v>33.539550941543574</v>
      </c>
      <c r="AT18" s="51">
        <f t="shared" si="1"/>
        <v>33.20415543212814</v>
      </c>
      <c r="AU18" s="51">
        <f t="shared" si="1"/>
        <v>32.872113877806861</v>
      </c>
      <c r="AV18" s="51">
        <f t="shared" si="1"/>
        <v>32.543392739028789</v>
      </c>
      <c r="AW18" s="51">
        <f t="shared" si="1"/>
        <v>32.217958811638503</v>
      </c>
      <c r="AX18" s="51">
        <f t="shared" si="1"/>
        <v>31.895779223522119</v>
      </c>
      <c r="AY18" s="51">
        <f t="shared" si="1"/>
        <v>31.576821431286898</v>
      </c>
      <c r="AZ18" s="51">
        <f t="shared" si="1"/>
        <v>31.26105321697403</v>
      </c>
    </row>
    <row r="19" spans="1:52" x14ac:dyDescent="0.35">
      <c r="A19" s="1" t="s">
        <v>9</v>
      </c>
      <c r="B19" s="23">
        <f t="shared" ref="B19:D19" si="32">C19/1.14</f>
        <v>131.39928842619028</v>
      </c>
      <c r="C19" s="23">
        <f t="shared" si="32"/>
        <v>149.79518880585692</v>
      </c>
      <c r="D19" s="23">
        <f t="shared" si="32"/>
        <v>170.76651523867687</v>
      </c>
      <c r="E19" s="23">
        <f t="shared" si="16"/>
        <v>194.67382737209161</v>
      </c>
      <c r="F19" s="23">
        <f t="shared" si="17"/>
        <v>206.35425701441713</v>
      </c>
      <c r="G19" s="23">
        <f t="shared" si="18"/>
        <v>255.87927869787725</v>
      </c>
      <c r="H19" s="23">
        <f t="shared" si="19"/>
        <v>291.70237771558004</v>
      </c>
      <c r="I19" s="23">
        <f t="shared" si="20"/>
        <v>230.44487839530825</v>
      </c>
      <c r="J19" s="23">
        <f t="shared" si="21"/>
        <v>267.31605893855755</v>
      </c>
      <c r="K19" s="23">
        <f t="shared" si="22"/>
        <v>229.89181068715948</v>
      </c>
      <c r="L19" s="23">
        <f t="shared" si="23"/>
        <v>289.66368146582096</v>
      </c>
      <c r="M19" s="4">
        <f>$M$6*'Eurostat Collected Portables GU'!M12</f>
        <v>367.87287546159263</v>
      </c>
      <c r="N19" s="4">
        <f>$N$6*'Eurostat Collected Portables GU'!N12</f>
        <v>410.5146372828624</v>
      </c>
      <c r="O19" s="4">
        <f>$O$6*'Eurostat Collected Portables GU'!O12</f>
        <v>478.99878169348409</v>
      </c>
      <c r="P19" s="4">
        <f>$P$6*'Eurostat Collected Portables GU'!P12</f>
        <v>469.84640816920808</v>
      </c>
      <c r="Q19" s="4">
        <f>$Q$6*'Eurostat Collected Portables GU'!Q12</f>
        <v>465.98202543197283</v>
      </c>
      <c r="R19" s="4">
        <f>$R$6*'Eurostat Collected Portables GU'!R12</f>
        <v>513.74645493841967</v>
      </c>
      <c r="S19" s="4">
        <f>$S$6*'Eurostat Collected Portables GU'!S12</f>
        <v>707.52517696191194</v>
      </c>
      <c r="T19" s="4">
        <f>$T$6*'Eurostat Collected Portables GU'!T12</f>
        <v>417.88945795038825</v>
      </c>
      <c r="U19" s="4">
        <f>$U$6*'Eurostat Collected Portables GU'!U12</f>
        <v>381.21891876340857</v>
      </c>
      <c r="V19" s="4">
        <f>$V$6*'Eurostat Collected Portables GU'!V12</f>
        <v>299.69483397807869</v>
      </c>
      <c r="W19" s="4">
        <f>$W$6*'Eurostat Collected Portables GU'!W12</f>
        <v>400.80876825874088</v>
      </c>
      <c r="X19" s="51">
        <f t="shared" si="24"/>
        <v>396.80068057615347</v>
      </c>
      <c r="Y19" s="51">
        <f t="shared" si="24"/>
        <v>392.83267377039192</v>
      </c>
      <c r="Z19" s="51">
        <f t="shared" si="24"/>
        <v>388.90434703268801</v>
      </c>
      <c r="AA19" s="51">
        <f t="shared" si="24"/>
        <v>385.01530356236111</v>
      </c>
      <c r="AB19" s="51">
        <f t="shared" si="24"/>
        <v>381.16515052673748</v>
      </c>
      <c r="AC19" s="51">
        <f t="shared" si="24"/>
        <v>377.3534990214701</v>
      </c>
      <c r="AD19" s="51">
        <f t="shared" si="24"/>
        <v>373.57996403125537</v>
      </c>
      <c r="AE19" s="51">
        <f t="shared" si="24"/>
        <v>369.84416439094281</v>
      </c>
      <c r="AF19" s="51">
        <f t="shared" si="24"/>
        <v>366.1457227470334</v>
      </c>
      <c r="AG19" s="51">
        <f t="shared" si="24"/>
        <v>362.48426551956305</v>
      </c>
      <c r="AH19" s="51">
        <f t="shared" si="24"/>
        <v>358.85942286436745</v>
      </c>
      <c r="AI19" s="51">
        <f t="shared" si="24"/>
        <v>355.27082863572377</v>
      </c>
      <c r="AJ19" s="51">
        <f t="shared" si="24"/>
        <v>351.71812034936653</v>
      </c>
      <c r="AK19" s="51">
        <f t="shared" si="24"/>
        <v>348.20093914587284</v>
      </c>
      <c r="AL19" s="51">
        <f t="shared" si="24"/>
        <v>344.71892975441409</v>
      </c>
      <c r="AM19" s="51">
        <f t="shared" si="1"/>
        <v>341.27174045686996</v>
      </c>
      <c r="AN19" s="51">
        <f t="shared" si="1"/>
        <v>337.85902305230127</v>
      </c>
      <c r="AO19" s="51">
        <f t="shared" si="1"/>
        <v>334.48043282177827</v>
      </c>
      <c r="AP19" s="51">
        <f t="shared" si="1"/>
        <v>331.13562849356049</v>
      </c>
      <c r="AQ19" s="51">
        <f t="shared" si="1"/>
        <v>327.8242722086249</v>
      </c>
      <c r="AR19" s="51">
        <f t="shared" si="1"/>
        <v>324.54602948653866</v>
      </c>
      <c r="AS19" s="51">
        <f t="shared" si="1"/>
        <v>321.30056919167328</v>
      </c>
      <c r="AT19" s="51">
        <f t="shared" si="1"/>
        <v>318.08756349975653</v>
      </c>
      <c r="AU19" s="51">
        <f t="shared" si="1"/>
        <v>314.90668786475896</v>
      </c>
      <c r="AV19" s="51">
        <f t="shared" si="1"/>
        <v>311.75762098611136</v>
      </c>
      <c r="AW19" s="51">
        <f t="shared" si="1"/>
        <v>308.64004477625025</v>
      </c>
      <c r="AX19" s="51">
        <f t="shared" si="1"/>
        <v>305.55364432848774</v>
      </c>
      <c r="AY19" s="51">
        <f t="shared" si="1"/>
        <v>302.49810788520284</v>
      </c>
      <c r="AZ19" s="51">
        <f t="shared" si="1"/>
        <v>299.47312680635082</v>
      </c>
    </row>
    <row r="20" spans="1:52" x14ac:dyDescent="0.35">
      <c r="A20" s="1" t="s">
        <v>10</v>
      </c>
      <c r="B20" s="23">
        <f t="shared" ref="B20:D20" si="33">C20/1.14</f>
        <v>171.1174445953676</v>
      </c>
      <c r="C20" s="23">
        <f t="shared" si="33"/>
        <v>195.07388683871906</v>
      </c>
      <c r="D20" s="23">
        <f t="shared" si="33"/>
        <v>222.38423099613971</v>
      </c>
      <c r="E20" s="23">
        <f t="shared" si="16"/>
        <v>253.51802333559925</v>
      </c>
      <c r="F20" s="23">
        <f t="shared" si="17"/>
        <v>268.72910473573523</v>
      </c>
      <c r="G20" s="23">
        <f t="shared" si="18"/>
        <v>333.22408987231171</v>
      </c>
      <c r="H20" s="23">
        <f t="shared" si="19"/>
        <v>379.87546245443531</v>
      </c>
      <c r="I20" s="23">
        <f t="shared" si="20"/>
        <v>300.1016153390039</v>
      </c>
      <c r="J20" s="23">
        <f t="shared" si="21"/>
        <v>348.11787379324448</v>
      </c>
      <c r="K20" s="23">
        <f t="shared" si="22"/>
        <v>299.38137146219026</v>
      </c>
      <c r="L20" s="23">
        <f t="shared" si="23"/>
        <v>377.22052804235972</v>
      </c>
      <c r="M20" s="4">
        <f>M4*'Eurostat Collected Portables GU'!M13</f>
        <v>479.07007061379687</v>
      </c>
      <c r="N20" s="4">
        <f>N4*'Eurostat Collected Portables GU'!N13</f>
        <v>563.065949968989</v>
      </c>
      <c r="O20" s="4">
        <f>O4*'Eurostat Collected Portables GU'!O13</f>
        <v>709.11903637222474</v>
      </c>
      <c r="P20" s="4">
        <f>P4*'Eurostat Collected Portables GU'!P13</f>
        <v>670.48624891789302</v>
      </c>
      <c r="Q20" s="4">
        <f>Q4*'Eurostat Collected Portables GU'!Q13</f>
        <v>668.98036921476864</v>
      </c>
      <c r="R20" s="4">
        <f>R4*'Eurostat Collected Portables GU'!R13</f>
        <v>698.10398396391884</v>
      </c>
      <c r="S20" s="4">
        <f>S4*'Eurostat Collected Portables GU'!S13</f>
        <v>1042.2375136142443</v>
      </c>
      <c r="T20" s="4">
        <f>T4*'Eurostat Collected Portables GU'!T13</f>
        <v>645.4931006456444</v>
      </c>
      <c r="U20" s="4">
        <f>U4*'Eurostat Collected Portables GU'!U13</f>
        <v>678.38009732280091</v>
      </c>
      <c r="V20" s="4">
        <f>V4*'Eurostat Collected Portables GU'!V13</f>
        <v>522.00879472920701</v>
      </c>
      <c r="W20" s="4">
        <f>W4*'Eurostat Collected Portables GU'!W13</f>
        <v>591.90224082237978</v>
      </c>
      <c r="X20" s="51">
        <f t="shared" si="24"/>
        <v>585.983218414156</v>
      </c>
      <c r="Y20" s="51">
        <f t="shared" si="24"/>
        <v>580.12338623001449</v>
      </c>
      <c r="Z20" s="51">
        <f t="shared" si="24"/>
        <v>574.32215236771435</v>
      </c>
      <c r="AA20" s="51">
        <f t="shared" si="24"/>
        <v>568.57893084403725</v>
      </c>
      <c r="AB20" s="51">
        <f t="shared" si="24"/>
        <v>562.8931415355969</v>
      </c>
      <c r="AC20" s="51">
        <f t="shared" si="24"/>
        <v>557.26421012024093</v>
      </c>
      <c r="AD20" s="51">
        <f t="shared" si="24"/>
        <v>551.69156801903853</v>
      </c>
      <c r="AE20" s="51">
        <f t="shared" si="24"/>
        <v>546.17465233884809</v>
      </c>
      <c r="AF20" s="51">
        <f t="shared" si="24"/>
        <v>540.71290581545964</v>
      </c>
      <c r="AG20" s="51">
        <f t="shared" si="24"/>
        <v>535.30577675730501</v>
      </c>
      <c r="AH20" s="51">
        <f t="shared" si="24"/>
        <v>529.95271898973192</v>
      </c>
      <c r="AI20" s="51">
        <f t="shared" si="24"/>
        <v>524.65319179983464</v>
      </c>
      <c r="AJ20" s="51">
        <f t="shared" si="24"/>
        <v>519.40665988183628</v>
      </c>
      <c r="AK20" s="51">
        <f t="shared" si="24"/>
        <v>514.2125932830179</v>
      </c>
      <c r="AL20" s="51">
        <f t="shared" si="24"/>
        <v>509.0704673501877</v>
      </c>
      <c r="AM20" s="51">
        <f t="shared" si="1"/>
        <v>503.97976267668582</v>
      </c>
      <c r="AN20" s="51">
        <f t="shared" si="1"/>
        <v>498.93996504991895</v>
      </c>
      <c r="AO20" s="51">
        <f t="shared" si="1"/>
        <v>493.95056539941976</v>
      </c>
      <c r="AP20" s="51">
        <f t="shared" si="1"/>
        <v>489.01105974542554</v>
      </c>
      <c r="AQ20" s="51">
        <f t="shared" si="1"/>
        <v>484.12094914797126</v>
      </c>
      <c r="AR20" s="51">
        <f t="shared" si="1"/>
        <v>479.27973965649153</v>
      </c>
      <c r="AS20" s="51">
        <f t="shared" si="1"/>
        <v>474.48694225992659</v>
      </c>
      <c r="AT20" s="51">
        <f t="shared" si="1"/>
        <v>469.74207283732733</v>
      </c>
      <c r="AU20" s="51">
        <f t="shared" si="1"/>
        <v>465.04465210895404</v>
      </c>
      <c r="AV20" s="51">
        <f t="shared" si="1"/>
        <v>460.39420558786452</v>
      </c>
      <c r="AW20" s="51">
        <f t="shared" si="1"/>
        <v>455.79026353198589</v>
      </c>
      <c r="AX20" s="51">
        <f t="shared" si="1"/>
        <v>451.23236089666602</v>
      </c>
      <c r="AY20" s="51">
        <f t="shared" si="1"/>
        <v>446.72003728769937</v>
      </c>
      <c r="AZ20" s="51">
        <f t="shared" si="1"/>
        <v>442.25283691482235</v>
      </c>
    </row>
    <row r="21" spans="1:52" x14ac:dyDescent="0.35">
      <c r="A21" s="1" t="s">
        <v>11</v>
      </c>
      <c r="B21" s="23">
        <f t="shared" ref="B21:D21" si="34">C21/1.14</f>
        <v>4.8818663378142215</v>
      </c>
      <c r="C21" s="23">
        <f t="shared" si="34"/>
        <v>5.5653276251082122</v>
      </c>
      <c r="D21" s="23">
        <f t="shared" si="34"/>
        <v>6.3444734926233615</v>
      </c>
      <c r="E21" s="23">
        <f t="shared" si="16"/>
        <v>7.2326997815906315</v>
      </c>
      <c r="F21" s="23">
        <f t="shared" si="17"/>
        <v>7.6666617684860698</v>
      </c>
      <c r="G21" s="23">
        <f t="shared" si="18"/>
        <v>9.5066605929227261</v>
      </c>
      <c r="H21" s="23">
        <f t="shared" si="19"/>
        <v>10.837593075931906</v>
      </c>
      <c r="I21" s="23">
        <f t="shared" si="20"/>
        <v>8.5616985299862058</v>
      </c>
      <c r="J21" s="23">
        <f t="shared" si="21"/>
        <v>9.9315702947839988</v>
      </c>
      <c r="K21" s="23">
        <f t="shared" si="22"/>
        <v>8.5411504535142395</v>
      </c>
      <c r="L21" s="23">
        <f t="shared" si="23"/>
        <v>10.761849571427943</v>
      </c>
      <c r="M21" s="4">
        <f>$M$6*'Eurostat Collected Portables GU'!M14</f>
        <v>13.667548955713489</v>
      </c>
      <c r="N21" s="4">
        <f>$N$6*'Eurostat Collected Portables GU'!N14</f>
        <v>16.112164747691793</v>
      </c>
      <c r="O21" s="4">
        <f>$O$6*'Eurostat Collected Portables GU'!O14</f>
        <v>20.851460166221607</v>
      </c>
      <c r="P21" s="4">
        <f>$P$6*'Eurostat Collected Portables GU'!P14</f>
        <v>20.757227164909025</v>
      </c>
      <c r="Q21" s="4">
        <f>$Q$6*'Eurostat Collected Portables GU'!Q14</f>
        <v>21.487622675661076</v>
      </c>
      <c r="R21" s="4">
        <f>$R$6*'Eurostat Collected Portables GU'!R14</f>
        <v>23.737955806483495</v>
      </c>
      <c r="S21" s="4">
        <f>$S$6*'Eurostat Collected Portables GU'!S14</f>
        <v>28.896135901956349</v>
      </c>
      <c r="T21" s="4">
        <f>$T$6*'Eurostat Collected Portables GU'!T14</f>
        <v>16.048115989344769</v>
      </c>
      <c r="U21" s="4">
        <f>$U$6*'Eurostat Collected Portables GU'!U14</f>
        <v>14.979614818711623</v>
      </c>
      <c r="V21" s="4">
        <f>$V$6*'Eurostat Collected Portables GU'!V14</f>
        <v>11.909322614442296</v>
      </c>
      <c r="W21" s="4">
        <f>$W$6*'Eurostat Collected Portables GU'!W14</f>
        <v>12.707596042500457</v>
      </c>
      <c r="X21" s="51">
        <f t="shared" si="24"/>
        <v>12.580520082075452</v>
      </c>
      <c r="Y21" s="51">
        <f t="shared" si="24"/>
        <v>12.454714881254697</v>
      </c>
      <c r="Z21" s="51">
        <f t="shared" si="24"/>
        <v>12.330167732442149</v>
      </c>
      <c r="AA21" s="51">
        <f t="shared" si="24"/>
        <v>12.206866055117727</v>
      </c>
      <c r="AB21" s="51">
        <f t="shared" si="24"/>
        <v>12.08479739456655</v>
      </c>
      <c r="AC21" s="51">
        <f t="shared" si="24"/>
        <v>11.963949420620885</v>
      </c>
      <c r="AD21" s="51">
        <f t="shared" si="24"/>
        <v>11.844309926414676</v>
      </c>
      <c r="AE21" s="51">
        <f t="shared" si="24"/>
        <v>11.725866827150529</v>
      </c>
      <c r="AF21" s="51">
        <f t="shared" si="24"/>
        <v>11.608608158879024</v>
      </c>
      <c r="AG21" s="51">
        <f t="shared" si="24"/>
        <v>11.492522077290234</v>
      </c>
      <c r="AH21" s="51">
        <f t="shared" si="24"/>
        <v>11.377596856517332</v>
      </c>
      <c r="AI21" s="51">
        <f t="shared" si="24"/>
        <v>11.263820887952159</v>
      </c>
      <c r="AJ21" s="51">
        <f t="shared" si="24"/>
        <v>11.151182679072637</v>
      </c>
      <c r="AK21" s="51">
        <f t="shared" si="24"/>
        <v>11.03967085228191</v>
      </c>
      <c r="AL21" s="51">
        <f t="shared" si="24"/>
        <v>10.929274143759091</v>
      </c>
      <c r="AM21" s="51">
        <f t="shared" si="1"/>
        <v>10.819981402321501</v>
      </c>
      <c r="AN21" s="51">
        <f t="shared" si="1"/>
        <v>10.711781588298285</v>
      </c>
      <c r="AO21" s="51">
        <f t="shared" si="1"/>
        <v>10.604663772415302</v>
      </c>
      <c r="AP21" s="51">
        <f t="shared" si="1"/>
        <v>10.498617134691148</v>
      </c>
      <c r="AQ21" s="51">
        <f t="shared" si="1"/>
        <v>10.393630963344236</v>
      </c>
      <c r="AR21" s="51">
        <f t="shared" si="1"/>
        <v>10.289694653710795</v>
      </c>
      <c r="AS21" s="51">
        <f t="shared" si="1"/>
        <v>10.186797707173687</v>
      </c>
      <c r="AT21" s="51">
        <f t="shared" si="1"/>
        <v>10.084929730101949</v>
      </c>
      <c r="AU21" s="51">
        <f t="shared" si="1"/>
        <v>9.9840804328009298</v>
      </c>
      <c r="AV21" s="51">
        <f t="shared" si="1"/>
        <v>9.8842396284729208</v>
      </c>
      <c r="AW21" s="51">
        <f t="shared" si="1"/>
        <v>9.7853972321881919</v>
      </c>
      <c r="AX21" s="51">
        <f t="shared" si="1"/>
        <v>9.6875432598663096</v>
      </c>
      <c r="AY21" s="51">
        <f t="shared" si="1"/>
        <v>9.5906678272676462</v>
      </c>
      <c r="AZ21" s="51">
        <f t="shared" si="1"/>
        <v>9.4947611489949697</v>
      </c>
    </row>
    <row r="22" spans="1:52" x14ac:dyDescent="0.35">
      <c r="A22" s="1" t="s">
        <v>12</v>
      </c>
      <c r="B22" s="23">
        <f t="shared" ref="B22:D22" si="35">C22/1.14</f>
        <v>5.0994818931427437</v>
      </c>
      <c r="C22" s="23">
        <f t="shared" si="35"/>
        <v>5.8134093581827271</v>
      </c>
      <c r="D22" s="23">
        <f t="shared" si="35"/>
        <v>6.627286668328308</v>
      </c>
      <c r="E22" s="23">
        <f t="shared" si="16"/>
        <v>7.5551068018942704</v>
      </c>
      <c r="F22" s="23">
        <f t="shared" si="17"/>
        <v>8.0084132100079266</v>
      </c>
      <c r="G22" s="23">
        <f t="shared" si="18"/>
        <v>9.9304323804098296</v>
      </c>
      <c r="H22" s="23">
        <f t="shared" si="19"/>
        <v>11.320692913667205</v>
      </c>
      <c r="I22" s="23">
        <f t="shared" si="20"/>
        <v>8.9433474017970926</v>
      </c>
      <c r="J22" s="23">
        <f t="shared" si="21"/>
        <v>10.374282986084626</v>
      </c>
      <c r="K22" s="23">
        <f t="shared" si="22"/>
        <v>8.9218833680327787</v>
      </c>
      <c r="L22" s="23">
        <f t="shared" si="23"/>
        <v>11.241573043721301</v>
      </c>
      <c r="M22" s="4">
        <f>$M$6*'Eurostat Collected Portables GU'!M15</f>
        <v>14.276797765526053</v>
      </c>
      <c r="N22" s="4">
        <f>$N$6*'Eurostat Collected Portables GU'!N15</f>
        <v>18.371366665087336</v>
      </c>
      <c r="O22" s="4">
        <f>$O$6*'Eurostat Collected Portables GU'!O15</f>
        <v>21.914426049675498</v>
      </c>
      <c r="P22" s="4">
        <f>$P$6*'Eurostat Collected Portables GU'!P15</f>
        <v>23.788203332947642</v>
      </c>
      <c r="Q22" s="4">
        <f>$Q$6*'Eurostat Collected Portables GU'!Q15</f>
        <v>28.271193149987941</v>
      </c>
      <c r="R22" s="4">
        <f>$R$6*'Eurostat Collected Portables GU'!R15</f>
        <v>34.630372236673708</v>
      </c>
      <c r="S22" s="4">
        <f>$S$6*'Eurostat Collected Portables GU'!S15</f>
        <v>50.100130548050409</v>
      </c>
      <c r="T22" s="4">
        <f>$T$6*'Eurostat Collected Portables GU'!T15</f>
        <v>31.022488232567014</v>
      </c>
      <c r="U22" s="4">
        <f>$U$6*'Eurostat Collected Portables GU'!U15</f>
        <v>35.828291836885668</v>
      </c>
      <c r="V22" s="4">
        <f>$V$6*'Eurostat Collected Portables GU'!V15</f>
        <v>25.166122662798195</v>
      </c>
      <c r="W22" s="4">
        <f>$W$6*'Eurostat Collected Portables GU'!W15</f>
        <v>26.594041403408976</v>
      </c>
      <c r="X22" s="51">
        <f t="shared" si="24"/>
        <v>26.328100989374885</v>
      </c>
      <c r="Y22" s="51">
        <f t="shared" si="24"/>
        <v>26.064819979481136</v>
      </c>
      <c r="Z22" s="51">
        <f t="shared" si="24"/>
        <v>25.804171779686325</v>
      </c>
      <c r="AA22" s="51">
        <f t="shared" si="24"/>
        <v>25.54613006188946</v>
      </c>
      <c r="AB22" s="51">
        <f t="shared" si="24"/>
        <v>25.290668761270567</v>
      </c>
      <c r="AC22" s="51">
        <f t="shared" si="24"/>
        <v>25.037762073657863</v>
      </c>
      <c r="AD22" s="51">
        <f t="shared" si="24"/>
        <v>24.787384452921284</v>
      </c>
      <c r="AE22" s="51">
        <f t="shared" si="24"/>
        <v>24.539510608392071</v>
      </c>
      <c r="AF22" s="51">
        <f t="shared" si="24"/>
        <v>24.294115502308149</v>
      </c>
      <c r="AG22" s="51">
        <f t="shared" si="24"/>
        <v>24.051174347285066</v>
      </c>
      <c r="AH22" s="51">
        <f t="shared" si="24"/>
        <v>23.810662603812215</v>
      </c>
      <c r="AI22" s="51">
        <f t="shared" si="24"/>
        <v>23.572555977774094</v>
      </c>
      <c r="AJ22" s="51">
        <f t="shared" si="24"/>
        <v>23.336830417996353</v>
      </c>
      <c r="AK22" s="51">
        <f t="shared" si="24"/>
        <v>23.103462113816388</v>
      </c>
      <c r="AL22" s="51">
        <f t="shared" si="24"/>
        <v>22.872427492678224</v>
      </c>
      <c r="AM22" s="51">
        <f t="shared" si="1"/>
        <v>22.64370321775144</v>
      </c>
      <c r="AN22" s="51">
        <f t="shared" si="1"/>
        <v>22.417266185573926</v>
      </c>
      <c r="AO22" s="51">
        <f t="shared" si="1"/>
        <v>22.193093523718186</v>
      </c>
      <c r="AP22" s="51">
        <f t="shared" si="1"/>
        <v>21.971162588481004</v>
      </c>
      <c r="AQ22" s="51">
        <f t="shared" si="1"/>
        <v>21.751450962596195</v>
      </c>
      <c r="AR22" s="51">
        <f t="shared" si="1"/>
        <v>21.533936452970234</v>
      </c>
      <c r="AS22" s="51">
        <f t="shared" si="1"/>
        <v>21.318597088440534</v>
      </c>
      <c r="AT22" s="51">
        <f t="shared" si="1"/>
        <v>21.105411117556127</v>
      </c>
      <c r="AU22" s="51">
        <f t="shared" si="1"/>
        <v>20.894357006380567</v>
      </c>
      <c r="AV22" s="51">
        <f t="shared" si="1"/>
        <v>20.685413436316761</v>
      </c>
      <c r="AW22" s="51">
        <f t="shared" si="1"/>
        <v>20.478559301953592</v>
      </c>
      <c r="AX22" s="51">
        <f t="shared" si="1"/>
        <v>20.273773708934055</v>
      </c>
      <c r="AY22" s="51">
        <f t="shared" si="1"/>
        <v>20.071035971844715</v>
      </c>
      <c r="AZ22" s="51">
        <f t="shared" si="1"/>
        <v>19.870325612126269</v>
      </c>
    </row>
    <row r="23" spans="1:52" x14ac:dyDescent="0.35">
      <c r="A23" s="1" t="s">
        <v>13</v>
      </c>
      <c r="B23" s="23">
        <f t="shared" ref="B23:D23" si="36">C23/1.14</f>
        <v>5.6478740701215102</v>
      </c>
      <c r="C23" s="23">
        <f t="shared" si="36"/>
        <v>6.4385764399385215</v>
      </c>
      <c r="D23" s="23">
        <f t="shared" si="36"/>
        <v>7.3399771415299142</v>
      </c>
      <c r="E23" s="23">
        <f t="shared" si="16"/>
        <v>8.3675739413441015</v>
      </c>
      <c r="F23" s="23">
        <f t="shared" si="17"/>
        <v>8.869628377824748</v>
      </c>
      <c r="G23" s="23">
        <f t="shared" si="18"/>
        <v>10.998339188502687</v>
      </c>
      <c r="H23" s="23">
        <f t="shared" si="19"/>
        <v>12.538106674893061</v>
      </c>
      <c r="I23" s="23">
        <f t="shared" si="20"/>
        <v>9.9051042731655183</v>
      </c>
      <c r="J23" s="23">
        <f t="shared" si="21"/>
        <v>11.489920956872</v>
      </c>
      <c r="K23" s="23">
        <f t="shared" si="22"/>
        <v>9.8813320229099197</v>
      </c>
      <c r="L23" s="23">
        <f t="shared" si="23"/>
        <v>12.450478348866499</v>
      </c>
      <c r="M23" s="4">
        <f>$M$6*'Eurostat Collected Portables GU'!M16</f>
        <v>15.812107503060453</v>
      </c>
      <c r="N23" s="4">
        <f>$N$6*'Eurostat Collected Portables GU'!N16</f>
        <v>18.057972763153494</v>
      </c>
      <c r="O23" s="4">
        <f>$O$6*'Eurostat Collected Portables GU'!O16</f>
        <v>24.632657742375635</v>
      </c>
      <c r="P23" s="4">
        <f>$P$6*'Eurostat Collected Portables GU'!P16</f>
        <v>21.585737060605542</v>
      </c>
      <c r="Q23" s="4">
        <f>$Q$6*'Eurostat Collected Portables GU'!Q16</f>
        <v>21.290980231574956</v>
      </c>
      <c r="R23" s="4">
        <f>$R$6*'Eurostat Collected Portables GU'!R16</f>
        <v>20.831748855954373</v>
      </c>
      <c r="S23" s="4">
        <f>$S$6*'Eurostat Collected Portables GU'!S16</f>
        <v>44.719888445119423</v>
      </c>
      <c r="T23" s="4">
        <f>$T$6*'Eurostat Collected Portables GU'!T16</f>
        <v>18.922279182970374</v>
      </c>
      <c r="U23" s="4">
        <f>$U$6*'Eurostat Collected Portables GU'!U16</f>
        <v>18.866637712829224</v>
      </c>
      <c r="V23" s="4">
        <f>$V$6*'Eurostat Collected Portables GU'!V16</f>
        <v>17.296408997203343</v>
      </c>
      <c r="W23" s="4">
        <f>$W$6*'Eurostat Collected Portables GU'!W16</f>
        <v>18.327829464901985</v>
      </c>
      <c r="X23" s="51">
        <f t="shared" si="24"/>
        <v>18.144551170252964</v>
      </c>
      <c r="Y23" s="51">
        <f t="shared" si="24"/>
        <v>17.963105658550433</v>
      </c>
      <c r="Z23" s="51">
        <f t="shared" si="24"/>
        <v>17.783474601964929</v>
      </c>
      <c r="AA23" s="51">
        <f t="shared" si="24"/>
        <v>17.605639855945281</v>
      </c>
      <c r="AB23" s="51">
        <f t="shared" si="24"/>
        <v>17.429583457385828</v>
      </c>
      <c r="AC23" s="51">
        <f t="shared" si="24"/>
        <v>17.25528762281197</v>
      </c>
      <c r="AD23" s="51">
        <f t="shared" si="24"/>
        <v>17.082734746583849</v>
      </c>
      <c r="AE23" s="51">
        <f t="shared" si="24"/>
        <v>16.911907399118011</v>
      </c>
      <c r="AF23" s="51">
        <f t="shared" si="24"/>
        <v>16.742788325126831</v>
      </c>
      <c r="AG23" s="51">
        <f t="shared" si="24"/>
        <v>16.575360441875564</v>
      </c>
      <c r="AH23" s="51">
        <f t="shared" si="24"/>
        <v>16.409606837456806</v>
      </c>
      <c r="AI23" s="51">
        <f t="shared" si="24"/>
        <v>16.245510769082237</v>
      </c>
      <c r="AJ23" s="51">
        <f t="shared" si="24"/>
        <v>16.083055661391416</v>
      </c>
      <c r="AK23" s="51">
        <f t="shared" si="24"/>
        <v>15.922225104777501</v>
      </c>
      <c r="AL23" s="51">
        <f t="shared" si="24"/>
        <v>15.763002853729727</v>
      </c>
      <c r="AM23" s="51">
        <f t="shared" si="1"/>
        <v>15.605372825192429</v>
      </c>
      <c r="AN23" s="51">
        <f t="shared" si="1"/>
        <v>15.449319096940505</v>
      </c>
      <c r="AO23" s="51">
        <f t="shared" si="1"/>
        <v>15.2948259059711</v>
      </c>
      <c r="AP23" s="51">
        <f t="shared" si="1"/>
        <v>15.141877646911389</v>
      </c>
      <c r="AQ23" s="51">
        <f t="shared" si="1"/>
        <v>14.990458870442275</v>
      </c>
      <c r="AR23" s="51">
        <f t="shared" si="1"/>
        <v>14.840554281737852</v>
      </c>
      <c r="AS23" s="51">
        <f t="shared" si="1"/>
        <v>14.692148738920473</v>
      </c>
      <c r="AT23" s="51">
        <f t="shared" si="1"/>
        <v>14.545227251531267</v>
      </c>
      <c r="AU23" s="51">
        <f t="shared" si="1"/>
        <v>14.399774979015955</v>
      </c>
      <c r="AV23" s="51">
        <f t="shared" si="1"/>
        <v>14.255777229225796</v>
      </c>
      <c r="AW23" s="51">
        <f t="shared" si="1"/>
        <v>14.113219456933537</v>
      </c>
      <c r="AX23" s="51">
        <f t="shared" si="1"/>
        <v>13.972087262364202</v>
      </c>
      <c r="AY23" s="51">
        <f t="shared" si="1"/>
        <v>13.83236638974056</v>
      </c>
      <c r="AZ23" s="51">
        <f t="shared" si="1"/>
        <v>13.694042725843154</v>
      </c>
    </row>
    <row r="24" spans="1:52" x14ac:dyDescent="0.35">
      <c r="A24" s="1" t="s">
        <v>14</v>
      </c>
      <c r="B24" s="23">
        <f t="shared" ref="B24:D24" si="37">C24/1.14</f>
        <v>6.9312248348037739</v>
      </c>
      <c r="C24" s="23">
        <f t="shared" si="37"/>
        <v>7.9015963116763013</v>
      </c>
      <c r="D24" s="23">
        <f t="shared" si="37"/>
        <v>9.0078197953109829</v>
      </c>
      <c r="E24" s="23">
        <f t="shared" si="16"/>
        <v>10.268914566654519</v>
      </c>
      <c r="F24" s="23">
        <f t="shared" si="17"/>
        <v>10.885049440653791</v>
      </c>
      <c r="G24" s="23">
        <f t="shared" si="18"/>
        <v>13.497461306410701</v>
      </c>
      <c r="H24" s="23">
        <f t="shared" si="19"/>
        <v>15.387105889308197</v>
      </c>
      <c r="I24" s="23">
        <f t="shared" si="20"/>
        <v>12.155813652553476</v>
      </c>
      <c r="J24" s="23">
        <f t="shared" si="21"/>
        <v>14.100743836962032</v>
      </c>
      <c r="K24" s="23">
        <f t="shared" si="22"/>
        <v>12.126639699787347</v>
      </c>
      <c r="L24" s="23">
        <f t="shared" si="23"/>
        <v>15.279566021732057</v>
      </c>
      <c r="M24" s="4">
        <f>$M$6*'Eurostat Collected Portables GU'!M17</f>
        <v>19.405048847599712</v>
      </c>
      <c r="N24" s="4">
        <f>$N$6*'Eurostat Collected Portables GU'!N17</f>
        <v>20.009799745275394</v>
      </c>
      <c r="O24" s="4">
        <f>$O$6*'Eurostat Collected Portables GU'!O17</f>
        <v>25.960166243461746</v>
      </c>
      <c r="P24" s="4">
        <f>$P$6*'Eurostat Collected Portables GU'!P17</f>
        <v>26.570678516867382</v>
      </c>
      <c r="Q24" s="4">
        <f>$Q$6*'Eurostat Collected Portables GU'!Q17</f>
        <v>29.294413277400373</v>
      </c>
      <c r="R24" s="4">
        <f>$R$6*'Eurostat Collected Portables GU'!R17</f>
        <v>42.405303964430168</v>
      </c>
      <c r="S24" s="4">
        <f>$S$6*'Eurostat Collected Portables GU'!S17</f>
        <v>67.20502360384944</v>
      </c>
      <c r="T24" s="4">
        <f>$T$6*'Eurostat Collected Portables GU'!T17</f>
        <v>35.607664229522662</v>
      </c>
      <c r="U24" s="4">
        <f>$U$6*'Eurostat Collected Portables GU'!U17</f>
        <v>30.916942715996612</v>
      </c>
      <c r="V24" s="4">
        <f>$V$6*'Eurostat Collected Portables GU'!V17</f>
        <v>28.950948984526114</v>
      </c>
      <c r="W24" s="4">
        <f>$W$6*'Eurostat Collected Portables GU'!W17</f>
        <v>31.808951100095484</v>
      </c>
      <c r="X24" s="51">
        <f t="shared" si="24"/>
        <v>31.490861589094528</v>
      </c>
      <c r="Y24" s="51">
        <f t="shared" si="24"/>
        <v>31.175952973203582</v>
      </c>
      <c r="Z24" s="51">
        <f t="shared" si="24"/>
        <v>30.864193443471546</v>
      </c>
      <c r="AA24" s="51">
        <f t="shared" si="24"/>
        <v>30.555551509036832</v>
      </c>
      <c r="AB24" s="51">
        <f t="shared" si="24"/>
        <v>30.249995993946463</v>
      </c>
      <c r="AC24" s="51">
        <f t="shared" si="24"/>
        <v>29.947496034006999</v>
      </c>
      <c r="AD24" s="51">
        <f t="shared" si="24"/>
        <v>29.648021073666929</v>
      </c>
      <c r="AE24" s="51">
        <f t="shared" si="24"/>
        <v>29.351540862930261</v>
      </c>
      <c r="AF24" s="51">
        <f t="shared" si="24"/>
        <v>29.058025454300957</v>
      </c>
      <c r="AG24" s="51">
        <f t="shared" si="24"/>
        <v>28.767445199757947</v>
      </c>
      <c r="AH24" s="51">
        <f t="shared" si="24"/>
        <v>28.479770747760369</v>
      </c>
      <c r="AI24" s="51">
        <f t="shared" si="24"/>
        <v>28.194973040282765</v>
      </c>
      <c r="AJ24" s="51">
        <f t="shared" si="24"/>
        <v>27.913023309879936</v>
      </c>
      <c r="AK24" s="51">
        <f t="shared" si="24"/>
        <v>27.633893076781135</v>
      </c>
      <c r="AL24" s="51">
        <f t="shared" si="24"/>
        <v>27.357554146013324</v>
      </c>
      <c r="AM24" s="51">
        <f t="shared" si="1"/>
        <v>27.083978604553192</v>
      </c>
      <c r="AN24" s="51">
        <f t="shared" si="1"/>
        <v>26.81313881850766</v>
      </c>
      <c r="AO24" s="51">
        <f t="shared" si="1"/>
        <v>26.545007430322585</v>
      </c>
      <c r="AP24" s="51">
        <f t="shared" si="1"/>
        <v>26.27955735601936</v>
      </c>
      <c r="AQ24" s="51">
        <f t="shared" si="1"/>
        <v>26.016761782459167</v>
      </c>
      <c r="AR24" s="51">
        <f t="shared" si="1"/>
        <v>25.756594164634574</v>
      </c>
      <c r="AS24" s="51">
        <f t="shared" si="1"/>
        <v>25.49902822298823</v>
      </c>
      <c r="AT24" s="51">
        <f t="shared" si="1"/>
        <v>25.244037940758346</v>
      </c>
      <c r="AU24" s="51">
        <f t="shared" si="1"/>
        <v>24.991597561350762</v>
      </c>
      <c r="AV24" s="51">
        <f t="shared" si="1"/>
        <v>24.741681585737254</v>
      </c>
      <c r="AW24" s="51">
        <f t="shared" si="1"/>
        <v>24.49426476987988</v>
      </c>
      <c r="AX24" s="51">
        <f t="shared" si="1"/>
        <v>24.249322122181081</v>
      </c>
      <c r="AY24" s="51">
        <f t="shared" si="1"/>
        <v>24.00682890095927</v>
      </c>
      <c r="AZ24" s="51">
        <f t="shared" si="1"/>
        <v>23.766760611949678</v>
      </c>
    </row>
    <row r="25" spans="1:52" x14ac:dyDescent="0.35">
      <c r="A25" s="1" t="s">
        <v>15</v>
      </c>
      <c r="B25" s="23">
        <f t="shared" ref="B25:D25" si="38">C25/1.14</f>
        <v>84.192332985234728</v>
      </c>
      <c r="C25" s="23">
        <f t="shared" si="38"/>
        <v>95.979259603167577</v>
      </c>
      <c r="D25" s="23">
        <f t="shared" si="38"/>
        <v>109.41635594761102</v>
      </c>
      <c r="E25" s="23">
        <f t="shared" si="16"/>
        <v>124.73464578027655</v>
      </c>
      <c r="F25" s="23">
        <f t="shared" si="17"/>
        <v>132.21872452709314</v>
      </c>
      <c r="G25" s="23">
        <f t="shared" si="18"/>
        <v>163.95121841359551</v>
      </c>
      <c r="H25" s="23">
        <f t="shared" si="19"/>
        <v>186.90438899149888</v>
      </c>
      <c r="I25" s="23">
        <f t="shared" si="20"/>
        <v>147.65446730328412</v>
      </c>
      <c r="J25" s="23">
        <f t="shared" si="21"/>
        <v>171.27918207180957</v>
      </c>
      <c r="K25" s="23">
        <f t="shared" si="22"/>
        <v>147.30009658175624</v>
      </c>
      <c r="L25" s="23">
        <f t="shared" si="23"/>
        <v>185.59812169301287</v>
      </c>
      <c r="M25" s="4">
        <f>$M$6*'Eurostat Collected Portables GU'!M18</f>
        <v>235.70961455012636</v>
      </c>
      <c r="N25" s="4">
        <f>$N$6*'Eurostat Collected Portables GU'!N18</f>
        <v>280.62524033008174</v>
      </c>
      <c r="O25" s="4">
        <f>$O$6*'Eurostat Collected Portables GU'!O18</f>
        <v>355.22441763983613</v>
      </c>
      <c r="P25" s="4">
        <f>$P$6*'Eurostat Collected Portables GU'!P18</f>
        <v>375.63414982916498</v>
      </c>
      <c r="Q25" s="4">
        <f>$Q$6*'Eurostat Collected Portables GU'!Q18</f>
        <v>382.94960694454176</v>
      </c>
      <c r="R25" s="4">
        <f>$R$6*'Eurostat Collected Portables GU'!R18</f>
        <v>356.63273794708988</v>
      </c>
      <c r="S25" s="4">
        <f>$S$6*'Eurostat Collected Portables GU'!S18</f>
        <v>480.15155418171952</v>
      </c>
      <c r="T25" s="4">
        <f>$T$6*'Eurostat Collected Portables GU'!T18</f>
        <v>302.73769620405903</v>
      </c>
      <c r="U25" s="4">
        <f>$U$6*'Eurostat Collected Portables GU'!U18</f>
        <v>269.33838578955584</v>
      </c>
      <c r="V25" s="4">
        <f>$V$6*'Eurostat Collected Portables GU'!V18</f>
        <v>207.59078820116056</v>
      </c>
      <c r="W25" s="4">
        <f>$W$6*'Eurostat Collected Portables GU'!W18</f>
        <v>209.77523718586841</v>
      </c>
      <c r="X25" s="51">
        <f t="shared" si="24"/>
        <v>207.67748481400972</v>
      </c>
      <c r="Y25" s="51">
        <f t="shared" si="24"/>
        <v>205.60070996586961</v>
      </c>
      <c r="Z25" s="51">
        <f t="shared" si="24"/>
        <v>203.54470286621091</v>
      </c>
      <c r="AA25" s="51">
        <f t="shared" si="24"/>
        <v>201.50925583754881</v>
      </c>
      <c r="AB25" s="51">
        <f t="shared" si="24"/>
        <v>199.49416327917331</v>
      </c>
      <c r="AC25" s="51">
        <f t="shared" si="24"/>
        <v>197.49922164638159</v>
      </c>
      <c r="AD25" s="51">
        <f t="shared" si="24"/>
        <v>195.52422942991777</v>
      </c>
      <c r="AE25" s="51">
        <f t="shared" si="24"/>
        <v>193.56898713561858</v>
      </c>
      <c r="AF25" s="51">
        <f t="shared" si="24"/>
        <v>191.63329726426241</v>
      </c>
      <c r="AG25" s="51">
        <f t="shared" si="24"/>
        <v>189.71696429161977</v>
      </c>
      <c r="AH25" s="51">
        <f t="shared" si="24"/>
        <v>187.81979464870358</v>
      </c>
      <c r="AI25" s="51">
        <f t="shared" si="24"/>
        <v>185.94159670221654</v>
      </c>
      <c r="AJ25" s="51">
        <f t="shared" si="24"/>
        <v>184.08218073519438</v>
      </c>
      <c r="AK25" s="51">
        <f t="shared" si="24"/>
        <v>182.24135892784244</v>
      </c>
      <c r="AL25" s="51">
        <f t="shared" si="24"/>
        <v>180.41894533856401</v>
      </c>
      <c r="AM25" s="51">
        <f t="shared" si="1"/>
        <v>178.61475588517837</v>
      </c>
      <c r="AN25" s="51">
        <f t="shared" si="1"/>
        <v>176.82860832632659</v>
      </c>
      <c r="AO25" s="51">
        <f t="shared" si="1"/>
        <v>175.06032224306333</v>
      </c>
      <c r="AP25" s="51">
        <f t="shared" si="1"/>
        <v>173.30971902063268</v>
      </c>
      <c r="AQ25" s="51">
        <f t="shared" si="1"/>
        <v>171.57662183042635</v>
      </c>
      <c r="AR25" s="51">
        <f t="shared" si="1"/>
        <v>169.86085561212209</v>
      </c>
      <c r="AS25" s="51">
        <f t="shared" si="1"/>
        <v>168.16224705600087</v>
      </c>
      <c r="AT25" s="51">
        <f t="shared" si="1"/>
        <v>166.48062458544086</v>
      </c>
      <c r="AU25" s="51">
        <f t="shared" si="1"/>
        <v>164.81581833958646</v>
      </c>
      <c r="AV25" s="51">
        <f t="shared" si="1"/>
        <v>163.16766015619058</v>
      </c>
      <c r="AW25" s="51">
        <f t="shared" si="1"/>
        <v>161.53598355462867</v>
      </c>
      <c r="AX25" s="51">
        <f t="shared" si="1"/>
        <v>159.92062371908239</v>
      </c>
      <c r="AY25" s="51">
        <f t="shared" si="1"/>
        <v>158.32141748189156</v>
      </c>
      <c r="AZ25" s="51">
        <f t="shared" si="1"/>
        <v>156.73820330707264</v>
      </c>
    </row>
    <row r="26" spans="1:52" x14ac:dyDescent="0.35">
      <c r="A26" s="1" t="s">
        <v>16</v>
      </c>
      <c r="B26" s="23">
        <f t="shared" ref="B26:D26" si="39">C26/1.14</f>
        <v>1.4359960098206836</v>
      </c>
      <c r="C26" s="23">
        <f t="shared" si="39"/>
        <v>1.6370354511955791</v>
      </c>
      <c r="D26" s="23">
        <f t="shared" si="39"/>
        <v>1.8662204143629599</v>
      </c>
      <c r="E26" s="23">
        <f t="shared" si="16"/>
        <v>2.1274912723737742</v>
      </c>
      <c r="F26" s="23">
        <f t="shared" si="17"/>
        <v>2.255140748716201</v>
      </c>
      <c r="G26" s="23">
        <f t="shared" si="18"/>
        <v>2.7963745284080894</v>
      </c>
      <c r="H26" s="23">
        <f t="shared" si="19"/>
        <v>3.1878669623852218</v>
      </c>
      <c r="I26" s="23">
        <f t="shared" si="20"/>
        <v>2.5184149002843252</v>
      </c>
      <c r="J26" s="23">
        <f t="shared" si="21"/>
        <v>2.9213612843298171</v>
      </c>
      <c r="K26" s="23">
        <f t="shared" si="22"/>
        <v>2.5123707045236428</v>
      </c>
      <c r="L26" s="23">
        <f t="shared" si="23"/>
        <v>3.16558708769979</v>
      </c>
      <c r="M26" s="4">
        <f>$M$6*'Eurostat Collected Portables GU'!M19</f>
        <v>4.0202956013787334</v>
      </c>
      <c r="N26" s="4">
        <f>$N$6*'Eurostat Collected Portables GU'!N19</f>
        <v>4.4969759009416821</v>
      </c>
      <c r="O26" s="4">
        <f>$O$6*'Eurostat Collected Portables GU'!O19</f>
        <v>5.6050358934746951</v>
      </c>
      <c r="P26" s="4">
        <f>$P$6*'Eurostat Collected Portables GU'!P19</f>
        <v>5.7608993244535478</v>
      </c>
      <c r="Q26" s="4">
        <f>$Q$6*'Eurostat Collected Portables GU'!Q19</f>
        <v>4.9266154282820809</v>
      </c>
      <c r="R26" s="4">
        <f>$R$6*'Eurostat Collected Portables GU'!R19</f>
        <v>6.3476495748349855</v>
      </c>
      <c r="S26" s="4">
        <f>$S$6*'Eurostat Collected Portables GU'!S19</f>
        <v>11.386393306375094</v>
      </c>
      <c r="T26" s="4">
        <f>$T$6*'Eurostat Collected Portables GU'!T19</f>
        <v>6.7326634892006991</v>
      </c>
      <c r="U26" s="4">
        <f>$U$6*'Eurostat Collected Portables GU'!U19</f>
        <v>6.5320943307824457</v>
      </c>
      <c r="V26" s="4">
        <f>$V$6*'Eurostat Collected Portables GU'!V19</f>
        <v>6.1429118310767254</v>
      </c>
      <c r="W26" s="4">
        <f>$W$6*'Eurostat Collected Portables GU'!W19</f>
        <v>6.3338175243280581</v>
      </c>
      <c r="X26" s="51">
        <f t="shared" si="24"/>
        <v>6.2704793490847779</v>
      </c>
      <c r="Y26" s="51">
        <f t="shared" si="24"/>
        <v>6.2077745555939305</v>
      </c>
      <c r="Z26" s="51">
        <f t="shared" si="24"/>
        <v>6.1456968100379914</v>
      </c>
      <c r="AA26" s="51">
        <f t="shared" si="24"/>
        <v>6.0842398419376114</v>
      </c>
      <c r="AB26" s="51">
        <f t="shared" si="24"/>
        <v>6.0233974435182356</v>
      </c>
      <c r="AC26" s="51">
        <f t="shared" si="24"/>
        <v>5.9631634690830531</v>
      </c>
      <c r="AD26" s="51">
        <f t="shared" si="24"/>
        <v>5.903531834392223</v>
      </c>
      <c r="AE26" s="51">
        <f t="shared" si="24"/>
        <v>5.8444965160483004</v>
      </c>
      <c r="AF26" s="51">
        <f t="shared" si="24"/>
        <v>5.7860515508878176</v>
      </c>
      <c r="AG26" s="51">
        <f t="shared" si="24"/>
        <v>5.7281910353789396</v>
      </c>
      <c r="AH26" s="51">
        <f t="shared" si="24"/>
        <v>5.6709091250251502</v>
      </c>
      <c r="AI26" s="51">
        <f t="shared" si="24"/>
        <v>5.6142000337748987</v>
      </c>
      <c r="AJ26" s="51">
        <f t="shared" si="24"/>
        <v>5.5580580334371499</v>
      </c>
      <c r="AK26" s="51">
        <f t="shared" si="24"/>
        <v>5.5024774531027782</v>
      </c>
      <c r="AL26" s="51">
        <f t="shared" si="24"/>
        <v>5.4474526785717501</v>
      </c>
      <c r="AM26" s="51">
        <f t="shared" ref="AM26:AZ40" si="40">AL26-(AL26*0.01)</f>
        <v>5.3929781517860329</v>
      </c>
      <c r="AN26" s="51">
        <f t="shared" si="40"/>
        <v>5.3390483702681726</v>
      </c>
      <c r="AO26" s="51">
        <f t="shared" si="40"/>
        <v>5.2856578865654908</v>
      </c>
      <c r="AP26" s="51">
        <f t="shared" si="40"/>
        <v>5.2328013076998356</v>
      </c>
      <c r="AQ26" s="51">
        <f t="shared" si="40"/>
        <v>5.1804732946228373</v>
      </c>
      <c r="AR26" s="51">
        <f t="shared" si="40"/>
        <v>5.1286685616766086</v>
      </c>
      <c r="AS26" s="51">
        <f t="shared" si="40"/>
        <v>5.0773818760598424</v>
      </c>
      <c r="AT26" s="51">
        <f t="shared" si="40"/>
        <v>5.026608057299244</v>
      </c>
      <c r="AU26" s="51">
        <f t="shared" si="40"/>
        <v>4.9763419767262516</v>
      </c>
      <c r="AV26" s="51">
        <f t="shared" si="40"/>
        <v>4.9265785569589893</v>
      </c>
      <c r="AW26" s="51">
        <f t="shared" si="40"/>
        <v>4.8773127713893993</v>
      </c>
      <c r="AX26" s="51">
        <f t="shared" si="40"/>
        <v>4.828539643675505</v>
      </c>
      <c r="AY26" s="51">
        <f t="shared" si="40"/>
        <v>4.7802542472387497</v>
      </c>
      <c r="AZ26" s="51">
        <f t="shared" si="40"/>
        <v>4.7324517047663619</v>
      </c>
    </row>
    <row r="27" spans="1:52" x14ac:dyDescent="0.35">
      <c r="A27" s="1" t="s">
        <v>17</v>
      </c>
      <c r="B27" s="23">
        <f t="shared" ref="B27:D27" si="41">C27/1.14</f>
        <v>2.4084027566283916</v>
      </c>
      <c r="C27" s="23">
        <f t="shared" si="41"/>
        <v>2.745579142556366</v>
      </c>
      <c r="D27" s="23">
        <f t="shared" si="41"/>
        <v>3.1299602225142569</v>
      </c>
      <c r="E27" s="23">
        <f t="shared" si="16"/>
        <v>3.5681546536662525</v>
      </c>
      <c r="F27" s="23">
        <f t="shared" si="17"/>
        <v>3.7822439328862281</v>
      </c>
      <c r="G27" s="23">
        <f t="shared" si="18"/>
        <v>4.6899824767789227</v>
      </c>
      <c r="H27" s="23">
        <f t="shared" si="19"/>
        <v>5.346580023527971</v>
      </c>
      <c r="I27" s="23">
        <f t="shared" si="20"/>
        <v>4.2237982185870973</v>
      </c>
      <c r="J27" s="23">
        <f t="shared" si="21"/>
        <v>4.8996059335610322</v>
      </c>
      <c r="K27" s="23">
        <f t="shared" si="22"/>
        <v>4.2136611028624875</v>
      </c>
      <c r="L27" s="23">
        <f t="shared" si="23"/>
        <v>5.3092129896067348</v>
      </c>
      <c r="M27" s="4">
        <f>$M$6*'Eurostat Collected Portables GU'!M20</f>
        <v>6.7427004968005528</v>
      </c>
      <c r="N27" s="4">
        <f>$N$6*'Eurostat Collected Portables GU'!N20</f>
        <v>8.8196504103739972</v>
      </c>
      <c r="O27" s="4">
        <f>$O$6*'Eurostat Collected Portables GU'!O20</f>
        <v>11.631503057135458</v>
      </c>
      <c r="P27" s="4">
        <f>$P$6*'Eurostat Collected Portables GU'!P20</f>
        <v>9.7190682480576864</v>
      </c>
      <c r="Q27" s="4">
        <f>$Q$6*'Eurostat Collected Portables GU'!Q20</f>
        <v>11.710185902608947</v>
      </c>
      <c r="R27" s="4">
        <f>$R$6*'Eurostat Collected Portables GU'!R20</f>
        <v>14.085021245935618</v>
      </c>
      <c r="S27" s="4">
        <f>$S$6*'Eurostat Collected Portables GU'!S20</f>
        <v>17.560348788054032</v>
      </c>
      <c r="T27" s="4">
        <f>$T$6*'Eurostat Collected Portables GU'!T20</f>
        <v>10.534296752499371</v>
      </c>
      <c r="U27" s="4">
        <f>$U$6*'Eurostat Collected Portables GU'!U20</f>
        <v>8.6930879439736302</v>
      </c>
      <c r="V27" s="4">
        <f>$V$6*'Eurostat Collected Portables GU'!V20</f>
        <v>7.014808994197292</v>
      </c>
      <c r="W27" s="4">
        <f>$W$6*'Eurostat Collected Portables GU'!W20</f>
        <v>7.9122767811795303</v>
      </c>
      <c r="X27" s="51">
        <f t="shared" ref="X27:AM42" si="42">W27-(W27*0.01)</f>
        <v>7.8331540133677349</v>
      </c>
      <c r="Y27" s="51">
        <f t="shared" si="42"/>
        <v>7.7548224732340572</v>
      </c>
      <c r="Z27" s="51">
        <f t="shared" si="42"/>
        <v>7.6772742485017167</v>
      </c>
      <c r="AA27" s="51">
        <f t="shared" si="42"/>
        <v>7.6005015060166992</v>
      </c>
      <c r="AB27" s="51">
        <f t="shared" si="42"/>
        <v>7.5244964909565324</v>
      </c>
      <c r="AC27" s="51">
        <f t="shared" si="42"/>
        <v>7.4492515260469672</v>
      </c>
      <c r="AD27" s="51">
        <f t="shared" si="42"/>
        <v>7.3747590107864971</v>
      </c>
      <c r="AE27" s="51">
        <f t="shared" si="42"/>
        <v>7.3010114206786323</v>
      </c>
      <c r="AF27" s="51">
        <f t="shared" si="42"/>
        <v>7.228001306471846</v>
      </c>
      <c r="AG27" s="51">
        <f t="shared" si="42"/>
        <v>7.1557212934071277</v>
      </c>
      <c r="AH27" s="51">
        <f t="shared" si="42"/>
        <v>7.0841640804730561</v>
      </c>
      <c r="AI27" s="51">
        <f t="shared" si="42"/>
        <v>7.0133224396683254</v>
      </c>
      <c r="AJ27" s="51">
        <f t="shared" si="42"/>
        <v>6.9431892152716417</v>
      </c>
      <c r="AK27" s="51">
        <f t="shared" si="42"/>
        <v>6.8737573231189248</v>
      </c>
      <c r="AL27" s="51">
        <f t="shared" si="42"/>
        <v>6.8050197498877356</v>
      </c>
      <c r="AM27" s="51">
        <f t="shared" si="40"/>
        <v>6.7369695523888584</v>
      </c>
      <c r="AN27" s="51">
        <f t="shared" si="40"/>
        <v>6.6695998568649699</v>
      </c>
      <c r="AO27" s="51">
        <f t="shared" si="40"/>
        <v>6.6029038582963206</v>
      </c>
      <c r="AP27" s="51">
        <f t="shared" si="40"/>
        <v>6.5368748197133577</v>
      </c>
      <c r="AQ27" s="51">
        <f t="shared" si="40"/>
        <v>6.4715060715162238</v>
      </c>
      <c r="AR27" s="51">
        <f t="shared" si="40"/>
        <v>6.4067910108010615</v>
      </c>
      <c r="AS27" s="51">
        <f t="shared" si="40"/>
        <v>6.3427231006930507</v>
      </c>
      <c r="AT27" s="51">
        <f t="shared" si="40"/>
        <v>6.2792958696861199</v>
      </c>
      <c r="AU27" s="51">
        <f t="shared" si="40"/>
        <v>6.2165029109892584</v>
      </c>
      <c r="AV27" s="51">
        <f t="shared" si="40"/>
        <v>6.1543378818793659</v>
      </c>
      <c r="AW27" s="51">
        <f t="shared" si="40"/>
        <v>6.0927945030605724</v>
      </c>
      <c r="AX27" s="51">
        <f t="shared" si="40"/>
        <v>6.0318665580299662</v>
      </c>
      <c r="AY27" s="51">
        <f t="shared" si="40"/>
        <v>5.9715478924496663</v>
      </c>
      <c r="AZ27" s="51">
        <f t="shared" si="40"/>
        <v>5.9118324135251701</v>
      </c>
    </row>
    <row r="28" spans="1:52" x14ac:dyDescent="0.35">
      <c r="A28" s="1" t="s">
        <v>18</v>
      </c>
      <c r="B28" s="23">
        <f t="shared" ref="B28:D28" si="43">C28/1.14</f>
        <v>1.5038383409933145</v>
      </c>
      <c r="C28" s="23">
        <f t="shared" si="43"/>
        <v>1.7143757087323783</v>
      </c>
      <c r="D28" s="23">
        <f t="shared" si="43"/>
        <v>1.9543883079549111</v>
      </c>
      <c r="E28" s="23">
        <f t="shared" si="16"/>
        <v>2.2280026710685985</v>
      </c>
      <c r="F28" s="23">
        <f t="shared" si="17"/>
        <v>2.3616828313327147</v>
      </c>
      <c r="G28" s="23">
        <f t="shared" si="18"/>
        <v>2.9284867108525661</v>
      </c>
      <c r="H28" s="23">
        <f t="shared" si="19"/>
        <v>3.338474850371925</v>
      </c>
      <c r="I28" s="23">
        <f t="shared" si="20"/>
        <v>2.6373951317938209</v>
      </c>
      <c r="J28" s="23">
        <f t="shared" si="21"/>
        <v>3.0593783528808318</v>
      </c>
      <c r="K28" s="23">
        <f t="shared" si="22"/>
        <v>2.6310653834775155</v>
      </c>
      <c r="L28" s="23">
        <f t="shared" si="23"/>
        <v>3.3151423831816698</v>
      </c>
      <c r="M28" s="4">
        <f>$M$6*'Eurostat Collected Portables GU'!M21</f>
        <v>4.2102308266407205</v>
      </c>
      <c r="N28" s="4">
        <f>$N$6*'Eurostat Collected Portables GU'!N21</f>
        <v>4.4621156226398089</v>
      </c>
      <c r="O28" s="4">
        <f>$O$6*'Eurostat Collected Portables GU'!O21</f>
        <v>4.9307458611769874</v>
      </c>
      <c r="P28" s="4">
        <f>$P$6*'Eurostat Collected Portables GU'!P21</f>
        <v>4.7419647500604034</v>
      </c>
      <c r="Q28" s="4">
        <f>$Q$6*'Eurostat Collected Portables GU'!Q21</f>
        <v>4.0170864261376966</v>
      </c>
      <c r="R28" s="4">
        <f>$R$6*'Eurostat Collected Portables GU'!R21</f>
        <v>4.281846458764428</v>
      </c>
      <c r="S28" s="4">
        <f>$S$6*'Eurostat Collected Portables GU'!S21</f>
        <v>5.5160749795328234</v>
      </c>
      <c r="T28" s="4">
        <f>$T$6*'Eurostat Collected Portables GU'!T21</f>
        <v>4.0628141745176629</v>
      </c>
      <c r="U28" s="4">
        <f>$U$6*'Eurostat Collected Portables GU'!U21</f>
        <v>3.8308523142934643</v>
      </c>
      <c r="V28" s="4">
        <f>$V$6*'Eurostat Collected Portables GU'!V21</f>
        <v>3.229982672469375</v>
      </c>
      <c r="W28" s="4">
        <f>$W$6*'Eurostat Collected Portables GU'!W21</f>
        <v>3.2967819921581376</v>
      </c>
      <c r="X28" s="51">
        <f t="shared" si="42"/>
        <v>3.2638141722365561</v>
      </c>
      <c r="Y28" s="51">
        <f t="shared" si="42"/>
        <v>3.2311760305141908</v>
      </c>
      <c r="Z28" s="51">
        <f t="shared" si="42"/>
        <v>3.1988642702090488</v>
      </c>
      <c r="AA28" s="51">
        <f t="shared" si="42"/>
        <v>3.1668756275069585</v>
      </c>
      <c r="AB28" s="51">
        <f t="shared" si="42"/>
        <v>3.135206871231889</v>
      </c>
      <c r="AC28" s="51">
        <f t="shared" si="42"/>
        <v>3.10385480251957</v>
      </c>
      <c r="AD28" s="51">
        <f t="shared" si="42"/>
        <v>3.0728162544943745</v>
      </c>
      <c r="AE28" s="51">
        <f t="shared" si="42"/>
        <v>3.0420880919494309</v>
      </c>
      <c r="AF28" s="51">
        <f t="shared" si="42"/>
        <v>3.0116672110299367</v>
      </c>
      <c r="AG28" s="51">
        <f t="shared" si="42"/>
        <v>2.9815505389196373</v>
      </c>
      <c r="AH28" s="51">
        <f t="shared" si="42"/>
        <v>2.9517350335304409</v>
      </c>
      <c r="AI28" s="51">
        <f t="shared" si="42"/>
        <v>2.9222176831951363</v>
      </c>
      <c r="AJ28" s="51">
        <f t="shared" si="42"/>
        <v>2.8929955063631851</v>
      </c>
      <c r="AK28" s="51">
        <f t="shared" si="42"/>
        <v>2.8640655512995532</v>
      </c>
      <c r="AL28" s="51">
        <f t="shared" si="42"/>
        <v>2.8354248957865575</v>
      </c>
      <c r="AM28" s="51">
        <f t="shared" si="40"/>
        <v>2.8070706468286919</v>
      </c>
      <c r="AN28" s="51">
        <f t="shared" si="40"/>
        <v>2.7789999403604049</v>
      </c>
      <c r="AO28" s="51">
        <f t="shared" si="40"/>
        <v>2.7512099409568007</v>
      </c>
      <c r="AP28" s="51">
        <f t="shared" si="40"/>
        <v>2.7236978415472328</v>
      </c>
      <c r="AQ28" s="51">
        <f t="shared" si="40"/>
        <v>2.6964608631317604</v>
      </c>
      <c r="AR28" s="51">
        <f t="shared" si="40"/>
        <v>2.6694962545004426</v>
      </c>
      <c r="AS28" s="51">
        <f t="shared" si="40"/>
        <v>2.642801291955438</v>
      </c>
      <c r="AT28" s="51">
        <f t="shared" si="40"/>
        <v>2.6163732790358836</v>
      </c>
      <c r="AU28" s="51">
        <f t="shared" si="40"/>
        <v>2.5902095462455246</v>
      </c>
      <c r="AV28" s="51">
        <f t="shared" si="40"/>
        <v>2.5643074507830694</v>
      </c>
      <c r="AW28" s="51">
        <f t="shared" si="40"/>
        <v>2.5386643762752388</v>
      </c>
      <c r="AX28" s="51">
        <f t="shared" si="40"/>
        <v>2.5132777325124862</v>
      </c>
      <c r="AY28" s="51">
        <f t="shared" si="40"/>
        <v>2.4881449551873613</v>
      </c>
      <c r="AZ28" s="51">
        <f t="shared" si="40"/>
        <v>2.4632635056354877</v>
      </c>
    </row>
    <row r="29" spans="1:52" x14ac:dyDescent="0.35">
      <c r="A29" s="1" t="s">
        <v>19</v>
      </c>
      <c r="B29" s="23">
        <f t="shared" ref="B29:D29" si="44">C29/1.14</f>
        <v>0.20352699351789222</v>
      </c>
      <c r="C29" s="23">
        <f t="shared" si="44"/>
        <v>0.23202077261039711</v>
      </c>
      <c r="D29" s="23">
        <f t="shared" si="44"/>
        <v>0.26450368077585268</v>
      </c>
      <c r="E29" s="23">
        <f t="shared" si="16"/>
        <v>0.30153419608447202</v>
      </c>
      <c r="F29" s="23">
        <f t="shared" si="17"/>
        <v>0.31962624784954036</v>
      </c>
      <c r="G29" s="23">
        <f t="shared" si="18"/>
        <v>0.39633654733343004</v>
      </c>
      <c r="H29" s="23">
        <f t="shared" si="19"/>
        <v>0.4518236639601102</v>
      </c>
      <c r="I29" s="23">
        <f t="shared" si="20"/>
        <v>0.35694069452848709</v>
      </c>
      <c r="J29" s="23">
        <f t="shared" si="21"/>
        <v>0.41405120565304498</v>
      </c>
      <c r="K29" s="23">
        <f t="shared" si="22"/>
        <v>0.35608403686161866</v>
      </c>
      <c r="L29" s="23">
        <f t="shared" si="23"/>
        <v>0.44866588644563954</v>
      </c>
      <c r="M29" s="4">
        <f>$M$6*'Eurostat Collected Portables GU'!M22</f>
        <v>0.5698056757859622</v>
      </c>
      <c r="N29" s="4">
        <f>$N$6*'Eurostat Collected Portables GU'!N22</f>
        <v>0.69720556603747008</v>
      </c>
      <c r="O29" s="4">
        <f>$O$6*'Eurostat Collected Portables GU'!O22</f>
        <v>1.6435819537256624</v>
      </c>
      <c r="P29" s="4">
        <f>$P$6*'Eurostat Collected Portables GU'!P22</f>
        <v>0.82298561777907819</v>
      </c>
      <c r="Q29" s="4">
        <f>$Q$6*'Eurostat Collected Portables GU'!Q22</f>
        <v>1.3263964614605601</v>
      </c>
      <c r="R29" s="4">
        <f>$R$6*'Eurostat Collected Portables GU'!R22</f>
        <v>0.86388130308405131</v>
      </c>
      <c r="S29" s="4">
        <f>$S$6*'Eurostat Collected Portables GU'!S22</f>
        <v>1.1639424268738985</v>
      </c>
      <c r="T29" s="4">
        <f>$T$6*'Eurostat Collected Portables GU'!T22</f>
        <v>0.75452263241042317</v>
      </c>
      <c r="U29" s="4">
        <f>$U$6*'Eurostat Collected Portables GU'!U22</f>
        <v>0.73670236813335854</v>
      </c>
      <c r="V29" s="4">
        <f>$V$6*'Eurostat Collected Portables GU'!V22</f>
        <v>0.69355456157317863</v>
      </c>
      <c r="W29" s="4">
        <f>$W$6*'Eurostat Collected Portables GU'!W22</f>
        <v>0.69931739227596856</v>
      </c>
      <c r="X29" s="51">
        <f t="shared" si="42"/>
        <v>0.6923242183532089</v>
      </c>
      <c r="Y29" s="51">
        <f t="shared" si="42"/>
        <v>0.68540097616967677</v>
      </c>
      <c r="Z29" s="51">
        <f t="shared" si="42"/>
        <v>0.67854696640797996</v>
      </c>
      <c r="AA29" s="51">
        <f t="shared" si="42"/>
        <v>0.67176149674390018</v>
      </c>
      <c r="AB29" s="51">
        <f t="shared" si="42"/>
        <v>0.66504388177646112</v>
      </c>
      <c r="AC29" s="51">
        <f t="shared" si="42"/>
        <v>0.65839344295869651</v>
      </c>
      <c r="AD29" s="51">
        <f t="shared" si="42"/>
        <v>0.65180950852910957</v>
      </c>
      <c r="AE29" s="51">
        <f t="shared" si="42"/>
        <v>0.64529141344381846</v>
      </c>
      <c r="AF29" s="51">
        <f t="shared" si="42"/>
        <v>0.6388384993093803</v>
      </c>
      <c r="AG29" s="51">
        <f t="shared" si="42"/>
        <v>0.6324501143162865</v>
      </c>
      <c r="AH29" s="51">
        <f t="shared" si="42"/>
        <v>0.62612561317312365</v>
      </c>
      <c r="AI29" s="51">
        <f t="shared" si="42"/>
        <v>0.61986435704139242</v>
      </c>
      <c r="AJ29" s="51">
        <f t="shared" si="42"/>
        <v>0.61366571347097854</v>
      </c>
      <c r="AK29" s="51">
        <f t="shared" si="42"/>
        <v>0.60752905633626875</v>
      </c>
      <c r="AL29" s="51">
        <f t="shared" si="42"/>
        <v>0.6014537657729061</v>
      </c>
      <c r="AM29" s="51">
        <f t="shared" si="40"/>
        <v>0.59543922811517702</v>
      </c>
      <c r="AN29" s="51">
        <f t="shared" si="40"/>
        <v>0.58948483583402522</v>
      </c>
      <c r="AO29" s="51">
        <f t="shared" si="40"/>
        <v>0.58358998747568502</v>
      </c>
      <c r="AP29" s="51">
        <f t="shared" si="40"/>
        <v>0.57775408760092817</v>
      </c>
      <c r="AQ29" s="51">
        <f t="shared" si="40"/>
        <v>0.57197654672491893</v>
      </c>
      <c r="AR29" s="51">
        <f t="shared" si="40"/>
        <v>0.56625678125766976</v>
      </c>
      <c r="AS29" s="51">
        <f t="shared" si="40"/>
        <v>0.56059421344509308</v>
      </c>
      <c r="AT29" s="51">
        <f t="shared" si="40"/>
        <v>0.5549882713106421</v>
      </c>
      <c r="AU29" s="51">
        <f t="shared" si="40"/>
        <v>0.54943838859753569</v>
      </c>
      <c r="AV29" s="51">
        <f t="shared" si="40"/>
        <v>0.54394400471156035</v>
      </c>
      <c r="AW29" s="51">
        <f t="shared" si="40"/>
        <v>0.53850456466444474</v>
      </c>
      <c r="AX29" s="51">
        <f t="shared" si="40"/>
        <v>0.5331195190178003</v>
      </c>
      <c r="AY29" s="51">
        <f t="shared" si="40"/>
        <v>0.52778832382762231</v>
      </c>
      <c r="AZ29" s="51">
        <f t="shared" si="40"/>
        <v>0.52251044058934604</v>
      </c>
    </row>
    <row r="30" spans="1:52" x14ac:dyDescent="0.35">
      <c r="A30" s="1" t="s">
        <v>20</v>
      </c>
      <c r="B30" s="23">
        <f t="shared" ref="B30:D30" si="45">C30/1.14</f>
        <v>37.550730304051115</v>
      </c>
      <c r="C30" s="23">
        <f t="shared" si="45"/>
        <v>42.807832546618265</v>
      </c>
      <c r="D30" s="23">
        <f t="shared" si="45"/>
        <v>48.800929103144817</v>
      </c>
      <c r="E30" s="23">
        <f t="shared" si="16"/>
        <v>55.633059177585089</v>
      </c>
      <c r="F30" s="23">
        <f t="shared" si="17"/>
        <v>58.971042728240199</v>
      </c>
      <c r="G30" s="23">
        <f t="shared" si="18"/>
        <v>73.124092983017846</v>
      </c>
      <c r="H30" s="23">
        <f t="shared" si="19"/>
        <v>83.361466000640334</v>
      </c>
      <c r="I30" s="23">
        <f t="shared" si="20"/>
        <v>65.855558140505863</v>
      </c>
      <c r="J30" s="23">
        <f t="shared" si="21"/>
        <v>76.392447442986793</v>
      </c>
      <c r="K30" s="23">
        <f t="shared" si="22"/>
        <v>65.697504800968645</v>
      </c>
      <c r="L30" s="23">
        <f t="shared" si="23"/>
        <v>82.778856049220494</v>
      </c>
      <c r="M30" s="4">
        <f>$M$6*'Eurostat Collected Portables GU'!M23</f>
        <v>105.12914718251002</v>
      </c>
      <c r="N30" s="4">
        <f>$N$6*'Eurostat Collected Portables GU'!N23</f>
        <v>114.96919783957883</v>
      </c>
      <c r="O30" s="4">
        <f>$O$6*'Eurostat Collected Portables GU'!O23</f>
        <v>133.04585199774144</v>
      </c>
      <c r="P30" s="4">
        <f>$P$6*'Eurostat Collected Portables GU'!P23</f>
        <v>127.79790950369402</v>
      </c>
      <c r="Q30" s="4">
        <f>$Q$6*'Eurostat Collected Portables GU'!Q23</f>
        <v>129.98685322313491</v>
      </c>
      <c r="R30" s="4">
        <f>$R$6*'Eurostat Collected Portables GU'!R23</f>
        <v>148.13686345058687</v>
      </c>
      <c r="S30" s="4">
        <f>$S$6*'Eurostat Collected Portables GU'!S23</f>
        <v>202.42476989111276</v>
      </c>
      <c r="T30" s="4">
        <f>$T$6*'Eurostat Collected Portables GU'!T23</f>
        <v>125.04761627140437</v>
      </c>
      <c r="U30" s="4">
        <f>$U$6*'Eurostat Collected Portables GU'!U23</f>
        <v>112.83824605242607</v>
      </c>
      <c r="V30" s="4">
        <f>$V$6*'Eurostat Collected Portables GU'!V23</f>
        <v>92.797600338491307</v>
      </c>
      <c r="W30" s="4">
        <f>$W$6*'Eurostat Collected Portables GU'!W23</f>
        <v>90.871300002031575</v>
      </c>
      <c r="X30" s="51">
        <f t="shared" si="42"/>
        <v>89.962587002011261</v>
      </c>
      <c r="Y30" s="51">
        <f t="shared" si="42"/>
        <v>89.062961131991145</v>
      </c>
      <c r="Z30" s="51">
        <f t="shared" si="42"/>
        <v>88.172331520671236</v>
      </c>
      <c r="AA30" s="51">
        <f t="shared" si="42"/>
        <v>87.290608205464522</v>
      </c>
      <c r="AB30" s="51">
        <f t="shared" si="42"/>
        <v>86.417702123409882</v>
      </c>
      <c r="AC30" s="51">
        <f t="shared" si="42"/>
        <v>85.553525102175783</v>
      </c>
      <c r="AD30" s="51">
        <f t="shared" si="42"/>
        <v>84.69798985115402</v>
      </c>
      <c r="AE30" s="51">
        <f t="shared" si="42"/>
        <v>83.851009952642485</v>
      </c>
      <c r="AF30" s="51">
        <f t="shared" si="42"/>
        <v>83.012499853116054</v>
      </c>
      <c r="AG30" s="51">
        <f t="shared" si="42"/>
        <v>82.182374854584893</v>
      </c>
      <c r="AH30" s="51">
        <f t="shared" si="42"/>
        <v>81.36055110603904</v>
      </c>
      <c r="AI30" s="51">
        <f t="shared" si="42"/>
        <v>80.546945594978652</v>
      </c>
      <c r="AJ30" s="51">
        <f t="shared" si="42"/>
        <v>79.741476139028862</v>
      </c>
      <c r="AK30" s="51">
        <f t="shared" si="42"/>
        <v>78.944061377638576</v>
      </c>
      <c r="AL30" s="51">
        <f t="shared" si="42"/>
        <v>78.154620763862184</v>
      </c>
      <c r="AM30" s="51">
        <f t="shared" si="40"/>
        <v>77.373074556223557</v>
      </c>
      <c r="AN30" s="51">
        <f t="shared" si="40"/>
        <v>76.599343810661324</v>
      </c>
      <c r="AO30" s="51">
        <f t="shared" si="40"/>
        <v>75.833350372554705</v>
      </c>
      <c r="AP30" s="51">
        <f t="shared" si="40"/>
        <v>75.075016868829152</v>
      </c>
      <c r="AQ30" s="51">
        <f t="shared" si="40"/>
        <v>74.324266700140868</v>
      </c>
      <c r="AR30" s="51">
        <f t="shared" si="40"/>
        <v>73.581024033139457</v>
      </c>
      <c r="AS30" s="51">
        <f t="shared" si="40"/>
        <v>72.845213792808067</v>
      </c>
      <c r="AT30" s="51">
        <f t="shared" si="40"/>
        <v>72.11676165487998</v>
      </c>
      <c r="AU30" s="51">
        <f t="shared" si="40"/>
        <v>71.395594038331183</v>
      </c>
      <c r="AV30" s="51">
        <f t="shared" si="40"/>
        <v>70.681638097947868</v>
      </c>
      <c r="AW30" s="51">
        <f t="shared" si="40"/>
        <v>69.974821716968393</v>
      </c>
      <c r="AX30" s="51">
        <f t="shared" si="40"/>
        <v>69.275073499798708</v>
      </c>
      <c r="AY30" s="51">
        <f t="shared" si="40"/>
        <v>68.582322764800722</v>
      </c>
      <c r="AZ30" s="51">
        <f t="shared" si="40"/>
        <v>67.896499537152721</v>
      </c>
    </row>
    <row r="31" spans="1:52" x14ac:dyDescent="0.35">
      <c r="A31" s="1" t="s">
        <v>21</v>
      </c>
      <c r="B31" s="23">
        <f t="shared" ref="B31:D31" si="46">C31/1.14</f>
        <v>5.1334030587290602</v>
      </c>
      <c r="C31" s="23">
        <f t="shared" si="46"/>
        <v>5.8520794869511281</v>
      </c>
      <c r="D31" s="23">
        <f t="shared" si="46"/>
        <v>6.6713706151242853</v>
      </c>
      <c r="E31" s="23">
        <f t="shared" si="16"/>
        <v>7.6053625012416841</v>
      </c>
      <c r="F31" s="23">
        <f t="shared" si="17"/>
        <v>8.0616842513161853</v>
      </c>
      <c r="G31" s="23">
        <f t="shared" si="18"/>
        <v>9.9964884716320697</v>
      </c>
      <c r="H31" s="23">
        <f t="shared" si="19"/>
        <v>11.395996857660558</v>
      </c>
      <c r="I31" s="23">
        <f t="shared" si="20"/>
        <v>9.0028375175518409</v>
      </c>
      <c r="J31" s="23">
        <f t="shared" si="21"/>
        <v>10.443291520360136</v>
      </c>
      <c r="K31" s="23">
        <f t="shared" si="22"/>
        <v>8.9812307075097166</v>
      </c>
      <c r="L31" s="23">
        <f t="shared" si="23"/>
        <v>11.316350691462242</v>
      </c>
      <c r="M31" s="4">
        <f>$M$6*'Eurostat Collected Portables GU'!M24</f>
        <v>14.371765378157047</v>
      </c>
      <c r="N31" s="4">
        <f>$N$6*'Eurostat Collected Portables GU'!N24</f>
        <v>23.147224792444007</v>
      </c>
      <c r="O31" s="4">
        <f>$O$6*'Eurostat Collected Portables GU'!O24</f>
        <v>34.346648520164486</v>
      </c>
      <c r="P31" s="4">
        <f>$P$6*'Eurostat Collected Portables GU'!P24</f>
        <v>34.447826572752845</v>
      </c>
      <c r="Q31" s="4">
        <f>$Q$6*'Eurostat Collected Portables GU'!Q24</f>
        <v>24.633077141410403</v>
      </c>
      <c r="R31" s="4">
        <f>$R$6*'Eurostat Collected Portables GU'!R24</f>
        <v>66.744220677406915</v>
      </c>
      <c r="S31" s="4">
        <f>$S$6*'Eurostat Collected Portables GU'!S24</f>
        <v>53.591957828672108</v>
      </c>
      <c r="T31" s="4">
        <f>$T$6*'Eurostat Collected Portables GU'!T24</f>
        <v>33.953518458469041</v>
      </c>
      <c r="U31" s="4">
        <f>$U$6*'Eurostat Collected Portables GU'!U24</f>
        <v>47.664643218228292</v>
      </c>
      <c r="V31" s="4">
        <f>$V$6*'Eurostat Collected Portables GU'!V24</f>
        <v>45.992575354609933</v>
      </c>
      <c r="W31" s="4">
        <f>$W$6*'Eurostat Collected Portables GU'!W24</f>
        <v>46.414694350202147</v>
      </c>
      <c r="X31" s="51">
        <f t="shared" si="42"/>
        <v>45.950547406700124</v>
      </c>
      <c r="Y31" s="51">
        <f t="shared" si="42"/>
        <v>45.491041932633124</v>
      </c>
      <c r="Z31" s="51">
        <f t="shared" si="42"/>
        <v>45.036131513306792</v>
      </c>
      <c r="AA31" s="51">
        <f t="shared" si="42"/>
        <v>44.585770198173726</v>
      </c>
      <c r="AB31" s="51">
        <f t="shared" si="42"/>
        <v>44.13991249619199</v>
      </c>
      <c r="AC31" s="51">
        <f t="shared" si="42"/>
        <v>43.698513371230071</v>
      </c>
      <c r="AD31" s="51">
        <f t="shared" si="42"/>
        <v>43.261528237517773</v>
      </c>
      <c r="AE31" s="51">
        <f t="shared" si="42"/>
        <v>42.828912955142592</v>
      </c>
      <c r="AF31" s="51">
        <f t="shared" si="42"/>
        <v>42.400623825591168</v>
      </c>
      <c r="AG31" s="51">
        <f t="shared" si="42"/>
        <v>41.976617587335255</v>
      </c>
      <c r="AH31" s="51">
        <f t="shared" si="42"/>
        <v>41.556851411461899</v>
      </c>
      <c r="AI31" s="51">
        <f t="shared" si="42"/>
        <v>41.141282897347281</v>
      </c>
      <c r="AJ31" s="51">
        <f t="shared" si="42"/>
        <v>40.729870068373806</v>
      </c>
      <c r="AK31" s="51">
        <f t="shared" si="42"/>
        <v>40.322571367690067</v>
      </c>
      <c r="AL31" s="51">
        <f t="shared" si="42"/>
        <v>39.919345654013163</v>
      </c>
      <c r="AM31" s="51">
        <f t="shared" si="40"/>
        <v>39.520152197473031</v>
      </c>
      <c r="AN31" s="51">
        <f t="shared" si="40"/>
        <v>39.124950675498297</v>
      </c>
      <c r="AO31" s="51">
        <f t="shared" si="40"/>
        <v>38.733701168743316</v>
      </c>
      <c r="AP31" s="51">
        <f t="shared" si="40"/>
        <v>38.346364157055881</v>
      </c>
      <c r="AQ31" s="51">
        <f t="shared" si="40"/>
        <v>37.962900515485323</v>
      </c>
      <c r="AR31" s="51">
        <f t="shared" si="40"/>
        <v>37.583271510330469</v>
      </c>
      <c r="AS31" s="51">
        <f t="shared" si="40"/>
        <v>37.207438795227162</v>
      </c>
      <c r="AT31" s="51">
        <f t="shared" si="40"/>
        <v>36.835364407274888</v>
      </c>
      <c r="AU31" s="51">
        <f t="shared" si="40"/>
        <v>36.46701076320214</v>
      </c>
      <c r="AV31" s="51">
        <f t="shared" si="40"/>
        <v>36.102340655570117</v>
      </c>
      <c r="AW31" s="51">
        <f t="shared" si="40"/>
        <v>35.741317249014415</v>
      </c>
      <c r="AX31" s="51">
        <f t="shared" si="40"/>
        <v>35.383904076524274</v>
      </c>
      <c r="AY31" s="51">
        <f t="shared" si="40"/>
        <v>35.03006503575903</v>
      </c>
      <c r="AZ31" s="51">
        <f t="shared" si="40"/>
        <v>34.679764385401441</v>
      </c>
    </row>
    <row r="32" spans="1:52" x14ac:dyDescent="0.35">
      <c r="A32" s="1" t="s">
        <v>22</v>
      </c>
      <c r="B32" s="23">
        <f t="shared" ref="B32:D32" si="47">C32/1.14</f>
        <v>25.214733085827767</v>
      </c>
      <c r="C32" s="23">
        <f t="shared" si="47"/>
        <v>28.744795717843651</v>
      </c>
      <c r="D32" s="23">
        <f t="shared" si="47"/>
        <v>32.769067118341759</v>
      </c>
      <c r="E32" s="23">
        <f t="shared" si="16"/>
        <v>37.356736514909599</v>
      </c>
      <c r="F32" s="23">
        <f t="shared" si="17"/>
        <v>39.598140705804177</v>
      </c>
      <c r="G32" s="23">
        <f t="shared" si="18"/>
        <v>49.101694475197178</v>
      </c>
      <c r="H32" s="23">
        <f t="shared" si="19"/>
        <v>55.975931701724775</v>
      </c>
      <c r="I32" s="23">
        <f t="shared" si="20"/>
        <v>44.220986044362576</v>
      </c>
      <c r="J32" s="23">
        <f t="shared" si="21"/>
        <v>51.296343811460581</v>
      </c>
      <c r="K32" s="23">
        <f t="shared" si="22"/>
        <v>44.114855677856099</v>
      </c>
      <c r="L32" s="23">
        <f t="shared" si="23"/>
        <v>55.584718154098681</v>
      </c>
      <c r="M32" s="4">
        <f>$M$6*'Eurostat Collected Portables GU'!M25</f>
        <v>70.592592055705325</v>
      </c>
      <c r="N32" s="4">
        <f>$N$6*'Eurostat Collected Portables GU'!N25</f>
        <v>102.245196259395</v>
      </c>
      <c r="O32" s="4">
        <f>$O$6*'Eurostat Collected Portables GU'!O25</f>
        <v>133.59371264898334</v>
      </c>
      <c r="P32" s="4">
        <f>$P$6*'Eurostat Collected Portables GU'!P25</f>
        <v>145.39412580763715</v>
      </c>
      <c r="Q32" s="4">
        <f>$Q$6*'Eurostat Collected Portables GU'!Q25</f>
        <v>245.34544832844762</v>
      </c>
      <c r="R32" s="4">
        <f>$R$6*'Eurostat Collected Portables GU'!R25</f>
        <v>361.13994474578925</v>
      </c>
      <c r="S32" s="4">
        <f>$S$6*'Eurostat Collected Portables GU'!S25</f>
        <v>420.58806564125956</v>
      </c>
      <c r="T32" s="4">
        <f>$T$6*'Eurostat Collected Portables GU'!T25</f>
        <v>310.68920394561502</v>
      </c>
      <c r="U32" s="4">
        <f>$U$6*'Eurostat Collected Portables GU'!U25</f>
        <v>274.4953023664894</v>
      </c>
      <c r="V32" s="4">
        <f>$V$6*'Eurostat Collected Portables GU'!V25</f>
        <v>217.45907882011608</v>
      </c>
      <c r="W32" s="4">
        <f>$W$6*'Eurostat Collected Portables GU'!W25</f>
        <v>181.46287304715275</v>
      </c>
      <c r="X32" s="51">
        <f t="shared" si="42"/>
        <v>179.64824431668123</v>
      </c>
      <c r="Y32" s="51">
        <f t="shared" si="42"/>
        <v>177.85176187351442</v>
      </c>
      <c r="Z32" s="51">
        <f t="shared" si="42"/>
        <v>176.07324425477927</v>
      </c>
      <c r="AA32" s="51">
        <f t="shared" si="42"/>
        <v>174.31251181223146</v>
      </c>
      <c r="AB32" s="51">
        <f t="shared" si="42"/>
        <v>172.56938669410914</v>
      </c>
      <c r="AC32" s="51">
        <f t="shared" si="42"/>
        <v>170.84369282716804</v>
      </c>
      <c r="AD32" s="51">
        <f t="shared" si="42"/>
        <v>169.13525589889636</v>
      </c>
      <c r="AE32" s="51">
        <f t="shared" si="42"/>
        <v>167.44390333990739</v>
      </c>
      <c r="AF32" s="51">
        <f t="shared" si="42"/>
        <v>165.76946430650833</v>
      </c>
      <c r="AG32" s="51">
        <f t="shared" si="42"/>
        <v>164.11176966344325</v>
      </c>
      <c r="AH32" s="51">
        <f t="shared" si="42"/>
        <v>162.47065196680882</v>
      </c>
      <c r="AI32" s="51">
        <f t="shared" si="42"/>
        <v>160.84594544714074</v>
      </c>
      <c r="AJ32" s="51">
        <f t="shared" si="42"/>
        <v>159.23748599266932</v>
      </c>
      <c r="AK32" s="51">
        <f t="shared" si="42"/>
        <v>157.64511113274261</v>
      </c>
      <c r="AL32" s="51">
        <f t="shared" si="42"/>
        <v>156.06866002141518</v>
      </c>
      <c r="AM32" s="51">
        <f t="shared" si="40"/>
        <v>154.50797342120103</v>
      </c>
      <c r="AN32" s="51">
        <f t="shared" si="40"/>
        <v>152.96289368698902</v>
      </c>
      <c r="AO32" s="51">
        <f t="shared" si="40"/>
        <v>151.43326475011912</v>
      </c>
      <c r="AP32" s="51">
        <f t="shared" si="40"/>
        <v>149.91893210261793</v>
      </c>
      <c r="AQ32" s="51">
        <f t="shared" si="40"/>
        <v>148.41974278159176</v>
      </c>
      <c r="AR32" s="51">
        <f t="shared" si="40"/>
        <v>146.93554535377584</v>
      </c>
      <c r="AS32" s="51">
        <f t="shared" si="40"/>
        <v>145.46618990023808</v>
      </c>
      <c r="AT32" s="51">
        <f t="shared" si="40"/>
        <v>144.01152800123569</v>
      </c>
      <c r="AU32" s="51">
        <f t="shared" si="40"/>
        <v>142.57141272122334</v>
      </c>
      <c r="AV32" s="51">
        <f t="shared" si="40"/>
        <v>141.14569859401109</v>
      </c>
      <c r="AW32" s="51">
        <f t="shared" si="40"/>
        <v>139.73424160807099</v>
      </c>
      <c r="AX32" s="51">
        <f t="shared" si="40"/>
        <v>138.33689919199028</v>
      </c>
      <c r="AY32" s="51">
        <f t="shared" si="40"/>
        <v>136.95353020007039</v>
      </c>
      <c r="AZ32" s="51">
        <f t="shared" si="40"/>
        <v>135.58399489806968</v>
      </c>
    </row>
    <row r="33" spans="1:52" x14ac:dyDescent="0.35">
      <c r="A33" s="1" t="s">
        <v>23</v>
      </c>
      <c r="B33" s="23">
        <f t="shared" ref="B33:D33" si="48">C33/1.14</f>
        <v>4.6471996853252069</v>
      </c>
      <c r="C33" s="23">
        <f t="shared" si="48"/>
        <v>5.2978076412707349</v>
      </c>
      <c r="D33" s="23">
        <f t="shared" si="48"/>
        <v>6.0395007110486372</v>
      </c>
      <c r="E33" s="23">
        <f t="shared" si="16"/>
        <v>6.8850308105954454</v>
      </c>
      <c r="F33" s="23">
        <f t="shared" si="17"/>
        <v>7.2981326592311726</v>
      </c>
      <c r="G33" s="23">
        <f t="shared" si="18"/>
        <v>9.0496844974466537</v>
      </c>
      <c r="H33" s="23">
        <f t="shared" si="19"/>
        <v>10.316640327089184</v>
      </c>
      <c r="I33" s="23">
        <f t="shared" si="20"/>
        <v>8.1501458584004549</v>
      </c>
      <c r="J33" s="23">
        <f t="shared" si="21"/>
        <v>9.4541691957445266</v>
      </c>
      <c r="K33" s="23">
        <f t="shared" si="22"/>
        <v>8.1305855083402925</v>
      </c>
      <c r="L33" s="23">
        <f t="shared" si="23"/>
        <v>10.244537740508768</v>
      </c>
      <c r="M33" s="4">
        <f>$M$6*'Eurostat Collected Portables GU'!M26</f>
        <v>13.010562930446136</v>
      </c>
      <c r="N33" s="4">
        <f>$N$6*'Eurostat Collected Portables GU'!N26</f>
        <v>15.617404679239332</v>
      </c>
      <c r="O33" s="4">
        <f>$O$6*'Eurostat Collected Portables GU'!O26</f>
        <v>20.481559731042871</v>
      </c>
      <c r="P33" s="4">
        <f>$P$6*'Eurostat Collected Portables GU'!P26</f>
        <v>19.163807956855678</v>
      </c>
      <c r="Q33" s="4">
        <f>$Q$6*'Eurostat Collected Portables GU'!Q26</f>
        <v>19.971741005420434</v>
      </c>
      <c r="R33" s="4">
        <f>$R$6*'Eurostat Collected Portables GU'!R26</f>
        <v>26.705200282293934</v>
      </c>
      <c r="S33" s="4">
        <f>$S$6*'Eurostat Collected Portables GU'!S26</f>
        <v>37.043732890073635</v>
      </c>
      <c r="T33" s="4">
        <f>$T$6*'Eurostat Collected Portables GU'!T26</f>
        <v>19.414447733945121</v>
      </c>
      <c r="U33" s="4">
        <f>$U$6*'Eurostat Collected Portables GU'!U26</f>
        <v>18.491229440147297</v>
      </c>
      <c r="V33" s="4">
        <f>$V$6*'Eurostat Collected Portables GU'!V26</f>
        <v>7.6885477111540945</v>
      </c>
      <c r="W33" s="4">
        <f>$W$6*'Eurostat Collected Portables GU'!W26</f>
        <v>8.5316721857668174</v>
      </c>
      <c r="X33" s="51">
        <f t="shared" si="42"/>
        <v>8.4463554639091498</v>
      </c>
      <c r="Y33" s="51">
        <f t="shared" si="42"/>
        <v>8.3618919092700583</v>
      </c>
      <c r="Z33" s="51">
        <f t="shared" si="42"/>
        <v>8.2782729901773582</v>
      </c>
      <c r="AA33" s="51">
        <f t="shared" si="42"/>
        <v>8.1954902602755855</v>
      </c>
      <c r="AB33" s="51">
        <f t="shared" si="42"/>
        <v>8.1135353576728289</v>
      </c>
      <c r="AC33" s="51">
        <f t="shared" si="42"/>
        <v>8.0324000040961003</v>
      </c>
      <c r="AD33" s="51">
        <f t="shared" si="42"/>
        <v>7.9520760040551393</v>
      </c>
      <c r="AE33" s="51">
        <f t="shared" si="42"/>
        <v>7.8725552440145883</v>
      </c>
      <c r="AF33" s="51">
        <f t="shared" si="42"/>
        <v>7.7938296915744427</v>
      </c>
      <c r="AG33" s="51">
        <f t="shared" si="42"/>
        <v>7.7158913946586987</v>
      </c>
      <c r="AH33" s="51">
        <f t="shared" si="42"/>
        <v>7.638732480712112</v>
      </c>
      <c r="AI33" s="51">
        <f t="shared" si="42"/>
        <v>7.5623451559049908</v>
      </c>
      <c r="AJ33" s="51">
        <f t="shared" si="42"/>
        <v>7.4867217043459409</v>
      </c>
      <c r="AK33" s="51">
        <f t="shared" si="42"/>
        <v>7.4118544873024819</v>
      </c>
      <c r="AL33" s="51">
        <f t="shared" si="42"/>
        <v>7.3377359424294575</v>
      </c>
      <c r="AM33" s="51">
        <f t="shared" si="40"/>
        <v>7.2643585830051629</v>
      </c>
      <c r="AN33" s="51">
        <f t="shared" si="40"/>
        <v>7.1917149971751115</v>
      </c>
      <c r="AO33" s="51">
        <f t="shared" si="40"/>
        <v>7.1197978472033601</v>
      </c>
      <c r="AP33" s="51">
        <f t="shared" si="40"/>
        <v>7.0485998687313263</v>
      </c>
      <c r="AQ33" s="51">
        <f t="shared" si="40"/>
        <v>6.9781138700440133</v>
      </c>
      <c r="AR33" s="51">
        <f t="shared" si="40"/>
        <v>6.908332731343573</v>
      </c>
      <c r="AS33" s="51">
        <f t="shared" si="40"/>
        <v>6.839249404030137</v>
      </c>
      <c r="AT33" s="51">
        <f t="shared" si="40"/>
        <v>6.7708569099898357</v>
      </c>
      <c r="AU33" s="51">
        <f t="shared" si="40"/>
        <v>6.7031483408899373</v>
      </c>
      <c r="AV33" s="51">
        <f t="shared" si="40"/>
        <v>6.6361168574810376</v>
      </c>
      <c r="AW33" s="51">
        <f t="shared" si="40"/>
        <v>6.569755688906227</v>
      </c>
      <c r="AX33" s="51">
        <f t="shared" si="40"/>
        <v>6.5040581320171649</v>
      </c>
      <c r="AY33" s="51">
        <f t="shared" si="40"/>
        <v>6.4390175506969936</v>
      </c>
      <c r="AZ33" s="51">
        <f t="shared" si="40"/>
        <v>6.3746273751900233</v>
      </c>
    </row>
    <row r="34" spans="1:52" x14ac:dyDescent="0.35">
      <c r="A34" s="1" t="s">
        <v>24</v>
      </c>
      <c r="B34" s="23">
        <f t="shared" ref="B34:D34" si="49">C34/1.14</f>
        <v>1.7978217760747146</v>
      </c>
      <c r="C34" s="23">
        <f t="shared" si="49"/>
        <v>2.0495168247251745</v>
      </c>
      <c r="D34" s="23">
        <f t="shared" si="49"/>
        <v>2.3364491801866989</v>
      </c>
      <c r="E34" s="23">
        <f t="shared" si="16"/>
        <v>2.6635520654128366</v>
      </c>
      <c r="F34" s="23">
        <f t="shared" si="17"/>
        <v>2.8233651893376068</v>
      </c>
      <c r="G34" s="23">
        <f t="shared" si="18"/>
        <v>3.5009728347786324</v>
      </c>
      <c r="H34" s="23">
        <f t="shared" si="19"/>
        <v>3.9911090316476407</v>
      </c>
      <c r="I34" s="23">
        <f t="shared" si="20"/>
        <v>3.1529761350016363</v>
      </c>
      <c r="J34" s="23">
        <f t="shared" si="21"/>
        <v>3.6574523166018977</v>
      </c>
      <c r="K34" s="23">
        <f t="shared" si="22"/>
        <v>3.1454089922776318</v>
      </c>
      <c r="L34" s="23">
        <f t="shared" si="23"/>
        <v>3.9632153302698159</v>
      </c>
      <c r="M34" s="4">
        <f>$M$6*'Eurostat Collected Portables GU'!M27</f>
        <v>5.033283469442666</v>
      </c>
      <c r="N34" s="4">
        <f>$N$6*'Eurostat Collected Portables GU'!N27</f>
        <v>10.876406830184534</v>
      </c>
      <c r="O34" s="4">
        <f>$O$6*'Eurostat Collected Portables GU'!O27</f>
        <v>19.680840317689341</v>
      </c>
      <c r="P34" s="4">
        <f>$P$6*'Eurostat Collected Portables GU'!P27</f>
        <v>30.528847440471523</v>
      </c>
      <c r="Q34" s="4">
        <f>$Q$6*'Eurostat Collected Portables GU'!Q27</f>
        <v>19.1759031285441</v>
      </c>
      <c r="R34" s="4">
        <f>$R$6*'Eurostat Collected Portables GU'!R27</f>
        <v>28.771003398364492</v>
      </c>
      <c r="S34" s="4">
        <f>$S$6*'Eurostat Collected Portables GU'!S27</f>
        <v>71.202912809198921</v>
      </c>
      <c r="T34" s="4">
        <f>$T$6*'Eurostat Collected Portables GU'!T27</f>
        <v>44.690955919694296</v>
      </c>
      <c r="U34" s="4">
        <f>$U$6*'Eurostat Collected Portables GU'!U27</f>
        <v>46.191238481961577</v>
      </c>
      <c r="V34" s="4">
        <f>$V$6*'Eurostat Collected Portables GU'!V27</f>
        <v>41.454746937459703</v>
      </c>
      <c r="W34" s="4">
        <f>$W$6*'Eurostat Collected Portables GU'!W27</f>
        <v>63.677843690957481</v>
      </c>
      <c r="X34" s="51">
        <f t="shared" si="42"/>
        <v>63.041065254047908</v>
      </c>
      <c r="Y34" s="51">
        <f t="shared" si="42"/>
        <v>62.410654601507431</v>
      </c>
      <c r="Z34" s="51">
        <f t="shared" si="42"/>
        <v>61.786548055492361</v>
      </c>
      <c r="AA34" s="51">
        <f t="shared" si="42"/>
        <v>61.168682574937435</v>
      </c>
      <c r="AB34" s="51">
        <f t="shared" si="42"/>
        <v>60.556995749188061</v>
      </c>
      <c r="AC34" s="51">
        <f t="shared" si="42"/>
        <v>59.951425791696181</v>
      </c>
      <c r="AD34" s="51">
        <f t="shared" si="42"/>
        <v>59.351911533779216</v>
      </c>
      <c r="AE34" s="51">
        <f t="shared" si="42"/>
        <v>58.758392418441424</v>
      </c>
      <c r="AF34" s="51">
        <f t="shared" si="42"/>
        <v>58.17080849425701</v>
      </c>
      <c r="AG34" s="51">
        <f t="shared" si="42"/>
        <v>57.58910040931444</v>
      </c>
      <c r="AH34" s="51">
        <f t="shared" si="42"/>
        <v>57.013209405221296</v>
      </c>
      <c r="AI34" s="51">
        <f t="shared" si="42"/>
        <v>56.443077311169084</v>
      </c>
      <c r="AJ34" s="51">
        <f t="shared" si="42"/>
        <v>55.878646538057396</v>
      </c>
      <c r="AK34" s="51">
        <f t="shared" si="42"/>
        <v>55.319860072676825</v>
      </c>
      <c r="AL34" s="51">
        <f t="shared" si="42"/>
        <v>54.766661471950059</v>
      </c>
      <c r="AM34" s="51">
        <f t="shared" si="40"/>
        <v>54.218994857230555</v>
      </c>
      <c r="AN34" s="51">
        <f t="shared" si="40"/>
        <v>53.676804908658248</v>
      </c>
      <c r="AO34" s="51">
        <f t="shared" si="40"/>
        <v>53.140036859571666</v>
      </c>
      <c r="AP34" s="51">
        <f t="shared" si="40"/>
        <v>52.608636490975947</v>
      </c>
      <c r="AQ34" s="51">
        <f t="shared" si="40"/>
        <v>52.082550126066188</v>
      </c>
      <c r="AR34" s="51">
        <f t="shared" si="40"/>
        <v>51.561724624805528</v>
      </c>
      <c r="AS34" s="51">
        <f t="shared" si="40"/>
        <v>51.046107378557473</v>
      </c>
      <c r="AT34" s="51">
        <f t="shared" si="40"/>
        <v>50.535646304771895</v>
      </c>
      <c r="AU34" s="51">
        <f t="shared" si="40"/>
        <v>50.030289841724176</v>
      </c>
      <c r="AV34" s="51">
        <f t="shared" si="40"/>
        <v>49.529986943306938</v>
      </c>
      <c r="AW34" s="51">
        <f t="shared" si="40"/>
        <v>49.034687073873869</v>
      </c>
      <c r="AX34" s="51">
        <f t="shared" si="40"/>
        <v>48.544340203135128</v>
      </c>
      <c r="AY34" s="51">
        <f t="shared" si="40"/>
        <v>48.058896801103778</v>
      </c>
      <c r="AZ34" s="51">
        <f t="shared" si="40"/>
        <v>47.578307833092737</v>
      </c>
    </row>
    <row r="35" spans="1:52" x14ac:dyDescent="0.35">
      <c r="A35" s="1" t="s">
        <v>25</v>
      </c>
      <c r="B35" s="23">
        <f t="shared" ref="B35:D35" si="50">C35/1.14</f>
        <v>4.7715772924750279</v>
      </c>
      <c r="C35" s="23">
        <f t="shared" si="50"/>
        <v>5.439598113421531</v>
      </c>
      <c r="D35" s="23">
        <f t="shared" si="50"/>
        <v>6.2011418493005444</v>
      </c>
      <c r="E35" s="23">
        <f t="shared" si="16"/>
        <v>7.0693017082026204</v>
      </c>
      <c r="F35" s="23">
        <f t="shared" si="17"/>
        <v>7.4934598106947776</v>
      </c>
      <c r="G35" s="23">
        <f t="shared" si="18"/>
        <v>9.291890165261524</v>
      </c>
      <c r="H35" s="23">
        <f t="shared" si="19"/>
        <v>10.592754788398137</v>
      </c>
      <c r="I35" s="23">
        <f t="shared" si="20"/>
        <v>8.368276282834529</v>
      </c>
      <c r="J35" s="23">
        <f t="shared" si="21"/>
        <v>9.7072004880880538</v>
      </c>
      <c r="K35" s="23">
        <f t="shared" si="22"/>
        <v>8.3481924197557262</v>
      </c>
      <c r="L35" s="23">
        <f t="shared" si="23"/>
        <v>10.518722448892216</v>
      </c>
      <c r="M35" s="4">
        <f>$M$6*'Eurostat Collected Portables GU'!M28</f>
        <v>13.358777510093114</v>
      </c>
      <c r="N35" s="4">
        <f>$N$6*'Eurostat Collected Portables GU'!N28</f>
        <v>20.637284754709118</v>
      </c>
      <c r="O35" s="4">
        <f>$O$6*'Eurostat Collected Portables GU'!O28</f>
        <v>19.72298344470795</v>
      </c>
      <c r="P35" s="4">
        <f>$P$6*'Eurostat Collected Portables GU'!P28</f>
        <v>24.180101246175774</v>
      </c>
      <c r="Q35" s="4">
        <f>$Q$6*'Eurostat Collected Portables GU'!Q28</f>
        <v>18.266374126399715</v>
      </c>
      <c r="R35" s="4">
        <f>$R$6*'Eurostat Collected Portables GU'!R28</f>
        <v>17.953707081485934</v>
      </c>
      <c r="S35" s="4">
        <f>$S$6*'Eurostat Collected Portables GU'!S28</f>
        <v>55.869236489947127</v>
      </c>
      <c r="T35" s="4">
        <f>$T$6*'Eurostat Collected Portables GU'!T28</f>
        <v>23.593342313449003</v>
      </c>
      <c r="U35" s="4">
        <f>$U$6*'Eurostat Collected Portables GU'!U28</f>
        <v>21.880060333560749</v>
      </c>
      <c r="V35" s="4">
        <f>$V$6*'Eurostat Collected Portables GU'!V28</f>
        <v>18.270208736299164</v>
      </c>
      <c r="W35" s="4">
        <f>$W$6*'Eurostat Collected Portables GU'!W28</f>
        <v>19.061394063750686</v>
      </c>
      <c r="X35" s="51">
        <f t="shared" si="42"/>
        <v>18.870780123113178</v>
      </c>
      <c r="Y35" s="51">
        <f t="shared" si="42"/>
        <v>18.682072321882046</v>
      </c>
      <c r="Z35" s="51">
        <f t="shared" si="42"/>
        <v>18.495251598663227</v>
      </c>
      <c r="AA35" s="51">
        <f t="shared" si="42"/>
        <v>18.310299082676593</v>
      </c>
      <c r="AB35" s="51">
        <f t="shared" si="42"/>
        <v>18.127196091849829</v>
      </c>
      <c r="AC35" s="51">
        <f t="shared" si="42"/>
        <v>17.945924130931331</v>
      </c>
      <c r="AD35" s="51">
        <f t="shared" si="42"/>
        <v>17.766464889622018</v>
      </c>
      <c r="AE35" s="51">
        <f t="shared" si="42"/>
        <v>17.588800240725799</v>
      </c>
      <c r="AF35" s="51">
        <f t="shared" si="42"/>
        <v>17.41291223831854</v>
      </c>
      <c r="AG35" s="51">
        <f t="shared" si="42"/>
        <v>17.238783115935355</v>
      </c>
      <c r="AH35" s="51">
        <f t="shared" si="42"/>
        <v>17.066395284776</v>
      </c>
      <c r="AI35" s="51">
        <f t="shared" si="42"/>
        <v>16.895731331928239</v>
      </c>
      <c r="AJ35" s="51">
        <f t="shared" si="42"/>
        <v>16.726774018608957</v>
      </c>
      <c r="AK35" s="51">
        <f t="shared" si="42"/>
        <v>16.559506278422866</v>
      </c>
      <c r="AL35" s="51">
        <f t="shared" si="42"/>
        <v>16.393911215638639</v>
      </c>
      <c r="AM35" s="51">
        <f t="shared" si="40"/>
        <v>16.229972103482254</v>
      </c>
      <c r="AN35" s="51">
        <f t="shared" si="40"/>
        <v>16.06767238244743</v>
      </c>
      <c r="AO35" s="51">
        <f t="shared" si="40"/>
        <v>15.906995658622956</v>
      </c>
      <c r="AP35" s="51">
        <f t="shared" si="40"/>
        <v>15.747925702036726</v>
      </c>
      <c r="AQ35" s="51">
        <f t="shared" si="40"/>
        <v>15.590446445016358</v>
      </c>
      <c r="AR35" s="51">
        <f t="shared" si="40"/>
        <v>15.434541980566195</v>
      </c>
      <c r="AS35" s="51">
        <f t="shared" si="40"/>
        <v>15.280196560760533</v>
      </c>
      <c r="AT35" s="51">
        <f t="shared" si="40"/>
        <v>15.127394595152929</v>
      </c>
      <c r="AU35" s="51">
        <f t="shared" si="40"/>
        <v>14.9761206492014</v>
      </c>
      <c r="AV35" s="51">
        <f t="shared" si="40"/>
        <v>14.826359442709386</v>
      </c>
      <c r="AW35" s="51">
        <f t="shared" si="40"/>
        <v>14.678095848282291</v>
      </c>
      <c r="AX35" s="51">
        <f t="shared" si="40"/>
        <v>14.531314889799468</v>
      </c>
      <c r="AY35" s="51">
        <f t="shared" si="40"/>
        <v>14.386001740901474</v>
      </c>
      <c r="AZ35" s="51">
        <f t="shared" si="40"/>
        <v>14.242141723492459</v>
      </c>
    </row>
    <row r="36" spans="1:52" x14ac:dyDescent="0.35">
      <c r="A36" s="1" t="s">
        <v>26</v>
      </c>
      <c r="B36" s="23">
        <f t="shared" ref="B36:D36" si="51">C36/1.14</f>
        <v>2.9059131852276838</v>
      </c>
      <c r="C36" s="23">
        <f t="shared" si="51"/>
        <v>3.3127410311595593</v>
      </c>
      <c r="D36" s="23">
        <f t="shared" si="51"/>
        <v>3.7765247755218971</v>
      </c>
      <c r="E36" s="23">
        <f t="shared" si="16"/>
        <v>4.3052382440949621</v>
      </c>
      <c r="F36" s="23">
        <f t="shared" si="17"/>
        <v>4.5635525387406597</v>
      </c>
      <c r="G36" s="23">
        <f t="shared" si="18"/>
        <v>5.6588051480384181</v>
      </c>
      <c r="H36" s="23">
        <f t="shared" si="19"/>
        <v>6.4510378687637964</v>
      </c>
      <c r="I36" s="23">
        <f t="shared" si="20"/>
        <v>5.0963199163233996</v>
      </c>
      <c r="J36" s="23">
        <f t="shared" si="21"/>
        <v>5.9117311029351427</v>
      </c>
      <c r="K36" s="23">
        <f t="shared" si="22"/>
        <v>5.0840887485242225</v>
      </c>
      <c r="L36" s="23">
        <f t="shared" si="23"/>
        <v>6.4059518231405201</v>
      </c>
      <c r="M36" s="4">
        <f>$M$6*'Eurostat Collected Portables GU'!M29</f>
        <v>8.1355588153884604</v>
      </c>
      <c r="N36" s="4">
        <f>$N$6*'Eurostat Collected Portables GU'!N29</f>
        <v>9.5168559764114669</v>
      </c>
      <c r="O36" s="4">
        <f>$O$6*'Eurostat Collected Portables GU'!O29</f>
        <v>9.6086329602423337</v>
      </c>
      <c r="P36" s="4">
        <f>$P$6*'Eurostat Collected Portables GU'!P29</f>
        <v>8.2298561777907828</v>
      </c>
      <c r="Q36" s="4">
        <f>$Q$6*'Eurostat Collected Portables GU'!Q29</f>
        <v>9.3605693137359527</v>
      </c>
      <c r="R36" s="4">
        <f>$R$6*'Eurostat Collected Portables GU'!R29</f>
        <v>10.066095183761989</v>
      </c>
      <c r="S36" s="4">
        <f>$S$6*'Eurostat Collected Portables GU'!S29</f>
        <v>13.714278160122891</v>
      </c>
      <c r="T36" s="4">
        <f>$T$6*'Eurostat Collected Portables GU'!T29</f>
        <v>9.2864323988975155</v>
      </c>
      <c r="U36" s="4">
        <f>$U$6*'Eurostat Collected Portables GU'!U29</f>
        <v>7.538920900564702</v>
      </c>
      <c r="V36" s="4">
        <f>$V$6*'Eurostat Collected Portables GU'!V29</f>
        <v>6.7968347034171508</v>
      </c>
      <c r="W36" s="4">
        <f>$W$6*'Eurostat Collected Portables GU'!W29</f>
        <v>6.9132519350710036</v>
      </c>
      <c r="X36" s="51">
        <f t="shared" si="42"/>
        <v>6.8441194157202938</v>
      </c>
      <c r="Y36" s="51">
        <f t="shared" si="42"/>
        <v>6.7756782215630906</v>
      </c>
      <c r="Z36" s="51">
        <f t="shared" si="42"/>
        <v>6.7079214393474595</v>
      </c>
      <c r="AA36" s="51">
        <f t="shared" si="42"/>
        <v>6.6408422249539854</v>
      </c>
      <c r="AB36" s="51">
        <f t="shared" si="42"/>
        <v>6.5744338027044451</v>
      </c>
      <c r="AC36" s="51">
        <f t="shared" si="42"/>
        <v>6.5086894646774009</v>
      </c>
      <c r="AD36" s="51">
        <f t="shared" si="42"/>
        <v>6.4436025700306265</v>
      </c>
      <c r="AE36" s="51">
        <f t="shared" si="42"/>
        <v>6.37916654433032</v>
      </c>
      <c r="AF36" s="51">
        <f t="shared" si="42"/>
        <v>6.3153748788870168</v>
      </c>
      <c r="AG36" s="51">
        <f t="shared" si="42"/>
        <v>6.252221130098147</v>
      </c>
      <c r="AH36" s="51">
        <f t="shared" si="42"/>
        <v>6.1896989187971654</v>
      </c>
      <c r="AI36" s="51">
        <f t="shared" si="42"/>
        <v>6.1278019296091939</v>
      </c>
      <c r="AJ36" s="51">
        <f t="shared" si="42"/>
        <v>6.0665239103131023</v>
      </c>
      <c r="AK36" s="51">
        <f t="shared" si="42"/>
        <v>6.0058586712099711</v>
      </c>
      <c r="AL36" s="51">
        <f t="shared" si="42"/>
        <v>5.9458000844978711</v>
      </c>
      <c r="AM36" s="51">
        <f t="shared" si="40"/>
        <v>5.8863420836528926</v>
      </c>
      <c r="AN36" s="51">
        <f t="shared" si="40"/>
        <v>5.8274786628163637</v>
      </c>
      <c r="AO36" s="51">
        <f t="shared" si="40"/>
        <v>5.7692038761882003</v>
      </c>
      <c r="AP36" s="51">
        <f t="shared" si="40"/>
        <v>5.7115118374263183</v>
      </c>
      <c r="AQ36" s="51">
        <f t="shared" si="40"/>
        <v>5.6543967190520554</v>
      </c>
      <c r="AR36" s="51">
        <f t="shared" si="40"/>
        <v>5.5978527518615353</v>
      </c>
      <c r="AS36" s="51">
        <f t="shared" si="40"/>
        <v>5.5418742243429202</v>
      </c>
      <c r="AT36" s="51">
        <f t="shared" si="40"/>
        <v>5.4864554820994913</v>
      </c>
      <c r="AU36" s="51">
        <f t="shared" si="40"/>
        <v>5.4315909272784966</v>
      </c>
      <c r="AV36" s="51">
        <f t="shared" si="40"/>
        <v>5.3772750180057116</v>
      </c>
      <c r="AW36" s="51">
        <f t="shared" si="40"/>
        <v>5.3235022678256545</v>
      </c>
      <c r="AX36" s="51">
        <f t="shared" si="40"/>
        <v>5.270267245147398</v>
      </c>
      <c r="AY36" s="51">
        <f t="shared" si="40"/>
        <v>5.2175645726959239</v>
      </c>
      <c r="AZ36" s="51">
        <f t="shared" si="40"/>
        <v>5.1653889269689648</v>
      </c>
    </row>
    <row r="37" spans="1:52" x14ac:dyDescent="0.35">
      <c r="A37" s="1" t="s">
        <v>27</v>
      </c>
      <c r="B37" s="23">
        <f t="shared" ref="B37:D37" si="52">C37/1.14</f>
        <v>40.999382138659833</v>
      </c>
      <c r="C37" s="23">
        <f t="shared" si="52"/>
        <v>46.739295638072207</v>
      </c>
      <c r="D37" s="23">
        <f t="shared" si="52"/>
        <v>53.28279702740231</v>
      </c>
      <c r="E37" s="23">
        <f t="shared" si="16"/>
        <v>60.742388611238631</v>
      </c>
      <c r="F37" s="23">
        <f t="shared" si="17"/>
        <v>64.386931927912954</v>
      </c>
      <c r="G37" s="23">
        <f t="shared" si="18"/>
        <v>79.839795590612056</v>
      </c>
      <c r="H37" s="23">
        <f t="shared" si="19"/>
        <v>91.01736697329774</v>
      </c>
      <c r="I37" s="23">
        <f t="shared" si="20"/>
        <v>71.903719908905217</v>
      </c>
      <c r="J37" s="23">
        <f t="shared" si="21"/>
        <v>83.40831509433005</v>
      </c>
      <c r="K37" s="23">
        <f t="shared" si="22"/>
        <v>71.731150981123847</v>
      </c>
      <c r="L37" s="23">
        <f t="shared" si="23"/>
        <v>90.381250236216047</v>
      </c>
      <c r="M37" s="4">
        <f>$M$6*'Eurostat Collected Portables GU'!M30</f>
        <v>114.78418779999438</v>
      </c>
      <c r="N37" s="4">
        <f>$N$6*'Eurostat Collected Portables GU'!N30</f>
        <v>138.08156235372095</v>
      </c>
      <c r="O37" s="4">
        <f>$O$6*'Eurostat Collected Portables GU'!O30</f>
        <v>155.80314058778907</v>
      </c>
      <c r="P37" s="4">
        <f>$P$6*'Eurostat Collected Portables GU'!P30</f>
        <v>151.89963116722416</v>
      </c>
      <c r="Q37" s="4">
        <f>$Q$6*'Eurostat Collected Portables GU'!Q30</f>
        <v>178.4950666708354</v>
      </c>
      <c r="R37" s="4">
        <f>$R$6*'Eurostat Collected Portables GU'!R30</f>
        <v>169.43341557444154</v>
      </c>
      <c r="S37" s="4">
        <f>$S$6*'Eurostat Collected Portables GU'!S30</f>
        <v>236.33091884787416</v>
      </c>
      <c r="T37" s="4">
        <f>$T$6*'Eurostat Collected Portables GU'!T30</f>
        <v>133.26030492417937</v>
      </c>
      <c r="U37" s="4">
        <f>$U$6*'Eurostat Collected Portables GU'!U30</f>
        <v>140.95571976951592</v>
      </c>
      <c r="V37" s="4">
        <f>$V$6*'Eurostat Collected Portables GU'!V30</f>
        <v>108.63046018697615</v>
      </c>
      <c r="W37" s="4">
        <f>$W$6*'Eurostat Collected Portables GU'!W30</f>
        <v>149.31425349938038</v>
      </c>
      <c r="X37" s="51">
        <f t="shared" si="42"/>
        <v>147.82111096438658</v>
      </c>
      <c r="Y37" s="51">
        <f t="shared" si="42"/>
        <v>146.34289985474271</v>
      </c>
      <c r="Z37" s="51">
        <f t="shared" si="42"/>
        <v>144.8794708561953</v>
      </c>
      <c r="AA37" s="51">
        <f t="shared" si="42"/>
        <v>143.43067614763333</v>
      </c>
      <c r="AB37" s="51">
        <f t="shared" si="42"/>
        <v>141.996369386157</v>
      </c>
      <c r="AC37" s="51">
        <f t="shared" si="42"/>
        <v>140.57640569229542</v>
      </c>
      <c r="AD37" s="51">
        <f t="shared" si="42"/>
        <v>139.17064163537248</v>
      </c>
      <c r="AE37" s="51">
        <f t="shared" si="42"/>
        <v>137.77893521901876</v>
      </c>
      <c r="AF37" s="51">
        <f t="shared" si="42"/>
        <v>136.40114586682859</v>
      </c>
      <c r="AG37" s="51">
        <f t="shared" si="42"/>
        <v>135.03713440816031</v>
      </c>
      <c r="AH37" s="51">
        <f t="shared" si="42"/>
        <v>133.68676306407872</v>
      </c>
      <c r="AI37" s="51">
        <f t="shared" si="42"/>
        <v>132.34989543343792</v>
      </c>
      <c r="AJ37" s="51">
        <f t="shared" si="42"/>
        <v>131.02639647910354</v>
      </c>
      <c r="AK37" s="51">
        <f t="shared" si="42"/>
        <v>129.71613251431251</v>
      </c>
      <c r="AL37" s="51">
        <f t="shared" si="42"/>
        <v>128.41897118916938</v>
      </c>
      <c r="AM37" s="51">
        <f t="shared" si="40"/>
        <v>127.13478147727768</v>
      </c>
      <c r="AN37" s="51">
        <f t="shared" si="40"/>
        <v>125.8634336625049</v>
      </c>
      <c r="AO37" s="51">
        <f t="shared" si="40"/>
        <v>124.60479932587985</v>
      </c>
      <c r="AP37" s="51">
        <f t="shared" si="40"/>
        <v>123.35875133262105</v>
      </c>
      <c r="AQ37" s="51">
        <f t="shared" si="40"/>
        <v>122.12516381929484</v>
      </c>
      <c r="AR37" s="51">
        <f t="shared" si="40"/>
        <v>120.90391218110189</v>
      </c>
      <c r="AS37" s="51">
        <f t="shared" si="40"/>
        <v>119.69487305929087</v>
      </c>
      <c r="AT37" s="51">
        <f t="shared" si="40"/>
        <v>118.49792432869796</v>
      </c>
      <c r="AU37" s="51">
        <f t="shared" si="40"/>
        <v>117.31294508541099</v>
      </c>
      <c r="AV37" s="51">
        <f t="shared" si="40"/>
        <v>116.13981563455688</v>
      </c>
      <c r="AW37" s="51">
        <f t="shared" si="40"/>
        <v>114.97841747821131</v>
      </c>
      <c r="AX37" s="51">
        <f t="shared" si="40"/>
        <v>113.8286333034292</v>
      </c>
      <c r="AY37" s="51">
        <f t="shared" si="40"/>
        <v>112.69034697039491</v>
      </c>
      <c r="AZ37" s="51">
        <f t="shared" si="40"/>
        <v>111.56344350069097</v>
      </c>
    </row>
    <row r="38" spans="1:52" x14ac:dyDescent="0.35">
      <c r="A38" s="1" t="s">
        <v>28</v>
      </c>
      <c r="B38" s="23">
        <f t="shared" ref="B38:D38" si="53">C38/1.14</f>
        <v>76.802743922283668</v>
      </c>
      <c r="C38" s="23">
        <f t="shared" si="53"/>
        <v>87.555128071403374</v>
      </c>
      <c r="D38" s="23">
        <f t="shared" si="53"/>
        <v>99.812846001399834</v>
      </c>
      <c r="E38" s="23">
        <f t="shared" si="16"/>
        <v>113.7866444415958</v>
      </c>
      <c r="F38" s="23">
        <f t="shared" si="17"/>
        <v>120.61384310809156</v>
      </c>
      <c r="G38" s="23">
        <f t="shared" si="18"/>
        <v>149.56116545403353</v>
      </c>
      <c r="H38" s="23">
        <f t="shared" si="19"/>
        <v>170.49972861759821</v>
      </c>
      <c r="I38" s="23">
        <f t="shared" si="20"/>
        <v>134.69478560790259</v>
      </c>
      <c r="J38" s="23">
        <f t="shared" si="21"/>
        <v>156.24595130516698</v>
      </c>
      <c r="K38" s="23">
        <f t="shared" si="22"/>
        <v>134.3715181224436</v>
      </c>
      <c r="L38" s="23">
        <f t="shared" si="23"/>
        <v>169.30811283427894</v>
      </c>
      <c r="M38" s="4">
        <f>M5*'Eurostat Collected Portables GU'!M31</f>
        <v>215.02130329953425</v>
      </c>
      <c r="N38" s="4">
        <f>N5*'Eurostat Collected Portables GU'!N31</f>
        <v>241.56386188400938</v>
      </c>
      <c r="O38" s="4">
        <f>O5*'Eurostat Collected Portables GU'!O31</f>
        <v>274.69241181182838</v>
      </c>
      <c r="P38" s="4">
        <f>P5*'Eurostat Collected Portables GU'!P31</f>
        <v>250.05177055290952</v>
      </c>
      <c r="Q38" s="4">
        <f>Q5*'Eurostat Collected Portables GU'!Q31</f>
        <v>248.69999999999987</v>
      </c>
      <c r="R38" s="4">
        <f>R5*'Eurostat Collected Portables GU'!R31</f>
        <v>196.34019246519244</v>
      </c>
      <c r="S38" s="4">
        <f>S5*'Eurostat Collected Portables GU'!S31</f>
        <v>206.2178029757965</v>
      </c>
      <c r="T38" s="4">
        <f>T5*'Eurostat Collected Portables GU'!T31</f>
        <v>135.09576767645126</v>
      </c>
      <c r="U38" s="4">
        <f>$U$6*'Eurostat Collected Portables GU'!U31</f>
        <v>90.761731754029768</v>
      </c>
      <c r="V38" s="4">
        <f>$V$6*'Eurostat Collected Portables GU'!V31</f>
        <v>68.107057946486137</v>
      </c>
      <c r="W38" s="4">
        <f>$W$6*'Eurostat Collected Portables GU'!W31</f>
        <v>74.367409544318718</v>
      </c>
      <c r="X38" s="51">
        <f t="shared" si="42"/>
        <v>73.623735448875536</v>
      </c>
      <c r="Y38" s="51">
        <f t="shared" si="42"/>
        <v>72.887498094386785</v>
      </c>
      <c r="Z38" s="51">
        <f t="shared" si="42"/>
        <v>72.158623113442914</v>
      </c>
      <c r="AA38" s="51">
        <f t="shared" si="42"/>
        <v>71.43703688230849</v>
      </c>
      <c r="AB38" s="51">
        <f t="shared" si="42"/>
        <v>70.722666513485407</v>
      </c>
      <c r="AC38" s="51">
        <f t="shared" si="42"/>
        <v>70.015439848350553</v>
      </c>
      <c r="AD38" s="51">
        <f t="shared" si="42"/>
        <v>69.315285449867048</v>
      </c>
      <c r="AE38" s="51">
        <f t="shared" si="42"/>
        <v>68.622132595368385</v>
      </c>
      <c r="AF38" s="51">
        <f t="shared" si="42"/>
        <v>67.935911269414703</v>
      </c>
      <c r="AG38" s="51">
        <f t="shared" si="42"/>
        <v>67.256552156720559</v>
      </c>
      <c r="AH38" s="51">
        <f t="shared" si="42"/>
        <v>66.583986635153352</v>
      </c>
      <c r="AI38" s="51">
        <f t="shared" si="42"/>
        <v>65.918146768801819</v>
      </c>
      <c r="AJ38" s="51">
        <f t="shared" si="42"/>
        <v>65.258965301113804</v>
      </c>
      <c r="AK38" s="51">
        <f t="shared" si="42"/>
        <v>64.60637564810267</v>
      </c>
      <c r="AL38" s="51">
        <f t="shared" si="42"/>
        <v>63.960311891621643</v>
      </c>
      <c r="AM38" s="51">
        <f t="shared" si="40"/>
        <v>63.32070877270543</v>
      </c>
      <c r="AN38" s="51">
        <f t="shared" si="40"/>
        <v>62.687501684978379</v>
      </c>
      <c r="AO38" s="51">
        <f t="shared" si="40"/>
        <v>62.060626668128599</v>
      </c>
      <c r="AP38" s="51">
        <f t="shared" si="40"/>
        <v>61.440020401447313</v>
      </c>
      <c r="AQ38" s="51">
        <f t="shared" si="40"/>
        <v>60.825620197432841</v>
      </c>
      <c r="AR38" s="51">
        <f t="shared" si="40"/>
        <v>60.217363995458513</v>
      </c>
      <c r="AS38" s="51">
        <f t="shared" si="40"/>
        <v>59.615190355503927</v>
      </c>
      <c r="AT38" s="51">
        <f t="shared" si="40"/>
        <v>59.019038451948887</v>
      </c>
      <c r="AU38" s="51">
        <f t="shared" si="40"/>
        <v>58.428848067429399</v>
      </c>
      <c r="AV38" s="51">
        <f t="shared" si="40"/>
        <v>57.844559586755103</v>
      </c>
      <c r="AW38" s="51">
        <f t="shared" si="40"/>
        <v>57.266113990887554</v>
      </c>
      <c r="AX38" s="51">
        <f t="shared" si="40"/>
        <v>56.69345285097868</v>
      </c>
      <c r="AY38" s="51">
        <f t="shared" si="40"/>
        <v>56.126518322468897</v>
      </c>
      <c r="AZ38" s="51">
        <f t="shared" si="40"/>
        <v>55.565253139244206</v>
      </c>
    </row>
    <row r="39" spans="1:52" x14ac:dyDescent="0.35">
      <c r="A39" s="1" t="s">
        <v>29</v>
      </c>
      <c r="B39" s="23">
        <f t="shared" ref="B39:D39" si="54">C39/1.14</f>
        <v>26.842949033970893</v>
      </c>
      <c r="C39" s="23">
        <f t="shared" si="54"/>
        <v>30.600961898726815</v>
      </c>
      <c r="D39" s="23">
        <f t="shared" si="54"/>
        <v>34.885096564548569</v>
      </c>
      <c r="E39" s="23">
        <f t="shared" si="16"/>
        <v>39.769010083585364</v>
      </c>
      <c r="F39" s="23">
        <f t="shared" si="17"/>
        <v>42.155150688600486</v>
      </c>
      <c r="G39" s="23">
        <f t="shared" si="18"/>
        <v>52.272386853864603</v>
      </c>
      <c r="H39" s="23">
        <f t="shared" si="19"/>
        <v>59.590521013405642</v>
      </c>
      <c r="I39" s="23">
        <f t="shared" si="20"/>
        <v>47.076511600590457</v>
      </c>
      <c r="J39" s="23">
        <f t="shared" si="21"/>
        <v>54.60875345668493</v>
      </c>
      <c r="K39" s="23">
        <f t="shared" si="22"/>
        <v>46.963527972749041</v>
      </c>
      <c r="L39" s="23">
        <f t="shared" si="23"/>
        <v>59.174045245663791</v>
      </c>
      <c r="M39" s="4">
        <f>$M$6*'Eurostat Collected Portables GU'!M32</f>
        <v>75.151037461993013</v>
      </c>
      <c r="N39" s="4">
        <f>$N$6*'Eurostat Collected Portables GU'!N32</f>
        <v>89.66063579241866</v>
      </c>
      <c r="O39" s="4">
        <f>$O$6*'Eurostat Collected Portables GU'!O32</f>
        <v>106.41139572198199</v>
      </c>
      <c r="P39" s="4">
        <f>$P$6*'Eurostat Collected Portables GU'!P32</f>
        <v>107.14488947657142</v>
      </c>
      <c r="Q39" s="4">
        <f>$Q$6*'Eurostat Collected Portables GU'!Q32</f>
        <v>103.2315417433876</v>
      </c>
      <c r="R39" s="4">
        <f>$R$6*'Eurostat Collected Portables GU'!R32</f>
        <v>105.3183988629426</v>
      </c>
      <c r="S39" s="4">
        <f>$S$6*'Eurostat Collected Portables GU'!S32</f>
        <v>140.6346088818506</v>
      </c>
      <c r="T39" s="4">
        <f>$T$6*'Eurostat Collected Portables GU'!T32</f>
        <v>83.142590071379331</v>
      </c>
      <c r="U39" s="4">
        <f>$U$6*'Eurostat Collected Portables GU'!U32</f>
        <v>76.396035575429281</v>
      </c>
      <c r="V39" s="4">
        <f>$V$6*'Eurostat Collected Portables GU'!V32</f>
        <v>62.91530665699549</v>
      </c>
      <c r="W39" s="4">
        <f>$W$6*'Eurostat Collected Portables GU'!W32</f>
        <v>65.356205432419813</v>
      </c>
      <c r="X39" s="51">
        <f t="shared" si="42"/>
        <v>64.702643378095615</v>
      </c>
      <c r="Y39" s="51">
        <f t="shared" si="42"/>
        <v>64.055616944314664</v>
      </c>
      <c r="Z39" s="51">
        <f t="shared" si="42"/>
        <v>63.41506077487152</v>
      </c>
      <c r="AA39" s="51">
        <f t="shared" si="42"/>
        <v>62.780910167122805</v>
      </c>
      <c r="AB39" s="51">
        <f t="shared" si="42"/>
        <v>62.15310106545158</v>
      </c>
      <c r="AC39" s="51">
        <f t="shared" si="42"/>
        <v>61.531570054797065</v>
      </c>
      <c r="AD39" s="51">
        <f t="shared" si="42"/>
        <v>60.916254354249091</v>
      </c>
      <c r="AE39" s="51">
        <f t="shared" si="42"/>
        <v>60.307091810706602</v>
      </c>
      <c r="AF39" s="51">
        <f t="shared" si="42"/>
        <v>59.704020892599537</v>
      </c>
      <c r="AG39" s="51">
        <f t="shared" si="42"/>
        <v>59.106980683673541</v>
      </c>
      <c r="AH39" s="51">
        <f t="shared" si="42"/>
        <v>58.515910876836806</v>
      </c>
      <c r="AI39" s="51">
        <f t="shared" si="42"/>
        <v>57.93075176806844</v>
      </c>
      <c r="AJ39" s="51">
        <f t="shared" si="42"/>
        <v>57.351444250387758</v>
      </c>
      <c r="AK39" s="51">
        <f t="shared" si="42"/>
        <v>56.777929807883879</v>
      </c>
      <c r="AL39" s="51">
        <f t="shared" si="42"/>
        <v>56.21015050980504</v>
      </c>
      <c r="AM39" s="51">
        <f t="shared" si="40"/>
        <v>55.648049004706991</v>
      </c>
      <c r="AN39" s="51">
        <f t="shared" si="40"/>
        <v>55.091568514659919</v>
      </c>
      <c r="AO39" s="51">
        <f t="shared" si="40"/>
        <v>54.54065282951332</v>
      </c>
      <c r="AP39" s="51">
        <f t="shared" si="40"/>
        <v>53.995246301218188</v>
      </c>
      <c r="AQ39" s="51">
        <f t="shared" si="40"/>
        <v>53.455293838206003</v>
      </c>
      <c r="AR39" s="51">
        <f t="shared" si="40"/>
        <v>52.92074089982394</v>
      </c>
      <c r="AS39" s="51">
        <f t="shared" si="40"/>
        <v>52.391533490825701</v>
      </c>
      <c r="AT39" s="51">
        <f t="shared" si="40"/>
        <v>51.867618155917441</v>
      </c>
      <c r="AU39" s="51">
        <f t="shared" si="40"/>
        <v>51.348941974358269</v>
      </c>
      <c r="AV39" s="51">
        <f t="shared" si="40"/>
        <v>50.835452554614683</v>
      </c>
      <c r="AW39" s="51">
        <f t="shared" si="40"/>
        <v>50.327098029068537</v>
      </c>
      <c r="AX39" s="51">
        <f t="shared" si="40"/>
        <v>49.823827048777851</v>
      </c>
      <c r="AY39" s="51">
        <f t="shared" si="40"/>
        <v>49.325588778290076</v>
      </c>
      <c r="AZ39" s="51">
        <f t="shared" si="40"/>
        <v>48.832332890507175</v>
      </c>
    </row>
    <row r="40" spans="1:52" x14ac:dyDescent="0.35">
      <c r="A40" s="1" t="s">
        <v>30</v>
      </c>
      <c r="B40" s="23">
        <f t="shared" ref="B40:D40" si="55">C40/1.14</f>
        <v>90.23030045959888</v>
      </c>
      <c r="C40" s="23">
        <f t="shared" si="55"/>
        <v>102.86254252394271</v>
      </c>
      <c r="D40" s="23">
        <f t="shared" si="55"/>
        <v>117.26329847729468</v>
      </c>
      <c r="E40" s="23">
        <f t="shared" si="16"/>
        <v>133.68016026411593</v>
      </c>
      <c r="F40" s="23">
        <f t="shared" si="17"/>
        <v>141.70096987996288</v>
      </c>
      <c r="G40" s="23">
        <f t="shared" si="18"/>
        <v>175.70920265115399</v>
      </c>
      <c r="H40" s="23">
        <f t="shared" si="19"/>
        <v>200.30849102231554</v>
      </c>
      <c r="I40" s="23">
        <f t="shared" si="20"/>
        <v>158.24370790762927</v>
      </c>
      <c r="J40" s="23">
        <f t="shared" si="21"/>
        <v>183.56270117284993</v>
      </c>
      <c r="K40" s="23">
        <f t="shared" si="22"/>
        <v>157.86392300865094</v>
      </c>
      <c r="L40" s="23">
        <f t="shared" si="23"/>
        <v>198.90854299090017</v>
      </c>
      <c r="M40" s="4">
        <f>$M$6*'Eurostat Collected Portables GU'!M33</f>
        <v>252.61384959844324</v>
      </c>
      <c r="N40" s="4">
        <f>$N$6*'Eurostat Collected Portables GU'!N33</f>
        <v>380.25591571683623</v>
      </c>
      <c r="O40" s="4">
        <f>$O$6*'Eurostat Collected Portables GU'!O33</f>
        <v>513.59828897576017</v>
      </c>
      <c r="P40" s="4">
        <f>$P$6*'Eurostat Collected Portables GU'!P33</f>
        <v>516.0119823474821</v>
      </c>
      <c r="Q40" s="4">
        <f>$Q$6*'Eurostat Collected Portables GU'!Q33</f>
        <v>577.47512227817185</v>
      </c>
      <c r="R40" s="4">
        <f>$R$6*'Eurostat Collected Portables GU'!R33</f>
        <v>647.27245634988935</v>
      </c>
      <c r="S40" s="4">
        <f>$S$6*'Eurostat Collected Portables GU'!S33</f>
        <v>881.91411622310557</v>
      </c>
      <c r="T40" s="4">
        <f>$T$6*'Eurostat Collected Portables GU'!T33</f>
        <v>516.88628071468406</v>
      </c>
      <c r="U40" s="4">
        <f>$U$6*'Eurostat Collected Portables GU'!U33</f>
        <v>434.05543361664348</v>
      </c>
      <c r="V40" s="4">
        <f>$V$6*'Eurostat Collected Portables GU'!V33</f>
        <v>351.29973210831724</v>
      </c>
      <c r="W40" s="4">
        <f>$W$6*'Eurostat Collected Portables GU'!W33</f>
        <v>365.48800505861084</v>
      </c>
      <c r="X40" s="51">
        <f t="shared" si="42"/>
        <v>361.83312500802475</v>
      </c>
      <c r="Y40" s="51">
        <f t="shared" si="42"/>
        <v>358.21479375794451</v>
      </c>
      <c r="Z40" s="51">
        <f t="shared" si="42"/>
        <v>354.63264582036504</v>
      </c>
      <c r="AA40" s="51">
        <f t="shared" si="42"/>
        <v>351.08631936216142</v>
      </c>
      <c r="AB40" s="51">
        <f t="shared" si="42"/>
        <v>347.5754561685398</v>
      </c>
      <c r="AC40" s="51">
        <f t="shared" si="42"/>
        <v>344.09970160685441</v>
      </c>
      <c r="AD40" s="51">
        <f t="shared" si="42"/>
        <v>340.65870459078587</v>
      </c>
      <c r="AE40" s="51">
        <f t="shared" si="42"/>
        <v>337.25211754487799</v>
      </c>
      <c r="AF40" s="51">
        <f t="shared" si="42"/>
        <v>333.87959636942924</v>
      </c>
      <c r="AG40" s="51">
        <f t="shared" si="42"/>
        <v>330.54080040573496</v>
      </c>
      <c r="AH40" s="51">
        <f t="shared" si="42"/>
        <v>327.23539240167759</v>
      </c>
      <c r="AI40" s="51">
        <f t="shared" si="42"/>
        <v>323.9630384776608</v>
      </c>
      <c r="AJ40" s="51">
        <f t="shared" si="42"/>
        <v>320.7234080928842</v>
      </c>
      <c r="AK40" s="51">
        <f t="shared" si="42"/>
        <v>317.51617401195534</v>
      </c>
      <c r="AL40" s="51">
        <f t="shared" si="42"/>
        <v>314.34101227183578</v>
      </c>
      <c r="AM40" s="51">
        <f t="shared" si="40"/>
        <v>311.19760214911742</v>
      </c>
      <c r="AN40" s="51">
        <f t="shared" si="40"/>
        <v>308.08562612762626</v>
      </c>
      <c r="AO40" s="51">
        <f t="shared" si="40"/>
        <v>305.00476986634999</v>
      </c>
      <c r="AP40" s="51">
        <f t="shared" si="40"/>
        <v>301.9547221676865</v>
      </c>
      <c r="AQ40" s="51">
        <f t="shared" si="40"/>
        <v>298.93517494600962</v>
      </c>
      <c r="AR40" s="51">
        <f t="shared" si="40"/>
        <v>295.94582319654955</v>
      </c>
      <c r="AS40" s="51">
        <f t="shared" si="40"/>
        <v>292.98636496458408</v>
      </c>
      <c r="AT40" s="51">
        <f t="shared" si="40"/>
        <v>290.05650131493826</v>
      </c>
      <c r="AU40" s="51">
        <f t="shared" si="40"/>
        <v>287.15593630178887</v>
      </c>
      <c r="AV40" s="51">
        <f t="shared" si="40"/>
        <v>284.284376938771</v>
      </c>
      <c r="AW40" s="51">
        <f t="shared" si="40"/>
        <v>281.44153316938332</v>
      </c>
      <c r="AX40" s="51">
        <f t="shared" si="40"/>
        <v>278.62711783768947</v>
      </c>
      <c r="AY40" s="51">
        <f t="shared" si="40"/>
        <v>275.84084665931255</v>
      </c>
      <c r="AZ40" s="51">
        <f t="shared" si="40"/>
        <v>273.08243819271939</v>
      </c>
    </row>
    <row r="41" spans="1:52" x14ac:dyDescent="0.35">
      <c r="A41" s="1" t="s">
        <v>31</v>
      </c>
      <c r="B41" s="4">
        <f t="shared" ref="B41" si="56">SUM(B10:B40)</f>
        <v>818.32068899681883</v>
      </c>
      <c r="C41" s="4">
        <f t="shared" ref="C41" si="57">SUM(C10:C40)</f>
        <v>932.88558545637386</v>
      </c>
      <c r="D41" s="4">
        <f t="shared" ref="D41:W41" si="58">SUM(D10:D40)</f>
        <v>1063.4895674202658</v>
      </c>
      <c r="E41" s="4">
        <f t="shared" si="58"/>
        <v>1212.3781068591029</v>
      </c>
      <c r="F41" s="4">
        <f t="shared" si="58"/>
        <v>1285.1207932706493</v>
      </c>
      <c r="G41" s="4">
        <f t="shared" si="58"/>
        <v>1593.5497836556051</v>
      </c>
      <c r="H41" s="4">
        <f t="shared" si="58"/>
        <v>1816.6467533673897</v>
      </c>
      <c r="I41" s="4">
        <f t="shared" si="58"/>
        <v>1435.1509351602379</v>
      </c>
      <c r="J41" s="4">
        <f t="shared" si="58"/>
        <v>1664.7750847858756</v>
      </c>
      <c r="K41" s="4">
        <f t="shared" si="58"/>
        <v>1431.7065729158533</v>
      </c>
      <c r="L41" s="4">
        <f t="shared" si="58"/>
        <v>1803.9502818739747</v>
      </c>
      <c r="M41" s="4">
        <f t="shared" si="58"/>
        <v>2291.0168579799488</v>
      </c>
      <c r="N41" s="4">
        <f t="shared" si="58"/>
        <v>2774.5022650225287</v>
      </c>
      <c r="O41" s="4">
        <f t="shared" si="58"/>
        <v>3442.7903073212392</v>
      </c>
      <c r="P41" s="4">
        <f t="shared" si="58"/>
        <v>3395.4697106859808</v>
      </c>
      <c r="Q41" s="4">
        <f t="shared" si="58"/>
        <v>3581.5699681350957</v>
      </c>
      <c r="R41" s="4">
        <f t="shared" si="58"/>
        <v>3917.7892942953249</v>
      </c>
      <c r="S41" s="4">
        <f t="shared" si="58"/>
        <v>5345.769704447709</v>
      </c>
      <c r="T41" s="4">
        <f t="shared" si="58"/>
        <v>3265.5035083433522</v>
      </c>
      <c r="U41" s="4">
        <f t="shared" si="58"/>
        <v>3039.7787667929474</v>
      </c>
      <c r="V41" s="4">
        <f t="shared" si="58"/>
        <v>2424.8665211022967</v>
      </c>
      <c r="W41" s="4">
        <f t="shared" si="58"/>
        <v>2677.5569006917676</v>
      </c>
      <c r="X41" s="4">
        <f t="shared" ref="X41:AZ41" si="59">SUM(X10:X40)</f>
        <v>2650.7813316848496</v>
      </c>
      <c r="Y41" s="4">
        <f t="shared" si="59"/>
        <v>2624.273518368002</v>
      </c>
      <c r="Z41" s="4">
        <f t="shared" si="59"/>
        <v>2598.0307831843211</v>
      </c>
      <c r="AA41" s="4">
        <f t="shared" si="59"/>
        <v>2572.0504753524783</v>
      </c>
      <c r="AB41" s="4">
        <f t="shared" si="59"/>
        <v>2546.3299705989539</v>
      </c>
      <c r="AC41" s="4">
        <f t="shared" si="59"/>
        <v>2520.8666708929645</v>
      </c>
      <c r="AD41" s="4">
        <f t="shared" si="59"/>
        <v>2495.6580041840348</v>
      </c>
      <c r="AE41" s="4">
        <f t="shared" si="59"/>
        <v>2470.7014241421934</v>
      </c>
      <c r="AF41" s="4">
        <f t="shared" si="59"/>
        <v>2445.9944099007726</v>
      </c>
      <c r="AG41" s="4">
        <f t="shared" si="59"/>
        <v>2421.5344658017643</v>
      </c>
      <c r="AH41" s="4">
        <f t="shared" si="59"/>
        <v>2397.319121143747</v>
      </c>
      <c r="AI41" s="4">
        <f t="shared" si="59"/>
        <v>2373.3459299323104</v>
      </c>
      <c r="AJ41" s="4">
        <f t="shared" si="59"/>
        <v>2349.6124706329865</v>
      </c>
      <c r="AK41" s="4">
        <f t="shared" si="59"/>
        <v>2326.1163459266554</v>
      </c>
      <c r="AL41" s="4">
        <f t="shared" si="59"/>
        <v>2302.8551824673896</v>
      </c>
      <c r="AM41" s="4">
        <f t="shared" si="59"/>
        <v>2279.8266306427158</v>
      </c>
      <c r="AN41" s="4">
        <f t="shared" si="59"/>
        <v>2257.0283643362882</v>
      </c>
      <c r="AO41" s="4">
        <f t="shared" si="59"/>
        <v>2234.4580806929262</v>
      </c>
      <c r="AP41" s="4">
        <f t="shared" si="59"/>
        <v>2212.1134998859966</v>
      </c>
      <c r="AQ41" s="4">
        <f t="shared" si="59"/>
        <v>2189.9923648871363</v>
      </c>
      <c r="AR41" s="4">
        <f t="shared" si="59"/>
        <v>2168.0924412382651</v>
      </c>
      <c r="AS41" s="4">
        <f t="shared" si="59"/>
        <v>2146.4115168258822</v>
      </c>
      <c r="AT41" s="4">
        <f t="shared" si="59"/>
        <v>2124.9474016576232</v>
      </c>
      <c r="AU41" s="4">
        <f t="shared" si="59"/>
        <v>2103.6979276410475</v>
      </c>
      <c r="AV41" s="4">
        <f t="shared" si="59"/>
        <v>2082.6609483646371</v>
      </c>
      <c r="AW41" s="4">
        <f t="shared" si="59"/>
        <v>2061.8343388809903</v>
      </c>
      <c r="AX41" s="4">
        <f t="shared" si="59"/>
        <v>2041.215995492181</v>
      </c>
      <c r="AY41" s="4">
        <f t="shared" si="59"/>
        <v>2020.8038355372589</v>
      </c>
      <c r="AZ41" s="4">
        <f t="shared" si="59"/>
        <v>2000.5957971818864</v>
      </c>
    </row>
    <row r="42" spans="1:52" x14ac:dyDescent="0.35">
      <c r="A42" s="1" t="s">
        <v>68</v>
      </c>
      <c r="B42" s="46">
        <f>_xlfn.RRI(1,B41,C41)</f>
        <v>0.14000000000000057</v>
      </c>
      <c r="C42" s="46">
        <f t="shared" ref="C42:AZ42" si="60">_xlfn.RRI(1,C41,D41)</f>
        <v>0.13999999999999946</v>
      </c>
      <c r="D42" s="46">
        <f t="shared" si="60"/>
        <v>0.1399999999999999</v>
      </c>
      <c r="E42" s="46">
        <f t="shared" si="60"/>
        <v>6.0000000000000275E-2</v>
      </c>
      <c r="F42" s="46">
        <f t="shared" si="60"/>
        <v>0.24</v>
      </c>
      <c r="G42" s="46">
        <f t="shared" si="60"/>
        <v>0.1399999999999999</v>
      </c>
      <c r="H42" s="46">
        <f t="shared" si="60"/>
        <v>-0.20999999999999996</v>
      </c>
      <c r="I42" s="46">
        <f t="shared" si="60"/>
        <v>0.1599999999999997</v>
      </c>
      <c r="J42" s="46">
        <f t="shared" si="60"/>
        <v>-0.1399999999999999</v>
      </c>
      <c r="K42" s="46">
        <f t="shared" si="60"/>
        <v>0.25999999999999979</v>
      </c>
      <c r="L42" s="46">
        <f t="shared" si="60"/>
        <v>0.27000000000000046</v>
      </c>
      <c r="M42" s="46">
        <f t="shared" si="60"/>
        <v>0.21103529001042887</v>
      </c>
      <c r="N42" s="46">
        <f t="shared" si="60"/>
        <v>0.24086772273486834</v>
      </c>
      <c r="O42" s="46">
        <f t="shared" si="60"/>
        <v>-1.3744838462751874E-2</v>
      </c>
      <c r="P42" s="46">
        <f t="shared" si="60"/>
        <v>5.4808398632870459E-2</v>
      </c>
      <c r="Q42" s="46">
        <f t="shared" si="60"/>
        <v>9.3874845152137842E-2</v>
      </c>
      <c r="R42" s="46">
        <f t="shared" si="60"/>
        <v>0.36448627092622354</v>
      </c>
      <c r="S42" s="46">
        <f t="shared" si="60"/>
        <v>-0.38914250166324305</v>
      </c>
      <c r="T42" s="46">
        <f t="shared" si="60"/>
        <v>-6.9124023591975559E-2</v>
      </c>
      <c r="U42" s="46">
        <f t="shared" si="60"/>
        <v>-0.20228848638856722</v>
      </c>
      <c r="V42" s="46">
        <f t="shared" si="60"/>
        <v>0.10420795428962526</v>
      </c>
      <c r="W42" s="46">
        <f t="shared" si="60"/>
        <v>-1.000000000000012E-2</v>
      </c>
      <c r="X42" s="39">
        <f t="shared" si="60"/>
        <v>-9.9999999999996758E-3</v>
      </c>
      <c r="Y42" s="39">
        <f t="shared" si="60"/>
        <v>-1.0000000000000342E-2</v>
      </c>
      <c r="Z42" s="39">
        <f t="shared" si="60"/>
        <v>-9.9999999999997868E-3</v>
      </c>
      <c r="AA42" s="39">
        <f t="shared" si="60"/>
        <v>-9.9999999999998979E-3</v>
      </c>
      <c r="AB42" s="39">
        <f t="shared" si="60"/>
        <v>-9.9999999999998979E-3</v>
      </c>
      <c r="AC42" s="39">
        <f t="shared" si="60"/>
        <v>-1.0000000000000009E-2</v>
      </c>
      <c r="AD42" s="39">
        <f t="shared" si="60"/>
        <v>-1.0000000000000342E-2</v>
      </c>
      <c r="AE42" s="39">
        <f t="shared" si="60"/>
        <v>-9.9999999999995648E-3</v>
      </c>
      <c r="AF42" s="39">
        <f t="shared" si="60"/>
        <v>-1.0000000000000231E-2</v>
      </c>
      <c r="AG42" s="39">
        <f t="shared" si="60"/>
        <v>-9.9999999999998979E-3</v>
      </c>
      <c r="AH42" s="39">
        <f t="shared" si="60"/>
        <v>-9.9999999999996758E-3</v>
      </c>
      <c r="AI42" s="39">
        <f t="shared" si="60"/>
        <v>-1.0000000000000342E-2</v>
      </c>
      <c r="AJ42" s="39">
        <f t="shared" si="60"/>
        <v>-1.0000000000000564E-2</v>
      </c>
      <c r="AK42" s="39">
        <f t="shared" si="60"/>
        <v>-9.9999999999996758E-3</v>
      </c>
      <c r="AL42" s="39">
        <f t="shared" si="60"/>
        <v>-9.9999999999998979E-3</v>
      </c>
      <c r="AM42" s="39">
        <f t="shared" si="60"/>
        <v>-1.0000000000000231E-2</v>
      </c>
      <c r="AN42" s="39">
        <f t="shared" si="60"/>
        <v>-9.9999999999995648E-3</v>
      </c>
      <c r="AO42" s="39">
        <f t="shared" si="60"/>
        <v>-1.000000000000012E-2</v>
      </c>
      <c r="AP42" s="39">
        <f t="shared" si="60"/>
        <v>-1.000000000000012E-2</v>
      </c>
      <c r="AQ42" s="39">
        <f t="shared" si="60"/>
        <v>-9.9999999999998979E-3</v>
      </c>
      <c r="AR42" s="39">
        <f t="shared" si="60"/>
        <v>-1.000000000000012E-2</v>
      </c>
      <c r="AS42" s="39">
        <f t="shared" si="60"/>
        <v>-1.000000000000012E-2</v>
      </c>
      <c r="AT42" s="39">
        <f t="shared" si="60"/>
        <v>-9.9999999999997868E-3</v>
      </c>
      <c r="AU42" s="39">
        <f t="shared" si="60"/>
        <v>-1.0000000000000009E-2</v>
      </c>
      <c r="AV42" s="39">
        <f t="shared" si="60"/>
        <v>-1.000000000000012E-2</v>
      </c>
      <c r="AW42" s="39">
        <f t="shared" si="60"/>
        <v>-9.9999999999996758E-3</v>
      </c>
      <c r="AX42" s="39">
        <f t="shared" si="60"/>
        <v>-1.000000000000012E-2</v>
      </c>
      <c r="AY42" s="39">
        <f t="shared" si="60"/>
        <v>-1.0000000000000009E-2</v>
      </c>
      <c r="AZ42" s="39">
        <f t="shared" si="60"/>
        <v>-1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24" t="s">
        <v>46</v>
      </c>
      <c r="B44" s="24"/>
      <c r="C44" s="24"/>
      <c r="D44" s="24"/>
      <c r="E44" s="24"/>
      <c r="F44" s="24"/>
      <c r="G44" s="6"/>
      <c r="H44" s="6"/>
      <c r="I44" s="6"/>
      <c r="J44" s="6"/>
      <c r="K44" s="6"/>
      <c r="L44" s="6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13A6-5110-41F7-A4F1-92BA038CC3A9}">
  <sheetPr>
    <tabColor theme="7" tint="0.79998168889431442"/>
  </sheetPr>
  <dimension ref="A1:AZ44"/>
  <sheetViews>
    <sheetView topLeftCell="Q1" zoomScale="70" zoomScaleNormal="70" workbookViewId="0">
      <selection activeCell="Q1" sqref="Q1"/>
    </sheetView>
  </sheetViews>
  <sheetFormatPr baseColWidth="10" defaultRowHeight="14.5" x14ac:dyDescent="0.35"/>
  <cols>
    <col min="1" max="1" width="31" customWidth="1"/>
    <col min="2" max="12" width="10.36328125" style="6" customWidth="1"/>
    <col min="13" max="22" width="11.26953125" bestFit="1" customWidth="1"/>
  </cols>
  <sheetData>
    <row r="1" spans="1:52" x14ac:dyDescent="0.35">
      <c r="A1" s="1" t="s">
        <v>66</v>
      </c>
      <c r="B1" s="26" t="s">
        <v>69</v>
      </c>
      <c r="C1" s="26" t="s">
        <v>72</v>
      </c>
      <c r="D1" s="26"/>
      <c r="E1" s="26"/>
      <c r="F1" s="26"/>
      <c r="G1" s="26"/>
      <c r="H1" s="26"/>
      <c r="I1" s="26"/>
      <c r="J1" s="26"/>
      <c r="K1" s="26"/>
      <c r="L1" s="26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6.4299293862031509E-2</v>
      </c>
      <c r="N4" s="12">
        <v>5.9196471642202465E-2</v>
      </c>
      <c r="O4" s="12">
        <v>5.3309939941966394E-2</v>
      </c>
      <c r="P4" s="12">
        <v>4.7013384830525404E-2</v>
      </c>
      <c r="Q4" s="12">
        <v>4.4591783671346856E-2</v>
      </c>
      <c r="R4" s="12">
        <v>4.0967176146329241E-2</v>
      </c>
      <c r="S4" s="12">
        <v>2.907045224100608E-2</v>
      </c>
      <c r="T4" s="12">
        <v>3.1958028547163092E-2</v>
      </c>
      <c r="U4" s="12">
        <v>5.3519320713152553E-2</v>
      </c>
      <c r="V4" s="12">
        <v>5.92863475177305E-2</v>
      </c>
      <c r="W4" s="2">
        <v>5.9778965117932681E-2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0.11477359051425173</v>
      </c>
      <c r="N5" s="12">
        <v>0.12230416806347079</v>
      </c>
      <c r="O5" s="12">
        <v>0.12402972293583051</v>
      </c>
      <c r="P5" s="12">
        <v>0.10939857409105702</v>
      </c>
      <c r="Q5" s="12">
        <v>0.10478482446206117</v>
      </c>
      <c r="R5" s="12">
        <v>0.10077122577122577</v>
      </c>
      <c r="S5" s="12">
        <v>0.13802630442915939</v>
      </c>
      <c r="T5" s="12">
        <v>0.11368691457034555</v>
      </c>
      <c r="U5" s="13"/>
      <c r="V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6.9614943389746595E-2</v>
      </c>
      <c r="N6" s="15">
        <v>6.5875491584896181E-2</v>
      </c>
      <c r="O6" s="15">
        <v>6.0833119250852316E-2</v>
      </c>
      <c r="P6" s="15">
        <v>5.3684127329124948E-2</v>
      </c>
      <c r="Q6" s="15">
        <v>5.1039153885696048E-2</v>
      </c>
      <c r="R6" s="15">
        <v>4.7398620678878893E-2</v>
      </c>
      <c r="S6" s="15">
        <v>4.0889991716850635E-2</v>
      </c>
      <c r="T6" s="15">
        <v>4.0892278727162133E-2</v>
      </c>
      <c r="U6" s="15">
        <v>5.351932071315256E-2</v>
      </c>
      <c r="V6" s="16">
        <v>5.92863475177305E-2</v>
      </c>
      <c r="W6" s="16">
        <v>5.9778965117932688E-2</v>
      </c>
    </row>
    <row r="7" spans="1:52" x14ac:dyDescent="0.35">
      <c r="A7" s="1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ht="14.5" customHeight="1" x14ac:dyDescent="0.35">
      <c r="A8" s="1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"/>
      <c r="N8" s="1"/>
      <c r="O8" s="1"/>
      <c r="P8" s="1"/>
      <c r="Q8" s="1"/>
      <c r="R8" s="1"/>
      <c r="S8" s="1"/>
      <c r="T8" s="1"/>
      <c r="U8" s="1"/>
      <c r="V8" s="7"/>
      <c r="X8" s="49" t="s">
        <v>79</v>
      </c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35">
      <c r="A9" s="1"/>
      <c r="B9" s="1">
        <v>2000</v>
      </c>
      <c r="C9" s="1">
        <v>2001</v>
      </c>
      <c r="D9" s="1">
        <v>2002</v>
      </c>
      <c r="E9" s="1">
        <v>2003</v>
      </c>
      <c r="F9" s="1">
        <v>2004</v>
      </c>
      <c r="G9" s="1">
        <v>2005</v>
      </c>
      <c r="H9" s="1">
        <v>2006</v>
      </c>
      <c r="I9" s="1">
        <v>2007</v>
      </c>
      <c r="J9" s="1">
        <v>2008</v>
      </c>
      <c r="K9" s="1">
        <v>2009</v>
      </c>
      <c r="L9" s="1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50">
        <v>2022</v>
      </c>
      <c r="Y9" s="50">
        <v>2023</v>
      </c>
      <c r="Z9" s="50">
        <v>2024</v>
      </c>
      <c r="AA9" s="50">
        <v>2025</v>
      </c>
      <c r="AB9" s="50">
        <v>2026</v>
      </c>
      <c r="AC9" s="50">
        <v>2027</v>
      </c>
      <c r="AD9" s="50">
        <v>2028</v>
      </c>
      <c r="AE9" s="50">
        <v>2029</v>
      </c>
      <c r="AF9" s="50">
        <v>2030</v>
      </c>
      <c r="AG9" s="50">
        <v>2031</v>
      </c>
      <c r="AH9" s="50">
        <v>2032</v>
      </c>
      <c r="AI9" s="50">
        <v>2033</v>
      </c>
      <c r="AJ9" s="50">
        <v>2034</v>
      </c>
      <c r="AK9" s="50">
        <v>2035</v>
      </c>
      <c r="AL9" s="50">
        <v>2036</v>
      </c>
      <c r="AM9" s="50">
        <v>2037</v>
      </c>
      <c r="AN9" s="50">
        <v>2038</v>
      </c>
      <c r="AO9" s="50">
        <v>2039</v>
      </c>
      <c r="AP9" s="50">
        <v>2040</v>
      </c>
      <c r="AQ9" s="50">
        <v>2041</v>
      </c>
      <c r="AR9" s="50">
        <v>2042</v>
      </c>
      <c r="AS9" s="50">
        <v>2043</v>
      </c>
      <c r="AT9" s="50">
        <v>2044</v>
      </c>
      <c r="AU9" s="50">
        <v>2045</v>
      </c>
      <c r="AV9" s="50">
        <v>2046</v>
      </c>
      <c r="AW9" s="50">
        <v>2047</v>
      </c>
      <c r="AX9" s="50">
        <v>2048</v>
      </c>
      <c r="AY9" s="50">
        <v>2049</v>
      </c>
      <c r="AZ9" s="50">
        <v>2050</v>
      </c>
    </row>
    <row r="10" spans="1:52" x14ac:dyDescent="0.35">
      <c r="A10" s="1" t="s">
        <v>0</v>
      </c>
      <c r="B10" s="23">
        <f t="shared" ref="B10:K10" si="0">C10/1.02</f>
        <v>97.308405678410224</v>
      </c>
      <c r="C10" s="23">
        <f t="shared" si="0"/>
        <v>99.25457379197843</v>
      </c>
      <c r="D10" s="23">
        <f t="shared" si="0"/>
        <v>101.239665267818</v>
      </c>
      <c r="E10" s="23">
        <f t="shared" si="0"/>
        <v>103.26445857317437</v>
      </c>
      <c r="F10" s="23">
        <f t="shared" si="0"/>
        <v>105.32974774463786</v>
      </c>
      <c r="G10" s="23">
        <f t="shared" si="0"/>
        <v>107.43634269953061</v>
      </c>
      <c r="H10" s="23">
        <f t="shared" si="0"/>
        <v>109.58506955352122</v>
      </c>
      <c r="I10" s="23">
        <f t="shared" si="0"/>
        <v>111.77677094459165</v>
      </c>
      <c r="J10" s="23">
        <f t="shared" si="0"/>
        <v>114.01230636348348</v>
      </c>
      <c r="K10" s="23">
        <f t="shared" si="0"/>
        <v>116.29255249075315</v>
      </c>
      <c r="L10" s="23">
        <f>M10/1.02</f>
        <v>118.61840354056822</v>
      </c>
      <c r="M10" s="4">
        <f>$M$6*'Eurostat Collected Portables GU'!M3</f>
        <v>120.99077161137959</v>
      </c>
      <c r="N10" s="4">
        <f>$N$6*'Eurostat Collected Portables GU'!N3</f>
        <v>125.75631343556681</v>
      </c>
      <c r="O10" s="4">
        <f>$O$6*'Eurostat Collected Portables GU'!O3</f>
        <v>120.20624363968417</v>
      </c>
      <c r="P10" s="4">
        <f>$P$6*'Eurostat Collected Portables GU'!P3</f>
        <v>112.57561500917501</v>
      </c>
      <c r="Q10" s="4">
        <f>$Q$6*'Eurostat Collected Portables GU'!Q3</f>
        <v>117.33901478321522</v>
      </c>
      <c r="R10" s="4">
        <f>$R$6*'Eurostat Collected Portables GU'!R3</f>
        <v>103.70818204538702</v>
      </c>
      <c r="S10" s="4">
        <f>$S$6*'Eurostat Collected Portables GU'!S3</f>
        <v>86.564112464572787</v>
      </c>
      <c r="T10" s="4">
        <f>$T$6*'Eurostat Collected Portables GU'!T3</f>
        <v>92.825472710658048</v>
      </c>
      <c r="U10" s="4">
        <f>$U$6*'Eurostat Collected Portables GU'!U3</f>
        <v>127.16190601445048</v>
      </c>
      <c r="V10" s="4">
        <f>$V$6*'Eurostat Collected Portables GU'!V3</f>
        <v>167.72107712765958</v>
      </c>
      <c r="W10" s="4">
        <f>$W$6*'Eurostat Collected Portables GU'!W3</f>
        <v>165.58773337667355</v>
      </c>
      <c r="X10" s="51">
        <f>W10+(W10*0.03)</f>
        <v>170.55536537797377</v>
      </c>
      <c r="Y10" s="51">
        <f t="shared" ref="Y10:AO25" si="1">X10+(X10*0.03)</f>
        <v>175.67202633931299</v>
      </c>
      <c r="Z10" s="51">
        <f t="shared" si="1"/>
        <v>180.94218712949237</v>
      </c>
      <c r="AA10" s="51">
        <f t="shared" si="1"/>
        <v>186.37045274337714</v>
      </c>
      <c r="AB10" s="51">
        <f t="shared" si="1"/>
        <v>191.96156632567846</v>
      </c>
      <c r="AC10" s="51">
        <f t="shared" si="1"/>
        <v>197.72041331544881</v>
      </c>
      <c r="AD10" s="51">
        <f t="shared" si="1"/>
        <v>203.65202571491227</v>
      </c>
      <c r="AE10" s="51">
        <f t="shared" si="1"/>
        <v>209.76158648635965</v>
      </c>
      <c r="AF10" s="51">
        <f t="shared" si="1"/>
        <v>216.05443408095044</v>
      </c>
      <c r="AG10" s="51">
        <f t="shared" si="1"/>
        <v>222.53606710337897</v>
      </c>
      <c r="AH10" s="51">
        <f t="shared" si="1"/>
        <v>229.21214911648033</v>
      </c>
      <c r="AI10" s="51">
        <f t="shared" si="1"/>
        <v>236.08851358997475</v>
      </c>
      <c r="AJ10" s="51">
        <f t="shared" si="1"/>
        <v>243.17116899767399</v>
      </c>
      <c r="AK10" s="51">
        <f t="shared" si="1"/>
        <v>250.4663040676042</v>
      </c>
      <c r="AL10" s="51">
        <f t="shared" si="1"/>
        <v>257.98029318963233</v>
      </c>
      <c r="AM10" s="51">
        <f t="shared" si="1"/>
        <v>265.71970198532131</v>
      </c>
      <c r="AN10" s="51">
        <f t="shared" si="1"/>
        <v>273.69129304488092</v>
      </c>
      <c r="AO10" s="51">
        <f t="shared" si="1"/>
        <v>281.90203183622737</v>
      </c>
      <c r="AP10" s="51">
        <f t="shared" ref="AP10:AP19" si="2">AO10+(AO10*0.02)</f>
        <v>287.54007247295192</v>
      </c>
      <c r="AQ10" s="51">
        <f t="shared" ref="AQ10:AQ19" si="3">AP10+(AP10*0.02)</f>
        <v>293.29087392241098</v>
      </c>
      <c r="AR10" s="51">
        <f t="shared" ref="AR10:AR19" si="4">AQ10+(AQ10*0.02)</f>
        <v>299.15669140085919</v>
      </c>
      <c r="AS10" s="51">
        <f t="shared" ref="AS10:AS19" si="5">AR10+(AR10*0.02)</f>
        <v>305.13982522887636</v>
      </c>
      <c r="AT10" s="51">
        <f t="shared" ref="AT10:AT19" si="6">AS10+(AS10*0.02)</f>
        <v>311.24262173345392</v>
      </c>
      <c r="AU10" s="51">
        <f t="shared" ref="AU10:AU19" si="7">AT10+(AT10*0.02)</f>
        <v>317.46747416812298</v>
      </c>
      <c r="AV10" s="51">
        <f t="shared" ref="AV10:AV19" si="8">AU10+(AU10*0.02)</f>
        <v>323.81682365148544</v>
      </c>
      <c r="AW10" s="51">
        <f t="shared" ref="AW10:AW19" si="9">AV10+(AV10*0.02)</f>
        <v>330.29316012451517</v>
      </c>
      <c r="AX10" s="51">
        <f t="shared" ref="AX10:AX19" si="10">AW10+(AW10*0.02)</f>
        <v>336.89902332700547</v>
      </c>
      <c r="AY10" s="51">
        <f t="shared" ref="AY10:AY19" si="11">AX10+(AX10*0.02)</f>
        <v>343.6370037935456</v>
      </c>
      <c r="AZ10" s="51">
        <f t="shared" ref="AZ10:AZ19" si="12">AY10+(AY10*0.02)</f>
        <v>350.50974386941652</v>
      </c>
    </row>
    <row r="11" spans="1:52" x14ac:dyDescent="0.35">
      <c r="A11" s="1" t="s">
        <v>1</v>
      </c>
      <c r="B11" s="23">
        <f t="shared" ref="B11:B40" si="13">C11/1.02</f>
        <v>124.79887011345016</v>
      </c>
      <c r="C11" s="23">
        <f t="shared" ref="C11:C40" si="14">D11/1.02</f>
        <v>127.29484751571917</v>
      </c>
      <c r="D11" s="23">
        <f t="shared" ref="D11:D40" si="15">E11/1.02</f>
        <v>129.84074446603356</v>
      </c>
      <c r="E11" s="23">
        <f t="shared" ref="E11:E40" si="16">F11/1.02</f>
        <v>132.43755935535424</v>
      </c>
      <c r="F11" s="23">
        <f t="shared" ref="F11:F40" si="17">G11/1.02</f>
        <v>135.08631054246132</v>
      </c>
      <c r="G11" s="23">
        <f t="shared" ref="G11:G40" si="18">H11/1.02</f>
        <v>137.78803675331054</v>
      </c>
      <c r="H11" s="23">
        <f t="shared" ref="H11:H40" si="19">I11/1.02</f>
        <v>140.54379748837675</v>
      </c>
      <c r="I11" s="23">
        <f t="shared" ref="I11:I40" si="20">J11/1.02</f>
        <v>143.35467343814429</v>
      </c>
      <c r="J11" s="23">
        <f t="shared" ref="J11:J40" si="21">K11/1.02</f>
        <v>146.22176690690716</v>
      </c>
      <c r="K11" s="23">
        <f t="shared" ref="K11:K40" si="22">L11/1.02</f>
        <v>149.14620224504532</v>
      </c>
      <c r="L11" s="23">
        <f t="shared" ref="L11:L40" si="23">M11/1.02</f>
        <v>152.12912628994621</v>
      </c>
      <c r="M11" s="4">
        <f>$M$6*'Eurostat Collected Portables GU'!M4</f>
        <v>155.17170881574515</v>
      </c>
      <c r="N11" s="4">
        <f>$N$6*'Eurostat Collected Portables GU'!N4</f>
        <v>149.73499237246901</v>
      </c>
      <c r="O11" s="4">
        <f>$O$6*'Eurostat Collected Portables GU'!O4</f>
        <v>139.79450803845862</v>
      </c>
      <c r="P11" s="4">
        <f>$P$6*'Eurostat Collected Portables GU'!P4</f>
        <v>125.78191033213976</v>
      </c>
      <c r="Q11" s="4">
        <f>$Q$6*'Eurostat Collected Portables GU'!Q4</f>
        <v>124.43345717332697</v>
      </c>
      <c r="R11" s="4">
        <f>$R$6*'Eurostat Collected Portables GU'!R4</f>
        <v>149.44785100050515</v>
      </c>
      <c r="S11" s="4">
        <f>$S$6*'Eurostat Collected Portables GU'!S4</f>
        <v>115.02354669950084</v>
      </c>
      <c r="T11" s="4">
        <f>$T$6*'Eurostat Collected Portables GU'!T4</f>
        <v>120.01883806422086</v>
      </c>
      <c r="U11" s="4">
        <f>$U$6*'Eurostat Collected Portables GU'!U4</f>
        <v>181.16290061402142</v>
      </c>
      <c r="V11" s="4">
        <f>$V$6*'Eurostat Collected Portables GU'!V4</f>
        <v>186.69270833333334</v>
      </c>
      <c r="W11" s="4">
        <f>$W$6*'Eurostat Collected Portables GU'!W4</f>
        <v>202.77024968002769</v>
      </c>
      <c r="X11" s="51">
        <f t="shared" ref="X11:AM40" si="24">W11+(W11*0.03)</f>
        <v>208.85335717042852</v>
      </c>
      <c r="Y11" s="51">
        <f t="shared" si="24"/>
        <v>215.11895788554139</v>
      </c>
      <c r="Z11" s="51">
        <f t="shared" si="24"/>
        <v>221.57252662210763</v>
      </c>
      <c r="AA11" s="51">
        <f t="shared" si="24"/>
        <v>228.21970242077086</v>
      </c>
      <c r="AB11" s="51">
        <f t="shared" si="24"/>
        <v>235.06629349339397</v>
      </c>
      <c r="AC11" s="51">
        <f t="shared" si="24"/>
        <v>242.11828229819579</v>
      </c>
      <c r="AD11" s="51">
        <f t="shared" si="24"/>
        <v>249.38183076714168</v>
      </c>
      <c r="AE11" s="51">
        <f t="shared" si="24"/>
        <v>256.86328569015592</v>
      </c>
      <c r="AF11" s="51">
        <f t="shared" si="24"/>
        <v>264.5691842608606</v>
      </c>
      <c r="AG11" s="51">
        <f t="shared" si="24"/>
        <v>272.50625978868641</v>
      </c>
      <c r="AH11" s="51">
        <f t="shared" si="24"/>
        <v>280.681447582347</v>
      </c>
      <c r="AI11" s="51">
        <f t="shared" si="24"/>
        <v>289.10189100981739</v>
      </c>
      <c r="AJ11" s="51">
        <f t="shared" si="24"/>
        <v>297.77494774011194</v>
      </c>
      <c r="AK11" s="51">
        <f t="shared" si="24"/>
        <v>306.7081961723153</v>
      </c>
      <c r="AL11" s="51">
        <f t="shared" si="24"/>
        <v>315.90944205748474</v>
      </c>
      <c r="AM11" s="51">
        <f t="shared" si="24"/>
        <v>325.38672531920929</v>
      </c>
      <c r="AN11" s="51">
        <f t="shared" si="1"/>
        <v>335.14832707878554</v>
      </c>
      <c r="AO11" s="51">
        <f t="shared" si="1"/>
        <v>345.20277689114909</v>
      </c>
      <c r="AP11" s="51">
        <f t="shared" ref="AN10:AZ25" si="25">AO11+(AO11*0.02)</f>
        <v>352.10683242897204</v>
      </c>
      <c r="AQ11" s="51">
        <f t="shared" si="25"/>
        <v>359.1489690775515</v>
      </c>
      <c r="AR11" s="51">
        <f t="shared" si="25"/>
        <v>366.33194845910253</v>
      </c>
      <c r="AS11" s="51">
        <f t="shared" si="25"/>
        <v>373.65858742828459</v>
      </c>
      <c r="AT11" s="51">
        <f t="shared" si="25"/>
        <v>381.13175917685027</v>
      </c>
      <c r="AU11" s="51">
        <f t="shared" si="25"/>
        <v>388.75439436038727</v>
      </c>
      <c r="AV11" s="51">
        <f t="shared" si="25"/>
        <v>396.52948224759501</v>
      </c>
      <c r="AW11" s="51">
        <f t="shared" si="25"/>
        <v>404.46007189254692</v>
      </c>
      <c r="AX11" s="51">
        <f t="shared" si="25"/>
        <v>412.54927333039785</v>
      </c>
      <c r="AY11" s="51">
        <f t="shared" si="25"/>
        <v>420.80025879700582</v>
      </c>
      <c r="AZ11" s="51">
        <f t="shared" si="25"/>
        <v>429.21626397294597</v>
      </c>
    </row>
    <row r="12" spans="1:52" x14ac:dyDescent="0.35">
      <c r="A12" s="1" t="s">
        <v>2</v>
      </c>
      <c r="B12" s="23">
        <f t="shared" si="13"/>
        <v>6.0467824011900468</v>
      </c>
      <c r="C12" s="23">
        <f t="shared" si="14"/>
        <v>6.1677180492138479</v>
      </c>
      <c r="D12" s="23">
        <f t="shared" si="15"/>
        <v>6.291072410198125</v>
      </c>
      <c r="E12" s="23">
        <f t="shared" si="16"/>
        <v>6.416893858402088</v>
      </c>
      <c r="F12" s="23">
        <f t="shared" si="17"/>
        <v>6.5452317355701295</v>
      </c>
      <c r="G12" s="23">
        <f t="shared" si="18"/>
        <v>6.6761363702815322</v>
      </c>
      <c r="H12" s="23">
        <f t="shared" si="19"/>
        <v>6.8096590976871632</v>
      </c>
      <c r="I12" s="23">
        <f t="shared" si="20"/>
        <v>6.9458522796409063</v>
      </c>
      <c r="J12" s="23">
        <f t="shared" si="21"/>
        <v>7.0847693252337249</v>
      </c>
      <c r="K12" s="23">
        <f t="shared" si="22"/>
        <v>7.2264647117383998</v>
      </c>
      <c r="L12" s="23">
        <f t="shared" si="23"/>
        <v>7.3709940059731682</v>
      </c>
      <c r="M12" s="4">
        <f>$M$6*'Eurostat Collected Portables GU'!M5</f>
        <v>7.5184138860926319</v>
      </c>
      <c r="N12" s="4">
        <f>$N$6*'Eurostat Collected Portables GU'!N5</f>
        <v>17.193503303657902</v>
      </c>
      <c r="O12" s="4">
        <f>$O$6*'Eurostat Collected Portables GU'!O5</f>
        <v>15.025780454960522</v>
      </c>
      <c r="P12" s="4">
        <f>$P$6*'Eurostat Collected Portables GU'!P5</f>
        <v>16.26629058072486</v>
      </c>
      <c r="Q12" s="4">
        <f>$Q$6*'Eurostat Collected Portables GU'!Q5</f>
        <v>16.434607551194127</v>
      </c>
      <c r="R12" s="4">
        <f>$R$6*'Eurostat Collected Portables GU'!R5</f>
        <v>17.15830068575416</v>
      </c>
      <c r="S12" s="4">
        <f>$S$6*'Eurostat Collected Portables GU'!S5</f>
        <v>15.865316786138047</v>
      </c>
      <c r="T12" s="4">
        <f>$T$6*'Eurostat Collected Portables GU'!T5</f>
        <v>16.438696048319176</v>
      </c>
      <c r="U12" s="4">
        <f>$U$6*'Eurostat Collected Portables GU'!U5</f>
        <v>20.979573719555802</v>
      </c>
      <c r="V12" s="4">
        <f>$V$6*'Eurostat Collected Portables GU'!V5</f>
        <v>24.188829787234045</v>
      </c>
      <c r="W12" s="4">
        <f>$W$6*'Eurostat Collected Portables GU'!W5</f>
        <v>26.780976372833845</v>
      </c>
      <c r="X12" s="51">
        <f t="shared" si="24"/>
        <v>27.58440566401886</v>
      </c>
      <c r="Y12" s="51">
        <f t="shared" si="1"/>
        <v>28.411937833939426</v>
      </c>
      <c r="Z12" s="51">
        <f t="shared" si="1"/>
        <v>29.264295968957608</v>
      </c>
      <c r="AA12" s="51">
        <f t="shared" si="1"/>
        <v>30.142224848026338</v>
      </c>
      <c r="AB12" s="51">
        <f t="shared" si="1"/>
        <v>31.046491593467128</v>
      </c>
      <c r="AC12" s="51">
        <f t="shared" si="1"/>
        <v>31.977886341271141</v>
      </c>
      <c r="AD12" s="51">
        <f t="shared" si="1"/>
        <v>32.937222931509275</v>
      </c>
      <c r="AE12" s="51">
        <f t="shared" si="1"/>
        <v>33.925339619454554</v>
      </c>
      <c r="AF12" s="51">
        <f t="shared" si="1"/>
        <v>34.943099808038191</v>
      </c>
      <c r="AG12" s="51">
        <f t="shared" si="1"/>
        <v>35.991392802279336</v>
      </c>
      <c r="AH12" s="51">
        <f t="shared" si="1"/>
        <v>37.071134586347718</v>
      </c>
      <c r="AI12" s="51">
        <f t="shared" si="1"/>
        <v>38.183268623938147</v>
      </c>
      <c r="AJ12" s="51">
        <f t="shared" si="1"/>
        <v>39.328766682656294</v>
      </c>
      <c r="AK12" s="51">
        <f t="shared" si="1"/>
        <v>40.508629683135986</v>
      </c>
      <c r="AL12" s="51">
        <f t="shared" si="1"/>
        <v>41.723888573630063</v>
      </c>
      <c r="AM12" s="51">
        <f t="shared" si="1"/>
        <v>42.975605230838966</v>
      </c>
      <c r="AN12" s="51">
        <f t="shared" si="1"/>
        <v>44.264873387764133</v>
      </c>
      <c r="AO12" s="51">
        <f t="shared" si="1"/>
        <v>45.59281958939706</v>
      </c>
      <c r="AP12" s="51">
        <f t="shared" si="25"/>
        <v>46.504675981185002</v>
      </c>
      <c r="AQ12" s="51">
        <f t="shared" si="25"/>
        <v>47.434769500808706</v>
      </c>
      <c r="AR12" s="51">
        <f t="shared" si="25"/>
        <v>48.383464890824882</v>
      </c>
      <c r="AS12" s="51">
        <f t="shared" si="25"/>
        <v>49.351134188641382</v>
      </c>
      <c r="AT12" s="51">
        <f t="shared" si="25"/>
        <v>50.33815687241421</v>
      </c>
      <c r="AU12" s="51">
        <f t="shared" si="25"/>
        <v>51.344920009862491</v>
      </c>
      <c r="AV12" s="51">
        <f t="shared" si="25"/>
        <v>52.371818410059738</v>
      </c>
      <c r="AW12" s="51">
        <f t="shared" si="25"/>
        <v>53.419254778260935</v>
      </c>
      <c r="AX12" s="51">
        <f t="shared" si="25"/>
        <v>54.487639873826154</v>
      </c>
      <c r="AY12" s="51">
        <f t="shared" si="25"/>
        <v>55.577392671302675</v>
      </c>
      <c r="AZ12" s="51">
        <f t="shared" si="25"/>
        <v>56.688940524728729</v>
      </c>
    </row>
    <row r="13" spans="1:52" x14ac:dyDescent="0.35">
      <c r="A13" s="1" t="s">
        <v>3</v>
      </c>
      <c r="B13" s="23">
        <f t="shared" si="13"/>
        <v>3.7607620760505949</v>
      </c>
      <c r="C13" s="23">
        <f t="shared" si="14"/>
        <v>3.835977317571607</v>
      </c>
      <c r="D13" s="23">
        <f t="shared" si="15"/>
        <v>3.9126968639230393</v>
      </c>
      <c r="E13" s="23">
        <f t="shared" si="16"/>
        <v>3.9909508012015</v>
      </c>
      <c r="F13" s="23">
        <f t="shared" si="17"/>
        <v>4.0707698172255302</v>
      </c>
      <c r="G13" s="23">
        <f t="shared" si="18"/>
        <v>4.152185213570041</v>
      </c>
      <c r="H13" s="23">
        <f t="shared" si="19"/>
        <v>4.2352289178414422</v>
      </c>
      <c r="I13" s="23">
        <f t="shared" si="20"/>
        <v>4.3199334961982707</v>
      </c>
      <c r="J13" s="23">
        <f t="shared" si="21"/>
        <v>4.4063321661222359</v>
      </c>
      <c r="K13" s="23">
        <f t="shared" si="22"/>
        <v>4.4944588094446809</v>
      </c>
      <c r="L13" s="23">
        <f t="shared" si="23"/>
        <v>4.5843479856335749</v>
      </c>
      <c r="M13" s="4">
        <f>$M$6*'Eurostat Collected Portables GU'!M6</f>
        <v>4.6760349453462462</v>
      </c>
      <c r="N13" s="4">
        <f>$N$6*'Eurostat Collected Portables GU'!N6</f>
        <v>4.70671933858429</v>
      </c>
      <c r="O13" s="4">
        <f>$O$6*'Eurostat Collected Portables GU'!O6</f>
        <v>4.6233170630647757</v>
      </c>
      <c r="P13" s="4">
        <f>$P$6*'Eurostat Collected Portables GU'!P6</f>
        <v>3.8652571676969965</v>
      </c>
      <c r="Q13" s="4">
        <f>$Q$6*'Eurostat Collected Portables GU'!Q6</f>
        <v>5.0018370807982127</v>
      </c>
      <c r="R13" s="4">
        <f>$R$6*'Eurostat Collected Portables GU'!R6</f>
        <v>15.973335168782187</v>
      </c>
      <c r="S13" s="4">
        <f>$S$6*'Eurostat Collected Portables GU'!S6</f>
        <v>19.463636057220903</v>
      </c>
      <c r="T13" s="4">
        <f>$T$6*'Eurostat Collected Portables GU'!T6</f>
        <v>21.46844633176012</v>
      </c>
      <c r="U13" s="4">
        <f>$U$6*'Eurostat Collected Portables GU'!U6</f>
        <v>34.841077784262318</v>
      </c>
      <c r="V13" s="4">
        <f>$V$6*'Eurostat Collected Portables GU'!V6</f>
        <v>35.334663120567377</v>
      </c>
      <c r="W13" s="4">
        <f>$W$6*'Eurostat Collected Portables GU'!W6</f>
        <v>44.057097291916392</v>
      </c>
      <c r="X13" s="51">
        <f t="shared" si="24"/>
        <v>45.378810210673883</v>
      </c>
      <c r="Y13" s="51">
        <f t="shared" si="1"/>
        <v>46.740174516994102</v>
      </c>
      <c r="Z13" s="51">
        <f t="shared" si="1"/>
        <v>48.142379752503928</v>
      </c>
      <c r="AA13" s="51">
        <f t="shared" si="1"/>
        <v>49.586651145079045</v>
      </c>
      <c r="AB13" s="51">
        <f t="shared" si="1"/>
        <v>51.074250679431415</v>
      </c>
      <c r="AC13" s="51">
        <f t="shared" si="1"/>
        <v>52.606478199814354</v>
      </c>
      <c r="AD13" s="51">
        <f t="shared" si="1"/>
        <v>54.184672545808787</v>
      </c>
      <c r="AE13" s="51">
        <f t="shared" si="1"/>
        <v>55.810212722183053</v>
      </c>
      <c r="AF13" s="51">
        <f t="shared" si="1"/>
        <v>57.484519103848541</v>
      </c>
      <c r="AG13" s="51">
        <f t="shared" si="1"/>
        <v>59.209054676963994</v>
      </c>
      <c r="AH13" s="51">
        <f t="shared" si="1"/>
        <v>60.985326317272914</v>
      </c>
      <c r="AI13" s="51">
        <f t="shared" si="1"/>
        <v>62.8148861067911</v>
      </c>
      <c r="AJ13" s="51">
        <f t="shared" si="1"/>
        <v>64.699332689994833</v>
      </c>
      <c r="AK13" s="51">
        <f t="shared" si="1"/>
        <v>66.640312670694684</v>
      </c>
      <c r="AL13" s="51">
        <f t="shared" si="1"/>
        <v>68.639522050815529</v>
      </c>
      <c r="AM13" s="51">
        <f t="shared" si="1"/>
        <v>70.698707712339996</v>
      </c>
      <c r="AN13" s="51">
        <f t="shared" si="1"/>
        <v>72.819668943710198</v>
      </c>
      <c r="AO13" s="51">
        <f t="shared" si="1"/>
        <v>75.004259012021507</v>
      </c>
      <c r="AP13" s="51">
        <f t="shared" si="25"/>
        <v>76.504344192261939</v>
      </c>
      <c r="AQ13" s="51">
        <f t="shared" si="25"/>
        <v>78.034431076107182</v>
      </c>
      <c r="AR13" s="51">
        <f t="shared" si="25"/>
        <v>79.595119697629329</v>
      </c>
      <c r="AS13" s="51">
        <f t="shared" si="25"/>
        <v>81.187022091581909</v>
      </c>
      <c r="AT13" s="51">
        <f t="shared" si="25"/>
        <v>82.810762533413552</v>
      </c>
      <c r="AU13" s="51">
        <f t="shared" si="25"/>
        <v>84.46697778408182</v>
      </c>
      <c r="AV13" s="51">
        <f t="shared" si="25"/>
        <v>86.156317339763461</v>
      </c>
      <c r="AW13" s="51">
        <f t="shared" si="25"/>
        <v>87.87944368655873</v>
      </c>
      <c r="AX13" s="51">
        <f t="shared" si="25"/>
        <v>89.63703256028991</v>
      </c>
      <c r="AY13" s="51">
        <f t="shared" si="25"/>
        <v>91.429773211495714</v>
      </c>
      <c r="AZ13" s="51">
        <f t="shared" si="25"/>
        <v>93.258368675725634</v>
      </c>
    </row>
    <row r="14" spans="1:52" x14ac:dyDescent="0.35">
      <c r="A14" s="1" t="s">
        <v>4</v>
      </c>
      <c r="B14" s="23">
        <f t="shared" si="13"/>
        <v>1.8476279559191808</v>
      </c>
      <c r="C14" s="23">
        <f t="shared" si="14"/>
        <v>1.8845805150375645</v>
      </c>
      <c r="D14" s="23">
        <f t="shared" si="15"/>
        <v>1.9222721253383159</v>
      </c>
      <c r="E14" s="23">
        <f t="shared" si="16"/>
        <v>1.9607175678450823</v>
      </c>
      <c r="F14" s="23">
        <f t="shared" si="17"/>
        <v>1.999931919201984</v>
      </c>
      <c r="G14" s="23">
        <f t="shared" si="18"/>
        <v>2.0399305575860236</v>
      </c>
      <c r="H14" s="23">
        <f t="shared" si="19"/>
        <v>2.0807291687377441</v>
      </c>
      <c r="I14" s="23">
        <f t="shared" si="20"/>
        <v>2.1223437521124988</v>
      </c>
      <c r="J14" s="23">
        <f t="shared" si="21"/>
        <v>2.164790627154749</v>
      </c>
      <c r="K14" s="23">
        <f t="shared" si="22"/>
        <v>2.2080864396978441</v>
      </c>
      <c r="L14" s="23">
        <f t="shared" si="23"/>
        <v>2.2522481684918012</v>
      </c>
      <c r="M14" s="4">
        <f>$M$6*'Eurostat Collected Portables GU'!M7</f>
        <v>2.2972931318616374</v>
      </c>
      <c r="N14" s="4">
        <f>$N$6*'Eurostat Collected Portables GU'!N7</f>
        <v>2.0421402391317818</v>
      </c>
      <c r="O14" s="4">
        <f>$O$6*'Eurostat Collected Portables GU'!O7</f>
        <v>2.3724916507832403</v>
      </c>
      <c r="P14" s="4">
        <f>$P$6*'Eurostat Collected Portables GU'!P7</f>
        <v>2.2010492204941228</v>
      </c>
      <c r="Q14" s="4">
        <f>$Q$6*'Eurostat Collected Portables GU'!Q7</f>
        <v>2.8071534637132824</v>
      </c>
      <c r="R14" s="4">
        <f>$R$6*'Eurostat Collected Portables GU'!R7</f>
        <v>2.7017213786960967</v>
      </c>
      <c r="S14" s="4">
        <f>$S$6*'Eurostat Collected Portables GU'!S7</f>
        <v>2.6169594698784406</v>
      </c>
      <c r="T14" s="4">
        <f>$T$6*'Eurostat Collected Portables GU'!T7</f>
        <v>3.1487054619914843</v>
      </c>
      <c r="U14" s="4">
        <f>$U$6*'Eurostat Collected Portables GU'!U7</f>
        <v>4.4956229399048153</v>
      </c>
      <c r="V14" s="4">
        <f>$V$6*'Eurostat Collected Portables GU'!V7</f>
        <v>4.7429078014184398</v>
      </c>
      <c r="W14" s="4">
        <f>$W$6*'Eurostat Collected Portables GU'!W7</f>
        <v>5.3203278954960096</v>
      </c>
      <c r="X14" s="51">
        <f t="shared" si="24"/>
        <v>5.4799377323608898</v>
      </c>
      <c r="Y14" s="51">
        <f t="shared" si="1"/>
        <v>5.6443358643317163</v>
      </c>
      <c r="Z14" s="51">
        <f t="shared" si="1"/>
        <v>5.8136659402616679</v>
      </c>
      <c r="AA14" s="51">
        <f t="shared" si="1"/>
        <v>5.9880759184695176</v>
      </c>
      <c r="AB14" s="51">
        <f t="shared" si="1"/>
        <v>6.1677181960236034</v>
      </c>
      <c r="AC14" s="51">
        <f t="shared" si="1"/>
        <v>6.3527497419043115</v>
      </c>
      <c r="AD14" s="51">
        <f t="shared" si="1"/>
        <v>6.5433322341614408</v>
      </c>
      <c r="AE14" s="51">
        <f t="shared" si="1"/>
        <v>6.7396322011862839</v>
      </c>
      <c r="AF14" s="51">
        <f t="shared" si="1"/>
        <v>6.9418211672218728</v>
      </c>
      <c r="AG14" s="51">
        <f t="shared" si="1"/>
        <v>7.1500758022385291</v>
      </c>
      <c r="AH14" s="51">
        <f t="shared" si="1"/>
        <v>7.3645780763056852</v>
      </c>
      <c r="AI14" s="51">
        <f t="shared" si="1"/>
        <v>7.5855154185948557</v>
      </c>
      <c r="AJ14" s="51">
        <f t="shared" si="1"/>
        <v>7.8130808811527013</v>
      </c>
      <c r="AK14" s="51">
        <f t="shared" si="1"/>
        <v>8.047473307587282</v>
      </c>
      <c r="AL14" s="51">
        <f t="shared" si="1"/>
        <v>8.2888975068148998</v>
      </c>
      <c r="AM14" s="51">
        <f t="shared" si="1"/>
        <v>8.5375644320193462</v>
      </c>
      <c r="AN14" s="51">
        <f t="shared" si="1"/>
        <v>8.7936913649799262</v>
      </c>
      <c r="AO14" s="51">
        <f t="shared" si="1"/>
        <v>9.0575021059293235</v>
      </c>
      <c r="AP14" s="51">
        <f t="shared" si="25"/>
        <v>9.23865214804791</v>
      </c>
      <c r="AQ14" s="51">
        <f t="shared" si="25"/>
        <v>9.4234251910088673</v>
      </c>
      <c r="AR14" s="51">
        <f t="shared" si="25"/>
        <v>9.6118936948290443</v>
      </c>
      <c r="AS14" s="51">
        <f t="shared" si="25"/>
        <v>9.8041315687256247</v>
      </c>
      <c r="AT14" s="51">
        <f t="shared" si="25"/>
        <v>10.000214200100137</v>
      </c>
      <c r="AU14" s="51">
        <f t="shared" si="25"/>
        <v>10.200218484102139</v>
      </c>
      <c r="AV14" s="51">
        <f t="shared" si="25"/>
        <v>10.404222853784182</v>
      </c>
      <c r="AW14" s="51">
        <f t="shared" si="25"/>
        <v>10.612307310859865</v>
      </c>
      <c r="AX14" s="51">
        <f t="shared" si="25"/>
        <v>10.824553457077062</v>
      </c>
      <c r="AY14" s="51">
        <f t="shared" si="25"/>
        <v>11.041044526218604</v>
      </c>
      <c r="AZ14" s="51">
        <f t="shared" si="25"/>
        <v>11.261865416742976</v>
      </c>
    </row>
    <row r="15" spans="1:52" x14ac:dyDescent="0.35">
      <c r="A15" s="1" t="s">
        <v>5</v>
      </c>
      <c r="B15" s="23">
        <f t="shared" si="13"/>
        <v>47.870360676087884</v>
      </c>
      <c r="C15" s="23">
        <f t="shared" si="14"/>
        <v>48.827767889609646</v>
      </c>
      <c r="D15" s="23">
        <f t="shared" si="15"/>
        <v>49.80432324740184</v>
      </c>
      <c r="E15" s="23">
        <f t="shared" si="16"/>
        <v>50.800409712349875</v>
      </c>
      <c r="F15" s="23">
        <f t="shared" si="17"/>
        <v>51.816417906596875</v>
      </c>
      <c r="G15" s="23">
        <f t="shared" si="18"/>
        <v>52.852746264728815</v>
      </c>
      <c r="H15" s="23">
        <f t="shared" si="19"/>
        <v>53.909801190023394</v>
      </c>
      <c r="I15" s="23">
        <f t="shared" si="20"/>
        <v>54.98799721382386</v>
      </c>
      <c r="J15" s="23">
        <f t="shared" si="21"/>
        <v>56.087757158100338</v>
      </c>
      <c r="K15" s="23">
        <f t="shared" si="22"/>
        <v>57.209512301262343</v>
      </c>
      <c r="L15" s="23">
        <f t="shared" si="23"/>
        <v>58.35370254728759</v>
      </c>
      <c r="M15" s="4">
        <f>$M$6*'Eurostat Collected Portables GU'!M8</f>
        <v>59.52077659823334</v>
      </c>
      <c r="N15" s="4">
        <f>$N$6*'Eurostat Collected Portables GU'!N8</f>
        <v>66.534246500745141</v>
      </c>
      <c r="O15" s="4">
        <f>$O$6*'Eurostat Collected Portables GU'!O8</f>
        <v>67.768094845449482</v>
      </c>
      <c r="P15" s="4">
        <f>$P$6*'Eurostat Collected Portables GU'!P8</f>
        <v>64.152532158304311</v>
      </c>
      <c r="Q15" s="4">
        <f>$Q$6*'Eurostat Collected Portables GU'!Q8</f>
        <v>71.812089517174343</v>
      </c>
      <c r="R15" s="4">
        <f>$R$6*'Eurostat Collected Portables GU'!R8</f>
        <v>98.683928253425861</v>
      </c>
      <c r="S15" s="4">
        <f>$S$6*'Eurostat Collected Portables GU'!S8</f>
        <v>77.282084344847704</v>
      </c>
      <c r="T15" s="4">
        <f>$T$6*'Eurostat Collected Portables GU'!T8</f>
        <v>78.554067434878462</v>
      </c>
      <c r="U15" s="4">
        <f>$U$6*'Eurostat Collected Portables GU'!U8</f>
        <v>109.28645289625753</v>
      </c>
      <c r="V15" s="4">
        <f>$V$6*'Eurostat Collected Portables GU'!V8</f>
        <v>127.7027925531915</v>
      </c>
      <c r="W15" s="4">
        <f>$W$6*'Eurostat Collected Portables GU'!W8</f>
        <v>145.44222213193024</v>
      </c>
      <c r="X15" s="51">
        <f t="shared" si="24"/>
        <v>149.80548879588815</v>
      </c>
      <c r="Y15" s="51">
        <f t="shared" si="1"/>
        <v>154.29965345976478</v>
      </c>
      <c r="Z15" s="51">
        <f t="shared" si="1"/>
        <v>158.92864306355773</v>
      </c>
      <c r="AA15" s="51">
        <f t="shared" si="1"/>
        <v>163.69650235546447</v>
      </c>
      <c r="AB15" s="51">
        <f t="shared" si="1"/>
        <v>168.60739742612841</v>
      </c>
      <c r="AC15" s="51">
        <f t="shared" si="1"/>
        <v>173.66561934891226</v>
      </c>
      <c r="AD15" s="51">
        <f t="shared" si="1"/>
        <v>178.87558792937963</v>
      </c>
      <c r="AE15" s="51">
        <f t="shared" si="1"/>
        <v>184.24185556726101</v>
      </c>
      <c r="AF15" s="51">
        <f t="shared" si="1"/>
        <v>189.76911123427885</v>
      </c>
      <c r="AG15" s="51">
        <f t="shared" si="1"/>
        <v>195.4621845713072</v>
      </c>
      <c r="AH15" s="51">
        <f t="shared" si="1"/>
        <v>201.32605010844642</v>
      </c>
      <c r="AI15" s="51">
        <f t="shared" si="1"/>
        <v>207.3658316116998</v>
      </c>
      <c r="AJ15" s="51">
        <f t="shared" si="1"/>
        <v>213.5868065600508</v>
      </c>
      <c r="AK15" s="51">
        <f t="shared" si="1"/>
        <v>219.99441075685232</v>
      </c>
      <c r="AL15" s="51">
        <f t="shared" si="1"/>
        <v>226.59424307955788</v>
      </c>
      <c r="AM15" s="51">
        <f t="shared" si="1"/>
        <v>233.39207037194461</v>
      </c>
      <c r="AN15" s="51">
        <f t="shared" si="1"/>
        <v>240.39383248310295</v>
      </c>
      <c r="AO15" s="51">
        <f t="shared" si="1"/>
        <v>247.60564745759604</v>
      </c>
      <c r="AP15" s="51">
        <f t="shared" si="25"/>
        <v>252.55776040674795</v>
      </c>
      <c r="AQ15" s="51">
        <f t="shared" si="25"/>
        <v>257.6089156148829</v>
      </c>
      <c r="AR15" s="51">
        <f t="shared" si="25"/>
        <v>262.76109392718058</v>
      </c>
      <c r="AS15" s="51">
        <f t="shared" si="25"/>
        <v>268.01631580572422</v>
      </c>
      <c r="AT15" s="51">
        <f t="shared" si="25"/>
        <v>273.3766421218387</v>
      </c>
      <c r="AU15" s="51">
        <f t="shared" si="25"/>
        <v>278.84417496427545</v>
      </c>
      <c r="AV15" s="51">
        <f t="shared" si="25"/>
        <v>284.42105846356094</v>
      </c>
      <c r="AW15" s="51">
        <f t="shared" si="25"/>
        <v>290.10947963283218</v>
      </c>
      <c r="AX15" s="51">
        <f t="shared" si="25"/>
        <v>295.91166922548882</v>
      </c>
      <c r="AY15" s="51">
        <f t="shared" si="25"/>
        <v>301.82990260999861</v>
      </c>
      <c r="AZ15" s="51">
        <f t="shared" si="25"/>
        <v>307.86650066219858</v>
      </c>
    </row>
    <row r="16" spans="1:52" x14ac:dyDescent="0.35">
      <c r="A16" s="1" t="s">
        <v>6</v>
      </c>
      <c r="B16" s="23">
        <f t="shared" si="13"/>
        <v>88.966085513805439</v>
      </c>
      <c r="C16" s="23">
        <f t="shared" si="14"/>
        <v>90.745407224081546</v>
      </c>
      <c r="D16" s="23">
        <f t="shared" si="15"/>
        <v>92.560315368563181</v>
      </c>
      <c r="E16" s="23">
        <f t="shared" si="16"/>
        <v>94.411521675934452</v>
      </c>
      <c r="F16" s="23">
        <f t="shared" si="17"/>
        <v>96.299752109453138</v>
      </c>
      <c r="G16" s="23">
        <f t="shared" si="18"/>
        <v>98.225747151642196</v>
      </c>
      <c r="H16" s="23">
        <f t="shared" si="19"/>
        <v>100.19026209467503</v>
      </c>
      <c r="I16" s="23">
        <f t="shared" si="20"/>
        <v>102.19406733656854</v>
      </c>
      <c r="J16" s="23">
        <f t="shared" si="21"/>
        <v>104.2379486832999</v>
      </c>
      <c r="K16" s="23">
        <f t="shared" si="22"/>
        <v>106.3227076569659</v>
      </c>
      <c r="L16" s="23">
        <f t="shared" si="23"/>
        <v>108.44916181010522</v>
      </c>
      <c r="M16" s="4">
        <f>$M$6*'Eurostat Collected Portables GU'!M9</f>
        <v>110.61814504630733</v>
      </c>
      <c r="N16" s="4">
        <f>$N$6*'Eurostat Collected Portables GU'!N9</f>
        <v>99.537867784778129</v>
      </c>
      <c r="O16" s="4">
        <f>$O$6*'Eurostat Collected Portables GU'!O9</f>
        <v>85.348866308945802</v>
      </c>
      <c r="P16" s="4">
        <f>$P$6*'Eurostat Collected Portables GU'!P9</f>
        <v>82.888292596168924</v>
      </c>
      <c r="Q16" s="4">
        <f>$Q$6*'Eurostat Collected Portables GU'!Q9</f>
        <v>81.203293832142407</v>
      </c>
      <c r="R16" s="4">
        <f>$R$6*'Eurostat Collected Portables GU'!R9</f>
        <v>79.771878602553173</v>
      </c>
      <c r="S16" s="4">
        <f>$S$6*'Eurostat Collected Portables GU'!S9</f>
        <v>81.166633557948515</v>
      </c>
      <c r="T16" s="4">
        <f>$T$6*'Eurostat Collected Portables GU'!T9</f>
        <v>80.92581960105386</v>
      </c>
      <c r="U16" s="4">
        <f>$U$6*'Eurostat Collected Portables GU'!U9</f>
        <v>120.3649522838801</v>
      </c>
      <c r="V16" s="4">
        <f>$V$6*'Eurostat Collected Portables GU'!V9</f>
        <v>157.40525265957447</v>
      </c>
      <c r="W16" s="4">
        <f>$W$6*'Eurostat Collected Portables GU'!W9</f>
        <v>156.56110964386571</v>
      </c>
      <c r="X16" s="51">
        <f t="shared" si="24"/>
        <v>161.25794293318168</v>
      </c>
      <c r="Y16" s="51">
        <f t="shared" si="1"/>
        <v>166.09568122117713</v>
      </c>
      <c r="Z16" s="51">
        <f t="shared" si="1"/>
        <v>171.07855165781245</v>
      </c>
      <c r="AA16" s="51">
        <f t="shared" si="1"/>
        <v>176.21090820754682</v>
      </c>
      <c r="AB16" s="51">
        <f t="shared" si="1"/>
        <v>181.49723545377321</v>
      </c>
      <c r="AC16" s="51">
        <f t="shared" si="1"/>
        <v>186.9421525173864</v>
      </c>
      <c r="AD16" s="51">
        <f t="shared" si="1"/>
        <v>192.55041709290799</v>
      </c>
      <c r="AE16" s="51">
        <f t="shared" si="1"/>
        <v>198.32692960569523</v>
      </c>
      <c r="AF16" s="51">
        <f t="shared" si="1"/>
        <v>204.27673749386608</v>
      </c>
      <c r="AG16" s="51">
        <f t="shared" si="1"/>
        <v>210.40503961868205</v>
      </c>
      <c r="AH16" s="51">
        <f t="shared" si="1"/>
        <v>216.7171908072425</v>
      </c>
      <c r="AI16" s="51">
        <f t="shared" si="1"/>
        <v>223.21870653145979</v>
      </c>
      <c r="AJ16" s="51">
        <f t="shared" si="1"/>
        <v>229.91526772740357</v>
      </c>
      <c r="AK16" s="51">
        <f t="shared" si="1"/>
        <v>236.81272575922569</v>
      </c>
      <c r="AL16" s="51">
        <f t="shared" si="1"/>
        <v>243.91710753200246</v>
      </c>
      <c r="AM16" s="51">
        <f t="shared" si="1"/>
        <v>251.23462075796255</v>
      </c>
      <c r="AN16" s="51">
        <f t="shared" si="1"/>
        <v>258.77165938070141</v>
      </c>
      <c r="AO16" s="51">
        <f t="shared" si="1"/>
        <v>266.53480916212243</v>
      </c>
      <c r="AP16" s="51">
        <f t="shared" si="25"/>
        <v>271.86550534536485</v>
      </c>
      <c r="AQ16" s="51">
        <f t="shared" si="25"/>
        <v>277.30281545227217</v>
      </c>
      <c r="AR16" s="51">
        <f t="shared" si="25"/>
        <v>282.84887176131764</v>
      </c>
      <c r="AS16" s="51">
        <f t="shared" si="25"/>
        <v>288.50584919654398</v>
      </c>
      <c r="AT16" s="51">
        <f t="shared" si="25"/>
        <v>294.27596618047488</v>
      </c>
      <c r="AU16" s="51">
        <f t="shared" si="25"/>
        <v>300.1614855040844</v>
      </c>
      <c r="AV16" s="51">
        <f t="shared" si="25"/>
        <v>306.16471521416611</v>
      </c>
      <c r="AW16" s="51">
        <f t="shared" si="25"/>
        <v>312.28800951844943</v>
      </c>
      <c r="AX16" s="51">
        <f t="shared" si="25"/>
        <v>318.5337697088184</v>
      </c>
      <c r="AY16" s="51">
        <f t="shared" si="25"/>
        <v>324.90444510299477</v>
      </c>
      <c r="AZ16" s="51">
        <f t="shared" si="25"/>
        <v>331.40253400505469</v>
      </c>
    </row>
    <row r="17" spans="1:52" x14ac:dyDescent="0.35">
      <c r="A17" s="1" t="s">
        <v>7</v>
      </c>
      <c r="B17" s="23">
        <f t="shared" si="13"/>
        <v>4.0311882674600312</v>
      </c>
      <c r="C17" s="23">
        <f t="shared" si="14"/>
        <v>4.1118120328092322</v>
      </c>
      <c r="D17" s="23">
        <f t="shared" si="15"/>
        <v>4.194048273465417</v>
      </c>
      <c r="E17" s="23">
        <f t="shared" si="16"/>
        <v>4.2779292389347257</v>
      </c>
      <c r="F17" s="23">
        <f t="shared" si="17"/>
        <v>4.3634878237134203</v>
      </c>
      <c r="G17" s="23">
        <f t="shared" si="18"/>
        <v>4.4507575801876884</v>
      </c>
      <c r="H17" s="23">
        <f t="shared" si="19"/>
        <v>4.5397727317914427</v>
      </c>
      <c r="I17" s="23">
        <f t="shared" si="20"/>
        <v>4.6305681864272712</v>
      </c>
      <c r="J17" s="23">
        <f t="shared" si="21"/>
        <v>4.7231795501558169</v>
      </c>
      <c r="K17" s="23">
        <f t="shared" si="22"/>
        <v>4.8176431411589338</v>
      </c>
      <c r="L17" s="23">
        <f t="shared" si="23"/>
        <v>4.9139960039821124</v>
      </c>
      <c r="M17" s="4">
        <f>$M$6*'Eurostat Collected Portables GU'!M10</f>
        <v>5.0122759240617549</v>
      </c>
      <c r="N17" s="4">
        <f>$N$6*'Eurostat Collected Portables GU'!N10</f>
        <v>8.1026854649422297</v>
      </c>
      <c r="O17" s="4">
        <f>$O$6*'Eurostat Collected Portables GU'!O10</f>
        <v>17.824103940499729</v>
      </c>
      <c r="P17" s="4">
        <f>$P$6*'Eurostat Collected Portables GU'!P10</f>
        <v>5.7442016242163696</v>
      </c>
      <c r="Q17" s="4">
        <f>$Q$6*'Eurostat Collected Portables GU'!Q10</f>
        <v>8.8297736222254155</v>
      </c>
      <c r="R17" s="4">
        <f>$R$6*'Eurostat Collected Portables GU'!R10</f>
        <v>6.0196248262176191</v>
      </c>
      <c r="S17" s="4">
        <f>$S$6*'Eurostat Collected Portables GU'!S10</f>
        <v>6.3788387078286988</v>
      </c>
      <c r="T17" s="4">
        <f>$T$6*'Eurostat Collected Portables GU'!T10</f>
        <v>6.6654414325274276</v>
      </c>
      <c r="U17" s="4">
        <f>$U$6*'Eurostat Collected Portables GU'!U10</f>
        <v>7.4927048998413586</v>
      </c>
      <c r="V17" s="4">
        <f>$V$6*'Eurostat Collected Portables GU'!V10</f>
        <v>11.620124113475178</v>
      </c>
      <c r="W17" s="4">
        <f>$W$6*'Eurostat Collected Portables GU'!W10</f>
        <v>13.689383012006585</v>
      </c>
      <c r="X17" s="51">
        <f t="shared" si="24"/>
        <v>14.100064502366783</v>
      </c>
      <c r="Y17" s="51">
        <f t="shared" si="1"/>
        <v>14.523066437437786</v>
      </c>
      <c r="Z17" s="51">
        <f t="shared" si="1"/>
        <v>14.95875843056092</v>
      </c>
      <c r="AA17" s="51">
        <f t="shared" si="1"/>
        <v>15.407521183477748</v>
      </c>
      <c r="AB17" s="51">
        <f t="shared" si="1"/>
        <v>15.86974681898208</v>
      </c>
      <c r="AC17" s="51">
        <f t="shared" si="1"/>
        <v>16.345839223551543</v>
      </c>
      <c r="AD17" s="51">
        <f t="shared" si="1"/>
        <v>16.83621440025809</v>
      </c>
      <c r="AE17" s="51">
        <f t="shared" si="1"/>
        <v>17.341300832265834</v>
      </c>
      <c r="AF17" s="51">
        <f t="shared" si="1"/>
        <v>17.861539857233808</v>
      </c>
      <c r="AG17" s="51">
        <f t="shared" si="1"/>
        <v>18.397386052950822</v>
      </c>
      <c r="AH17" s="51">
        <f t="shared" si="1"/>
        <v>18.949307634539345</v>
      </c>
      <c r="AI17" s="51">
        <f t="shared" si="1"/>
        <v>19.517786863575527</v>
      </c>
      <c r="AJ17" s="51">
        <f t="shared" si="1"/>
        <v>20.103320469482792</v>
      </c>
      <c r="AK17" s="51">
        <f t="shared" si="1"/>
        <v>20.706420083567277</v>
      </c>
      <c r="AL17" s="51">
        <f t="shared" si="1"/>
        <v>21.327612686074296</v>
      </c>
      <c r="AM17" s="51">
        <f t="shared" si="1"/>
        <v>21.967441066656527</v>
      </c>
      <c r="AN17" s="51">
        <f t="shared" si="1"/>
        <v>22.626464298656224</v>
      </c>
      <c r="AO17" s="51">
        <f t="shared" si="1"/>
        <v>23.305258227615909</v>
      </c>
      <c r="AP17" s="51">
        <f t="shared" si="25"/>
        <v>23.771363392168226</v>
      </c>
      <c r="AQ17" s="51">
        <f t="shared" si="25"/>
        <v>24.246790660011591</v>
      </c>
      <c r="AR17" s="51">
        <f t="shared" si="25"/>
        <v>24.731726473211822</v>
      </c>
      <c r="AS17" s="51">
        <f t="shared" si="25"/>
        <v>25.226361002676057</v>
      </c>
      <c r="AT17" s="51">
        <f t="shared" si="25"/>
        <v>25.730888222729579</v>
      </c>
      <c r="AU17" s="51">
        <f t="shared" si="25"/>
        <v>26.24550598718417</v>
      </c>
      <c r="AV17" s="51">
        <f t="shared" si="25"/>
        <v>26.770416106927854</v>
      </c>
      <c r="AW17" s="51">
        <f t="shared" si="25"/>
        <v>27.305824429066412</v>
      </c>
      <c r="AX17" s="51">
        <f t="shared" si="25"/>
        <v>27.851940917647742</v>
      </c>
      <c r="AY17" s="51">
        <f t="shared" si="25"/>
        <v>28.408979736000695</v>
      </c>
      <c r="AZ17" s="51">
        <f t="shared" si="25"/>
        <v>28.97715933072071</v>
      </c>
    </row>
    <row r="18" spans="1:52" x14ac:dyDescent="0.35">
      <c r="A18" s="1" t="s">
        <v>8</v>
      </c>
      <c r="B18" s="23">
        <f t="shared" si="13"/>
        <v>54.197086706962658</v>
      </c>
      <c r="C18" s="23">
        <f t="shared" si="14"/>
        <v>55.28102844110191</v>
      </c>
      <c r="D18" s="23">
        <f t="shared" si="15"/>
        <v>56.38664900992395</v>
      </c>
      <c r="E18" s="23">
        <f t="shared" si="16"/>
        <v>57.51438199012243</v>
      </c>
      <c r="F18" s="23">
        <f t="shared" si="17"/>
        <v>58.66466962992488</v>
      </c>
      <c r="G18" s="23">
        <f t="shared" si="18"/>
        <v>59.837963022523375</v>
      </c>
      <c r="H18" s="23">
        <f t="shared" si="19"/>
        <v>61.034722282973846</v>
      </c>
      <c r="I18" s="23">
        <f t="shared" si="20"/>
        <v>62.255416728633321</v>
      </c>
      <c r="J18" s="23">
        <f t="shared" si="21"/>
        <v>63.500525063205991</v>
      </c>
      <c r="K18" s="23">
        <f t="shared" si="22"/>
        <v>64.770535564470109</v>
      </c>
      <c r="L18" s="23">
        <f t="shared" si="23"/>
        <v>66.065946275759515</v>
      </c>
      <c r="M18" s="4">
        <f>$M$6*'Eurostat Collected Portables GU'!M11</f>
        <v>67.387265201274701</v>
      </c>
      <c r="N18" s="4">
        <f>$N$6*'Eurostat Collected Portables GU'!N11</f>
        <v>60.605452258104485</v>
      </c>
      <c r="O18" s="4">
        <f>$O$6*'Eurostat Collected Portables GU'!O11</f>
        <v>68.55892539571056</v>
      </c>
      <c r="P18" s="4">
        <f>$P$6*'Eurostat Collected Portables GU'!P11</f>
        <v>67.212527416064432</v>
      </c>
      <c r="Q18" s="4">
        <f>$Q$6*'Eurostat Collected Portables GU'!Q11</f>
        <v>65.993625974204988</v>
      </c>
      <c r="R18" s="4">
        <f>$R$6*'Eurostat Collected Portables GU'!R11</f>
        <v>61.902598606615832</v>
      </c>
      <c r="S18" s="4">
        <f>$S$6*'Eurostat Collected Portables GU'!S11</f>
        <v>56.019288652085372</v>
      </c>
      <c r="T18" s="4">
        <f>$T$6*'Eurostat Collected Portables GU'!T11</f>
        <v>59.948080614019688</v>
      </c>
      <c r="U18" s="4">
        <f>$U$6*'Eurostat Collected Portables GU'!U11</f>
        <v>89.858939477383146</v>
      </c>
      <c r="V18" s="4">
        <f>$V$6*'Eurostat Collected Portables GU'!V11</f>
        <v>103.63253546099291</v>
      </c>
      <c r="W18" s="4">
        <f>$W$6*'Eurostat Collected Portables GU'!W11</f>
        <v>125.17715295695105</v>
      </c>
      <c r="X18" s="51">
        <f t="shared" si="24"/>
        <v>128.93246754565959</v>
      </c>
      <c r="Y18" s="51">
        <f t="shared" si="1"/>
        <v>132.80044157202937</v>
      </c>
      <c r="Z18" s="51">
        <f t="shared" si="1"/>
        <v>136.78445481919024</v>
      </c>
      <c r="AA18" s="51">
        <f t="shared" si="1"/>
        <v>140.88798846376596</v>
      </c>
      <c r="AB18" s="51">
        <f t="shared" si="1"/>
        <v>145.11462811767893</v>
      </c>
      <c r="AC18" s="51">
        <f t="shared" si="1"/>
        <v>149.4680669612093</v>
      </c>
      <c r="AD18" s="51">
        <f t="shared" si="1"/>
        <v>153.95210897004557</v>
      </c>
      <c r="AE18" s="51">
        <f t="shared" si="1"/>
        <v>158.57067223914694</v>
      </c>
      <c r="AF18" s="51">
        <f t="shared" si="1"/>
        <v>163.32779240632135</v>
      </c>
      <c r="AG18" s="51">
        <f t="shared" si="1"/>
        <v>168.227626178511</v>
      </c>
      <c r="AH18" s="51">
        <f t="shared" si="1"/>
        <v>173.27445496386633</v>
      </c>
      <c r="AI18" s="51">
        <f t="shared" si="1"/>
        <v>178.47268861278232</v>
      </c>
      <c r="AJ18" s="51">
        <f t="shared" si="1"/>
        <v>183.82686927116578</v>
      </c>
      <c r="AK18" s="51">
        <f t="shared" si="1"/>
        <v>189.34167534930074</v>
      </c>
      <c r="AL18" s="51">
        <f t="shared" si="1"/>
        <v>195.02192560977977</v>
      </c>
      <c r="AM18" s="51">
        <f t="shared" si="1"/>
        <v>200.87258337807316</v>
      </c>
      <c r="AN18" s="51">
        <f t="shared" si="1"/>
        <v>206.89876087941536</v>
      </c>
      <c r="AO18" s="51">
        <f t="shared" si="1"/>
        <v>213.10572370579783</v>
      </c>
      <c r="AP18" s="51">
        <f t="shared" si="25"/>
        <v>217.36783817991378</v>
      </c>
      <c r="AQ18" s="51">
        <f t="shared" si="25"/>
        <v>221.71519494351205</v>
      </c>
      <c r="AR18" s="51">
        <f t="shared" si="25"/>
        <v>226.14949884238229</v>
      </c>
      <c r="AS18" s="51">
        <f t="shared" si="25"/>
        <v>230.67248881922993</v>
      </c>
      <c r="AT18" s="51">
        <f t="shared" si="25"/>
        <v>235.28593859561454</v>
      </c>
      <c r="AU18" s="51">
        <f t="shared" si="25"/>
        <v>239.99165736752684</v>
      </c>
      <c r="AV18" s="51">
        <f t="shared" si="25"/>
        <v>244.79149051487738</v>
      </c>
      <c r="AW18" s="51">
        <f t="shared" si="25"/>
        <v>249.68732032517494</v>
      </c>
      <c r="AX18" s="51">
        <f t="shared" si="25"/>
        <v>254.68106673167844</v>
      </c>
      <c r="AY18" s="51">
        <f t="shared" si="25"/>
        <v>259.77468806631202</v>
      </c>
      <c r="AZ18" s="51">
        <f t="shared" si="25"/>
        <v>264.97018182763827</v>
      </c>
    </row>
    <row r="19" spans="1:52" x14ac:dyDescent="0.35">
      <c r="A19" s="1" t="s">
        <v>9</v>
      </c>
      <c r="B19" s="23">
        <f t="shared" si="13"/>
        <v>650.64498411323632</v>
      </c>
      <c r="C19" s="23">
        <f t="shared" si="14"/>
        <v>663.65788379550111</v>
      </c>
      <c r="D19" s="23">
        <f t="shared" si="15"/>
        <v>676.93104147141116</v>
      </c>
      <c r="E19" s="23">
        <f t="shared" si="16"/>
        <v>690.46966230083945</v>
      </c>
      <c r="F19" s="23">
        <f t="shared" si="17"/>
        <v>704.27905554685628</v>
      </c>
      <c r="G19" s="23">
        <f t="shared" si="18"/>
        <v>718.36463665779343</v>
      </c>
      <c r="H19" s="23">
        <f t="shared" si="19"/>
        <v>732.73192939094929</v>
      </c>
      <c r="I19" s="23">
        <f t="shared" si="20"/>
        <v>747.38656797876831</v>
      </c>
      <c r="J19" s="23">
        <f t="shared" si="21"/>
        <v>762.33429933834373</v>
      </c>
      <c r="K19" s="23">
        <f t="shared" si="22"/>
        <v>777.58098532511065</v>
      </c>
      <c r="L19" s="23">
        <f t="shared" si="23"/>
        <v>793.13260503161291</v>
      </c>
      <c r="M19" s="4">
        <f>$M$6*'Eurostat Collected Portables GU'!M12</f>
        <v>808.99525713224523</v>
      </c>
      <c r="N19" s="4">
        <f>$N$6*'Eurostat Collected Portables GU'!N12</f>
        <v>775.74978890373745</v>
      </c>
      <c r="O19" s="4">
        <f>$O$6*'Eurostat Collected Portables GU'!O12</f>
        <v>691.42923340518746</v>
      </c>
      <c r="P19" s="4">
        <f>$P$6*'Eurostat Collected Portables GU'!P12</f>
        <v>643.61900254887905</v>
      </c>
      <c r="Q19" s="4">
        <f>$Q$6*'Eurostat Collected Portables GU'!Q12</f>
        <v>627.57743617851861</v>
      </c>
      <c r="R19" s="4">
        <f>$R$6*'Eurostat Collected Portables GU'!R12</f>
        <v>648.31833364570548</v>
      </c>
      <c r="S19" s="4">
        <f>$S$6*'Eurostat Collected Portables GU'!S12</f>
        <v>571.68297419328871</v>
      </c>
      <c r="T19" s="4">
        <f>$T$6*'Eurostat Collected Portables GU'!T12</f>
        <v>588.84881367113474</v>
      </c>
      <c r="U19" s="4">
        <f>$U$6*'Eurostat Collected Portables GU'!U12</f>
        <v>830.83393475098035</v>
      </c>
      <c r="V19" s="4">
        <f>$V$6*'Eurostat Collected Portables GU'!V12</f>
        <v>896.64671985815608</v>
      </c>
      <c r="W19" s="4">
        <f>$W$6*'Eurostat Collected Portables GU'!W12</f>
        <v>1199.1660402657296</v>
      </c>
      <c r="X19" s="51">
        <f t="shared" si="24"/>
        <v>1235.1410214737016</v>
      </c>
      <c r="Y19" s="51">
        <f t="shared" si="1"/>
        <v>1272.1952521179126</v>
      </c>
      <c r="Z19" s="51">
        <f t="shared" si="1"/>
        <v>1310.36110968145</v>
      </c>
      <c r="AA19" s="51">
        <f t="shared" si="1"/>
        <v>1349.6719429718935</v>
      </c>
      <c r="AB19" s="51">
        <f t="shared" si="1"/>
        <v>1390.1621012610503</v>
      </c>
      <c r="AC19" s="51">
        <f t="shared" si="1"/>
        <v>1431.8669642988818</v>
      </c>
      <c r="AD19" s="51">
        <f t="shared" si="1"/>
        <v>1474.8229732278483</v>
      </c>
      <c r="AE19" s="51">
        <f t="shared" si="1"/>
        <v>1519.0676624246837</v>
      </c>
      <c r="AF19" s="51">
        <f t="shared" si="1"/>
        <v>1564.6396922974243</v>
      </c>
      <c r="AG19" s="51">
        <f t="shared" si="1"/>
        <v>1611.5788830663471</v>
      </c>
      <c r="AH19" s="51">
        <f t="shared" si="1"/>
        <v>1659.9262495583375</v>
      </c>
      <c r="AI19" s="51">
        <f t="shared" si="1"/>
        <v>1709.7240370450877</v>
      </c>
      <c r="AJ19" s="51">
        <f t="shared" si="1"/>
        <v>1761.0157581564404</v>
      </c>
      <c r="AK19" s="51">
        <f t="shared" si="1"/>
        <v>1813.8462309011336</v>
      </c>
      <c r="AL19" s="51">
        <f t="shared" si="1"/>
        <v>1868.2616178281676</v>
      </c>
      <c r="AM19" s="51">
        <f t="shared" si="1"/>
        <v>1924.3094663630127</v>
      </c>
      <c r="AN19" s="51">
        <f t="shared" si="1"/>
        <v>1982.038750353903</v>
      </c>
      <c r="AO19" s="51">
        <f t="shared" si="1"/>
        <v>2041.49991286452</v>
      </c>
      <c r="AP19" s="51">
        <f t="shared" si="25"/>
        <v>2082.3299111218103</v>
      </c>
      <c r="AQ19" s="51">
        <f t="shared" si="25"/>
        <v>2123.9765093442466</v>
      </c>
      <c r="AR19" s="51">
        <f t="shared" si="25"/>
        <v>2166.4560395311314</v>
      </c>
      <c r="AS19" s="51">
        <f t="shared" si="25"/>
        <v>2209.7851603217541</v>
      </c>
      <c r="AT19" s="51">
        <f t="shared" si="25"/>
        <v>2253.9808635281893</v>
      </c>
      <c r="AU19" s="51">
        <f t="shared" si="25"/>
        <v>2299.0604807987529</v>
      </c>
      <c r="AV19" s="51">
        <f t="shared" si="25"/>
        <v>2345.0416904147278</v>
      </c>
      <c r="AW19" s="51">
        <f t="shared" si="25"/>
        <v>2391.9425242230222</v>
      </c>
      <c r="AX19" s="51">
        <f t="shared" si="25"/>
        <v>2439.7813747074829</v>
      </c>
      <c r="AY19" s="51">
        <f t="shared" si="25"/>
        <v>2488.5770022016327</v>
      </c>
      <c r="AZ19" s="51">
        <f t="shared" si="25"/>
        <v>2538.3485422456652</v>
      </c>
    </row>
    <row r="20" spans="1:52" x14ac:dyDescent="0.35">
      <c r="A20" s="1" t="s">
        <v>10</v>
      </c>
      <c r="B20" s="23">
        <f t="shared" si="13"/>
        <v>916.7777345004348</v>
      </c>
      <c r="C20" s="23">
        <f t="shared" si="14"/>
        <v>935.11328919044354</v>
      </c>
      <c r="D20" s="23">
        <f t="shared" si="15"/>
        <v>953.81555497425245</v>
      </c>
      <c r="E20" s="23">
        <f t="shared" si="16"/>
        <v>972.89186607373756</v>
      </c>
      <c r="F20" s="23">
        <f t="shared" si="17"/>
        <v>992.34970339521237</v>
      </c>
      <c r="G20" s="23">
        <f t="shared" si="18"/>
        <v>1012.1966974631166</v>
      </c>
      <c r="H20" s="23">
        <f t="shared" si="19"/>
        <v>1032.4406314123789</v>
      </c>
      <c r="I20" s="23">
        <f t="shared" si="20"/>
        <v>1053.0894440406266</v>
      </c>
      <c r="J20" s="23">
        <f t="shared" si="21"/>
        <v>1074.1512329214393</v>
      </c>
      <c r="K20" s="23">
        <f t="shared" si="22"/>
        <v>1095.6342575798681</v>
      </c>
      <c r="L20" s="23">
        <f t="shared" si="23"/>
        <v>1117.5469427314654</v>
      </c>
      <c r="M20" s="4">
        <f>M4*'Eurostat Collected Portables GU'!M13</f>
        <v>1139.8978815860946</v>
      </c>
      <c r="N20" s="4">
        <f>N4*'Eurostat Collected Portables GU'!N13</f>
        <v>1074.8303356074703</v>
      </c>
      <c r="O20" s="4">
        <f>O4*'Eurostat Collected Portables GU'!O13</f>
        <v>991.51157298063299</v>
      </c>
      <c r="P20" s="4">
        <f>P4*'Eurostat Collected Portables GU'!P13</f>
        <v>899.93021242591726</v>
      </c>
      <c r="Q20" s="4">
        <f>Q4*'Eurostat Collected Portables GU'!Q13</f>
        <v>877.47711908476344</v>
      </c>
      <c r="R20" s="4">
        <f>R4*'Eurostat Collected Portables GU'!R13</f>
        <v>840.81032322726139</v>
      </c>
      <c r="S20" s="4">
        <f>S4*'Eurostat Collected Portables GU'!S13</f>
        <v>611.55510379404495</v>
      </c>
      <c r="T20" s="4">
        <f>T4*'Eurostat Collected Portables GU'!T13</f>
        <v>753.21877482808691</v>
      </c>
      <c r="U20" s="4">
        <f>U4*'Eurostat Collected Portables GU'!U13</f>
        <v>1478.4712347008392</v>
      </c>
      <c r="V20" s="4">
        <f>$V$6*'Eurostat Collected Portables GU'!V13</f>
        <v>1561.7802526595747</v>
      </c>
      <c r="W20" s="4">
        <f>$W$6*'Eurostat Collected Portables GU'!W13</f>
        <v>1770.892062653638</v>
      </c>
      <c r="X20" s="51">
        <f t="shared" si="24"/>
        <v>1824.0188245332472</v>
      </c>
      <c r="Y20" s="51">
        <f t="shared" si="1"/>
        <v>1878.7393892692446</v>
      </c>
      <c r="Z20" s="51">
        <f t="shared" si="1"/>
        <v>1935.101570947322</v>
      </c>
      <c r="AA20" s="51">
        <f t="shared" si="1"/>
        <v>1993.1546180757416</v>
      </c>
      <c r="AB20" s="51">
        <f t="shared" si="1"/>
        <v>2052.9492566180138</v>
      </c>
      <c r="AC20" s="51">
        <f t="shared" si="1"/>
        <v>2114.5377343165542</v>
      </c>
      <c r="AD20" s="51">
        <f t="shared" si="1"/>
        <v>2177.9738663460507</v>
      </c>
      <c r="AE20" s="51">
        <f t="shared" si="1"/>
        <v>2243.3130823364322</v>
      </c>
      <c r="AF20" s="51">
        <f t="shared" si="1"/>
        <v>2310.6124748065254</v>
      </c>
      <c r="AG20" s="51">
        <f t="shared" si="1"/>
        <v>2379.930849050721</v>
      </c>
      <c r="AH20" s="51">
        <f t="shared" si="1"/>
        <v>2451.3287745222428</v>
      </c>
      <c r="AI20" s="51">
        <f t="shared" si="1"/>
        <v>2524.8686377579102</v>
      </c>
      <c r="AJ20" s="51">
        <f t="shared" si="1"/>
        <v>2600.6146968906473</v>
      </c>
      <c r="AK20" s="51">
        <f t="shared" si="1"/>
        <v>2678.6331377973665</v>
      </c>
      <c r="AL20" s="51">
        <f t="shared" si="1"/>
        <v>2758.9921319312875</v>
      </c>
      <c r="AM20" s="51">
        <f t="shared" si="1"/>
        <v>2841.7618958892263</v>
      </c>
      <c r="AN20" s="51">
        <f t="shared" si="1"/>
        <v>2927.0147527659028</v>
      </c>
      <c r="AO20" s="51">
        <f t="shared" si="1"/>
        <v>3014.8251953488798</v>
      </c>
      <c r="AP20" s="51">
        <f t="shared" si="25"/>
        <v>3075.1216992558575</v>
      </c>
      <c r="AQ20" s="51">
        <f t="shared" si="25"/>
        <v>3136.6241332409745</v>
      </c>
      <c r="AR20" s="51">
        <f t="shared" si="25"/>
        <v>3199.3566159057941</v>
      </c>
      <c r="AS20" s="51">
        <f t="shared" si="25"/>
        <v>3263.3437482239101</v>
      </c>
      <c r="AT20" s="51">
        <f t="shared" si="25"/>
        <v>3328.6106231883882</v>
      </c>
      <c r="AU20" s="51">
        <f t="shared" si="25"/>
        <v>3395.182835652156</v>
      </c>
      <c r="AV20" s="51">
        <f t="shared" si="25"/>
        <v>3463.0864923651989</v>
      </c>
      <c r="AW20" s="51">
        <f t="shared" si="25"/>
        <v>3532.3482222125031</v>
      </c>
      <c r="AX20" s="51">
        <f t="shared" si="25"/>
        <v>3602.995186656753</v>
      </c>
      <c r="AY20" s="51">
        <f t="shared" si="25"/>
        <v>3675.0550903898879</v>
      </c>
      <c r="AZ20" s="51">
        <f t="shared" si="25"/>
        <v>3748.5561921976855</v>
      </c>
    </row>
    <row r="21" spans="1:52" x14ac:dyDescent="0.35">
      <c r="A21" s="1" t="s">
        <v>11</v>
      </c>
      <c r="B21" s="23">
        <f t="shared" si="13"/>
        <v>24.173356521594165</v>
      </c>
      <c r="C21" s="23">
        <f t="shared" si="14"/>
        <v>24.656823652026048</v>
      </c>
      <c r="D21" s="23">
        <f t="shared" si="15"/>
        <v>25.149960125066571</v>
      </c>
      <c r="E21" s="23">
        <f t="shared" si="16"/>
        <v>25.652959327567903</v>
      </c>
      <c r="F21" s="23">
        <f t="shared" si="17"/>
        <v>26.166018514119262</v>
      </c>
      <c r="G21" s="23">
        <f t="shared" si="18"/>
        <v>26.689338884401646</v>
      </c>
      <c r="H21" s="23">
        <f t="shared" si="19"/>
        <v>27.223125662089679</v>
      </c>
      <c r="I21" s="23">
        <f t="shared" si="20"/>
        <v>27.767588175331472</v>
      </c>
      <c r="J21" s="23">
        <f t="shared" si="21"/>
        <v>28.3229399388381</v>
      </c>
      <c r="K21" s="23">
        <f t="shared" si="22"/>
        <v>28.889398737614862</v>
      </c>
      <c r="L21" s="23">
        <f t="shared" si="23"/>
        <v>29.467186712367159</v>
      </c>
      <c r="M21" s="4">
        <f>$M$6*'Eurostat Collected Portables GU'!M14</f>
        <v>30.056530446614502</v>
      </c>
      <c r="N21" s="4">
        <f>$N$6*'Eurostat Collected Portables GU'!N14</f>
        <v>30.447168667439716</v>
      </c>
      <c r="O21" s="4">
        <f>$O$6*'Eurostat Collected Portables GU'!O14</f>
        <v>30.098842980638686</v>
      </c>
      <c r="P21" s="4">
        <f>$P$6*'Eurostat Collected Portables GU'!P14</f>
        <v>28.43428322803722</v>
      </c>
      <c r="Q21" s="4">
        <f>$Q$6*'Eurostat Collected Portables GU'!Q14</f>
        <v>28.939200253189661</v>
      </c>
      <c r="R21" s="4">
        <f>$R$6*'Eurostat Collected Portables GU'!R14</f>
        <v>29.955928269051462</v>
      </c>
      <c r="S21" s="4">
        <f>$S$6*'Eurostat Collected Portables GU'!S14</f>
        <v>23.348185270321714</v>
      </c>
      <c r="T21" s="4">
        <f>$T$6*'Eurostat Collected Portables GU'!T14</f>
        <v>22.613430136120659</v>
      </c>
      <c r="U21" s="4">
        <f>$U$6*'Eurostat Collected Portables GU'!U14</f>
        <v>32.646785635023065</v>
      </c>
      <c r="V21" s="4">
        <f>$V$6*'Eurostat Collected Portables GU'!V14</f>
        <v>35.631094858156033</v>
      </c>
      <c r="W21" s="4">
        <f>$W$6*'Eurostat Collected Portables GU'!W14</f>
        <v>38.019421815005188</v>
      </c>
      <c r="X21" s="51">
        <f t="shared" si="24"/>
        <v>39.160004469455345</v>
      </c>
      <c r="Y21" s="51">
        <f t="shared" si="1"/>
        <v>40.334804603539006</v>
      </c>
      <c r="Z21" s="51">
        <f t="shared" si="1"/>
        <v>41.544848741645175</v>
      </c>
      <c r="AA21" s="51">
        <f t="shared" si="1"/>
        <v>42.791194203894534</v>
      </c>
      <c r="AB21" s="51">
        <f t="shared" si="1"/>
        <v>44.074930030011373</v>
      </c>
      <c r="AC21" s="51">
        <f t="shared" si="1"/>
        <v>45.397177930911717</v>
      </c>
      <c r="AD21" s="51">
        <f t="shared" si="1"/>
        <v>46.759093268839067</v>
      </c>
      <c r="AE21" s="51">
        <f t="shared" si="1"/>
        <v>48.161866066904238</v>
      </c>
      <c r="AF21" s="51">
        <f t="shared" si="1"/>
        <v>49.606722048911365</v>
      </c>
      <c r="AG21" s="51">
        <f t="shared" si="1"/>
        <v>51.094923710378708</v>
      </c>
      <c r="AH21" s="51">
        <f t="shared" si="1"/>
        <v>52.62777142169007</v>
      </c>
      <c r="AI21" s="51">
        <f t="shared" si="1"/>
        <v>54.206604564340772</v>
      </c>
      <c r="AJ21" s="51">
        <f t="shared" si="1"/>
        <v>55.832802701270992</v>
      </c>
      <c r="AK21" s="51">
        <f t="shared" si="1"/>
        <v>57.507786782309125</v>
      </c>
      <c r="AL21" s="51">
        <f t="shared" si="1"/>
        <v>59.233020385778396</v>
      </c>
      <c r="AM21" s="51">
        <f t="shared" si="1"/>
        <v>61.010010997351749</v>
      </c>
      <c r="AN21" s="51">
        <f t="shared" si="1"/>
        <v>62.840311327272303</v>
      </c>
      <c r="AO21" s="51">
        <f t="shared" si="1"/>
        <v>64.725520667090478</v>
      </c>
      <c r="AP21" s="51">
        <f t="shared" si="25"/>
        <v>66.02003108043229</v>
      </c>
      <c r="AQ21" s="51">
        <f t="shared" si="25"/>
        <v>67.340431702040931</v>
      </c>
      <c r="AR21" s="51">
        <f t="shared" si="25"/>
        <v>68.687240336081743</v>
      </c>
      <c r="AS21" s="51">
        <f t="shared" si="25"/>
        <v>70.060985142803375</v>
      </c>
      <c r="AT21" s="51">
        <f t="shared" si="25"/>
        <v>71.462204845659443</v>
      </c>
      <c r="AU21" s="51">
        <f t="shared" si="25"/>
        <v>72.891448942572637</v>
      </c>
      <c r="AV21" s="51">
        <f t="shared" si="25"/>
        <v>74.34927792142409</v>
      </c>
      <c r="AW21" s="51">
        <f t="shared" si="25"/>
        <v>75.836263479852576</v>
      </c>
      <c r="AX21" s="51">
        <f t="shared" si="25"/>
        <v>77.352988749449622</v>
      </c>
      <c r="AY21" s="51">
        <f t="shared" si="25"/>
        <v>78.900048524438617</v>
      </c>
      <c r="AZ21" s="51">
        <f t="shared" si="25"/>
        <v>80.47804949492739</v>
      </c>
    </row>
    <row r="22" spans="1:52" x14ac:dyDescent="0.35">
      <c r="A22" s="1" t="s">
        <v>12</v>
      </c>
      <c r="B22" s="23">
        <f t="shared" si="13"/>
        <v>25.250915397562142</v>
      </c>
      <c r="C22" s="23">
        <f t="shared" si="14"/>
        <v>25.755933705513385</v>
      </c>
      <c r="D22" s="23">
        <f t="shared" si="15"/>
        <v>26.271052379623654</v>
      </c>
      <c r="E22" s="23">
        <f t="shared" si="16"/>
        <v>26.796473427216128</v>
      </c>
      <c r="F22" s="23">
        <f t="shared" si="17"/>
        <v>27.332402895760453</v>
      </c>
      <c r="G22" s="23">
        <f t="shared" si="18"/>
        <v>27.879050953675662</v>
      </c>
      <c r="H22" s="23">
        <f t="shared" si="19"/>
        <v>28.436631972749176</v>
      </c>
      <c r="I22" s="23">
        <f t="shared" si="20"/>
        <v>29.005364612204161</v>
      </c>
      <c r="J22" s="23">
        <f t="shared" si="21"/>
        <v>29.585471904448244</v>
      </c>
      <c r="K22" s="23">
        <f t="shared" si="22"/>
        <v>30.17718134253721</v>
      </c>
      <c r="L22" s="23">
        <f t="shared" si="23"/>
        <v>30.780724969387954</v>
      </c>
      <c r="M22" s="4">
        <f>$M$6*'Eurostat Collected Portables GU'!M15</f>
        <v>31.396339468775714</v>
      </c>
      <c r="N22" s="4">
        <f>$N$6*'Eurostat Collected Portables GU'!N15</f>
        <v>34.716384065240291</v>
      </c>
      <c r="O22" s="4">
        <f>$O$6*'Eurostat Collected Portables GU'!O15</f>
        <v>31.633222010443205</v>
      </c>
      <c r="P22" s="4">
        <f>$P$6*'Eurostat Collected Portables GU'!P15</f>
        <v>32.58626528877884</v>
      </c>
      <c r="Q22" s="4">
        <f>$Q$6*'Eurostat Collected Portables GU'!Q15</f>
        <v>38.07520879872925</v>
      </c>
      <c r="R22" s="4">
        <f>$R$6*'Eurostat Collected Portables GU'!R15</f>
        <v>43.701528265926342</v>
      </c>
      <c r="S22" s="4">
        <f>$S$6*'Eurostat Collected Portables GU'!S15</f>
        <v>40.481091799682126</v>
      </c>
      <c r="T22" s="4">
        <f>$T$6*'Eurostat Collected Portables GU'!T15</f>
        <v>43.713845959336318</v>
      </c>
      <c r="U22" s="4">
        <f>$U$6*'Eurostat Collected Portables GU'!U15</f>
        <v>78.084688920489583</v>
      </c>
      <c r="V22" s="4">
        <f>$V$6*'Eurostat Collected Portables GU'!V15</f>
        <v>75.293661347517741</v>
      </c>
      <c r="W22" s="4">
        <f>$W$6*'Eurostat Collected Portables GU'!W15</f>
        <v>79.565802571968405</v>
      </c>
      <c r="X22" s="51">
        <f t="shared" si="24"/>
        <v>81.952776649127458</v>
      </c>
      <c r="Y22" s="51">
        <f t="shared" si="1"/>
        <v>84.411359948601287</v>
      </c>
      <c r="Z22" s="51">
        <f t="shared" si="1"/>
        <v>86.943700747059324</v>
      </c>
      <c r="AA22" s="51">
        <f t="shared" si="1"/>
        <v>89.552011769471108</v>
      </c>
      <c r="AB22" s="51">
        <f t="shared" si="1"/>
        <v>92.23857212255524</v>
      </c>
      <c r="AC22" s="51">
        <f t="shared" si="1"/>
        <v>95.005729286231897</v>
      </c>
      <c r="AD22" s="51">
        <f t="shared" si="1"/>
        <v>97.85590116481886</v>
      </c>
      <c r="AE22" s="51">
        <f t="shared" si="1"/>
        <v>100.79157819976342</v>
      </c>
      <c r="AF22" s="51">
        <f t="shared" si="1"/>
        <v>103.81532554575632</v>
      </c>
      <c r="AG22" s="51">
        <f t="shared" si="1"/>
        <v>106.92978531212901</v>
      </c>
      <c r="AH22" s="51">
        <f t="shared" si="1"/>
        <v>110.13767887149288</v>
      </c>
      <c r="AI22" s="51">
        <f t="shared" si="1"/>
        <v>113.44180923763767</v>
      </c>
      <c r="AJ22" s="51">
        <f t="shared" si="1"/>
        <v>116.84506351476681</v>
      </c>
      <c r="AK22" s="51">
        <f t="shared" si="1"/>
        <v>120.35041542020981</v>
      </c>
      <c r="AL22" s="51">
        <f t="shared" si="1"/>
        <v>123.96092788281611</v>
      </c>
      <c r="AM22" s="51">
        <f t="shared" si="1"/>
        <v>127.67975571930059</v>
      </c>
      <c r="AN22" s="51">
        <f t="shared" si="1"/>
        <v>131.51014839087961</v>
      </c>
      <c r="AO22" s="51">
        <f t="shared" si="1"/>
        <v>135.45545284260601</v>
      </c>
      <c r="AP22" s="51">
        <f t="shared" si="25"/>
        <v>138.16456189945814</v>
      </c>
      <c r="AQ22" s="51">
        <f t="shared" si="25"/>
        <v>140.9278531374473</v>
      </c>
      <c r="AR22" s="51">
        <f t="shared" si="25"/>
        <v>143.74641020019624</v>
      </c>
      <c r="AS22" s="51">
        <f t="shared" si="25"/>
        <v>146.62133840420017</v>
      </c>
      <c r="AT22" s="51">
        <f t="shared" si="25"/>
        <v>149.55376517228419</v>
      </c>
      <c r="AU22" s="51">
        <f t="shared" si="25"/>
        <v>152.54484047572987</v>
      </c>
      <c r="AV22" s="51">
        <f t="shared" si="25"/>
        <v>155.59573728524447</v>
      </c>
      <c r="AW22" s="51">
        <f t="shared" si="25"/>
        <v>158.70765203094936</v>
      </c>
      <c r="AX22" s="51">
        <f t="shared" si="25"/>
        <v>161.88180507156835</v>
      </c>
      <c r="AY22" s="51">
        <f t="shared" si="25"/>
        <v>165.11944117299973</v>
      </c>
      <c r="AZ22" s="51">
        <f t="shared" si="25"/>
        <v>168.42182999645973</v>
      </c>
    </row>
    <row r="23" spans="1:52" x14ac:dyDescent="0.35">
      <c r="A23" s="1" t="s">
        <v>13</v>
      </c>
      <c r="B23" s="23">
        <f t="shared" si="13"/>
        <v>27.966368605503973</v>
      </c>
      <c r="C23" s="23">
        <f t="shared" si="14"/>
        <v>28.525695977614053</v>
      </c>
      <c r="D23" s="23">
        <f t="shared" si="15"/>
        <v>29.096209897166336</v>
      </c>
      <c r="E23" s="23">
        <f t="shared" si="16"/>
        <v>29.678134095109662</v>
      </c>
      <c r="F23" s="23">
        <f t="shared" si="17"/>
        <v>30.271696777011854</v>
      </c>
      <c r="G23" s="23">
        <f t="shared" si="18"/>
        <v>30.877130712552091</v>
      </c>
      <c r="H23" s="23">
        <f t="shared" si="19"/>
        <v>31.494673326803134</v>
      </c>
      <c r="I23" s="23">
        <f t="shared" si="20"/>
        <v>32.124566793339199</v>
      </c>
      <c r="J23" s="23">
        <f t="shared" si="21"/>
        <v>32.767058129205985</v>
      </c>
      <c r="K23" s="23">
        <f t="shared" si="22"/>
        <v>33.422399291790107</v>
      </c>
      <c r="L23" s="23">
        <f t="shared" si="23"/>
        <v>34.090847277625912</v>
      </c>
      <c r="M23" s="4">
        <f>$M$6*'Eurostat Collected Portables GU'!M16</f>
        <v>34.772664223178431</v>
      </c>
      <c r="N23" s="4">
        <f>$N$6*'Eurostat Collected Portables GU'!N16</f>
        <v>34.124163395892069</v>
      </c>
      <c r="O23" s="4">
        <f>$O$6*'Eurostat Collected Portables GU'!O16</f>
        <v>35.556958202123177</v>
      </c>
      <c r="P23" s="4">
        <f>$P$6*'Eurostat Collected Portables GU'!P16</f>
        <v>29.569217332882026</v>
      </c>
      <c r="Q23" s="4">
        <f>$Q$6*'Eurostat Collected Portables GU'!Q16</f>
        <v>28.674365229158326</v>
      </c>
      <c r="R23" s="4">
        <f>$R$6*'Eurostat Collected Portables GU'!R16</f>
        <v>26.288463064600656</v>
      </c>
      <c r="S23" s="4">
        <f>$S$6*'Eurostat Collected Portables GU'!S16</f>
        <v>36.133836171987177</v>
      </c>
      <c r="T23" s="4">
        <f>$T$6*'Eurostat Collected Portables GU'!T16</f>
        <v>26.663418846447502</v>
      </c>
      <c r="U23" s="4">
        <f>$U$6*'Eurostat Collected Portables GU'!U16</f>
        <v>41.118218627022962</v>
      </c>
      <c r="V23" s="4">
        <f>$V$6*'Eurostat Collected Portables GU'!V16</f>
        <v>51.748534290056774</v>
      </c>
      <c r="W23" s="4">
        <f>$W$6*'Eurostat Collected Portables GU'!W16</f>
        <v>54.834405897787597</v>
      </c>
      <c r="X23" s="51">
        <f t="shared" si="24"/>
        <v>56.479438074721223</v>
      </c>
      <c r="Y23" s="51">
        <f t="shared" si="1"/>
        <v>58.173821216962857</v>
      </c>
      <c r="Z23" s="51">
        <f t="shared" si="1"/>
        <v>59.91903585347174</v>
      </c>
      <c r="AA23" s="51">
        <f t="shared" si="1"/>
        <v>61.716606929075894</v>
      </c>
      <c r="AB23" s="51">
        <f t="shared" si="1"/>
        <v>63.568105136948169</v>
      </c>
      <c r="AC23" s="51">
        <f t="shared" si="1"/>
        <v>65.475148291056612</v>
      </c>
      <c r="AD23" s="51">
        <f t="shared" si="1"/>
        <v>67.439402739788306</v>
      </c>
      <c r="AE23" s="51">
        <f t="shared" si="1"/>
        <v>69.462584821981949</v>
      </c>
      <c r="AF23" s="51">
        <f t="shared" si="1"/>
        <v>71.546462366641407</v>
      </c>
      <c r="AG23" s="51">
        <f t="shared" si="1"/>
        <v>73.692856237640655</v>
      </c>
      <c r="AH23" s="51">
        <f t="shared" si="1"/>
        <v>75.903641924769872</v>
      </c>
      <c r="AI23" s="51">
        <f t="shared" si="1"/>
        <v>78.180751182512964</v>
      </c>
      <c r="AJ23" s="51">
        <f t="shared" si="1"/>
        <v>80.526173717988357</v>
      </c>
      <c r="AK23" s="51">
        <f t="shared" si="1"/>
        <v>82.941958929528013</v>
      </c>
      <c r="AL23" s="51">
        <f t="shared" si="1"/>
        <v>85.430217697413852</v>
      </c>
      <c r="AM23" s="51">
        <f t="shared" si="1"/>
        <v>87.993124228336271</v>
      </c>
      <c r="AN23" s="51">
        <f t="shared" si="1"/>
        <v>90.632917955186358</v>
      </c>
      <c r="AO23" s="51">
        <f t="shared" si="1"/>
        <v>93.351905493841954</v>
      </c>
      <c r="AP23" s="51">
        <f t="shared" si="25"/>
        <v>95.218943603718799</v>
      </c>
      <c r="AQ23" s="51">
        <f t="shared" si="25"/>
        <v>97.123322475793174</v>
      </c>
      <c r="AR23" s="51">
        <f t="shared" si="25"/>
        <v>99.065788925309036</v>
      </c>
      <c r="AS23" s="51">
        <f t="shared" si="25"/>
        <v>101.04710470381522</v>
      </c>
      <c r="AT23" s="51">
        <f t="shared" si="25"/>
        <v>103.06804679789153</v>
      </c>
      <c r="AU23" s="51">
        <f t="shared" si="25"/>
        <v>105.12940773384936</v>
      </c>
      <c r="AV23" s="51">
        <f t="shared" si="25"/>
        <v>107.23199588852636</v>
      </c>
      <c r="AW23" s="51">
        <f t="shared" si="25"/>
        <v>109.37663580629689</v>
      </c>
      <c r="AX23" s="51">
        <f t="shared" si="25"/>
        <v>111.56416852242283</v>
      </c>
      <c r="AY23" s="51">
        <f t="shared" si="25"/>
        <v>113.79545189287128</v>
      </c>
      <c r="AZ23" s="51">
        <f t="shared" si="25"/>
        <v>116.07136093072872</v>
      </c>
    </row>
    <row r="24" spans="1:52" x14ac:dyDescent="0.35">
      <c r="A24" s="1" t="s">
        <v>14</v>
      </c>
      <c r="B24" s="23">
        <f t="shared" si="13"/>
        <v>34.321088999347225</v>
      </c>
      <c r="C24" s="23">
        <f t="shared" si="14"/>
        <v>35.007510779334169</v>
      </c>
      <c r="D24" s="23">
        <f t="shared" si="15"/>
        <v>35.70766099492085</v>
      </c>
      <c r="E24" s="23">
        <f t="shared" si="16"/>
        <v>36.421814214819271</v>
      </c>
      <c r="F24" s="23">
        <f t="shared" si="17"/>
        <v>37.150250499115657</v>
      </c>
      <c r="G24" s="23">
        <f t="shared" si="18"/>
        <v>37.893255509097969</v>
      </c>
      <c r="H24" s="23">
        <f t="shared" si="19"/>
        <v>38.651120619279929</v>
      </c>
      <c r="I24" s="23">
        <f t="shared" si="20"/>
        <v>39.42414303166553</v>
      </c>
      <c r="J24" s="23">
        <f t="shared" si="21"/>
        <v>40.212625892298838</v>
      </c>
      <c r="K24" s="23">
        <f t="shared" si="22"/>
        <v>41.016878410144813</v>
      </c>
      <c r="L24" s="23">
        <f t="shared" si="23"/>
        <v>41.837215978347707</v>
      </c>
      <c r="M24" s="4">
        <f>$M$6*'Eurostat Collected Portables GU'!M17</f>
        <v>42.673960297914661</v>
      </c>
      <c r="N24" s="4">
        <f>$N$6*'Eurostat Collected Portables GU'!N17</f>
        <v>37.81253216973041</v>
      </c>
      <c r="O24" s="4">
        <f>$O$6*'Eurostat Collected Portables GU'!O17</f>
        <v>37.473201458525025</v>
      </c>
      <c r="P24" s="4">
        <f>$P$6*'Eurostat Collected Portables GU'!P17</f>
        <v>36.397838329146715</v>
      </c>
      <c r="Q24" s="4">
        <f>$Q$6*'Eurostat Collected Portables GU'!Q17</f>
        <v>39.453265953643047</v>
      </c>
      <c r="R24" s="4">
        <f>$R$6*'Eurostat Collected Portables GU'!R17</f>
        <v>53.513042746454268</v>
      </c>
      <c r="S24" s="4">
        <f>$S$6*'Eurostat Collected Portables GU'!S17</f>
        <v>54.301908999977641</v>
      </c>
      <c r="T24" s="4">
        <f>$T$6*'Eurostat Collected Portables GU'!T17</f>
        <v>50.174825998227938</v>
      </c>
      <c r="U24" s="4">
        <f>$U$6*'Eurostat Collected Portables GU'!U17</f>
        <v>67.380824777859075</v>
      </c>
      <c r="V24" s="4">
        <f>$V$6*'Eurostat Collected Portables GU'!V17</f>
        <v>86.617353723404264</v>
      </c>
      <c r="W24" s="4">
        <f>$W$6*'Eurostat Collected Portables GU'!W17</f>
        <v>95.168112467748841</v>
      </c>
      <c r="X24" s="51">
        <f t="shared" si="24"/>
        <v>98.023155841781303</v>
      </c>
      <c r="Y24" s="51">
        <f t="shared" si="1"/>
        <v>100.96385051703474</v>
      </c>
      <c r="Z24" s="51">
        <f t="shared" si="1"/>
        <v>103.99276603254579</v>
      </c>
      <c r="AA24" s="51">
        <f t="shared" si="1"/>
        <v>107.11254901352216</v>
      </c>
      <c r="AB24" s="51">
        <f t="shared" si="1"/>
        <v>110.32592548392782</v>
      </c>
      <c r="AC24" s="51">
        <f t="shared" si="1"/>
        <v>113.63570324844565</v>
      </c>
      <c r="AD24" s="51">
        <f t="shared" si="1"/>
        <v>117.04477434589901</v>
      </c>
      <c r="AE24" s="51">
        <f t="shared" si="1"/>
        <v>120.55611757627598</v>
      </c>
      <c r="AF24" s="51">
        <f t="shared" si="1"/>
        <v>124.17280110356425</v>
      </c>
      <c r="AG24" s="51">
        <f t="shared" si="1"/>
        <v>127.89798513667118</v>
      </c>
      <c r="AH24" s="51">
        <f t="shared" si="1"/>
        <v>131.73492469077132</v>
      </c>
      <c r="AI24" s="51">
        <f t="shared" si="1"/>
        <v>135.68697243149447</v>
      </c>
      <c r="AJ24" s="51">
        <f t="shared" si="1"/>
        <v>139.75758160443931</v>
      </c>
      <c r="AK24" s="51">
        <f t="shared" si="1"/>
        <v>143.95030905257249</v>
      </c>
      <c r="AL24" s="51">
        <f t="shared" si="1"/>
        <v>148.26881832414966</v>
      </c>
      <c r="AM24" s="51">
        <f t="shared" si="1"/>
        <v>152.71688287387414</v>
      </c>
      <c r="AN24" s="51">
        <f t="shared" si="1"/>
        <v>157.29838936009037</v>
      </c>
      <c r="AO24" s="51">
        <f t="shared" si="1"/>
        <v>162.01734104089309</v>
      </c>
      <c r="AP24" s="51">
        <f t="shared" si="25"/>
        <v>165.25768786171093</v>
      </c>
      <c r="AQ24" s="51">
        <f t="shared" si="25"/>
        <v>168.56284161894516</v>
      </c>
      <c r="AR24" s="51">
        <f t="shared" si="25"/>
        <v>171.93409845132405</v>
      </c>
      <c r="AS24" s="51">
        <f t="shared" si="25"/>
        <v>175.37278042035052</v>
      </c>
      <c r="AT24" s="51">
        <f t="shared" si="25"/>
        <v>178.88023602875754</v>
      </c>
      <c r="AU24" s="51">
        <f t="shared" si="25"/>
        <v>182.45784074933269</v>
      </c>
      <c r="AV24" s="51">
        <f t="shared" si="25"/>
        <v>186.10699756431933</v>
      </c>
      <c r="AW24" s="51">
        <f t="shared" si="25"/>
        <v>189.82913751560571</v>
      </c>
      <c r="AX24" s="51">
        <f t="shared" si="25"/>
        <v>193.62572026591783</v>
      </c>
      <c r="AY24" s="51">
        <f t="shared" si="25"/>
        <v>197.49823467123619</v>
      </c>
      <c r="AZ24" s="51">
        <f t="shared" si="25"/>
        <v>201.44819936466092</v>
      </c>
    </row>
    <row r="25" spans="1:52" x14ac:dyDescent="0.35">
      <c r="A25" s="1" t="s">
        <v>15</v>
      </c>
      <c r="B25" s="23">
        <f t="shared" si="13"/>
        <v>416.89205332649169</v>
      </c>
      <c r="C25" s="23">
        <f t="shared" si="14"/>
        <v>425.22989439302154</v>
      </c>
      <c r="D25" s="23">
        <f t="shared" si="15"/>
        <v>433.73449228088197</v>
      </c>
      <c r="E25" s="23">
        <f t="shared" si="16"/>
        <v>442.40918212649962</v>
      </c>
      <c r="F25" s="23">
        <f t="shared" si="17"/>
        <v>451.2573657690296</v>
      </c>
      <c r="G25" s="23">
        <f t="shared" si="18"/>
        <v>460.2825130844102</v>
      </c>
      <c r="H25" s="23">
        <f t="shared" si="19"/>
        <v>469.48816334609842</v>
      </c>
      <c r="I25" s="23">
        <f t="shared" si="20"/>
        <v>478.87792661302041</v>
      </c>
      <c r="J25" s="23">
        <f t="shared" si="21"/>
        <v>488.45548514528082</v>
      </c>
      <c r="K25" s="23">
        <f t="shared" si="22"/>
        <v>498.22459484818643</v>
      </c>
      <c r="L25" s="23">
        <f t="shared" si="23"/>
        <v>508.18908674515018</v>
      </c>
      <c r="M25" s="4">
        <f>$M$6*'Eurostat Collected Portables GU'!M18</f>
        <v>518.35286848005319</v>
      </c>
      <c r="N25" s="4">
        <f>$N$6*'Eurostat Collected Portables GU'!N18</f>
        <v>530.29770725841422</v>
      </c>
      <c r="O25" s="4">
        <f>$O$6*'Eurostat Collected Portables GU'!O18</f>
        <v>512.76236216543418</v>
      </c>
      <c r="P25" s="4">
        <f>$P$6*'Eurostat Collected Portables GU'!P18</f>
        <v>514.56236044966261</v>
      </c>
      <c r="Q25" s="4">
        <f>$Q$6*'Eurostat Collected Portables GU'!Q18</f>
        <v>515.75065001495852</v>
      </c>
      <c r="R25" s="4">
        <f>$R$6*'Eurostat Collected Portables GU'!R18</f>
        <v>450.0499033459551</v>
      </c>
      <c r="S25" s="4">
        <f>$S$6*'Eurostat Collected Portables GU'!S18</f>
        <v>387.9642414094788</v>
      </c>
      <c r="T25" s="4">
        <f>$T$6*'Eurostat Collected Portables GU'!T18</f>
        <v>426.58825168175537</v>
      </c>
      <c r="U25" s="4">
        <f>$U$6*'Eurostat Collected Portables GU'!U18</f>
        <v>586.99990958185731</v>
      </c>
      <c r="V25" s="4">
        <f>$V$6*'Eurostat Collected Portables GU'!V18</f>
        <v>621.08377659574467</v>
      </c>
      <c r="W25" s="4">
        <f>$W$6*'Eurostat Collected Portables GU'!W18</f>
        <v>627.61935477317525</v>
      </c>
      <c r="X25" s="51">
        <f t="shared" si="24"/>
        <v>646.44793541637046</v>
      </c>
      <c r="Y25" s="51">
        <f t="shared" si="1"/>
        <v>665.84137347886156</v>
      </c>
      <c r="Z25" s="51">
        <f t="shared" si="1"/>
        <v>685.81661468322739</v>
      </c>
      <c r="AA25" s="51">
        <f t="shared" si="1"/>
        <v>706.39111312372415</v>
      </c>
      <c r="AB25" s="51">
        <f t="shared" si="1"/>
        <v>727.58284651743588</v>
      </c>
      <c r="AC25" s="51">
        <f t="shared" si="1"/>
        <v>749.41033191295901</v>
      </c>
      <c r="AD25" s="51">
        <f t="shared" si="1"/>
        <v>771.8926418703478</v>
      </c>
      <c r="AE25" s="51">
        <f t="shared" si="1"/>
        <v>795.04942112645824</v>
      </c>
      <c r="AF25" s="51">
        <f t="shared" si="1"/>
        <v>818.90090376025194</v>
      </c>
      <c r="AG25" s="51">
        <f t="shared" si="1"/>
        <v>843.46793087305946</v>
      </c>
      <c r="AH25" s="51">
        <f t="shared" si="1"/>
        <v>868.77196879925123</v>
      </c>
      <c r="AI25" s="51">
        <f t="shared" si="1"/>
        <v>894.83512786322876</v>
      </c>
      <c r="AJ25" s="51">
        <f t="shared" si="1"/>
        <v>921.68018169912557</v>
      </c>
      <c r="AK25" s="51">
        <f t="shared" si="1"/>
        <v>949.33058715009929</v>
      </c>
      <c r="AL25" s="51">
        <f t="shared" si="1"/>
        <v>977.81050476460223</v>
      </c>
      <c r="AM25" s="51">
        <f t="shared" si="1"/>
        <v>1007.1448199075403</v>
      </c>
      <c r="AN25" s="51">
        <f t="shared" ref="Y25:AO40" si="26">AM25+(AM25*0.03)</f>
        <v>1037.3591645047666</v>
      </c>
      <c r="AO25" s="51">
        <f t="shared" si="26"/>
        <v>1068.4799394399095</v>
      </c>
      <c r="AP25" s="51">
        <f t="shared" si="25"/>
        <v>1089.8495382287076</v>
      </c>
      <c r="AQ25" s="51">
        <f t="shared" si="25"/>
        <v>1111.6465289932817</v>
      </c>
      <c r="AR25" s="51">
        <f t="shared" si="25"/>
        <v>1133.8794595731472</v>
      </c>
      <c r="AS25" s="51">
        <f t="shared" si="25"/>
        <v>1156.55704876461</v>
      </c>
      <c r="AT25" s="51">
        <f t="shared" si="25"/>
        <v>1179.6881897399023</v>
      </c>
      <c r="AU25" s="51">
        <f t="shared" si="25"/>
        <v>1203.2819535347003</v>
      </c>
      <c r="AV25" s="51">
        <f t="shared" si="25"/>
        <v>1227.3475926053943</v>
      </c>
      <c r="AW25" s="51">
        <f t="shared" si="25"/>
        <v>1251.8945444575022</v>
      </c>
      <c r="AX25" s="51">
        <f t="shared" si="25"/>
        <v>1276.9324353466523</v>
      </c>
      <c r="AY25" s="51">
        <f t="shared" si="25"/>
        <v>1302.4710840535854</v>
      </c>
      <c r="AZ25" s="51">
        <f t="shared" si="25"/>
        <v>1328.520505734657</v>
      </c>
    </row>
    <row r="26" spans="1:52" x14ac:dyDescent="0.35">
      <c r="A26" s="1" t="s">
        <v>16</v>
      </c>
      <c r="B26" s="23">
        <f t="shared" si="13"/>
        <v>7.1105681939920009</v>
      </c>
      <c r="C26" s="23">
        <f t="shared" si="14"/>
        <v>7.2527795578718415</v>
      </c>
      <c r="D26" s="23">
        <f t="shared" si="15"/>
        <v>7.3978351490292784</v>
      </c>
      <c r="E26" s="23">
        <f t="shared" si="16"/>
        <v>7.5457918520098639</v>
      </c>
      <c r="F26" s="23">
        <f t="shared" si="17"/>
        <v>7.6967076890500614</v>
      </c>
      <c r="G26" s="23">
        <f t="shared" si="18"/>
        <v>7.8506418428310631</v>
      </c>
      <c r="H26" s="23">
        <f t="shared" si="19"/>
        <v>8.0076546796876844</v>
      </c>
      <c r="I26" s="23">
        <f t="shared" si="20"/>
        <v>8.1678077732814387</v>
      </c>
      <c r="J26" s="23">
        <f t="shared" si="21"/>
        <v>8.3311639287470669</v>
      </c>
      <c r="K26" s="23">
        <f t="shared" si="22"/>
        <v>8.4977872073220091</v>
      </c>
      <c r="L26" s="23">
        <f t="shared" si="23"/>
        <v>8.6677429514684494</v>
      </c>
      <c r="M26" s="4">
        <f>$M$6*'Eurostat Collected Portables GU'!M19</f>
        <v>8.8410978104978177</v>
      </c>
      <c r="N26" s="4">
        <f>$N$6*'Eurostat Collected Portables GU'!N19</f>
        <v>8.4979384144516068</v>
      </c>
      <c r="O26" s="4">
        <f>$O$6*'Eurostat Collected Portables GU'!O19</f>
        <v>8.0908048603633578</v>
      </c>
      <c r="P26" s="4">
        <f>$P$6*'Eurostat Collected Portables GU'!P19</f>
        <v>7.8915667173813677</v>
      </c>
      <c r="Q26" s="4">
        <f>$Q$6*'Eurostat Collected Portables GU'!Q19</f>
        <v>6.6350900051404862</v>
      </c>
      <c r="R26" s="4">
        <f>$R$6*'Eurostat Collected Portables GU'!R19</f>
        <v>8.0103668947305326</v>
      </c>
      <c r="S26" s="4">
        <f>$S$6*'Eurostat Collected Portables GU'!S19</f>
        <v>9.2002481362913926</v>
      </c>
      <c r="T26" s="4">
        <f>$T$6*'Eurostat Collected Portables GU'!T19</f>
        <v>9.4870086647016141</v>
      </c>
      <c r="U26" s="4">
        <f>$U$6*'Eurostat Collected Portables GU'!U19</f>
        <v>14.236139309698581</v>
      </c>
      <c r="V26" s="4">
        <f>$V$6*'Eurostat Collected Portables GU'!V19</f>
        <v>18.378767730496456</v>
      </c>
      <c r="W26" s="4">
        <f>$W$6*'Eurostat Collected Portables GU'!W19</f>
        <v>18.949931942384662</v>
      </c>
      <c r="X26" s="51">
        <f t="shared" si="24"/>
        <v>19.518429900656201</v>
      </c>
      <c r="Y26" s="51">
        <f t="shared" si="26"/>
        <v>20.103982797675886</v>
      </c>
      <c r="Z26" s="51">
        <f t="shared" si="26"/>
        <v>20.707102281606161</v>
      </c>
      <c r="AA26" s="51">
        <f t="shared" si="26"/>
        <v>21.328315350054346</v>
      </c>
      <c r="AB26" s="51">
        <f t="shared" si="26"/>
        <v>21.968164810555976</v>
      </c>
      <c r="AC26" s="51">
        <f t="shared" si="26"/>
        <v>22.627209754872656</v>
      </c>
      <c r="AD26" s="51">
        <f t="shared" si="26"/>
        <v>23.306026047518834</v>
      </c>
      <c r="AE26" s="51">
        <f t="shared" si="26"/>
        <v>24.005206828944399</v>
      </c>
      <c r="AF26" s="51">
        <f t="shared" si="26"/>
        <v>24.72536303381273</v>
      </c>
      <c r="AG26" s="51">
        <f t="shared" si="26"/>
        <v>25.467123924827114</v>
      </c>
      <c r="AH26" s="51">
        <f t="shared" si="26"/>
        <v>26.231137642571927</v>
      </c>
      <c r="AI26" s="51">
        <f t="shared" si="26"/>
        <v>27.018071771849083</v>
      </c>
      <c r="AJ26" s="51">
        <f t="shared" si="26"/>
        <v>27.828613925004557</v>
      </c>
      <c r="AK26" s="51">
        <f t="shared" si="26"/>
        <v>28.663472342754694</v>
      </c>
      <c r="AL26" s="51">
        <f t="shared" si="26"/>
        <v>29.523376513037334</v>
      </c>
      <c r="AM26" s="51">
        <f t="shared" si="26"/>
        <v>30.409077808428453</v>
      </c>
      <c r="AN26" s="51">
        <f t="shared" si="26"/>
        <v>31.321350142681307</v>
      </c>
      <c r="AO26" s="51">
        <f t="shared" si="26"/>
        <v>32.260990646961744</v>
      </c>
      <c r="AP26" s="51">
        <f t="shared" ref="AP26:AP40" si="27">AO26+(AO26*0.02)</f>
        <v>32.906210459900976</v>
      </c>
      <c r="AQ26" s="51">
        <f t="shared" ref="AQ26:AQ40" si="28">AP26+(AP26*0.02)</f>
        <v>33.564334669098997</v>
      </c>
      <c r="AR26" s="51">
        <f t="shared" ref="AR26:AR40" si="29">AQ26+(AQ26*0.02)</f>
        <v>34.235621362480977</v>
      </c>
      <c r="AS26" s="51">
        <f t="shared" ref="AS26:AS40" si="30">AR26+(AR26*0.02)</f>
        <v>34.920333789730599</v>
      </c>
      <c r="AT26" s="51">
        <f t="shared" ref="AT26:AT40" si="31">AS26+(AS26*0.02)</f>
        <v>35.618740465525214</v>
      </c>
      <c r="AU26" s="51">
        <f t="shared" ref="AU26:AU40" si="32">AT26+(AT26*0.02)</f>
        <v>36.331115274835717</v>
      </c>
      <c r="AV26" s="51">
        <f t="shared" ref="AV26:AV40" si="33">AU26+(AU26*0.02)</f>
        <v>37.057737580332429</v>
      </c>
      <c r="AW26" s="51">
        <f t="shared" ref="AW26:AW40" si="34">AV26+(AV26*0.02)</f>
        <v>37.798892331939079</v>
      </c>
      <c r="AX26" s="51">
        <f t="shared" ref="AX26:AX40" si="35">AW26+(AW26*0.02)</f>
        <v>38.554870178577858</v>
      </c>
      <c r="AY26" s="51">
        <f t="shared" ref="AY26:AY40" si="36">AX26+(AX26*0.02)</f>
        <v>39.325967582149417</v>
      </c>
      <c r="AZ26" s="51">
        <f t="shared" ref="AZ26:AZ40" si="37">AY26+(AY26*0.02)</f>
        <v>40.112486933792404</v>
      </c>
    </row>
    <row r="27" spans="1:52" x14ac:dyDescent="0.35">
      <c r="A27" s="1" t="s">
        <v>17</v>
      </c>
      <c r="B27" s="23">
        <f t="shared" si="13"/>
        <v>11.925598624569261</v>
      </c>
      <c r="C27" s="23">
        <f t="shared" si="14"/>
        <v>12.164110597060647</v>
      </c>
      <c r="D27" s="23">
        <f t="shared" si="15"/>
        <v>12.407392809001861</v>
      </c>
      <c r="E27" s="23">
        <f t="shared" si="16"/>
        <v>12.655540665181897</v>
      </c>
      <c r="F27" s="23">
        <f t="shared" si="17"/>
        <v>12.908651478485536</v>
      </c>
      <c r="G27" s="23">
        <f t="shared" si="18"/>
        <v>13.166824508055248</v>
      </c>
      <c r="H27" s="23">
        <f t="shared" si="19"/>
        <v>13.430160998216353</v>
      </c>
      <c r="I27" s="23">
        <f t="shared" si="20"/>
        <v>13.698764218180679</v>
      </c>
      <c r="J27" s="23">
        <f t="shared" si="21"/>
        <v>13.972739502544293</v>
      </c>
      <c r="K27" s="23">
        <f t="shared" si="22"/>
        <v>14.252194292595179</v>
      </c>
      <c r="L27" s="23">
        <f t="shared" si="23"/>
        <v>14.537238178447083</v>
      </c>
      <c r="M27" s="4">
        <f>$M$6*'Eurostat Collected Portables GU'!M20</f>
        <v>14.827982942016025</v>
      </c>
      <c r="N27" s="4">
        <f>$N$6*'Eurostat Collected Portables GU'!N20</f>
        <v>16.666499370978734</v>
      </c>
      <c r="O27" s="4">
        <f>$O$6*'Eurostat Collected Portables GU'!O20</f>
        <v>16.789940913235238</v>
      </c>
      <c r="P27" s="4">
        <f>$P$6*'Eurostat Collected Portables GU'!P20</f>
        <v>13.313663577622988</v>
      </c>
      <c r="Q27" s="4">
        <f>$Q$6*'Eurostat Collected Portables GU'!Q20</f>
        <v>15.77109855068008</v>
      </c>
      <c r="R27" s="4">
        <f>$R$6*'Eurostat Collected Portables GU'!R20</f>
        <v>17.774482754579584</v>
      </c>
      <c r="S27" s="4">
        <f>$S$6*'Eurostat Collected Portables GU'!S20</f>
        <v>14.188827125747171</v>
      </c>
      <c r="T27" s="4">
        <f>$T$6*'Eurostat Collected Portables GU'!T20</f>
        <v>14.843897177959855</v>
      </c>
      <c r="U27" s="4">
        <f>$U$6*'Eurostat Collected Portables GU'!U20</f>
        <v>18.945839532456006</v>
      </c>
      <c r="V27" s="4">
        <f>$V$6*'Eurostat Collected Portables GU'!V20</f>
        <v>20.987367021276597</v>
      </c>
      <c r="W27" s="4">
        <f>$W$6*'Eurostat Collected Portables GU'!W20</f>
        <v>23.672470186701343</v>
      </c>
      <c r="X27" s="51">
        <f t="shared" si="24"/>
        <v>24.382644292302384</v>
      </c>
      <c r="Y27" s="51">
        <f t="shared" si="26"/>
        <v>25.114123621071457</v>
      </c>
      <c r="Z27" s="51">
        <f t="shared" si="26"/>
        <v>25.867547329703601</v>
      </c>
      <c r="AA27" s="51">
        <f t="shared" si="26"/>
        <v>26.643573749594708</v>
      </c>
      <c r="AB27" s="51">
        <f t="shared" si="26"/>
        <v>27.442880962082548</v>
      </c>
      <c r="AC27" s="51">
        <f t="shared" si="26"/>
        <v>28.266167390945025</v>
      </c>
      <c r="AD27" s="51">
        <f t="shared" si="26"/>
        <v>29.114152412673377</v>
      </c>
      <c r="AE27" s="51">
        <f t="shared" si="26"/>
        <v>29.987576985053579</v>
      </c>
      <c r="AF27" s="51">
        <f t="shared" si="26"/>
        <v>30.887204294605187</v>
      </c>
      <c r="AG27" s="51">
        <f t="shared" si="26"/>
        <v>31.813820423443342</v>
      </c>
      <c r="AH27" s="51">
        <f t="shared" si="26"/>
        <v>32.768235036146642</v>
      </c>
      <c r="AI27" s="51">
        <f t="shared" si="26"/>
        <v>33.75128208723104</v>
      </c>
      <c r="AJ27" s="51">
        <f t="shared" si="26"/>
        <v>34.763820549847971</v>
      </c>
      <c r="AK27" s="51">
        <f t="shared" si="26"/>
        <v>35.806735166343408</v>
      </c>
      <c r="AL27" s="51">
        <f t="shared" si="26"/>
        <v>36.88093722133371</v>
      </c>
      <c r="AM27" s="51">
        <f t="shared" si="26"/>
        <v>37.987365337973721</v>
      </c>
      <c r="AN27" s="51">
        <f t="shared" si="26"/>
        <v>39.126986298112932</v>
      </c>
      <c r="AO27" s="51">
        <f t="shared" si="26"/>
        <v>40.300795887056317</v>
      </c>
      <c r="AP27" s="51">
        <f t="shared" si="27"/>
        <v>41.106811804797445</v>
      </c>
      <c r="AQ27" s="51">
        <f t="shared" si="28"/>
        <v>41.928948040893395</v>
      </c>
      <c r="AR27" s="51">
        <f t="shared" si="29"/>
        <v>42.767527001711265</v>
      </c>
      <c r="AS27" s="51">
        <f t="shared" si="30"/>
        <v>43.622877541745488</v>
      </c>
      <c r="AT27" s="51">
        <f t="shared" si="31"/>
        <v>44.495335092580397</v>
      </c>
      <c r="AU27" s="51">
        <f t="shared" si="32"/>
        <v>45.385241794432005</v>
      </c>
      <c r="AV27" s="51">
        <f t="shared" si="33"/>
        <v>46.292946630320642</v>
      </c>
      <c r="AW27" s="51">
        <f t="shared" si="34"/>
        <v>47.218805562927052</v>
      </c>
      <c r="AX27" s="51">
        <f t="shared" si="35"/>
        <v>48.163181674185594</v>
      </c>
      <c r="AY27" s="51">
        <f t="shared" si="36"/>
        <v>49.126445307669307</v>
      </c>
      <c r="AZ27" s="51">
        <f t="shared" si="37"/>
        <v>50.108974213822691</v>
      </c>
    </row>
    <row r="28" spans="1:52" x14ac:dyDescent="0.35">
      <c r="A28" s="1" t="s">
        <v>18</v>
      </c>
      <c r="B28" s="23">
        <f t="shared" si="13"/>
        <v>7.4465005496136722</v>
      </c>
      <c r="C28" s="23">
        <f t="shared" si="14"/>
        <v>7.595430560605946</v>
      </c>
      <c r="D28" s="23">
        <f t="shared" si="15"/>
        <v>7.7473391718180649</v>
      </c>
      <c r="E28" s="23">
        <f t="shared" si="16"/>
        <v>7.9022859552544267</v>
      </c>
      <c r="F28" s="23">
        <f t="shared" si="17"/>
        <v>8.0603316743595155</v>
      </c>
      <c r="G28" s="23">
        <f t="shared" si="18"/>
        <v>8.2215383078467053</v>
      </c>
      <c r="H28" s="23">
        <f t="shared" si="19"/>
        <v>8.3859690740036399</v>
      </c>
      <c r="I28" s="23">
        <f t="shared" si="20"/>
        <v>8.5536884554837123</v>
      </c>
      <c r="J28" s="23">
        <f t="shared" si="21"/>
        <v>8.7247622245933858</v>
      </c>
      <c r="K28" s="23">
        <f t="shared" si="22"/>
        <v>8.8992574690852528</v>
      </c>
      <c r="L28" s="23">
        <f t="shared" si="23"/>
        <v>9.0772426184669577</v>
      </c>
      <c r="M28" s="4">
        <f>$M$6*'Eurostat Collected Portables GU'!M21</f>
        <v>9.2587874708362978</v>
      </c>
      <c r="N28" s="4">
        <f>$N$6*'Eurostat Collected Portables GU'!N21</f>
        <v>8.4320629228667112</v>
      </c>
      <c r="O28" s="4">
        <f>$O$6*'Eurostat Collected Portables GU'!O21</f>
        <v>7.1174749523497214</v>
      </c>
      <c r="P28" s="4">
        <f>$P$6*'Eurostat Collected Portables GU'!P21</f>
        <v>6.495779406824119</v>
      </c>
      <c r="Q28" s="4">
        <f>$Q$6*'Eurostat Collected Portables GU'!Q21</f>
        <v>5.4101503118837808</v>
      </c>
      <c r="R28" s="4">
        <f>$R$6*'Eurostat Collected Portables GU'!R21</f>
        <v>5.4034427573921935</v>
      </c>
      <c r="S28" s="4">
        <f>$S$6*'Eurostat Collected Portables GU'!S21</f>
        <v>4.4570090971367193</v>
      </c>
      <c r="T28" s="4">
        <f>$T$6*'Eurostat Collected Portables GU'!T21</f>
        <v>5.7249190218026991</v>
      </c>
      <c r="U28" s="4">
        <f>$U$6*'Eurostat Collected Portables GU'!U21</f>
        <v>8.3490140312517998</v>
      </c>
      <c r="V28" s="4">
        <f>$V$6*'Eurostat Collected Portables GU'!V21</f>
        <v>9.6636746453900724</v>
      </c>
      <c r="W28" s="4">
        <f>$W$6*'Eurostat Collected Portables GU'!W21</f>
        <v>9.8635292444588938</v>
      </c>
      <c r="X28" s="51">
        <f t="shared" si="24"/>
        <v>10.15943512179266</v>
      </c>
      <c r="Y28" s="51">
        <f t="shared" si="26"/>
        <v>10.46421817544644</v>
      </c>
      <c r="Z28" s="51">
        <f t="shared" si="26"/>
        <v>10.778144720709834</v>
      </c>
      <c r="AA28" s="51">
        <f t="shared" si="26"/>
        <v>11.10148906233113</v>
      </c>
      <c r="AB28" s="51">
        <f t="shared" si="26"/>
        <v>11.434533734201063</v>
      </c>
      <c r="AC28" s="51">
        <f t="shared" si="26"/>
        <v>11.777569746227094</v>
      </c>
      <c r="AD28" s="51">
        <f t="shared" si="26"/>
        <v>12.130896838613907</v>
      </c>
      <c r="AE28" s="51">
        <f t="shared" si="26"/>
        <v>12.494823743772324</v>
      </c>
      <c r="AF28" s="51">
        <f t="shared" si="26"/>
        <v>12.869668456085494</v>
      </c>
      <c r="AG28" s="51">
        <f t="shared" si="26"/>
        <v>13.255758509768059</v>
      </c>
      <c r="AH28" s="51">
        <f t="shared" si="26"/>
        <v>13.653431265061101</v>
      </c>
      <c r="AI28" s="51">
        <f t="shared" si="26"/>
        <v>14.063034203012934</v>
      </c>
      <c r="AJ28" s="51">
        <f t="shared" si="26"/>
        <v>14.484925229103322</v>
      </c>
      <c r="AK28" s="51">
        <f t="shared" si="26"/>
        <v>14.919472985976421</v>
      </c>
      <c r="AL28" s="51">
        <f t="shared" si="26"/>
        <v>15.367057175555713</v>
      </c>
      <c r="AM28" s="51">
        <f t="shared" si="26"/>
        <v>15.828068890822385</v>
      </c>
      <c r="AN28" s="51">
        <f t="shared" si="26"/>
        <v>16.302910957547056</v>
      </c>
      <c r="AO28" s="51">
        <f t="shared" si="26"/>
        <v>16.791998286273468</v>
      </c>
      <c r="AP28" s="51">
        <f t="shared" si="27"/>
        <v>17.127838251998938</v>
      </c>
      <c r="AQ28" s="51">
        <f t="shared" si="28"/>
        <v>17.470395017038918</v>
      </c>
      <c r="AR28" s="51">
        <f t="shared" si="29"/>
        <v>17.819802917379697</v>
      </c>
      <c r="AS28" s="51">
        <f t="shared" si="30"/>
        <v>18.176198975727292</v>
      </c>
      <c r="AT28" s="51">
        <f t="shared" si="31"/>
        <v>18.539722955241839</v>
      </c>
      <c r="AU28" s="51">
        <f t="shared" si="32"/>
        <v>18.910517414346675</v>
      </c>
      <c r="AV28" s="51">
        <f t="shared" si="33"/>
        <v>19.288727762633609</v>
      </c>
      <c r="AW28" s="51">
        <f t="shared" si="34"/>
        <v>19.674502317886283</v>
      </c>
      <c r="AX28" s="51">
        <f t="shared" si="35"/>
        <v>20.067992364244009</v>
      </c>
      <c r="AY28" s="51">
        <f t="shared" si="36"/>
        <v>20.469352211528889</v>
      </c>
      <c r="AZ28" s="51">
        <f t="shared" si="37"/>
        <v>20.878739255759466</v>
      </c>
    </row>
    <row r="29" spans="1:52" x14ac:dyDescent="0.35">
      <c r="A29" s="1" t="s">
        <v>19</v>
      </c>
      <c r="B29" s="23">
        <f t="shared" si="13"/>
        <v>1.0077970668650078</v>
      </c>
      <c r="C29" s="23">
        <f t="shared" si="14"/>
        <v>1.0279530082023081</v>
      </c>
      <c r="D29" s="23">
        <f t="shared" si="15"/>
        <v>1.0485120683663542</v>
      </c>
      <c r="E29" s="23">
        <f t="shared" si="16"/>
        <v>1.0694823097336814</v>
      </c>
      <c r="F29" s="23">
        <f t="shared" si="17"/>
        <v>1.0908719559283551</v>
      </c>
      <c r="G29" s="23">
        <f t="shared" si="18"/>
        <v>1.1126893950469221</v>
      </c>
      <c r="H29" s="23">
        <f t="shared" si="19"/>
        <v>1.1349431829478607</v>
      </c>
      <c r="I29" s="23">
        <f t="shared" si="20"/>
        <v>1.1576420466068178</v>
      </c>
      <c r="J29" s="23">
        <f t="shared" si="21"/>
        <v>1.1807948875389542</v>
      </c>
      <c r="K29" s="23">
        <f t="shared" si="22"/>
        <v>1.2044107852897334</v>
      </c>
      <c r="L29" s="23">
        <f t="shared" si="23"/>
        <v>1.2284990009955281</v>
      </c>
      <c r="M29" s="4">
        <f>$M$6*'Eurostat Collected Portables GU'!M22</f>
        <v>1.2530689810154387</v>
      </c>
      <c r="N29" s="4">
        <f>$N$6*'Eurostat Collected Portables GU'!N22</f>
        <v>1.3175098316979237</v>
      </c>
      <c r="O29" s="4">
        <f>$O$6*'Eurostat Collected Portables GU'!O22</f>
        <v>2.3724916507832403</v>
      </c>
      <c r="P29" s="4">
        <f>$P$6*'Eurostat Collected Portables GU'!P22</f>
        <v>1.1273666739116239</v>
      </c>
      <c r="Q29" s="4">
        <f>$Q$6*'Eurostat Collected Portables GU'!Q22</f>
        <v>1.7863703859993616</v>
      </c>
      <c r="R29" s="4">
        <f>$R$6*'Eurostat Collected Portables GU'!R22</f>
        <v>1.0901682756142146</v>
      </c>
      <c r="S29" s="4">
        <f>$S$6*'Eurostat Collected Portables GU'!S22</f>
        <v>0.94046980948756465</v>
      </c>
      <c r="T29" s="4">
        <f>$T$6*'Eurostat Collected Portables GU'!T22</f>
        <v>1.0631992469062155</v>
      </c>
      <c r="U29" s="4">
        <f>$U$6*'Eurostat Collected Portables GU'!U22</f>
        <v>1.6055796213945768</v>
      </c>
      <c r="V29" s="4">
        <f>$V$6*'Eurostat Collected Portables GU'!V22</f>
        <v>2.0750221631205674</v>
      </c>
      <c r="W29" s="4">
        <f>$W$6*'Eurostat Collected Portables GU'!W22</f>
        <v>2.0922637791276442</v>
      </c>
      <c r="X29" s="51">
        <f t="shared" si="24"/>
        <v>2.1550316925014736</v>
      </c>
      <c r="Y29" s="51">
        <f t="shared" si="26"/>
        <v>2.219682643276518</v>
      </c>
      <c r="Z29" s="51">
        <f t="shared" si="26"/>
        <v>2.2862731225748134</v>
      </c>
      <c r="AA29" s="51">
        <f t="shared" si="26"/>
        <v>2.354861316252058</v>
      </c>
      <c r="AB29" s="51">
        <f t="shared" si="26"/>
        <v>2.4255071557396195</v>
      </c>
      <c r="AC29" s="51">
        <f t="shared" si="26"/>
        <v>2.4982723704118079</v>
      </c>
      <c r="AD29" s="51">
        <f t="shared" si="26"/>
        <v>2.573220541524162</v>
      </c>
      <c r="AE29" s="51">
        <f t="shared" si="26"/>
        <v>2.650417157769887</v>
      </c>
      <c r="AF29" s="51">
        <f t="shared" si="26"/>
        <v>2.7299296725029834</v>
      </c>
      <c r="AG29" s="51">
        <f t="shared" si="26"/>
        <v>2.8118275626780727</v>
      </c>
      <c r="AH29" s="51">
        <f t="shared" si="26"/>
        <v>2.8961823895584149</v>
      </c>
      <c r="AI29" s="51">
        <f t="shared" si="26"/>
        <v>2.9830678612451673</v>
      </c>
      <c r="AJ29" s="51">
        <f t="shared" si="26"/>
        <v>3.0725598970825225</v>
      </c>
      <c r="AK29" s="51">
        <f t="shared" si="26"/>
        <v>3.1647366939949984</v>
      </c>
      <c r="AL29" s="51">
        <f t="shared" si="26"/>
        <v>3.2596787948148482</v>
      </c>
      <c r="AM29" s="51">
        <f t="shared" si="26"/>
        <v>3.3574691586592937</v>
      </c>
      <c r="AN29" s="51">
        <f t="shared" si="26"/>
        <v>3.4581932334190726</v>
      </c>
      <c r="AO29" s="51">
        <f t="shared" si="26"/>
        <v>3.5619390304216449</v>
      </c>
      <c r="AP29" s="51">
        <f t="shared" si="27"/>
        <v>3.6331778110300776</v>
      </c>
      <c r="AQ29" s="51">
        <f t="shared" si="28"/>
        <v>3.7058413672506791</v>
      </c>
      <c r="AR29" s="51">
        <f t="shared" si="29"/>
        <v>3.7799581945956926</v>
      </c>
      <c r="AS29" s="51">
        <f t="shared" si="30"/>
        <v>3.8555573584876064</v>
      </c>
      <c r="AT29" s="51">
        <f t="shared" si="31"/>
        <v>3.9326685056573587</v>
      </c>
      <c r="AU29" s="51">
        <f t="shared" si="32"/>
        <v>4.0113218757705056</v>
      </c>
      <c r="AV29" s="51">
        <f t="shared" si="33"/>
        <v>4.0915483132859158</v>
      </c>
      <c r="AW29" s="51">
        <f t="shared" si="34"/>
        <v>4.173379279551634</v>
      </c>
      <c r="AX29" s="51">
        <f t="shared" si="35"/>
        <v>4.2568468651426663</v>
      </c>
      <c r="AY29" s="51">
        <f t="shared" si="36"/>
        <v>4.3419838024455197</v>
      </c>
      <c r="AZ29" s="51">
        <f t="shared" si="37"/>
        <v>4.4288234784944303</v>
      </c>
    </row>
    <row r="30" spans="1:52" x14ac:dyDescent="0.35">
      <c r="A30" s="1" t="s">
        <v>20</v>
      </c>
      <c r="B30" s="23">
        <f t="shared" si="13"/>
        <v>185.93855883659398</v>
      </c>
      <c r="C30" s="23">
        <f t="shared" si="14"/>
        <v>189.65733001332586</v>
      </c>
      <c r="D30" s="23">
        <f t="shared" si="15"/>
        <v>193.45047661359237</v>
      </c>
      <c r="E30" s="23">
        <f t="shared" si="16"/>
        <v>197.31948614586423</v>
      </c>
      <c r="F30" s="23">
        <f t="shared" si="17"/>
        <v>201.26587586878151</v>
      </c>
      <c r="G30" s="23">
        <f t="shared" si="18"/>
        <v>205.29119338615715</v>
      </c>
      <c r="H30" s="23">
        <f t="shared" si="19"/>
        <v>209.39701725388031</v>
      </c>
      <c r="I30" s="23">
        <f t="shared" si="20"/>
        <v>213.58495759895791</v>
      </c>
      <c r="J30" s="23">
        <f t="shared" si="21"/>
        <v>217.85665675093708</v>
      </c>
      <c r="K30" s="23">
        <f t="shared" si="22"/>
        <v>222.21378988595583</v>
      </c>
      <c r="L30" s="23">
        <f t="shared" si="23"/>
        <v>226.65806568367495</v>
      </c>
      <c r="M30" s="4">
        <f>$M$6*'Eurostat Collected Portables GU'!M23</f>
        <v>231.19122699734845</v>
      </c>
      <c r="N30" s="4">
        <f>$N$6*'Eurostat Collected Portables GU'!N23</f>
        <v>217.25737124698762</v>
      </c>
      <c r="O30" s="4">
        <f>$O$6*'Eurostat Collected Portables GU'!O23</f>
        <v>192.05015747494076</v>
      </c>
      <c r="P30" s="4">
        <f>$P$6*'Eurostat Collected Portables GU'!P23</f>
        <v>175.06393922027647</v>
      </c>
      <c r="Q30" s="4">
        <f>$Q$6*'Eurostat Collected Portables GU'!Q23</f>
        <v>175.06429782793745</v>
      </c>
      <c r="R30" s="4">
        <f>$R$6*'Eurostat Collected Portables GU'!R23</f>
        <v>186.94015995749837</v>
      </c>
      <c r="S30" s="4">
        <f>$S$6*'Eurostat Collected Portables GU'!S23</f>
        <v>163.55996686740255</v>
      </c>
      <c r="T30" s="4">
        <f>$T$6*'Eurostat Collected Portables GU'!T23</f>
        <v>176.20482903534165</v>
      </c>
      <c r="U30" s="4">
        <f>$U$6*'Eurostat Collected Portables GU'!U23</f>
        <v>245.92127867693603</v>
      </c>
      <c r="V30" s="4">
        <f>$V$6*'Eurostat Collected Portables GU'!V23</f>
        <v>277.63796542553195</v>
      </c>
      <c r="W30" s="4">
        <f>$W$6*'Eurostat Collected Portables GU'!W23</f>
        <v>271.87473335635786</v>
      </c>
      <c r="X30" s="51">
        <f t="shared" si="24"/>
        <v>280.03097535704859</v>
      </c>
      <c r="Y30" s="51">
        <f t="shared" si="26"/>
        <v>288.43190461776004</v>
      </c>
      <c r="Z30" s="51">
        <f t="shared" si="26"/>
        <v>297.08486175629287</v>
      </c>
      <c r="AA30" s="51">
        <f t="shared" si="26"/>
        <v>305.99740760898163</v>
      </c>
      <c r="AB30" s="51">
        <f t="shared" si="26"/>
        <v>315.17732983725108</v>
      </c>
      <c r="AC30" s="51">
        <f t="shared" si="26"/>
        <v>324.63264973236863</v>
      </c>
      <c r="AD30" s="51">
        <f t="shared" si="26"/>
        <v>334.3716292243397</v>
      </c>
      <c r="AE30" s="51">
        <f t="shared" si="26"/>
        <v>344.40277810106988</v>
      </c>
      <c r="AF30" s="51">
        <f t="shared" si="26"/>
        <v>354.73486144410197</v>
      </c>
      <c r="AG30" s="51">
        <f t="shared" si="26"/>
        <v>365.37690728742501</v>
      </c>
      <c r="AH30" s="51">
        <f t="shared" si="26"/>
        <v>376.33821450604773</v>
      </c>
      <c r="AI30" s="51">
        <f t="shared" si="26"/>
        <v>387.62836094122918</v>
      </c>
      <c r="AJ30" s="51">
        <f t="shared" si="26"/>
        <v>399.25721176946604</v>
      </c>
      <c r="AK30" s="51">
        <f t="shared" si="26"/>
        <v>411.23492812255</v>
      </c>
      <c r="AL30" s="51">
        <f t="shared" si="26"/>
        <v>423.57197596622649</v>
      </c>
      <c r="AM30" s="51">
        <f t="shared" si="26"/>
        <v>436.2791352452133</v>
      </c>
      <c r="AN30" s="51">
        <f t="shared" si="26"/>
        <v>449.36750930256972</v>
      </c>
      <c r="AO30" s="51">
        <f t="shared" si="26"/>
        <v>462.84853458164679</v>
      </c>
      <c r="AP30" s="51">
        <f t="shared" si="27"/>
        <v>472.10550527327973</v>
      </c>
      <c r="AQ30" s="51">
        <f t="shared" si="28"/>
        <v>481.54761537874532</v>
      </c>
      <c r="AR30" s="51">
        <f t="shared" si="29"/>
        <v>491.17856768632021</v>
      </c>
      <c r="AS30" s="51">
        <f t="shared" si="30"/>
        <v>501.00213904004659</v>
      </c>
      <c r="AT30" s="51">
        <f t="shared" si="31"/>
        <v>511.02218182084749</v>
      </c>
      <c r="AU30" s="51">
        <f t="shared" si="32"/>
        <v>521.24262545726447</v>
      </c>
      <c r="AV30" s="51">
        <f t="shared" si="33"/>
        <v>531.66747796640971</v>
      </c>
      <c r="AW30" s="51">
        <f t="shared" si="34"/>
        <v>542.30082752573787</v>
      </c>
      <c r="AX30" s="51">
        <f t="shared" si="35"/>
        <v>553.14684407625259</v>
      </c>
      <c r="AY30" s="51">
        <f t="shared" si="36"/>
        <v>564.20978095777764</v>
      </c>
      <c r="AZ30" s="51">
        <f t="shared" si="37"/>
        <v>575.49397657693316</v>
      </c>
    </row>
    <row r="31" spans="1:52" x14ac:dyDescent="0.35">
      <c r="A31" s="1" t="s">
        <v>21</v>
      </c>
      <c r="B31" s="23">
        <f t="shared" si="13"/>
        <v>25.418881575372978</v>
      </c>
      <c r="C31" s="23">
        <f t="shared" si="14"/>
        <v>25.927259206880439</v>
      </c>
      <c r="D31" s="23">
        <f t="shared" si="15"/>
        <v>26.445804391018047</v>
      </c>
      <c r="E31" s="23">
        <f t="shared" si="16"/>
        <v>26.97472047883841</v>
      </c>
      <c r="F31" s="23">
        <f t="shared" si="17"/>
        <v>27.514214888415179</v>
      </c>
      <c r="G31" s="23">
        <f t="shared" si="18"/>
        <v>28.064499186183482</v>
      </c>
      <c r="H31" s="23">
        <f t="shared" si="19"/>
        <v>28.625789169907154</v>
      </c>
      <c r="I31" s="23">
        <f t="shared" si="20"/>
        <v>29.198304953305296</v>
      </c>
      <c r="J31" s="23">
        <f t="shared" si="21"/>
        <v>29.782271052371403</v>
      </c>
      <c r="K31" s="23">
        <f t="shared" si="22"/>
        <v>30.377916473418832</v>
      </c>
      <c r="L31" s="23">
        <f t="shared" si="23"/>
        <v>30.985474802887211</v>
      </c>
      <c r="M31" s="4">
        <f>$M$6*'Eurostat Collected Portables GU'!M24</f>
        <v>31.605184298944955</v>
      </c>
      <c r="N31" s="4">
        <f>$N$6*'Eurostat Collected Portables GU'!N24</f>
        <v>43.741326412371066</v>
      </c>
      <c r="O31" s="4">
        <f>$O$6*'Eurostat Collected Portables GU'!O24</f>
        <v>49.578992189444641</v>
      </c>
      <c r="P31" s="4">
        <f>$P$6*'Eurostat Collected Portables GU'!P24</f>
        <v>47.188347922300828</v>
      </c>
      <c r="Q31" s="4">
        <f>$Q$6*'Eurostat Collected Portables GU'!Q24</f>
        <v>33.175450025702432</v>
      </c>
      <c r="R31" s="4">
        <f>$R$6*'Eurostat Collected Portables GU'!R24</f>
        <v>84.227348946367798</v>
      </c>
      <c r="S31" s="4">
        <f>$S$6*'Eurostat Collected Portables GU'!S24</f>
        <v>43.30250122814482</v>
      </c>
      <c r="T31" s="4">
        <f>$T$6*'Eurostat Collected Portables GU'!T24</f>
        <v>47.843966110779697</v>
      </c>
      <c r="U31" s="4">
        <f>$U$6*'Eurostat Collected Portables GU'!U24</f>
        <v>103.88100150422912</v>
      </c>
      <c r="V31" s="4">
        <f>$V$6*'Eurostat Collected Portables GU'!V24</f>
        <v>137.60361258865248</v>
      </c>
      <c r="W31" s="4">
        <f>$W$6*'Eurostat Collected Portables GU'!W24</f>
        <v>138.86653596895763</v>
      </c>
      <c r="X31" s="51">
        <f t="shared" si="24"/>
        <v>143.03253204802635</v>
      </c>
      <c r="Y31" s="51">
        <f t="shared" si="26"/>
        <v>147.32350800946713</v>
      </c>
      <c r="Z31" s="51">
        <f t="shared" si="26"/>
        <v>151.74321324975114</v>
      </c>
      <c r="AA31" s="51">
        <f t="shared" si="26"/>
        <v>156.29550964724368</v>
      </c>
      <c r="AB31" s="51">
        <f t="shared" si="26"/>
        <v>160.984374936661</v>
      </c>
      <c r="AC31" s="51">
        <f t="shared" si="26"/>
        <v>165.81390618476084</v>
      </c>
      <c r="AD31" s="51">
        <f t="shared" si="26"/>
        <v>170.78832337030366</v>
      </c>
      <c r="AE31" s="51">
        <f t="shared" si="26"/>
        <v>175.91197307141277</v>
      </c>
      <c r="AF31" s="51">
        <f t="shared" si="26"/>
        <v>181.18933226355514</v>
      </c>
      <c r="AG31" s="51">
        <f t="shared" si="26"/>
        <v>186.6250122314618</v>
      </c>
      <c r="AH31" s="51">
        <f t="shared" si="26"/>
        <v>192.22376259840564</v>
      </c>
      <c r="AI31" s="51">
        <f t="shared" si="26"/>
        <v>197.9904754763578</v>
      </c>
      <c r="AJ31" s="51">
        <f t="shared" si="26"/>
        <v>203.93018974064853</v>
      </c>
      <c r="AK31" s="51">
        <f t="shared" si="26"/>
        <v>210.048095432868</v>
      </c>
      <c r="AL31" s="51">
        <f t="shared" si="26"/>
        <v>216.34953829585405</v>
      </c>
      <c r="AM31" s="51">
        <f t="shared" si="26"/>
        <v>222.84002444472966</v>
      </c>
      <c r="AN31" s="51">
        <f t="shared" si="26"/>
        <v>229.52522517807157</v>
      </c>
      <c r="AO31" s="51">
        <f t="shared" si="26"/>
        <v>236.41098193341372</v>
      </c>
      <c r="AP31" s="51">
        <f t="shared" si="27"/>
        <v>241.13920157208199</v>
      </c>
      <c r="AQ31" s="51">
        <f t="shared" si="28"/>
        <v>245.96198560352363</v>
      </c>
      <c r="AR31" s="51">
        <f t="shared" si="29"/>
        <v>250.88122531559409</v>
      </c>
      <c r="AS31" s="51">
        <f t="shared" si="30"/>
        <v>255.89884982190597</v>
      </c>
      <c r="AT31" s="51">
        <f t="shared" si="31"/>
        <v>261.0168268183441</v>
      </c>
      <c r="AU31" s="51">
        <f t="shared" si="32"/>
        <v>266.23716335471096</v>
      </c>
      <c r="AV31" s="51">
        <f t="shared" si="33"/>
        <v>271.56190662180518</v>
      </c>
      <c r="AW31" s="51">
        <f t="shared" si="34"/>
        <v>276.99314475424126</v>
      </c>
      <c r="AX31" s="51">
        <f t="shared" si="35"/>
        <v>282.53300764932607</v>
      </c>
      <c r="AY31" s="51">
        <f t="shared" si="36"/>
        <v>288.18366780231258</v>
      </c>
      <c r="AZ31" s="51">
        <f t="shared" si="37"/>
        <v>293.94734115835882</v>
      </c>
    </row>
    <row r="32" spans="1:52" x14ac:dyDescent="0.35">
      <c r="A32" s="1" t="s">
        <v>22</v>
      </c>
      <c r="B32" s="23">
        <f t="shared" si="13"/>
        <v>124.85485883938712</v>
      </c>
      <c r="C32" s="23">
        <f t="shared" si="14"/>
        <v>127.35195601617487</v>
      </c>
      <c r="D32" s="23">
        <f t="shared" si="15"/>
        <v>129.89899513649837</v>
      </c>
      <c r="E32" s="23">
        <f t="shared" si="16"/>
        <v>132.49697503922835</v>
      </c>
      <c r="F32" s="23">
        <f t="shared" si="17"/>
        <v>135.14691454001292</v>
      </c>
      <c r="G32" s="23">
        <f t="shared" si="18"/>
        <v>137.84985283081318</v>
      </c>
      <c r="H32" s="23">
        <f t="shared" si="19"/>
        <v>140.60684988742943</v>
      </c>
      <c r="I32" s="23">
        <f t="shared" si="20"/>
        <v>143.41898688517801</v>
      </c>
      <c r="J32" s="23">
        <f t="shared" si="21"/>
        <v>146.28736662288156</v>
      </c>
      <c r="K32" s="23">
        <f t="shared" si="22"/>
        <v>149.2131139553392</v>
      </c>
      <c r="L32" s="23">
        <f t="shared" si="23"/>
        <v>152.19737623444598</v>
      </c>
      <c r="M32" s="4">
        <f>$M$6*'Eurostat Collected Portables GU'!M25</f>
        <v>155.2413237591349</v>
      </c>
      <c r="N32" s="4">
        <f>$N$6*'Eurostat Collected Portables GU'!N25</f>
        <v>193.2128168185005</v>
      </c>
      <c r="O32" s="4">
        <f>$O$6*'Eurostat Collected Portables GU'!O25</f>
        <v>192.84098802520185</v>
      </c>
      <c r="P32" s="4">
        <f>$P$6*'Eurostat Collected Portables GU'!P25</f>
        <v>199.16811239105357</v>
      </c>
      <c r="Q32" s="4">
        <f>$Q$6*'Eurostat Collected Portables GU'!Q25</f>
        <v>330.42748225599621</v>
      </c>
      <c r="R32" s="4">
        <f>$R$6*'Eurostat Collected Portables GU'!R25</f>
        <v>455.73773782742057</v>
      </c>
      <c r="S32" s="4">
        <f>$S$6*'Eurostat Collected Portables GU'!S25</f>
        <v>339.8367211587456</v>
      </c>
      <c r="T32" s="4">
        <f>$T$6*'Eurostat Collected Portables GU'!T25</f>
        <v>437.79273605299778</v>
      </c>
      <c r="U32" s="4">
        <f>$U$6*'Eurostat Collected Portables GU'!U25</f>
        <v>598.2389669316193</v>
      </c>
      <c r="V32" s="4">
        <f>$V$6*'Eurostat Collected Portables GU'!V25</f>
        <v>650.60837765957456</v>
      </c>
      <c r="W32" s="4">
        <f>$W$6*'Eurostat Collected Portables GU'!W25</f>
        <v>542.9125612010647</v>
      </c>
      <c r="X32" s="51">
        <f t="shared" si="24"/>
        <v>559.19993803709667</v>
      </c>
      <c r="Y32" s="51">
        <f t="shared" si="26"/>
        <v>575.97593617820962</v>
      </c>
      <c r="Z32" s="51">
        <f t="shared" si="26"/>
        <v>593.2552142635559</v>
      </c>
      <c r="AA32" s="51">
        <f t="shared" si="26"/>
        <v>611.05287069146254</v>
      </c>
      <c r="AB32" s="51">
        <f t="shared" si="26"/>
        <v>629.38445681220639</v>
      </c>
      <c r="AC32" s="51">
        <f t="shared" si="26"/>
        <v>648.26599051657263</v>
      </c>
      <c r="AD32" s="51">
        <f t="shared" si="26"/>
        <v>667.71397023206976</v>
      </c>
      <c r="AE32" s="51">
        <f t="shared" si="26"/>
        <v>687.74538933903182</v>
      </c>
      <c r="AF32" s="51">
        <f t="shared" si="26"/>
        <v>708.37775101920272</v>
      </c>
      <c r="AG32" s="51">
        <f t="shared" si="26"/>
        <v>729.62908354977878</v>
      </c>
      <c r="AH32" s="51">
        <f t="shared" si="26"/>
        <v>751.51795605627217</v>
      </c>
      <c r="AI32" s="51">
        <f t="shared" si="26"/>
        <v>774.06349473796035</v>
      </c>
      <c r="AJ32" s="51">
        <f t="shared" si="26"/>
        <v>797.28539958009912</v>
      </c>
      <c r="AK32" s="51">
        <f t="shared" si="26"/>
        <v>821.20396156750212</v>
      </c>
      <c r="AL32" s="51">
        <f t="shared" si="26"/>
        <v>845.84008041452716</v>
      </c>
      <c r="AM32" s="51">
        <f t="shared" si="26"/>
        <v>871.21528282696295</v>
      </c>
      <c r="AN32" s="51">
        <f t="shared" si="26"/>
        <v>897.35174131177189</v>
      </c>
      <c r="AO32" s="51">
        <f t="shared" si="26"/>
        <v>924.27229355112502</v>
      </c>
      <c r="AP32" s="51">
        <f t="shared" si="27"/>
        <v>942.75773942214755</v>
      </c>
      <c r="AQ32" s="51">
        <f t="shared" si="28"/>
        <v>961.61289421059053</v>
      </c>
      <c r="AR32" s="51">
        <f t="shared" si="29"/>
        <v>980.8451520948023</v>
      </c>
      <c r="AS32" s="51">
        <f t="shared" si="30"/>
        <v>1000.4620551366984</v>
      </c>
      <c r="AT32" s="51">
        <f t="shared" si="31"/>
        <v>1020.4712962394324</v>
      </c>
      <c r="AU32" s="51">
        <f t="shared" si="32"/>
        <v>1040.880722164221</v>
      </c>
      <c r="AV32" s="51">
        <f t="shared" si="33"/>
        <v>1061.6983366075053</v>
      </c>
      <c r="AW32" s="51">
        <f t="shared" si="34"/>
        <v>1082.9323033396554</v>
      </c>
      <c r="AX32" s="51">
        <f t="shared" si="35"/>
        <v>1104.5909494064485</v>
      </c>
      <c r="AY32" s="51">
        <f t="shared" si="36"/>
        <v>1126.6827683945776</v>
      </c>
      <c r="AZ32" s="51">
        <f t="shared" si="37"/>
        <v>1149.216423762469</v>
      </c>
    </row>
    <row r="33" spans="1:52" x14ac:dyDescent="0.35">
      <c r="A33" s="1" t="s">
        <v>23</v>
      </c>
      <c r="B33" s="23">
        <f t="shared" si="13"/>
        <v>23.011366360084352</v>
      </c>
      <c r="C33" s="23">
        <f t="shared" si="14"/>
        <v>23.471593687286038</v>
      </c>
      <c r="D33" s="23">
        <f t="shared" si="15"/>
        <v>23.941025561031758</v>
      </c>
      <c r="E33" s="23">
        <f t="shared" si="16"/>
        <v>24.419846072252394</v>
      </c>
      <c r="F33" s="23">
        <f t="shared" si="17"/>
        <v>24.908242993697442</v>
      </c>
      <c r="G33" s="23">
        <f t="shared" si="18"/>
        <v>25.406407853571391</v>
      </c>
      <c r="H33" s="23">
        <f t="shared" si="19"/>
        <v>25.91453601064282</v>
      </c>
      <c r="I33" s="23">
        <f t="shared" si="20"/>
        <v>26.432826730855677</v>
      </c>
      <c r="J33" s="23">
        <f t="shared" si="21"/>
        <v>26.96148326547279</v>
      </c>
      <c r="K33" s="23">
        <f t="shared" si="22"/>
        <v>27.500712930782246</v>
      </c>
      <c r="L33" s="23">
        <f t="shared" si="23"/>
        <v>28.050727189397893</v>
      </c>
      <c r="M33" s="4">
        <f>$M$6*'Eurostat Collected Portables GU'!M26</f>
        <v>28.611741733185852</v>
      </c>
      <c r="N33" s="4">
        <f>$N$6*'Eurostat Collected Portables GU'!N26</f>
        <v>29.512220230033488</v>
      </c>
      <c r="O33" s="4">
        <f>$O$6*'Eurostat Collected Portables GU'!O26</f>
        <v>29.564895955914224</v>
      </c>
      <c r="P33" s="4">
        <f>$P$6*'Eurostat Collected Portables GU'!P26</f>
        <v>26.251538263942098</v>
      </c>
      <c r="Q33" s="4">
        <f>$Q$6*'Eurostat Collected Portables GU'!Q26</f>
        <v>26.897634097761816</v>
      </c>
      <c r="R33" s="4">
        <f>$R$6*'Eurostat Collected Portables GU'!R26</f>
        <v>33.700419302682896</v>
      </c>
      <c r="S33" s="4">
        <f>$S$6*'Eurostat Collected Portables GU'!S26</f>
        <v>29.931473936734665</v>
      </c>
      <c r="T33" s="4">
        <f>$T$6*'Eurostat Collected Portables GU'!T26</f>
        <v>27.356934468471469</v>
      </c>
      <c r="U33" s="4">
        <f>$U$6*'Eurostat Collected Portables GU'!U26</f>
        <v>40.300048497003878</v>
      </c>
      <c r="V33" s="4">
        <f>$V$6*'Eurostat Collected Portables GU'!V26</f>
        <v>23.003102836879435</v>
      </c>
      <c r="W33" s="4">
        <f>$W$6*'Eurostat Collected Portables GU'!W26</f>
        <v>25.525618105357257</v>
      </c>
      <c r="X33" s="51">
        <f t="shared" si="24"/>
        <v>26.291386648517975</v>
      </c>
      <c r="Y33" s="51">
        <f t="shared" si="26"/>
        <v>27.080128247973512</v>
      </c>
      <c r="Z33" s="51">
        <f t="shared" si="26"/>
        <v>27.892532095412719</v>
      </c>
      <c r="AA33" s="51">
        <f t="shared" si="26"/>
        <v>28.729308058275102</v>
      </c>
      <c r="AB33" s="51">
        <f t="shared" si="26"/>
        <v>29.591187300023353</v>
      </c>
      <c r="AC33" s="51">
        <f t="shared" si="26"/>
        <v>30.478922919024054</v>
      </c>
      <c r="AD33" s="51">
        <f t="shared" si="26"/>
        <v>31.393290606594775</v>
      </c>
      <c r="AE33" s="51">
        <f t="shared" si="26"/>
        <v>32.335089324792619</v>
      </c>
      <c r="AF33" s="51">
        <f t="shared" si="26"/>
        <v>33.3051420045364</v>
      </c>
      <c r="AG33" s="51">
        <f t="shared" si="26"/>
        <v>34.304296264672494</v>
      </c>
      <c r="AH33" s="51">
        <f t="shared" si="26"/>
        <v>35.333425152612669</v>
      </c>
      <c r="AI33" s="51">
        <f t="shared" si="26"/>
        <v>36.393427907191047</v>
      </c>
      <c r="AJ33" s="51">
        <f t="shared" si="26"/>
        <v>37.485230744406778</v>
      </c>
      <c r="AK33" s="51">
        <f t="shared" si="26"/>
        <v>38.609787666738981</v>
      </c>
      <c r="AL33" s="51">
        <f t="shared" si="26"/>
        <v>39.768081296741151</v>
      </c>
      <c r="AM33" s="51">
        <f t="shared" si="26"/>
        <v>40.961123735643383</v>
      </c>
      <c r="AN33" s="51">
        <f t="shared" si="26"/>
        <v>42.189957447712686</v>
      </c>
      <c r="AO33" s="51">
        <f t="shared" si="26"/>
        <v>43.455656171144064</v>
      </c>
      <c r="AP33" s="51">
        <f t="shared" si="27"/>
        <v>44.324769294566948</v>
      </c>
      <c r="AQ33" s="51">
        <f t="shared" si="28"/>
        <v>45.211264680458285</v>
      </c>
      <c r="AR33" s="51">
        <f t="shared" si="29"/>
        <v>46.115489974067451</v>
      </c>
      <c r="AS33" s="51">
        <f t="shared" si="30"/>
        <v>47.037799773548798</v>
      </c>
      <c r="AT33" s="51">
        <f t="shared" si="31"/>
        <v>47.978555769019771</v>
      </c>
      <c r="AU33" s="51">
        <f t="shared" si="32"/>
        <v>48.938126884400162</v>
      </c>
      <c r="AV33" s="51">
        <f t="shared" si="33"/>
        <v>49.916889422088168</v>
      </c>
      <c r="AW33" s="51">
        <f t="shared" si="34"/>
        <v>50.915227210529935</v>
      </c>
      <c r="AX33" s="51">
        <f t="shared" si="35"/>
        <v>51.933531754740535</v>
      </c>
      <c r="AY33" s="51">
        <f t="shared" si="36"/>
        <v>52.972202389835346</v>
      </c>
      <c r="AZ33" s="51">
        <f t="shared" si="37"/>
        <v>54.031646437632055</v>
      </c>
    </row>
    <row r="34" spans="1:52" x14ac:dyDescent="0.35">
      <c r="A34" s="1" t="s">
        <v>24</v>
      </c>
      <c r="B34" s="23">
        <f t="shared" si="13"/>
        <v>8.9022074239742395</v>
      </c>
      <c r="C34" s="23">
        <f t="shared" si="14"/>
        <v>9.0802515724537241</v>
      </c>
      <c r="D34" s="23">
        <f t="shared" si="15"/>
        <v>9.2618566039027979</v>
      </c>
      <c r="E34" s="23">
        <f t="shared" si="16"/>
        <v>9.4470937359808538</v>
      </c>
      <c r="F34" s="23">
        <f t="shared" si="17"/>
        <v>9.6360356107004712</v>
      </c>
      <c r="G34" s="23">
        <f t="shared" si="18"/>
        <v>9.8287563229144812</v>
      </c>
      <c r="H34" s="23">
        <f t="shared" si="19"/>
        <v>10.025331449372771</v>
      </c>
      <c r="I34" s="23">
        <f t="shared" si="20"/>
        <v>10.225838078360226</v>
      </c>
      <c r="J34" s="23">
        <f t="shared" si="21"/>
        <v>10.43035483992743</v>
      </c>
      <c r="K34" s="23">
        <f t="shared" si="22"/>
        <v>10.638961936725979</v>
      </c>
      <c r="L34" s="23">
        <f t="shared" si="23"/>
        <v>10.851741175460498</v>
      </c>
      <c r="M34" s="4">
        <f>$M$6*'Eurostat Collected Portables GU'!M27</f>
        <v>11.068775998969709</v>
      </c>
      <c r="N34" s="4">
        <f>$N$6*'Eurostat Collected Portables GU'!N27</f>
        <v>20.553153374487607</v>
      </c>
      <c r="O34" s="4">
        <f>$O$6*'Eurostat Collected Portables GU'!O27</f>
        <v>28.40906669014803</v>
      </c>
      <c r="P34" s="4">
        <f>$P$6*'Eurostat Collected Portables GU'!P27</f>
        <v>41.819935189388332</v>
      </c>
      <c r="Q34" s="4">
        <f>$Q$6*'Eurostat Collected Portables GU'!Q27</f>
        <v>25.825811866162201</v>
      </c>
      <c r="R34" s="4">
        <f>$R$6*'Eurostat Collected Portables GU'!R27</f>
        <v>36.307343440021235</v>
      </c>
      <c r="S34" s="4">
        <f>$S$6*'Eurostat Collected Portables GU'!S27</f>
        <v>57.532218345608847</v>
      </c>
      <c r="T34" s="4">
        <f>$T$6*'Eurostat Collected Portables GU'!T27</f>
        <v>62.974109239829687</v>
      </c>
      <c r="U34" s="4">
        <f>$U$6*'Eurostat Collected Portables GU'!U27</f>
        <v>100.66984226143997</v>
      </c>
      <c r="V34" s="4">
        <f>$V$6*'Eurostat Collected Portables GU'!V27</f>
        <v>124.02703900709221</v>
      </c>
      <c r="W34" s="4">
        <f>$W$6*'Eurostat Collected Portables GU'!W27</f>
        <v>190.51556183085148</v>
      </c>
      <c r="X34" s="51">
        <f t="shared" si="24"/>
        <v>196.23102868577703</v>
      </c>
      <c r="Y34" s="51">
        <f t="shared" si="26"/>
        <v>202.11795954635033</v>
      </c>
      <c r="Z34" s="51">
        <f t="shared" si="26"/>
        <v>208.18149833274083</v>
      </c>
      <c r="AA34" s="51">
        <f t="shared" si="26"/>
        <v>214.42694328272304</v>
      </c>
      <c r="AB34" s="51">
        <f t="shared" si="26"/>
        <v>220.85975158120473</v>
      </c>
      <c r="AC34" s="51">
        <f t="shared" si="26"/>
        <v>227.48554412864087</v>
      </c>
      <c r="AD34" s="51">
        <f t="shared" si="26"/>
        <v>234.31011045250008</v>
      </c>
      <c r="AE34" s="51">
        <f t="shared" si="26"/>
        <v>241.3394137660751</v>
      </c>
      <c r="AF34" s="51">
        <f t="shared" si="26"/>
        <v>248.57959617905735</v>
      </c>
      <c r="AG34" s="51">
        <f t="shared" si="26"/>
        <v>256.03698406442908</v>
      </c>
      <c r="AH34" s="51">
        <f t="shared" si="26"/>
        <v>263.71809358636193</v>
      </c>
      <c r="AI34" s="51">
        <f t="shared" si="26"/>
        <v>271.62963639395281</v>
      </c>
      <c r="AJ34" s="51">
        <f t="shared" si="26"/>
        <v>279.77852548577141</v>
      </c>
      <c r="AK34" s="51">
        <f t="shared" si="26"/>
        <v>288.17188125034454</v>
      </c>
      <c r="AL34" s="51">
        <f t="shared" si="26"/>
        <v>296.81703768785485</v>
      </c>
      <c r="AM34" s="51">
        <f t="shared" si="26"/>
        <v>305.72154881849048</v>
      </c>
      <c r="AN34" s="51">
        <f t="shared" si="26"/>
        <v>314.8931952830452</v>
      </c>
      <c r="AO34" s="51">
        <f t="shared" si="26"/>
        <v>324.33999114153653</v>
      </c>
      <c r="AP34" s="51">
        <f t="shared" si="27"/>
        <v>330.82679096436726</v>
      </c>
      <c r="AQ34" s="51">
        <f t="shared" si="28"/>
        <v>337.44332678365458</v>
      </c>
      <c r="AR34" s="51">
        <f t="shared" si="29"/>
        <v>344.19219331932766</v>
      </c>
      <c r="AS34" s="51">
        <f t="shared" si="30"/>
        <v>351.0760371857142</v>
      </c>
      <c r="AT34" s="51">
        <f t="shared" si="31"/>
        <v>358.09755792942849</v>
      </c>
      <c r="AU34" s="51">
        <f t="shared" si="32"/>
        <v>365.25950908801707</v>
      </c>
      <c r="AV34" s="51">
        <f t="shared" si="33"/>
        <v>372.56469926977741</v>
      </c>
      <c r="AW34" s="51">
        <f t="shared" si="34"/>
        <v>380.01599325517293</v>
      </c>
      <c r="AX34" s="51">
        <f t="shared" si="35"/>
        <v>387.6163131202764</v>
      </c>
      <c r="AY34" s="51">
        <f t="shared" si="36"/>
        <v>395.36863938268192</v>
      </c>
      <c r="AZ34" s="51">
        <f t="shared" si="37"/>
        <v>403.27601217033555</v>
      </c>
    </row>
    <row r="35" spans="1:52" x14ac:dyDescent="0.35">
      <c r="A35" s="1" t="s">
        <v>25</v>
      </c>
      <c r="B35" s="23">
        <f t="shared" si="13"/>
        <v>23.627242345390737</v>
      </c>
      <c r="C35" s="23">
        <f t="shared" si="14"/>
        <v>24.099787192298553</v>
      </c>
      <c r="D35" s="23">
        <f t="shared" si="15"/>
        <v>24.581782936144524</v>
      </c>
      <c r="E35" s="23">
        <f t="shared" si="16"/>
        <v>25.073418594867416</v>
      </c>
      <c r="F35" s="23">
        <f t="shared" si="17"/>
        <v>25.574886966764765</v>
      </c>
      <c r="G35" s="23">
        <f t="shared" si="18"/>
        <v>26.086384706100063</v>
      </c>
      <c r="H35" s="23">
        <f t="shared" si="19"/>
        <v>26.608112400222065</v>
      </c>
      <c r="I35" s="23">
        <f t="shared" si="20"/>
        <v>27.140274648226509</v>
      </c>
      <c r="J35" s="23">
        <f t="shared" si="21"/>
        <v>27.683080141191038</v>
      </c>
      <c r="K35" s="23">
        <f t="shared" si="22"/>
        <v>28.236741744014861</v>
      </c>
      <c r="L35" s="23">
        <f t="shared" si="23"/>
        <v>28.801476578895159</v>
      </c>
      <c r="M35" s="4">
        <f>$M$6*'Eurostat Collected Portables GU'!M28</f>
        <v>29.377506110473064</v>
      </c>
      <c r="N35" s="4">
        <f>$N$6*'Eurostat Collected Portables GU'!N28</f>
        <v>38.998291018258541</v>
      </c>
      <c r="O35" s="4">
        <f>$O$6*'Eurostat Collected Portables GU'!O28</f>
        <v>28.469899809398886</v>
      </c>
      <c r="P35" s="4">
        <f>$P$6*'Eurostat Collected Portables GU'!P28</f>
        <v>33.123106562070092</v>
      </c>
      <c r="Q35" s="4">
        <f>$Q$6*'Eurostat Collected Portables GU'!Q28</f>
        <v>24.600872172905497</v>
      </c>
      <c r="R35" s="4">
        <f>$R$6*'Eurostat Collected Portables GU'!R28</f>
        <v>22.656540684504112</v>
      </c>
      <c r="S35" s="4">
        <f>$S$6*'Eurostat Collected Portables GU'!S28</f>
        <v>45.142550855403101</v>
      </c>
      <c r="T35" s="4">
        <f>$T$6*'Eurostat Collected Portables GU'!T28</f>
        <v>33.245422605182817</v>
      </c>
      <c r="U35" s="4">
        <f>$U$6*'Eurostat Collected Portables GU'!U28</f>
        <v>47.685714755418928</v>
      </c>
      <c r="V35" s="4">
        <f>$V$6*'Eurostat Collected Portables GU'!V28</f>
        <v>54.662012411347519</v>
      </c>
      <c r="W35" s="4">
        <f>$W$6*'Eurostat Collected Portables GU'!W28</f>
        <v>57.029132722507782</v>
      </c>
      <c r="X35" s="51">
        <f t="shared" si="24"/>
        <v>58.740006704183017</v>
      </c>
      <c r="Y35" s="51">
        <f t="shared" si="26"/>
        <v>60.502206905308505</v>
      </c>
      <c r="Z35" s="51">
        <f t="shared" si="26"/>
        <v>62.31727311246776</v>
      </c>
      <c r="AA35" s="51">
        <f t="shared" si="26"/>
        <v>64.186791305841794</v>
      </c>
      <c r="AB35" s="51">
        <f t="shared" si="26"/>
        <v>66.112395045017053</v>
      </c>
      <c r="AC35" s="51">
        <f t="shared" si="26"/>
        <v>68.095766896367564</v>
      </c>
      <c r="AD35" s="51">
        <f t="shared" si="26"/>
        <v>70.138639903258593</v>
      </c>
      <c r="AE35" s="51">
        <f t="shared" si="26"/>
        <v>72.242799100356351</v>
      </c>
      <c r="AF35" s="51">
        <f t="shared" si="26"/>
        <v>74.410083073367048</v>
      </c>
      <c r="AG35" s="51">
        <f t="shared" si="26"/>
        <v>76.642385565568063</v>
      </c>
      <c r="AH35" s="51">
        <f t="shared" si="26"/>
        <v>78.941657132535099</v>
      </c>
      <c r="AI35" s="51">
        <f t="shared" si="26"/>
        <v>81.309906846511154</v>
      </c>
      <c r="AJ35" s="51">
        <f t="shared" si="26"/>
        <v>83.749204051906489</v>
      </c>
      <c r="AK35" s="51">
        <f t="shared" si="26"/>
        <v>86.261680173463688</v>
      </c>
      <c r="AL35" s="51">
        <f t="shared" si="26"/>
        <v>88.849530578667597</v>
      </c>
      <c r="AM35" s="51">
        <f t="shared" si="26"/>
        <v>91.515016496027627</v>
      </c>
      <c r="AN35" s="51">
        <f t="shared" si="26"/>
        <v>94.260466990908455</v>
      </c>
      <c r="AO35" s="51">
        <f t="shared" si="26"/>
        <v>97.088281000635703</v>
      </c>
      <c r="AP35" s="51">
        <f t="shared" si="27"/>
        <v>99.03004662064842</v>
      </c>
      <c r="AQ35" s="51">
        <f t="shared" si="28"/>
        <v>101.01064755306139</v>
      </c>
      <c r="AR35" s="51">
        <f t="shared" si="29"/>
        <v>103.03086050412261</v>
      </c>
      <c r="AS35" s="51">
        <f t="shared" si="30"/>
        <v>105.09147771420507</v>
      </c>
      <c r="AT35" s="51">
        <f t="shared" si="31"/>
        <v>107.19330726848916</v>
      </c>
      <c r="AU35" s="51">
        <f t="shared" si="32"/>
        <v>109.33717341385895</v>
      </c>
      <c r="AV35" s="51">
        <f t="shared" si="33"/>
        <v>111.52391688213613</v>
      </c>
      <c r="AW35" s="51">
        <f t="shared" si="34"/>
        <v>113.75439521977886</v>
      </c>
      <c r="AX35" s="51">
        <f t="shared" si="35"/>
        <v>116.02948312417443</v>
      </c>
      <c r="AY35" s="51">
        <f t="shared" si="36"/>
        <v>118.35007278665792</v>
      </c>
      <c r="AZ35" s="51">
        <f t="shared" si="37"/>
        <v>120.71707424239108</v>
      </c>
    </row>
    <row r="36" spans="1:52" x14ac:dyDescent="0.35">
      <c r="A36" s="1" t="s">
        <v>26</v>
      </c>
      <c r="B36" s="23">
        <f t="shared" si="13"/>
        <v>14.389102565794836</v>
      </c>
      <c r="C36" s="23">
        <f t="shared" si="14"/>
        <v>14.676884617110733</v>
      </c>
      <c r="D36" s="23">
        <f t="shared" si="15"/>
        <v>14.970422309452948</v>
      </c>
      <c r="E36" s="23">
        <f t="shared" si="16"/>
        <v>15.269830755642007</v>
      </c>
      <c r="F36" s="23">
        <f t="shared" si="17"/>
        <v>15.575227370754847</v>
      </c>
      <c r="G36" s="23">
        <f t="shared" si="18"/>
        <v>15.886731918169945</v>
      </c>
      <c r="H36" s="23">
        <f t="shared" si="19"/>
        <v>16.204466556533344</v>
      </c>
      <c r="I36" s="23">
        <f t="shared" si="20"/>
        <v>16.528555887664012</v>
      </c>
      <c r="J36" s="23">
        <f t="shared" si="21"/>
        <v>16.859127005417292</v>
      </c>
      <c r="K36" s="23">
        <f t="shared" si="22"/>
        <v>17.19630954552564</v>
      </c>
      <c r="L36" s="23">
        <f t="shared" si="23"/>
        <v>17.540235736436152</v>
      </c>
      <c r="M36" s="4">
        <f>$M$6*'Eurostat Collected Portables GU'!M29</f>
        <v>17.891040451164876</v>
      </c>
      <c r="N36" s="4">
        <f>$N$6*'Eurostat Collected Portables GU'!N29</f>
        <v>17.984009202676656</v>
      </c>
      <c r="O36" s="4">
        <f>$O$6*'Eurostat Collected Portables GU'!O29</f>
        <v>13.869951189194328</v>
      </c>
      <c r="P36" s="4">
        <f>$P$6*'Eurostat Collected Portables GU'!P29</f>
        <v>11.273666739116239</v>
      </c>
      <c r="Q36" s="4">
        <f>$Q$6*'Eurostat Collected Portables GU'!Q29</f>
        <v>12.606671009766924</v>
      </c>
      <c r="R36" s="4">
        <f>$R$6*'Eurostat Collected Portables GU'!R29</f>
        <v>12.702830341939544</v>
      </c>
      <c r="S36" s="4">
        <f>$S$6*'Eurostat Collected Portables GU'!S29</f>
        <v>11.081187755266521</v>
      </c>
      <c r="T36" s="4">
        <f>$T$6*'Eurostat Collected Portables GU'!T29</f>
        <v>13.085529192691883</v>
      </c>
      <c r="U36" s="4">
        <f>$U$6*'Eurostat Collected Portables GU'!U29</f>
        <v>16.430431458937836</v>
      </c>
      <c r="V36" s="4">
        <f>$V$6*'Eurostat Collected Portables GU'!V29</f>
        <v>20.33521719858156</v>
      </c>
      <c r="W36" s="4">
        <f>$W$6*'Eurostat Collected Portables GU'!W29</f>
        <v>20.683521930804709</v>
      </c>
      <c r="X36" s="51">
        <f t="shared" si="24"/>
        <v>21.30402758872885</v>
      </c>
      <c r="Y36" s="51">
        <f t="shared" si="26"/>
        <v>21.943148416390716</v>
      </c>
      <c r="Z36" s="51">
        <f t="shared" si="26"/>
        <v>22.601442868882437</v>
      </c>
      <c r="AA36" s="51">
        <f t="shared" si="26"/>
        <v>23.279486154948909</v>
      </c>
      <c r="AB36" s="51">
        <f t="shared" si="26"/>
        <v>23.977870739597375</v>
      </c>
      <c r="AC36" s="51">
        <f t="shared" si="26"/>
        <v>24.697206861785297</v>
      </c>
      <c r="AD36" s="51">
        <f t="shared" si="26"/>
        <v>25.438123067638855</v>
      </c>
      <c r="AE36" s="51">
        <f t="shared" si="26"/>
        <v>26.20126675966802</v>
      </c>
      <c r="AF36" s="51">
        <f t="shared" si="26"/>
        <v>26.987304762458059</v>
      </c>
      <c r="AG36" s="51">
        <f t="shared" si="26"/>
        <v>27.796923905331802</v>
      </c>
      <c r="AH36" s="51">
        <f t="shared" si="26"/>
        <v>28.630831622491755</v>
      </c>
      <c r="AI36" s="51">
        <f t="shared" si="26"/>
        <v>29.489756571166506</v>
      </c>
      <c r="AJ36" s="51">
        <f t="shared" si="26"/>
        <v>30.3744492683015</v>
      </c>
      <c r="AK36" s="51">
        <f t="shared" si="26"/>
        <v>31.285682746350545</v>
      </c>
      <c r="AL36" s="51">
        <f t="shared" si="26"/>
        <v>32.224253228741063</v>
      </c>
      <c r="AM36" s="51">
        <f t="shared" si="26"/>
        <v>33.190980825603297</v>
      </c>
      <c r="AN36" s="51">
        <f t="shared" si="26"/>
        <v>34.186710250371398</v>
      </c>
      <c r="AO36" s="51">
        <f t="shared" si="26"/>
        <v>35.212311557882543</v>
      </c>
      <c r="AP36" s="51">
        <f t="shared" si="27"/>
        <v>35.916557789040198</v>
      </c>
      <c r="AQ36" s="51">
        <f t="shared" si="28"/>
        <v>36.634888944821</v>
      </c>
      <c r="AR36" s="51">
        <f t="shared" si="29"/>
        <v>37.367586723717423</v>
      </c>
      <c r="AS36" s="51">
        <f t="shared" si="30"/>
        <v>38.114938458191773</v>
      </c>
      <c r="AT36" s="51">
        <f t="shared" si="31"/>
        <v>38.877237227355607</v>
      </c>
      <c r="AU36" s="51">
        <f t="shared" si="32"/>
        <v>39.654781971902722</v>
      </c>
      <c r="AV36" s="51">
        <f t="shared" si="33"/>
        <v>40.447877611340779</v>
      </c>
      <c r="AW36" s="51">
        <f t="shared" si="34"/>
        <v>41.256835163567594</v>
      </c>
      <c r="AX36" s="51">
        <f t="shared" si="35"/>
        <v>42.081971866838948</v>
      </c>
      <c r="AY36" s="51">
        <f t="shared" si="36"/>
        <v>42.923611304175729</v>
      </c>
      <c r="AZ36" s="51">
        <f t="shared" si="37"/>
        <v>43.782083530259243</v>
      </c>
    </row>
    <row r="37" spans="1:52" x14ac:dyDescent="0.35">
      <c r="A37" s="1" t="s">
        <v>27</v>
      </c>
      <c r="B37" s="23">
        <f t="shared" si="13"/>
        <v>203.01512024736218</v>
      </c>
      <c r="C37" s="23">
        <f t="shared" si="14"/>
        <v>207.07542265230941</v>
      </c>
      <c r="D37" s="23">
        <f t="shared" si="15"/>
        <v>211.2169311053556</v>
      </c>
      <c r="E37" s="23">
        <f t="shared" si="16"/>
        <v>215.44126972746272</v>
      </c>
      <c r="F37" s="23">
        <f t="shared" si="17"/>
        <v>219.75009512201197</v>
      </c>
      <c r="G37" s="23">
        <f t="shared" si="18"/>
        <v>224.14509702445221</v>
      </c>
      <c r="H37" s="23">
        <f t="shared" si="19"/>
        <v>228.62799896494127</v>
      </c>
      <c r="I37" s="23">
        <f t="shared" si="20"/>
        <v>233.2005589442401</v>
      </c>
      <c r="J37" s="23">
        <f t="shared" si="21"/>
        <v>237.86457012312491</v>
      </c>
      <c r="K37" s="23">
        <f t="shared" si="22"/>
        <v>242.62186152558741</v>
      </c>
      <c r="L37" s="23">
        <f t="shared" si="23"/>
        <v>247.47429875609916</v>
      </c>
      <c r="M37" s="4">
        <f>$M$6*'Eurostat Collected Portables GU'!M30</f>
        <v>252.42378473122116</v>
      </c>
      <c r="N37" s="4">
        <f>$N$6*'Eurostat Collected Portables GU'!N30</f>
        <v>260.93282216777379</v>
      </c>
      <c r="O37" s="4">
        <f>$O$6*'Eurostat Collected Portables GU'!O30</f>
        <v>224.90004187040103</v>
      </c>
      <c r="P37" s="4">
        <f>$P$6*'Eurostat Collected Portables GU'!P30</f>
        <v>208.07967752768829</v>
      </c>
      <c r="Q37" s="4">
        <f>$Q$6*'Eurostat Collected Portables GU'!Q30</f>
        <v>240.39441480162839</v>
      </c>
      <c r="R37" s="4">
        <f>$R$6*'Eurostat Collected Portables GU'!R30</f>
        <v>213.81517788242269</v>
      </c>
      <c r="S37" s="4">
        <f>$S$6*'Eurostat Collected Portables GU'!S30</f>
        <v>190.95626131769245</v>
      </c>
      <c r="T37" s="4">
        <f>$T$6*'Eurostat Collected Portables GU'!T30</f>
        <v>187.77734391512851</v>
      </c>
      <c r="U37" s="4">
        <f>$U$6*'Eurostat Collected Portables GU'!U30</f>
        <v>307.20090089349571</v>
      </c>
      <c r="V37" s="4">
        <f>$V$6*'Eurostat Collected Portables GU'!V30</f>
        <v>325.00775709219863</v>
      </c>
      <c r="W37" s="4">
        <f>$W$6*'Eurostat Collected Portables GU'!W30</f>
        <v>446.72820632631095</v>
      </c>
      <c r="X37" s="51">
        <f t="shared" si="24"/>
        <v>460.13005251610031</v>
      </c>
      <c r="Y37" s="51">
        <f t="shared" si="26"/>
        <v>473.9339540915833</v>
      </c>
      <c r="Z37" s="51">
        <f t="shared" si="26"/>
        <v>488.15197271433078</v>
      </c>
      <c r="AA37" s="51">
        <f t="shared" si="26"/>
        <v>502.79653189576072</v>
      </c>
      <c r="AB37" s="51">
        <f t="shared" si="26"/>
        <v>517.88042785263349</v>
      </c>
      <c r="AC37" s="51">
        <f t="shared" si="26"/>
        <v>533.41684068821246</v>
      </c>
      <c r="AD37" s="51">
        <f t="shared" si="26"/>
        <v>549.41934590885887</v>
      </c>
      <c r="AE37" s="51">
        <f t="shared" si="26"/>
        <v>565.90192628612465</v>
      </c>
      <c r="AF37" s="51">
        <f t="shared" si="26"/>
        <v>582.87898407470834</v>
      </c>
      <c r="AG37" s="51">
        <f t="shared" si="26"/>
        <v>600.3653535969496</v>
      </c>
      <c r="AH37" s="51">
        <f t="shared" si="26"/>
        <v>618.37631420485809</v>
      </c>
      <c r="AI37" s="51">
        <f t="shared" si="26"/>
        <v>636.92760363100388</v>
      </c>
      <c r="AJ37" s="51">
        <f t="shared" si="26"/>
        <v>656.03543173993398</v>
      </c>
      <c r="AK37" s="51">
        <f t="shared" si="26"/>
        <v>675.71649469213196</v>
      </c>
      <c r="AL37" s="51">
        <f t="shared" si="26"/>
        <v>695.98798953289588</v>
      </c>
      <c r="AM37" s="51">
        <f t="shared" si="26"/>
        <v>716.86762921888271</v>
      </c>
      <c r="AN37" s="51">
        <f t="shared" si="26"/>
        <v>738.37365809544917</v>
      </c>
      <c r="AO37" s="51">
        <f t="shared" si="26"/>
        <v>760.52486783831262</v>
      </c>
      <c r="AP37" s="51">
        <f t="shared" si="27"/>
        <v>775.73536519507888</v>
      </c>
      <c r="AQ37" s="51">
        <f t="shared" si="28"/>
        <v>791.25007249898044</v>
      </c>
      <c r="AR37" s="51">
        <f t="shared" si="29"/>
        <v>807.07507394896004</v>
      </c>
      <c r="AS37" s="51">
        <f t="shared" si="30"/>
        <v>823.21657542793923</v>
      </c>
      <c r="AT37" s="51">
        <f t="shared" si="31"/>
        <v>839.68090693649799</v>
      </c>
      <c r="AU37" s="51">
        <f t="shared" si="32"/>
        <v>856.47452507522792</v>
      </c>
      <c r="AV37" s="51">
        <f t="shared" si="33"/>
        <v>873.60401557673242</v>
      </c>
      <c r="AW37" s="51">
        <f t="shared" si="34"/>
        <v>891.0760958882671</v>
      </c>
      <c r="AX37" s="51">
        <f t="shared" si="35"/>
        <v>908.89761780603249</v>
      </c>
      <c r="AY37" s="51">
        <f t="shared" si="36"/>
        <v>927.0755701621531</v>
      </c>
      <c r="AZ37" s="51">
        <f t="shared" si="37"/>
        <v>945.61708156539612</v>
      </c>
    </row>
    <row r="38" spans="1:52" x14ac:dyDescent="0.35">
      <c r="A38" s="1" t="s">
        <v>28</v>
      </c>
      <c r="B38" s="23">
        <f t="shared" si="13"/>
        <v>279.50909853193241</v>
      </c>
      <c r="C38" s="23">
        <f t="shared" si="14"/>
        <v>285.09928050257105</v>
      </c>
      <c r="D38" s="23">
        <f t="shared" si="15"/>
        <v>290.8012661126225</v>
      </c>
      <c r="E38" s="23">
        <f t="shared" si="16"/>
        <v>296.61729143487497</v>
      </c>
      <c r="F38" s="23">
        <f t="shared" si="17"/>
        <v>302.54963726357249</v>
      </c>
      <c r="G38" s="23">
        <f t="shared" si="18"/>
        <v>308.60063000884395</v>
      </c>
      <c r="H38" s="23">
        <f t="shared" si="19"/>
        <v>314.77264260902081</v>
      </c>
      <c r="I38" s="23">
        <f t="shared" si="20"/>
        <v>321.06809546120121</v>
      </c>
      <c r="J38" s="23">
        <f t="shared" si="21"/>
        <v>327.48945737042521</v>
      </c>
      <c r="K38" s="23">
        <f t="shared" si="22"/>
        <v>334.0392465178337</v>
      </c>
      <c r="L38" s="23">
        <f t="shared" si="23"/>
        <v>340.72003144819041</v>
      </c>
      <c r="M38" s="4">
        <f>M5*'Eurostat Collected Portables GU'!M31</f>
        <v>347.53443207715424</v>
      </c>
      <c r="N38" s="4">
        <f>N5*'Eurostat Collected Portables GU'!N31</f>
        <v>438.46044250754278</v>
      </c>
      <c r="O38" s="4">
        <f>O5*'Eurostat Collected Portables GU'!O31</f>
        <v>448.98759702770644</v>
      </c>
      <c r="P38" s="4">
        <f>P5*'Eurostat Collected Portables GU'!P31</f>
        <v>369.87657900186377</v>
      </c>
      <c r="Q38" s="4">
        <f>Q5*'Eurostat Collected Portables GU'!Q31</f>
        <v>370.1</v>
      </c>
      <c r="R38" s="4">
        <f>R5*'Eurostat Collected Portables GU'!R31</f>
        <v>295.3604627354627</v>
      </c>
      <c r="S38" s="4">
        <f>S5*'Eurostat Collected Portables GU'!S31</f>
        <v>479.64140789132887</v>
      </c>
      <c r="T38" s="4">
        <f>T5*'Eurostat Collected Portables GU'!T31</f>
        <v>362.88863130854298</v>
      </c>
      <c r="U38" s="4">
        <f>$U$6*'Eurostat Collected Portables GU'!U31</f>
        <v>197.80740935581187</v>
      </c>
      <c r="V38" s="4">
        <f>$V$6*'Eurostat Collected Portables GU'!V31</f>
        <v>203.76717641843973</v>
      </c>
      <c r="W38" s="4">
        <f>$W$6*'Eurostat Collected Portables GU'!W31</f>
        <v>222.49730816894547</v>
      </c>
      <c r="X38" s="51">
        <f t="shared" si="24"/>
        <v>229.17222741401383</v>
      </c>
      <c r="Y38" s="51">
        <f t="shared" si="26"/>
        <v>236.04739423643426</v>
      </c>
      <c r="Z38" s="51">
        <f t="shared" si="26"/>
        <v>243.1288160635273</v>
      </c>
      <c r="AA38" s="51">
        <f t="shared" si="26"/>
        <v>250.42268054543311</v>
      </c>
      <c r="AB38" s="51">
        <f t="shared" si="26"/>
        <v>257.93536096179611</v>
      </c>
      <c r="AC38" s="51">
        <f t="shared" si="26"/>
        <v>265.67342179064997</v>
      </c>
      <c r="AD38" s="51">
        <f t="shared" si="26"/>
        <v>273.64362444436949</v>
      </c>
      <c r="AE38" s="51">
        <f t="shared" si="26"/>
        <v>281.85293317770061</v>
      </c>
      <c r="AF38" s="51">
        <f t="shared" si="26"/>
        <v>290.30852117303164</v>
      </c>
      <c r="AG38" s="51">
        <f t="shared" si="26"/>
        <v>299.01777680822261</v>
      </c>
      <c r="AH38" s="51">
        <f t="shared" si="26"/>
        <v>307.98831011246926</v>
      </c>
      <c r="AI38" s="51">
        <f t="shared" si="26"/>
        <v>317.22795941584332</v>
      </c>
      <c r="AJ38" s="51">
        <f t="shared" si="26"/>
        <v>326.74479819831862</v>
      </c>
      <c r="AK38" s="51">
        <f t="shared" si="26"/>
        <v>336.54714214426815</v>
      </c>
      <c r="AL38" s="51">
        <f t="shared" si="26"/>
        <v>346.64355640859617</v>
      </c>
      <c r="AM38" s="51">
        <f t="shared" si="26"/>
        <v>357.04286310085405</v>
      </c>
      <c r="AN38" s="51">
        <f t="shared" si="26"/>
        <v>367.75414899387965</v>
      </c>
      <c r="AO38" s="51">
        <f t="shared" si="26"/>
        <v>378.78677346369602</v>
      </c>
      <c r="AP38" s="51">
        <f t="shared" si="27"/>
        <v>386.36250893296994</v>
      </c>
      <c r="AQ38" s="51">
        <f t="shared" si="28"/>
        <v>394.08975911162935</v>
      </c>
      <c r="AR38" s="51">
        <f t="shared" si="29"/>
        <v>401.97155429386191</v>
      </c>
      <c r="AS38" s="51">
        <f t="shared" si="30"/>
        <v>410.01098537973917</v>
      </c>
      <c r="AT38" s="51">
        <f t="shared" si="31"/>
        <v>418.21120508733395</v>
      </c>
      <c r="AU38" s="51">
        <f t="shared" si="32"/>
        <v>426.57542918908064</v>
      </c>
      <c r="AV38" s="51">
        <f t="shared" si="33"/>
        <v>435.10693777286224</v>
      </c>
      <c r="AW38" s="51">
        <f t="shared" si="34"/>
        <v>443.80907652831951</v>
      </c>
      <c r="AX38" s="51">
        <f t="shared" si="35"/>
        <v>452.68525805888589</v>
      </c>
      <c r="AY38" s="51">
        <f t="shared" si="36"/>
        <v>461.73896322006362</v>
      </c>
      <c r="AZ38" s="51">
        <f t="shared" si="37"/>
        <v>470.97374248446488</v>
      </c>
    </row>
    <row r="39" spans="1:52" x14ac:dyDescent="0.35">
      <c r="A39" s="1" t="s">
        <v>29</v>
      </c>
      <c r="B39" s="23">
        <f t="shared" si="13"/>
        <v>132.91723537430713</v>
      </c>
      <c r="C39" s="23">
        <f t="shared" si="14"/>
        <v>135.57558008179328</v>
      </c>
      <c r="D39" s="23">
        <f t="shared" si="15"/>
        <v>138.28709168342914</v>
      </c>
      <c r="E39" s="23">
        <f t="shared" si="16"/>
        <v>141.05283351709772</v>
      </c>
      <c r="F39" s="23">
        <f t="shared" si="17"/>
        <v>143.87389018743968</v>
      </c>
      <c r="G39" s="23">
        <f t="shared" si="18"/>
        <v>146.75136799118849</v>
      </c>
      <c r="H39" s="23">
        <f t="shared" si="19"/>
        <v>149.68639535101227</v>
      </c>
      <c r="I39" s="23">
        <f t="shared" si="20"/>
        <v>152.68012325803252</v>
      </c>
      <c r="J39" s="23">
        <f t="shared" si="21"/>
        <v>155.73372572319317</v>
      </c>
      <c r="K39" s="23">
        <f t="shared" si="22"/>
        <v>158.84840023765705</v>
      </c>
      <c r="L39" s="23">
        <f t="shared" si="23"/>
        <v>162.0253682424102</v>
      </c>
      <c r="M39" s="4">
        <f>$M$6*'Eurostat Collected Portables GU'!M32</f>
        <v>165.26587560725841</v>
      </c>
      <c r="N39" s="4">
        <f>$N$6*'Eurostat Collected Portables GU'!N32</f>
        <v>169.43176435635297</v>
      </c>
      <c r="O39" s="4">
        <f>$O$6*'Eurostat Collected Portables GU'!O32</f>
        <v>153.6036261084021</v>
      </c>
      <c r="P39" s="4">
        <f>$P$6*'Eurostat Collected Portables GU'!P32</f>
        <v>146.77240411782762</v>
      </c>
      <c r="Q39" s="4">
        <f>$Q$6*'Eurostat Collected Portables GU'!Q32</f>
        <v>139.03065518463603</v>
      </c>
      <c r="R39" s="4">
        <f>$R$6*'Eurostat Collected Portables GU'!R32</f>
        <v>132.90573238357641</v>
      </c>
      <c r="S39" s="4">
        <f>$S$6*'Eurostat Collected Portables GU'!S32</f>
        <v>113.63328698112791</v>
      </c>
      <c r="T39" s="4">
        <f>$T$6*'Eurostat Collected Portables GU'!T32</f>
        <v>117.15637855331951</v>
      </c>
      <c r="U39" s="4">
        <f>$U$6*'Eurostat Collected Portables GU'!U32</f>
        <v>166.49860673861761</v>
      </c>
      <c r="V39" s="4">
        <f>$V$6*'Eurostat Collected Portables GU'!V32</f>
        <v>188.23415336879435</v>
      </c>
      <c r="W39" s="4">
        <f>$W$6*'Eurostat Collected Portables GU'!W32</f>
        <v>195.53699490075783</v>
      </c>
      <c r="X39" s="51">
        <f t="shared" si="24"/>
        <v>201.40310474778056</v>
      </c>
      <c r="Y39" s="51">
        <f t="shared" si="26"/>
        <v>207.44519789021399</v>
      </c>
      <c r="Z39" s="51">
        <f t="shared" si="26"/>
        <v>213.6685538269204</v>
      </c>
      <c r="AA39" s="51">
        <f t="shared" si="26"/>
        <v>220.07861044172802</v>
      </c>
      <c r="AB39" s="51">
        <f t="shared" si="26"/>
        <v>226.68096875497986</v>
      </c>
      <c r="AC39" s="51">
        <f t="shared" si="26"/>
        <v>233.48139781762924</v>
      </c>
      <c r="AD39" s="51">
        <f t="shared" si="26"/>
        <v>240.48583975215811</v>
      </c>
      <c r="AE39" s="51">
        <f t="shared" si="26"/>
        <v>247.70041494472287</v>
      </c>
      <c r="AF39" s="51">
        <f t="shared" si="26"/>
        <v>255.13142739306454</v>
      </c>
      <c r="AG39" s="51">
        <f t="shared" si="26"/>
        <v>262.78537021485647</v>
      </c>
      <c r="AH39" s="51">
        <f t="shared" si="26"/>
        <v>270.66893132130218</v>
      </c>
      <c r="AI39" s="51">
        <f t="shared" si="26"/>
        <v>278.78899926094124</v>
      </c>
      <c r="AJ39" s="51">
        <f t="shared" si="26"/>
        <v>287.15266923876948</v>
      </c>
      <c r="AK39" s="51">
        <f t="shared" si="26"/>
        <v>295.76724931593253</v>
      </c>
      <c r="AL39" s="51">
        <f t="shared" si="26"/>
        <v>304.64026679541053</v>
      </c>
      <c r="AM39" s="51">
        <f t="shared" si="26"/>
        <v>313.77947479927286</v>
      </c>
      <c r="AN39" s="51">
        <f t="shared" si="26"/>
        <v>323.19285904325102</v>
      </c>
      <c r="AO39" s="51">
        <f t="shared" si="26"/>
        <v>332.88864481454857</v>
      </c>
      <c r="AP39" s="51">
        <f t="shared" si="27"/>
        <v>339.54641771083953</v>
      </c>
      <c r="AQ39" s="51">
        <f t="shared" si="28"/>
        <v>346.33734606505635</v>
      </c>
      <c r="AR39" s="51">
        <f t="shared" si="29"/>
        <v>353.26409298635747</v>
      </c>
      <c r="AS39" s="51">
        <f t="shared" si="30"/>
        <v>360.32937484608459</v>
      </c>
      <c r="AT39" s="51">
        <f t="shared" si="31"/>
        <v>367.5359623430063</v>
      </c>
      <c r="AU39" s="51">
        <f t="shared" si="32"/>
        <v>374.88668158986644</v>
      </c>
      <c r="AV39" s="51">
        <f t="shared" si="33"/>
        <v>382.38441522166374</v>
      </c>
      <c r="AW39" s="51">
        <f t="shared" si="34"/>
        <v>390.03210352609705</v>
      </c>
      <c r="AX39" s="51">
        <f t="shared" si="35"/>
        <v>397.83274559661896</v>
      </c>
      <c r="AY39" s="51">
        <f t="shared" si="36"/>
        <v>405.78940050855135</v>
      </c>
      <c r="AZ39" s="51">
        <f t="shared" si="37"/>
        <v>413.90518851872235</v>
      </c>
    </row>
    <row r="40" spans="1:52" x14ac:dyDescent="0.35">
      <c r="A40" s="1" t="s">
        <v>30</v>
      </c>
      <c r="B40" s="23">
        <f t="shared" si="13"/>
        <v>446.79003297682021</v>
      </c>
      <c r="C40" s="23">
        <f t="shared" si="14"/>
        <v>455.72583363635664</v>
      </c>
      <c r="D40" s="23">
        <f t="shared" si="15"/>
        <v>464.84035030908376</v>
      </c>
      <c r="E40" s="23">
        <f t="shared" si="16"/>
        <v>474.13715731526543</v>
      </c>
      <c r="F40" s="23">
        <f t="shared" si="17"/>
        <v>483.61990046157075</v>
      </c>
      <c r="G40" s="23">
        <f t="shared" si="18"/>
        <v>493.29229847080217</v>
      </c>
      <c r="H40" s="23">
        <f t="shared" si="19"/>
        <v>503.15814444021822</v>
      </c>
      <c r="I40" s="23">
        <f t="shared" si="20"/>
        <v>513.22130732902258</v>
      </c>
      <c r="J40" s="23">
        <f t="shared" si="21"/>
        <v>523.48573347560307</v>
      </c>
      <c r="K40" s="23">
        <f t="shared" si="22"/>
        <v>533.95544814511516</v>
      </c>
      <c r="L40" s="23">
        <f t="shared" si="23"/>
        <v>544.63455710801748</v>
      </c>
      <c r="M40" s="4">
        <f>$M$6*'Eurostat Collected Portables GU'!M33</f>
        <v>555.52724825017788</v>
      </c>
      <c r="N40" s="4">
        <f>$N$6*'Eurostat Collected Portables GU'!N33</f>
        <v>718.56986220804754</v>
      </c>
      <c r="O40" s="4">
        <f>$O$6*'Eurostat Collected Portables GU'!O33</f>
        <v>741.37322431013718</v>
      </c>
      <c r="P40" s="4">
        <f>$P$6*'Eurostat Collected Portables GU'!P33</f>
        <v>706.85890454258822</v>
      </c>
      <c r="Q40" s="4">
        <f>$Q$6*'Eurostat Collected Portables GU'!Q33</f>
        <v>777.73462691023633</v>
      </c>
      <c r="R40" s="4">
        <f>$R$6*'Eurostat Collected Portables GU'!R33</f>
        <v>816.82043015911995</v>
      </c>
      <c r="S40" s="4">
        <f>$S$6*'Eurostat Collected Portables GU'!S33</f>
        <v>712.58988564955598</v>
      </c>
      <c r="T40" s="4">
        <f>$T$6*'Eurostat Collected Portables GU'!T33</f>
        <v>728.34542104639866</v>
      </c>
      <c r="U40" s="4">
        <f>$U$6*'Eurostat Collected Portables GU'!U33</f>
        <v>945.98658687128579</v>
      </c>
      <c r="V40" s="4">
        <f>$V$6*'Eurostat Collected Portables GU'!V33</f>
        <v>1051.0416489361703</v>
      </c>
      <c r="W40" s="4">
        <f>$W$6*'Eurostat Collected Portables GU'!W33</f>
        <v>1093.4910573309228</v>
      </c>
      <c r="X40" s="51">
        <f t="shared" si="24"/>
        <v>1126.2957890508505</v>
      </c>
      <c r="Y40" s="51">
        <f t="shared" si="26"/>
        <v>1160.0846627223762</v>
      </c>
      <c r="Z40" s="51">
        <f t="shared" si="26"/>
        <v>1194.8872026040474</v>
      </c>
      <c r="AA40" s="51">
        <f t="shared" si="26"/>
        <v>1230.7338186821687</v>
      </c>
      <c r="AB40" s="51">
        <f t="shared" si="26"/>
        <v>1267.6558332426337</v>
      </c>
      <c r="AC40" s="51">
        <f t="shared" si="26"/>
        <v>1305.6855082399127</v>
      </c>
      <c r="AD40" s="51">
        <f t="shared" si="26"/>
        <v>1344.8560734871101</v>
      </c>
      <c r="AE40" s="51">
        <f t="shared" si="26"/>
        <v>1385.2017556917233</v>
      </c>
      <c r="AF40" s="51">
        <f t="shared" si="26"/>
        <v>1426.7578083624751</v>
      </c>
      <c r="AG40" s="51">
        <f t="shared" si="26"/>
        <v>1469.5605426133493</v>
      </c>
      <c r="AH40" s="51">
        <f t="shared" si="26"/>
        <v>1513.6473588917497</v>
      </c>
      <c r="AI40" s="51">
        <f t="shared" si="26"/>
        <v>1559.0567796585021</v>
      </c>
      <c r="AJ40" s="51">
        <f t="shared" si="26"/>
        <v>1605.8284830482571</v>
      </c>
      <c r="AK40" s="51">
        <f t="shared" si="26"/>
        <v>1654.0033375397047</v>
      </c>
      <c r="AL40" s="51">
        <f t="shared" si="26"/>
        <v>1703.6234376658958</v>
      </c>
      <c r="AM40" s="51">
        <f t="shared" si="26"/>
        <v>1754.7321407958727</v>
      </c>
      <c r="AN40" s="51">
        <f t="shared" ref="AN40:AO40" si="38">AM40+(AM40*0.03)</f>
        <v>1807.3741050197489</v>
      </c>
      <c r="AO40" s="51">
        <f t="shared" si="38"/>
        <v>1861.5953281703414</v>
      </c>
      <c r="AP40" s="51">
        <f t="shared" si="27"/>
        <v>1898.8272347337484</v>
      </c>
      <c r="AQ40" s="51">
        <f t="shared" si="28"/>
        <v>1936.8037794284232</v>
      </c>
      <c r="AR40" s="51">
        <f t="shared" si="29"/>
        <v>1975.5398550169916</v>
      </c>
      <c r="AS40" s="51">
        <f t="shared" si="30"/>
        <v>2015.0506521173315</v>
      </c>
      <c r="AT40" s="51">
        <f t="shared" si="31"/>
        <v>2055.3516651596783</v>
      </c>
      <c r="AU40" s="51">
        <f t="shared" si="32"/>
        <v>2096.4586984628718</v>
      </c>
      <c r="AV40" s="51">
        <f t="shared" si="33"/>
        <v>2138.3878724321294</v>
      </c>
      <c r="AW40" s="51">
        <f t="shared" si="34"/>
        <v>2181.1556298807718</v>
      </c>
      <c r="AX40" s="51">
        <f t="shared" si="35"/>
        <v>2224.7787424783874</v>
      </c>
      <c r="AY40" s="51">
        <f t="shared" si="36"/>
        <v>2269.274317327955</v>
      </c>
      <c r="AZ40" s="51">
        <f t="shared" si="37"/>
        <v>2314.659803674514</v>
      </c>
    </row>
    <row r="41" spans="1:52" x14ac:dyDescent="0.35">
      <c r="A41" s="1" t="s">
        <v>31</v>
      </c>
      <c r="B41" s="4">
        <f t="shared" ref="B41:L41" si="39">SUM(B10:B40)</f>
        <v>4020.7178403655657</v>
      </c>
      <c r="C41" s="4">
        <f t="shared" si="39"/>
        <v>4101.1321971728785</v>
      </c>
      <c r="D41" s="4">
        <f t="shared" si="39"/>
        <v>4183.1548411163367</v>
      </c>
      <c r="E41" s="4">
        <f t="shared" si="39"/>
        <v>4266.817937938662</v>
      </c>
      <c r="F41" s="4">
        <f t="shared" si="39"/>
        <v>4352.1542966974366</v>
      </c>
      <c r="G41" s="4">
        <f t="shared" si="39"/>
        <v>4439.1973826313852</v>
      </c>
      <c r="H41" s="4">
        <f t="shared" si="39"/>
        <v>4527.9813302840121</v>
      </c>
      <c r="I41" s="4">
        <f t="shared" si="39"/>
        <v>4618.5409568896921</v>
      </c>
      <c r="J41" s="4">
        <f t="shared" si="39"/>
        <v>4710.9117760274876</v>
      </c>
      <c r="K41" s="4">
        <f t="shared" si="39"/>
        <v>4805.1300115480371</v>
      </c>
      <c r="L41" s="4">
        <f t="shared" si="39"/>
        <v>4901.232611778998</v>
      </c>
      <c r="M41" s="4">
        <f>SUM(M10:M40)</f>
        <v>4999.2572640145781</v>
      </c>
      <c r="N41" s="4">
        <f t="shared" ref="N41:W41" si="40">SUM(N10:N40)</f>
        <v>5235.7600908489303</v>
      </c>
      <c r="O41" s="4">
        <f t="shared" si="40"/>
        <v>4990.006877568163</v>
      </c>
      <c r="P41" s="4">
        <f t="shared" si="40"/>
        <v>4660.0914435621444</v>
      </c>
      <c r="Q41" s="4">
        <f t="shared" si="40"/>
        <v>4835.2627239173935</v>
      </c>
      <c r="R41" s="4">
        <f t="shared" si="40"/>
        <v>4951.4575874762249</v>
      </c>
      <c r="S41" s="4">
        <f t="shared" si="40"/>
        <v>4401.8417745344768</v>
      </c>
      <c r="T41" s="4">
        <f t="shared" si="40"/>
        <v>4617.6052544605936</v>
      </c>
      <c r="U41" s="4">
        <f t="shared" si="40"/>
        <v>6624.937088063225</v>
      </c>
      <c r="V41" s="4">
        <f t="shared" si="40"/>
        <v>7254.8751787936017</v>
      </c>
      <c r="W41" s="4">
        <f t="shared" si="40"/>
        <v>8010.8908798022667</v>
      </c>
      <c r="X41" s="4">
        <f t="shared" ref="X41:AZ41" si="41">SUM(X10:X40)</f>
        <v>8251.217606196331</v>
      </c>
      <c r="Y41" s="4">
        <f t="shared" si="41"/>
        <v>8498.7541343822231</v>
      </c>
      <c r="Z41" s="4">
        <f t="shared" si="41"/>
        <v>8753.7167584136914</v>
      </c>
      <c r="AA41" s="4">
        <f t="shared" si="41"/>
        <v>9016.3282611661016</v>
      </c>
      <c r="AB41" s="4">
        <f t="shared" si="41"/>
        <v>9286.8181090010821</v>
      </c>
      <c r="AC41" s="4">
        <f t="shared" si="41"/>
        <v>9565.422652271116</v>
      </c>
      <c r="AD41" s="4">
        <f t="shared" si="41"/>
        <v>9852.3853318392503</v>
      </c>
      <c r="AE41" s="4">
        <f t="shared" si="41"/>
        <v>10147.956891794427</v>
      </c>
      <c r="AF41" s="4">
        <f t="shared" si="41"/>
        <v>10452.395598548259</v>
      </c>
      <c r="AG41" s="4">
        <f t="shared" si="41"/>
        <v>10765.967466504708</v>
      </c>
      <c r="AH41" s="4">
        <f t="shared" si="41"/>
        <v>11088.946490499849</v>
      </c>
      <c r="AI41" s="4">
        <f t="shared" si="41"/>
        <v>11421.614885214842</v>
      </c>
      <c r="AJ41" s="4">
        <f t="shared" si="41"/>
        <v>11764.26333177129</v>
      </c>
      <c r="AK41" s="4">
        <f t="shared" si="41"/>
        <v>12117.191231724426</v>
      </c>
      <c r="AL41" s="4">
        <f t="shared" si="41"/>
        <v>12480.706968676161</v>
      </c>
      <c r="AM41" s="4">
        <f t="shared" si="41"/>
        <v>12855.128177736446</v>
      </c>
      <c r="AN41" s="4">
        <f t="shared" si="41"/>
        <v>13240.782023068537</v>
      </c>
      <c r="AO41" s="4">
        <f t="shared" si="41"/>
        <v>13638.005483760593</v>
      </c>
      <c r="AP41" s="4">
        <f t="shared" si="41"/>
        <v>13910.765593435804</v>
      </c>
      <c r="AQ41" s="4">
        <f t="shared" si="41"/>
        <v>14188.980905304523</v>
      </c>
      <c r="AR41" s="4">
        <f t="shared" si="41"/>
        <v>14472.760523410612</v>
      </c>
      <c r="AS41" s="4">
        <f t="shared" si="41"/>
        <v>14762.215733878822</v>
      </c>
      <c r="AT41" s="4">
        <f t="shared" si="41"/>
        <v>15057.460048556401</v>
      </c>
      <c r="AU41" s="4">
        <f t="shared" si="41"/>
        <v>15358.60924952753</v>
      </c>
      <c r="AV41" s="4">
        <f t="shared" si="41"/>
        <v>15665.781434518081</v>
      </c>
      <c r="AW41" s="4">
        <f t="shared" si="41"/>
        <v>15979.097063208439</v>
      </c>
      <c r="AX41" s="4">
        <f t="shared" si="41"/>
        <v>16298.679004472609</v>
      </c>
      <c r="AY41" s="4">
        <f t="shared" si="41"/>
        <v>16624.652584562056</v>
      </c>
      <c r="AZ41" s="4">
        <f t="shared" si="41"/>
        <v>16957.145636253303</v>
      </c>
    </row>
    <row r="42" spans="1:52" x14ac:dyDescent="0.35">
      <c r="A42" s="1" t="s">
        <v>68</v>
      </c>
      <c r="B42" s="46">
        <f>_xlfn.RRI(1,B41,C41)</f>
        <v>2.0000000000000462E-2</v>
      </c>
      <c r="C42" s="46">
        <f t="shared" ref="C42:AZ42" si="42">_xlfn.RRI(1,C41,D41)</f>
        <v>2.000000000000024E-2</v>
      </c>
      <c r="D42" s="46">
        <f t="shared" si="42"/>
        <v>1.9999999999999574E-2</v>
      </c>
      <c r="E42" s="46">
        <f t="shared" si="42"/>
        <v>2.000000000000024E-2</v>
      </c>
      <c r="F42" s="46">
        <f t="shared" si="42"/>
        <v>2.0000000000000018E-2</v>
      </c>
      <c r="G42" s="46">
        <f t="shared" si="42"/>
        <v>1.9999999999999796E-2</v>
      </c>
      <c r="H42" s="46">
        <f t="shared" si="42"/>
        <v>2.0000000000000018E-2</v>
      </c>
      <c r="I42" s="46">
        <f t="shared" si="42"/>
        <v>2.0000000000000462E-2</v>
      </c>
      <c r="J42" s="46">
        <f t="shared" si="42"/>
        <v>2.0000000000000018E-2</v>
      </c>
      <c r="K42" s="46">
        <f t="shared" si="42"/>
        <v>2.0000000000000018E-2</v>
      </c>
      <c r="L42" s="46">
        <f t="shared" si="42"/>
        <v>2.0000000000000018E-2</v>
      </c>
      <c r="M42" s="46">
        <f t="shared" si="42"/>
        <v>4.730759277717822E-2</v>
      </c>
      <c r="N42" s="46">
        <f t="shared" si="42"/>
        <v>-4.6937447288750933E-2</v>
      </c>
      <c r="O42" s="46">
        <f t="shared" si="42"/>
        <v>-6.6115226311431519E-2</v>
      </c>
      <c r="P42" s="46">
        <f t="shared" si="42"/>
        <v>3.7589665884613988E-2</v>
      </c>
      <c r="Q42" s="46">
        <f t="shared" si="42"/>
        <v>2.4030723911666607E-2</v>
      </c>
      <c r="R42" s="46">
        <f t="shared" si="42"/>
        <v>-0.11100081202995604</v>
      </c>
      <c r="S42" s="46">
        <f t="shared" si="42"/>
        <v>4.9016636893754573E-2</v>
      </c>
      <c r="T42" s="46">
        <f t="shared" si="42"/>
        <v>0.43471274025937023</v>
      </c>
      <c r="U42" s="46">
        <f t="shared" si="42"/>
        <v>9.508589777635712E-2</v>
      </c>
      <c r="V42" s="46">
        <f t="shared" si="42"/>
        <v>0.10420795428962593</v>
      </c>
      <c r="W42" s="46">
        <f t="shared" si="42"/>
        <v>2.9999999999999583E-2</v>
      </c>
      <c r="X42" s="39">
        <f t="shared" si="42"/>
        <v>3.0000000000000249E-2</v>
      </c>
      <c r="Y42" s="39">
        <f t="shared" si="42"/>
        <v>3.0000000000000249E-2</v>
      </c>
      <c r="Z42" s="39">
        <f t="shared" si="42"/>
        <v>3.0000000000000027E-2</v>
      </c>
      <c r="AA42" s="39">
        <f t="shared" si="42"/>
        <v>2.9999999999999805E-2</v>
      </c>
      <c r="AB42" s="39">
        <f t="shared" si="42"/>
        <v>3.0000000000000249E-2</v>
      </c>
      <c r="AC42" s="39">
        <f t="shared" si="42"/>
        <v>3.0000000000000027E-2</v>
      </c>
      <c r="AD42" s="39">
        <f t="shared" si="42"/>
        <v>3.0000000000000027E-2</v>
      </c>
      <c r="AE42" s="39">
        <f t="shared" si="42"/>
        <v>2.9999999999999805E-2</v>
      </c>
      <c r="AF42" s="39">
        <f t="shared" si="42"/>
        <v>3.0000000000000027E-2</v>
      </c>
      <c r="AG42" s="39">
        <f t="shared" si="42"/>
        <v>3.0000000000000027E-2</v>
      </c>
      <c r="AH42" s="39">
        <f t="shared" si="42"/>
        <v>2.9999999999999805E-2</v>
      </c>
      <c r="AI42" s="39">
        <f t="shared" si="42"/>
        <v>3.0000000000000249E-2</v>
      </c>
      <c r="AJ42" s="39">
        <f t="shared" si="42"/>
        <v>2.9999999999999805E-2</v>
      </c>
      <c r="AK42" s="39">
        <f t="shared" si="42"/>
        <v>3.0000000000000249E-2</v>
      </c>
      <c r="AL42" s="39">
        <f t="shared" si="42"/>
        <v>3.0000000000000027E-2</v>
      </c>
      <c r="AM42" s="39">
        <f t="shared" si="42"/>
        <v>2.9999999999999805E-2</v>
      </c>
      <c r="AN42" s="39">
        <f t="shared" si="42"/>
        <v>3.0000000000000027E-2</v>
      </c>
      <c r="AO42" s="39">
        <f t="shared" si="42"/>
        <v>2.0000000000000018E-2</v>
      </c>
      <c r="AP42" s="39">
        <f t="shared" si="42"/>
        <v>2.000000000000024E-2</v>
      </c>
      <c r="AQ42" s="39">
        <f t="shared" si="42"/>
        <v>2.0000000000000018E-2</v>
      </c>
      <c r="AR42" s="39">
        <f t="shared" si="42"/>
        <v>1.9999999999999796E-2</v>
      </c>
      <c r="AS42" s="39">
        <f t="shared" si="42"/>
        <v>2.000000000000024E-2</v>
      </c>
      <c r="AT42" s="39">
        <f t="shared" si="42"/>
        <v>2.0000000000000018E-2</v>
      </c>
      <c r="AU42" s="39">
        <f t="shared" si="42"/>
        <v>2.0000000000000018E-2</v>
      </c>
      <c r="AV42" s="39">
        <f t="shared" si="42"/>
        <v>1.9999999999999796E-2</v>
      </c>
      <c r="AW42" s="39">
        <f t="shared" si="42"/>
        <v>2.0000000000000018E-2</v>
      </c>
      <c r="AX42" s="39">
        <f t="shared" si="42"/>
        <v>1.9999999999999574E-2</v>
      </c>
      <c r="AY42" s="39">
        <f t="shared" si="42"/>
        <v>2.000000000000024E-2</v>
      </c>
      <c r="AZ42" s="39">
        <f t="shared" si="42"/>
        <v>-1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6"/>
      <c r="M44" s="2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Eurostat POM Portables GU</vt:lpstr>
      <vt:lpstr>Eurostat Collected Portables GU</vt:lpstr>
      <vt:lpstr>Tabelle2</vt:lpstr>
      <vt:lpstr>Overview Graphics</vt:lpstr>
      <vt:lpstr>Overview Values</vt:lpstr>
      <vt:lpstr>Market assumptions</vt:lpstr>
      <vt:lpstr>Coll. portables Zn-based</vt:lpstr>
      <vt:lpstr>Coll. portables NiMH</vt:lpstr>
      <vt:lpstr>Coll. portables Lead-acid</vt:lpstr>
      <vt:lpstr>Coll. portables NiCd</vt:lpstr>
      <vt:lpstr>Coll. portables Li-Primary</vt:lpstr>
      <vt:lpstr>POM Portables Li-Rechargeable</vt:lpstr>
      <vt:lpstr>POM Portables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 Itirit</dc:creator>
  <cp:lastModifiedBy>Maisel, Franziska</cp:lastModifiedBy>
  <dcterms:created xsi:type="dcterms:W3CDTF">2016-10-20T09:52:22Z</dcterms:created>
  <dcterms:modified xsi:type="dcterms:W3CDTF">2024-04-23T14:25:31Z</dcterms:modified>
</cp:coreProperties>
</file>