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/>
  <mc:AlternateContent xmlns:mc="http://schemas.openxmlformats.org/markup-compatibility/2006">
    <mc:Choice Requires="x15">
      <x15ac:absPath xmlns:x15ac="http://schemas.microsoft.com/office/spreadsheetml/2010/11/ac" url="C:\Users\mainuddi\Desktop\my files\3. Portable general use\"/>
    </mc:Choice>
  </mc:AlternateContent>
  <xr:revisionPtr revIDLastSave="0" documentId="13_ncr:1_{6C2E47E6-473D-4D58-A193-4C85D044C66A}" xr6:coauthVersionLast="36" xr6:coauthVersionMax="36" xr10:uidLastSave="{00000000-0000-0000-0000-000000000000}"/>
  <bookViews>
    <workbookView xWindow="0" yWindow="0" windowWidth="21840" windowHeight="13740" activeTab="1" xr2:uid="{00000000-000D-0000-FFFF-FFFF00000000}"/>
  </bookViews>
  <sheets>
    <sheet name="POM Portables GU" sheetId="10" r:id="rId1"/>
    <sheet name="POM BAU 2050" sheetId="20" r:id="rId2"/>
    <sheet name="POM REC 2050" sheetId="18" r:id="rId3"/>
    <sheet name="POM CIR 2050" sheetId="19" r:id="rId4"/>
    <sheet name="Scenarios" sheetId="16" r:id="rId5"/>
    <sheet name="EPBA countries ProSUM" sheetId="1" r:id="rId6"/>
  </sheets>
  <externalReferences>
    <externalReference r:id="rId7"/>
  </externalReferences>
  <definedNames>
    <definedName name="_xlnm._FilterDatabase" localSheetId="1" hidden="1">'POM BAU 2050'!$A$1:$AD$1</definedName>
    <definedName name="_xlnm._FilterDatabase" localSheetId="0" hidden="1">'POM Portables GU'!$A$1:$W$1</definedName>
    <definedName name="ObsAvailability">[1]Lookup!$B$7:$B$10</definedName>
    <definedName name="ObsConf">[1]Lookup!$B$13:$B$17</definedName>
    <definedName name="ObsStatus">[1]Lookup!$B$2:$B$4</definedName>
    <definedName name="RepoEnd">[1]LinkRef!$L$2:$L$15</definedName>
    <definedName name="WEEECOL">[1]LinkRef!$B$13:$T$13</definedName>
    <definedName name="WEEEREC">[1]LinkRef!$B$15:$T$15</definedName>
    <definedName name="WEEETRD">[1]LinkRef!$B$14:$T$14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9" l="1"/>
  <c r="B13" i="19"/>
  <c r="B14" i="19"/>
  <c r="B18" i="19"/>
  <c r="B23" i="19"/>
  <c r="B30" i="19"/>
  <c r="B32" i="19"/>
  <c r="B33" i="19"/>
  <c r="B3" i="19"/>
  <c r="B9" i="18"/>
  <c r="B13" i="18"/>
  <c r="B14" i="18"/>
  <c r="B18" i="18"/>
  <c r="B23" i="18"/>
  <c r="B30" i="18"/>
  <c r="B32" i="18"/>
  <c r="B33" i="18"/>
  <c r="B3" i="18"/>
  <c r="B8" i="20"/>
  <c r="C8" i="20" s="1"/>
  <c r="D8" i="20" s="1"/>
  <c r="E8" i="20" s="1"/>
  <c r="F8" i="20" s="1"/>
  <c r="G8" i="20" s="1"/>
  <c r="H8" i="20" s="1"/>
  <c r="I8" i="20" s="1"/>
  <c r="J8" i="20" s="1"/>
  <c r="K8" i="20" s="1"/>
  <c r="L8" i="20" s="1"/>
  <c r="M8" i="20" s="1"/>
  <c r="N8" i="20" s="1"/>
  <c r="O8" i="20" s="1"/>
  <c r="P8" i="20" s="1"/>
  <c r="Q8" i="20" s="1"/>
  <c r="R8" i="20" s="1"/>
  <c r="S8" i="20" s="1"/>
  <c r="T8" i="20" s="1"/>
  <c r="U8" i="20" s="1"/>
  <c r="V8" i="20" s="1"/>
  <c r="W8" i="20" s="1"/>
  <c r="X8" i="20" s="1"/>
  <c r="Y8" i="20" s="1"/>
  <c r="Z8" i="20" s="1"/>
  <c r="AA8" i="20" s="1"/>
  <c r="AB8" i="20" s="1"/>
  <c r="AC8" i="20" s="1"/>
  <c r="AD8" i="20" s="1"/>
  <c r="B12" i="20"/>
  <c r="C12" i="20" s="1"/>
  <c r="D12" i="20" s="1"/>
  <c r="E12" i="20" s="1"/>
  <c r="F12" i="20" s="1"/>
  <c r="G12" i="20" s="1"/>
  <c r="H12" i="20" s="1"/>
  <c r="I12" i="20" s="1"/>
  <c r="J12" i="20" s="1"/>
  <c r="K12" i="20" s="1"/>
  <c r="L12" i="20" s="1"/>
  <c r="M12" i="20" s="1"/>
  <c r="N12" i="20" s="1"/>
  <c r="O12" i="20" s="1"/>
  <c r="P12" i="20" s="1"/>
  <c r="Q12" i="20" s="1"/>
  <c r="R12" i="20" s="1"/>
  <c r="S12" i="20" s="1"/>
  <c r="T12" i="20" s="1"/>
  <c r="U12" i="20" s="1"/>
  <c r="V12" i="20" s="1"/>
  <c r="W12" i="20" s="1"/>
  <c r="X12" i="20" s="1"/>
  <c r="Y12" i="20" s="1"/>
  <c r="Z12" i="20" s="1"/>
  <c r="AA12" i="20" s="1"/>
  <c r="AB12" i="20" s="1"/>
  <c r="AC12" i="20" s="1"/>
  <c r="AD12" i="20" s="1"/>
  <c r="B13" i="20"/>
  <c r="C13" i="20" s="1"/>
  <c r="D13" i="20" s="1"/>
  <c r="E13" i="20" s="1"/>
  <c r="F13" i="20" s="1"/>
  <c r="G13" i="20" s="1"/>
  <c r="H13" i="20" s="1"/>
  <c r="I13" i="20" s="1"/>
  <c r="J13" i="20" s="1"/>
  <c r="K13" i="20" s="1"/>
  <c r="L13" i="20" s="1"/>
  <c r="M13" i="20" s="1"/>
  <c r="N13" i="20" s="1"/>
  <c r="O13" i="20" s="1"/>
  <c r="P13" i="20" s="1"/>
  <c r="Q13" i="20" s="1"/>
  <c r="R13" i="20" s="1"/>
  <c r="S13" i="20" s="1"/>
  <c r="T13" i="20" s="1"/>
  <c r="U13" i="20" s="1"/>
  <c r="V13" i="20" s="1"/>
  <c r="W13" i="20" s="1"/>
  <c r="X13" i="20" s="1"/>
  <c r="Y13" i="20" s="1"/>
  <c r="Z13" i="20" s="1"/>
  <c r="AA13" i="20" s="1"/>
  <c r="AB13" i="20" s="1"/>
  <c r="AC13" i="20" s="1"/>
  <c r="AD13" i="20" s="1"/>
  <c r="B17" i="20"/>
  <c r="C17" i="20" s="1"/>
  <c r="D17" i="20" s="1"/>
  <c r="E17" i="20" s="1"/>
  <c r="F17" i="20" s="1"/>
  <c r="G17" i="20" s="1"/>
  <c r="H17" i="20" s="1"/>
  <c r="I17" i="20" s="1"/>
  <c r="J17" i="20" s="1"/>
  <c r="K17" i="20" s="1"/>
  <c r="L17" i="20" s="1"/>
  <c r="M17" i="20" s="1"/>
  <c r="N17" i="20" s="1"/>
  <c r="O17" i="20" s="1"/>
  <c r="P17" i="20" s="1"/>
  <c r="Q17" i="20" s="1"/>
  <c r="R17" i="20" s="1"/>
  <c r="S17" i="20" s="1"/>
  <c r="T17" i="20" s="1"/>
  <c r="U17" i="20" s="1"/>
  <c r="V17" i="20" s="1"/>
  <c r="W17" i="20" s="1"/>
  <c r="X17" i="20" s="1"/>
  <c r="Y17" i="20" s="1"/>
  <c r="Z17" i="20" s="1"/>
  <c r="AA17" i="20" s="1"/>
  <c r="AB17" i="20" s="1"/>
  <c r="AC17" i="20" s="1"/>
  <c r="AD17" i="20" s="1"/>
  <c r="B22" i="20"/>
  <c r="C22" i="20" s="1"/>
  <c r="D22" i="20" s="1"/>
  <c r="E22" i="20" s="1"/>
  <c r="F22" i="20" s="1"/>
  <c r="G22" i="20" s="1"/>
  <c r="H22" i="20" s="1"/>
  <c r="I22" i="20" s="1"/>
  <c r="J22" i="20" s="1"/>
  <c r="K22" i="20" s="1"/>
  <c r="L22" i="20" s="1"/>
  <c r="M22" i="20" s="1"/>
  <c r="N22" i="20" s="1"/>
  <c r="O22" i="20" s="1"/>
  <c r="P22" i="20" s="1"/>
  <c r="Q22" i="20" s="1"/>
  <c r="R22" i="20" s="1"/>
  <c r="S22" i="20" s="1"/>
  <c r="T22" i="20" s="1"/>
  <c r="U22" i="20" s="1"/>
  <c r="V22" i="20" s="1"/>
  <c r="W22" i="20" s="1"/>
  <c r="X22" i="20" s="1"/>
  <c r="Y22" i="20" s="1"/>
  <c r="Z22" i="20" s="1"/>
  <c r="AA22" i="20" s="1"/>
  <c r="AB22" i="20" s="1"/>
  <c r="AC22" i="20" s="1"/>
  <c r="AD22" i="20" s="1"/>
  <c r="B29" i="20"/>
  <c r="C29" i="20" s="1"/>
  <c r="D29" i="20" s="1"/>
  <c r="E29" i="20" s="1"/>
  <c r="F29" i="20" s="1"/>
  <c r="G29" i="20" s="1"/>
  <c r="H29" i="20" s="1"/>
  <c r="I29" i="20" s="1"/>
  <c r="J29" i="20" s="1"/>
  <c r="K29" i="20" s="1"/>
  <c r="L29" i="20" s="1"/>
  <c r="M29" i="20" s="1"/>
  <c r="N29" i="20" s="1"/>
  <c r="O29" i="20" s="1"/>
  <c r="P29" i="20" s="1"/>
  <c r="Q29" i="20" s="1"/>
  <c r="R29" i="20" s="1"/>
  <c r="S29" i="20" s="1"/>
  <c r="T29" i="20" s="1"/>
  <c r="U29" i="20" s="1"/>
  <c r="V29" i="20" s="1"/>
  <c r="W29" i="20" s="1"/>
  <c r="X29" i="20" s="1"/>
  <c r="Y29" i="20" s="1"/>
  <c r="Z29" i="20" s="1"/>
  <c r="AA29" i="20" s="1"/>
  <c r="AB29" i="20" s="1"/>
  <c r="AC29" i="20" s="1"/>
  <c r="AD29" i="20" s="1"/>
  <c r="B31" i="20"/>
  <c r="C31" i="20" s="1"/>
  <c r="D31" i="20" s="1"/>
  <c r="E31" i="20" s="1"/>
  <c r="F31" i="20" s="1"/>
  <c r="G31" i="20" s="1"/>
  <c r="H31" i="20" s="1"/>
  <c r="I31" i="20" s="1"/>
  <c r="J31" i="20" s="1"/>
  <c r="K31" i="20" s="1"/>
  <c r="L31" i="20" s="1"/>
  <c r="M31" i="20" s="1"/>
  <c r="N31" i="20" s="1"/>
  <c r="O31" i="20" s="1"/>
  <c r="P31" i="20" s="1"/>
  <c r="Q31" i="20" s="1"/>
  <c r="R31" i="20" s="1"/>
  <c r="S31" i="20" s="1"/>
  <c r="T31" i="20" s="1"/>
  <c r="U31" i="20" s="1"/>
  <c r="V31" i="20" s="1"/>
  <c r="W31" i="20" s="1"/>
  <c r="X31" i="20" s="1"/>
  <c r="Y31" i="20" s="1"/>
  <c r="Z31" i="20" s="1"/>
  <c r="AA31" i="20" s="1"/>
  <c r="AB31" i="20" s="1"/>
  <c r="AC31" i="20" s="1"/>
  <c r="AD31" i="20" s="1"/>
  <c r="B32" i="20"/>
  <c r="C32" i="20" s="1"/>
  <c r="D32" i="20" s="1"/>
  <c r="E32" i="20" s="1"/>
  <c r="F32" i="20" s="1"/>
  <c r="G32" i="20" s="1"/>
  <c r="H32" i="20" s="1"/>
  <c r="I32" i="20" s="1"/>
  <c r="J32" i="20" s="1"/>
  <c r="K32" i="20" s="1"/>
  <c r="L32" i="20" s="1"/>
  <c r="M32" i="20" s="1"/>
  <c r="N32" i="20" s="1"/>
  <c r="O32" i="20" s="1"/>
  <c r="P32" i="20" s="1"/>
  <c r="Q32" i="20" s="1"/>
  <c r="R32" i="20" s="1"/>
  <c r="S32" i="20" s="1"/>
  <c r="T32" i="20" s="1"/>
  <c r="U32" i="20" s="1"/>
  <c r="V32" i="20" s="1"/>
  <c r="W32" i="20" s="1"/>
  <c r="X32" i="20" s="1"/>
  <c r="Y32" i="20" s="1"/>
  <c r="Z32" i="20" s="1"/>
  <c r="AA32" i="20" s="1"/>
  <c r="AB32" i="20" s="1"/>
  <c r="AC32" i="20" s="1"/>
  <c r="AD32" i="20" s="1"/>
  <c r="B2" i="20"/>
  <c r="C2" i="20" s="1"/>
  <c r="D2" i="20" s="1"/>
  <c r="E2" i="20" s="1"/>
  <c r="F2" i="20" s="1"/>
  <c r="G2" i="20" s="1"/>
  <c r="H2" i="20" s="1"/>
  <c r="I2" i="20" s="1"/>
  <c r="J2" i="20" s="1"/>
  <c r="K2" i="20" s="1"/>
  <c r="L2" i="20" s="1"/>
  <c r="M2" i="20" s="1"/>
  <c r="N2" i="20" s="1"/>
  <c r="O2" i="20" s="1"/>
  <c r="P2" i="20" s="1"/>
  <c r="Q2" i="20" s="1"/>
  <c r="R2" i="20" s="1"/>
  <c r="S2" i="20" s="1"/>
  <c r="T2" i="20" s="1"/>
  <c r="U2" i="20" s="1"/>
  <c r="V2" i="20" s="1"/>
  <c r="W2" i="20" s="1"/>
  <c r="X2" i="20" s="1"/>
  <c r="Y2" i="20" s="1"/>
  <c r="Z2" i="20" s="1"/>
  <c r="AA2" i="20" s="1"/>
  <c r="AB2" i="20" s="1"/>
  <c r="AC2" i="20" s="1"/>
  <c r="AD2" i="20" s="1"/>
  <c r="C3" i="19" l="1"/>
  <c r="C33" i="19"/>
  <c r="D33" i="19" s="1"/>
  <c r="E33" i="19" s="1"/>
  <c r="F33" i="19" s="1"/>
  <c r="G33" i="19" s="1"/>
  <c r="H33" i="19" s="1"/>
  <c r="I33" i="19" s="1"/>
  <c r="J33" i="19" s="1"/>
  <c r="K33" i="19" s="1"/>
  <c r="L33" i="19" s="1"/>
  <c r="M33" i="19" s="1"/>
  <c r="N33" i="19" s="1"/>
  <c r="O33" i="19" s="1"/>
  <c r="P33" i="19" s="1"/>
  <c r="Q33" i="19" s="1"/>
  <c r="R33" i="19" s="1"/>
  <c r="S33" i="19" s="1"/>
  <c r="T33" i="19" s="1"/>
  <c r="U33" i="19" s="1"/>
  <c r="V33" i="19" s="1"/>
  <c r="W33" i="19" s="1"/>
  <c r="X33" i="19" s="1"/>
  <c r="Y33" i="19" s="1"/>
  <c r="Z33" i="19" s="1"/>
  <c r="AA33" i="19" s="1"/>
  <c r="AB33" i="19" s="1"/>
  <c r="AC33" i="19" s="1"/>
  <c r="AD33" i="19" s="1"/>
  <c r="C32" i="19"/>
  <c r="D32" i="19" s="1"/>
  <c r="E32" i="19" s="1"/>
  <c r="F32" i="19" s="1"/>
  <c r="G32" i="19" s="1"/>
  <c r="H32" i="19" s="1"/>
  <c r="I32" i="19" s="1"/>
  <c r="J32" i="19" s="1"/>
  <c r="K32" i="19" s="1"/>
  <c r="L32" i="19" s="1"/>
  <c r="M32" i="19" s="1"/>
  <c r="N32" i="19" s="1"/>
  <c r="O32" i="19" s="1"/>
  <c r="P32" i="19" s="1"/>
  <c r="Q32" i="19" s="1"/>
  <c r="R32" i="19" s="1"/>
  <c r="S32" i="19" s="1"/>
  <c r="T32" i="19" s="1"/>
  <c r="U32" i="19" s="1"/>
  <c r="V32" i="19" s="1"/>
  <c r="W32" i="19" s="1"/>
  <c r="X32" i="19" s="1"/>
  <c r="Y32" i="19" s="1"/>
  <c r="Z32" i="19" s="1"/>
  <c r="AA32" i="19" s="1"/>
  <c r="AB32" i="19" s="1"/>
  <c r="AC32" i="19" s="1"/>
  <c r="AD32" i="19" s="1"/>
  <c r="C30" i="19"/>
  <c r="D30" i="19" s="1"/>
  <c r="E30" i="19" s="1"/>
  <c r="F30" i="19" s="1"/>
  <c r="G30" i="19" s="1"/>
  <c r="H30" i="19" s="1"/>
  <c r="I30" i="19" s="1"/>
  <c r="J30" i="19" s="1"/>
  <c r="K30" i="19" s="1"/>
  <c r="L30" i="19" s="1"/>
  <c r="M30" i="19" s="1"/>
  <c r="N30" i="19" s="1"/>
  <c r="O30" i="19" s="1"/>
  <c r="P30" i="19" s="1"/>
  <c r="Q30" i="19" s="1"/>
  <c r="R30" i="19" s="1"/>
  <c r="S30" i="19" s="1"/>
  <c r="T30" i="19" s="1"/>
  <c r="U30" i="19" s="1"/>
  <c r="V30" i="19" s="1"/>
  <c r="W30" i="19" s="1"/>
  <c r="X30" i="19" s="1"/>
  <c r="Y30" i="19" s="1"/>
  <c r="Z30" i="19" s="1"/>
  <c r="AA30" i="19" s="1"/>
  <c r="AB30" i="19" s="1"/>
  <c r="AC30" i="19" s="1"/>
  <c r="AD30" i="19" s="1"/>
  <c r="C23" i="19"/>
  <c r="D23" i="19" s="1"/>
  <c r="E23" i="19" s="1"/>
  <c r="F23" i="19" s="1"/>
  <c r="G23" i="19" s="1"/>
  <c r="H23" i="19" s="1"/>
  <c r="I23" i="19" s="1"/>
  <c r="J23" i="19" s="1"/>
  <c r="K23" i="19" s="1"/>
  <c r="L23" i="19" s="1"/>
  <c r="M23" i="19" s="1"/>
  <c r="N23" i="19" s="1"/>
  <c r="O23" i="19" s="1"/>
  <c r="P23" i="19" s="1"/>
  <c r="Q23" i="19" s="1"/>
  <c r="R23" i="19" s="1"/>
  <c r="S23" i="19" s="1"/>
  <c r="T23" i="19" s="1"/>
  <c r="U23" i="19" s="1"/>
  <c r="V23" i="19" s="1"/>
  <c r="W23" i="19" s="1"/>
  <c r="X23" i="19" s="1"/>
  <c r="Y23" i="19" s="1"/>
  <c r="Z23" i="19" s="1"/>
  <c r="AA23" i="19" s="1"/>
  <c r="AB23" i="19" s="1"/>
  <c r="AC23" i="19" s="1"/>
  <c r="AD23" i="19" s="1"/>
  <c r="C18" i="19"/>
  <c r="D18" i="19" s="1"/>
  <c r="E18" i="19" s="1"/>
  <c r="F18" i="19" s="1"/>
  <c r="G18" i="19" s="1"/>
  <c r="H18" i="19" s="1"/>
  <c r="I18" i="19" s="1"/>
  <c r="J18" i="19" s="1"/>
  <c r="K18" i="19" s="1"/>
  <c r="L18" i="19" s="1"/>
  <c r="M18" i="19" s="1"/>
  <c r="N18" i="19" s="1"/>
  <c r="O18" i="19" s="1"/>
  <c r="P18" i="19" s="1"/>
  <c r="Q18" i="19" s="1"/>
  <c r="R18" i="19" s="1"/>
  <c r="S18" i="19" s="1"/>
  <c r="T18" i="19" s="1"/>
  <c r="U18" i="19" s="1"/>
  <c r="V18" i="19" s="1"/>
  <c r="W18" i="19" s="1"/>
  <c r="X18" i="19" s="1"/>
  <c r="Y18" i="19" s="1"/>
  <c r="Z18" i="19" s="1"/>
  <c r="AA18" i="19" s="1"/>
  <c r="AB18" i="19" s="1"/>
  <c r="AC18" i="19" s="1"/>
  <c r="AD18" i="19" s="1"/>
  <c r="C14" i="19"/>
  <c r="D14" i="19" s="1"/>
  <c r="E14" i="19" s="1"/>
  <c r="F14" i="19" s="1"/>
  <c r="G14" i="19" s="1"/>
  <c r="H14" i="19" s="1"/>
  <c r="I14" i="19" s="1"/>
  <c r="J14" i="19" s="1"/>
  <c r="K14" i="19" s="1"/>
  <c r="L14" i="19" s="1"/>
  <c r="M14" i="19" s="1"/>
  <c r="N14" i="19" s="1"/>
  <c r="O14" i="19" s="1"/>
  <c r="P14" i="19" s="1"/>
  <c r="Q14" i="19" s="1"/>
  <c r="R14" i="19" s="1"/>
  <c r="S14" i="19" s="1"/>
  <c r="T14" i="19" s="1"/>
  <c r="U14" i="19" s="1"/>
  <c r="V14" i="19" s="1"/>
  <c r="W14" i="19" s="1"/>
  <c r="X14" i="19" s="1"/>
  <c r="Y14" i="19" s="1"/>
  <c r="Z14" i="19" s="1"/>
  <c r="AA14" i="19" s="1"/>
  <c r="AB14" i="19" s="1"/>
  <c r="AC14" i="19" s="1"/>
  <c r="AD14" i="19" s="1"/>
  <c r="C13" i="19"/>
  <c r="D13" i="19" s="1"/>
  <c r="E13" i="19" s="1"/>
  <c r="F13" i="19" s="1"/>
  <c r="G13" i="19" s="1"/>
  <c r="H13" i="19" s="1"/>
  <c r="I13" i="19" s="1"/>
  <c r="J13" i="19" s="1"/>
  <c r="K13" i="19" s="1"/>
  <c r="L13" i="19" s="1"/>
  <c r="M13" i="19" s="1"/>
  <c r="N13" i="19" s="1"/>
  <c r="O13" i="19" s="1"/>
  <c r="P13" i="19" s="1"/>
  <c r="Q13" i="19" s="1"/>
  <c r="R13" i="19" s="1"/>
  <c r="S13" i="19" s="1"/>
  <c r="T13" i="19" s="1"/>
  <c r="U13" i="19" s="1"/>
  <c r="V13" i="19" s="1"/>
  <c r="W13" i="19" s="1"/>
  <c r="X13" i="19" s="1"/>
  <c r="Y13" i="19" s="1"/>
  <c r="Z13" i="19" s="1"/>
  <c r="AA13" i="19" s="1"/>
  <c r="AB13" i="19" s="1"/>
  <c r="AC13" i="19" s="1"/>
  <c r="AD13" i="19" s="1"/>
  <c r="C9" i="19"/>
  <c r="D9" i="19" s="1"/>
  <c r="E9" i="19" s="1"/>
  <c r="F9" i="19" s="1"/>
  <c r="G9" i="19" s="1"/>
  <c r="H9" i="19" s="1"/>
  <c r="I9" i="19" s="1"/>
  <c r="J9" i="19" s="1"/>
  <c r="K9" i="19" s="1"/>
  <c r="L9" i="19" s="1"/>
  <c r="M9" i="19" s="1"/>
  <c r="N9" i="19" s="1"/>
  <c r="O9" i="19" s="1"/>
  <c r="P9" i="19" s="1"/>
  <c r="Q9" i="19" s="1"/>
  <c r="R9" i="19" s="1"/>
  <c r="S9" i="19" s="1"/>
  <c r="T9" i="19" s="1"/>
  <c r="U9" i="19" s="1"/>
  <c r="V9" i="19" s="1"/>
  <c r="W9" i="19" s="1"/>
  <c r="X9" i="19" s="1"/>
  <c r="Y9" i="19" s="1"/>
  <c r="Z9" i="19" s="1"/>
  <c r="AA9" i="19" s="1"/>
  <c r="AB9" i="19" s="1"/>
  <c r="AC9" i="19" s="1"/>
  <c r="AD9" i="19" s="1"/>
  <c r="C33" i="18"/>
  <c r="D33" i="18" s="1"/>
  <c r="E33" i="18" s="1"/>
  <c r="F33" i="18" s="1"/>
  <c r="G33" i="18" s="1"/>
  <c r="H33" i="18" s="1"/>
  <c r="I33" i="18" s="1"/>
  <c r="J33" i="18" s="1"/>
  <c r="K33" i="18" s="1"/>
  <c r="L33" i="18" s="1"/>
  <c r="M33" i="18" s="1"/>
  <c r="N33" i="18" s="1"/>
  <c r="O33" i="18" s="1"/>
  <c r="P33" i="18" s="1"/>
  <c r="Q33" i="18" s="1"/>
  <c r="R33" i="18" s="1"/>
  <c r="S33" i="18" s="1"/>
  <c r="T33" i="18" s="1"/>
  <c r="U33" i="18" s="1"/>
  <c r="V33" i="18" s="1"/>
  <c r="W33" i="18" s="1"/>
  <c r="X33" i="18" s="1"/>
  <c r="Y33" i="18" s="1"/>
  <c r="Z33" i="18" s="1"/>
  <c r="AA33" i="18" s="1"/>
  <c r="AB33" i="18" s="1"/>
  <c r="AC33" i="18" s="1"/>
  <c r="AD33" i="18" s="1"/>
  <c r="C32" i="18"/>
  <c r="D32" i="18" s="1"/>
  <c r="E32" i="18" s="1"/>
  <c r="F32" i="18" s="1"/>
  <c r="G32" i="18" s="1"/>
  <c r="H32" i="18" s="1"/>
  <c r="I32" i="18" s="1"/>
  <c r="J32" i="18" s="1"/>
  <c r="K32" i="18" s="1"/>
  <c r="L32" i="18" s="1"/>
  <c r="M32" i="18" s="1"/>
  <c r="N32" i="18" s="1"/>
  <c r="O32" i="18" s="1"/>
  <c r="P32" i="18" s="1"/>
  <c r="Q32" i="18" s="1"/>
  <c r="R32" i="18" s="1"/>
  <c r="S32" i="18" s="1"/>
  <c r="T32" i="18" s="1"/>
  <c r="U32" i="18" s="1"/>
  <c r="V32" i="18" s="1"/>
  <c r="W32" i="18" s="1"/>
  <c r="X32" i="18" s="1"/>
  <c r="Y32" i="18" s="1"/>
  <c r="Z32" i="18" s="1"/>
  <c r="AA32" i="18" s="1"/>
  <c r="AB32" i="18" s="1"/>
  <c r="AC32" i="18" s="1"/>
  <c r="AD32" i="18" s="1"/>
  <c r="C30" i="18"/>
  <c r="D30" i="18" s="1"/>
  <c r="E30" i="18" s="1"/>
  <c r="F30" i="18" s="1"/>
  <c r="G30" i="18" s="1"/>
  <c r="H30" i="18" s="1"/>
  <c r="I30" i="18" s="1"/>
  <c r="J30" i="18" s="1"/>
  <c r="K30" i="18" s="1"/>
  <c r="L30" i="18" s="1"/>
  <c r="M30" i="18" s="1"/>
  <c r="N30" i="18" s="1"/>
  <c r="O30" i="18" s="1"/>
  <c r="P30" i="18" s="1"/>
  <c r="Q30" i="18" s="1"/>
  <c r="R30" i="18" s="1"/>
  <c r="S30" i="18" s="1"/>
  <c r="T30" i="18" s="1"/>
  <c r="U30" i="18" s="1"/>
  <c r="V30" i="18" s="1"/>
  <c r="W30" i="18" s="1"/>
  <c r="X30" i="18" s="1"/>
  <c r="Y30" i="18" s="1"/>
  <c r="Z30" i="18" s="1"/>
  <c r="AA30" i="18" s="1"/>
  <c r="AB30" i="18" s="1"/>
  <c r="AC30" i="18" s="1"/>
  <c r="AD30" i="18" s="1"/>
  <c r="C23" i="18"/>
  <c r="D23" i="18" s="1"/>
  <c r="E23" i="18" s="1"/>
  <c r="F23" i="18" s="1"/>
  <c r="G23" i="18" s="1"/>
  <c r="H23" i="18" s="1"/>
  <c r="I23" i="18" s="1"/>
  <c r="J23" i="18" s="1"/>
  <c r="K23" i="18" s="1"/>
  <c r="L23" i="18" s="1"/>
  <c r="M23" i="18" s="1"/>
  <c r="N23" i="18" s="1"/>
  <c r="O23" i="18" s="1"/>
  <c r="P23" i="18" s="1"/>
  <c r="Q23" i="18" s="1"/>
  <c r="R23" i="18" s="1"/>
  <c r="S23" i="18" s="1"/>
  <c r="T23" i="18" s="1"/>
  <c r="U23" i="18" s="1"/>
  <c r="V23" i="18" s="1"/>
  <c r="W23" i="18" s="1"/>
  <c r="X23" i="18" s="1"/>
  <c r="Y23" i="18" s="1"/>
  <c r="Z23" i="18" s="1"/>
  <c r="AA23" i="18" s="1"/>
  <c r="AB23" i="18" s="1"/>
  <c r="AC23" i="18" s="1"/>
  <c r="AD23" i="18" s="1"/>
  <c r="C18" i="18"/>
  <c r="D18" i="18" s="1"/>
  <c r="E18" i="18" s="1"/>
  <c r="F18" i="18" s="1"/>
  <c r="G18" i="18" s="1"/>
  <c r="H18" i="18" s="1"/>
  <c r="I18" i="18" s="1"/>
  <c r="J18" i="18" s="1"/>
  <c r="K18" i="18" s="1"/>
  <c r="L18" i="18" s="1"/>
  <c r="M18" i="18" s="1"/>
  <c r="N18" i="18" s="1"/>
  <c r="O18" i="18" s="1"/>
  <c r="P18" i="18" s="1"/>
  <c r="Q18" i="18" s="1"/>
  <c r="R18" i="18" s="1"/>
  <c r="S18" i="18" s="1"/>
  <c r="T18" i="18" s="1"/>
  <c r="U18" i="18" s="1"/>
  <c r="V18" i="18" s="1"/>
  <c r="W18" i="18" s="1"/>
  <c r="X18" i="18" s="1"/>
  <c r="Y18" i="18" s="1"/>
  <c r="Z18" i="18" s="1"/>
  <c r="AA18" i="18" s="1"/>
  <c r="AB18" i="18" s="1"/>
  <c r="AC18" i="18" s="1"/>
  <c r="AD18" i="18" s="1"/>
  <c r="C14" i="18"/>
  <c r="D14" i="18" s="1"/>
  <c r="E14" i="18" s="1"/>
  <c r="F14" i="18" s="1"/>
  <c r="G14" i="18" s="1"/>
  <c r="H14" i="18" s="1"/>
  <c r="I14" i="18" s="1"/>
  <c r="J14" i="18" s="1"/>
  <c r="K14" i="18" s="1"/>
  <c r="L14" i="18" s="1"/>
  <c r="M14" i="18" s="1"/>
  <c r="N14" i="18" s="1"/>
  <c r="O14" i="18" s="1"/>
  <c r="P14" i="18" s="1"/>
  <c r="Q14" i="18" s="1"/>
  <c r="R14" i="18" s="1"/>
  <c r="S14" i="18" s="1"/>
  <c r="T14" i="18" s="1"/>
  <c r="U14" i="18" s="1"/>
  <c r="V14" i="18" s="1"/>
  <c r="W14" i="18" s="1"/>
  <c r="X14" i="18" s="1"/>
  <c r="Y14" i="18" s="1"/>
  <c r="Z14" i="18" s="1"/>
  <c r="AA14" i="18" s="1"/>
  <c r="AB14" i="18" s="1"/>
  <c r="AC14" i="18" s="1"/>
  <c r="AD14" i="18" s="1"/>
  <c r="C13" i="18"/>
  <c r="D13" i="18" s="1"/>
  <c r="E13" i="18" s="1"/>
  <c r="F13" i="18" s="1"/>
  <c r="G13" i="18" s="1"/>
  <c r="H13" i="18" s="1"/>
  <c r="I13" i="18" s="1"/>
  <c r="J13" i="18" s="1"/>
  <c r="K13" i="18" s="1"/>
  <c r="L13" i="18" s="1"/>
  <c r="M13" i="18" s="1"/>
  <c r="N13" i="18" s="1"/>
  <c r="O13" i="18" s="1"/>
  <c r="P13" i="18" s="1"/>
  <c r="Q13" i="18" s="1"/>
  <c r="R13" i="18" s="1"/>
  <c r="S13" i="18" s="1"/>
  <c r="T13" i="18" s="1"/>
  <c r="U13" i="18" s="1"/>
  <c r="V13" i="18" s="1"/>
  <c r="W13" i="18" s="1"/>
  <c r="X13" i="18" s="1"/>
  <c r="Y13" i="18" s="1"/>
  <c r="Z13" i="18" s="1"/>
  <c r="AA13" i="18" s="1"/>
  <c r="AB13" i="18" s="1"/>
  <c r="AC13" i="18" s="1"/>
  <c r="AD13" i="18" s="1"/>
  <c r="C9" i="18"/>
  <c r="D9" i="18" s="1"/>
  <c r="E9" i="18" s="1"/>
  <c r="F9" i="18" s="1"/>
  <c r="G9" i="18" s="1"/>
  <c r="H9" i="18" s="1"/>
  <c r="I9" i="18" s="1"/>
  <c r="J9" i="18" s="1"/>
  <c r="K9" i="18" s="1"/>
  <c r="L9" i="18" s="1"/>
  <c r="M9" i="18" s="1"/>
  <c r="N9" i="18" s="1"/>
  <c r="O9" i="18" s="1"/>
  <c r="P9" i="18" s="1"/>
  <c r="Q9" i="18" s="1"/>
  <c r="R9" i="18" s="1"/>
  <c r="S9" i="18" s="1"/>
  <c r="T9" i="18" s="1"/>
  <c r="U9" i="18" s="1"/>
  <c r="V9" i="18" s="1"/>
  <c r="W9" i="18" s="1"/>
  <c r="X9" i="18" s="1"/>
  <c r="Y9" i="18" s="1"/>
  <c r="Z9" i="18" s="1"/>
  <c r="AA9" i="18" s="1"/>
  <c r="AB9" i="18" s="1"/>
  <c r="AC9" i="18" s="1"/>
  <c r="AD9" i="18" s="1"/>
  <c r="C3" i="18"/>
  <c r="D3" i="18" s="1"/>
  <c r="E3" i="18" s="1"/>
  <c r="F3" i="18" s="1"/>
  <c r="G3" i="18" s="1"/>
  <c r="H3" i="18" s="1"/>
  <c r="I3" i="18" s="1"/>
  <c r="J3" i="18" s="1"/>
  <c r="K3" i="18" s="1"/>
  <c r="L3" i="18" s="1"/>
  <c r="M3" i="18" s="1"/>
  <c r="N3" i="18" s="1"/>
  <c r="O3" i="18" s="1"/>
  <c r="P3" i="18" s="1"/>
  <c r="Q3" i="18" s="1"/>
  <c r="R3" i="18" s="1"/>
  <c r="S3" i="18" s="1"/>
  <c r="T3" i="18" s="1"/>
  <c r="U3" i="18" s="1"/>
  <c r="V3" i="18" s="1"/>
  <c r="W3" i="18" s="1"/>
  <c r="X3" i="18" s="1"/>
  <c r="Y3" i="18" s="1"/>
  <c r="Z3" i="18" s="1"/>
  <c r="AA3" i="18" s="1"/>
  <c r="AB3" i="18" s="1"/>
  <c r="AC3" i="18" s="1"/>
  <c r="AD3" i="18" s="1"/>
  <c r="D3" i="19" l="1"/>
  <c r="E3" i="19" l="1"/>
  <c r="W10" i="10"/>
  <c r="W11" i="10"/>
  <c r="W9" i="10"/>
  <c r="W30" i="10"/>
  <c r="W24" i="10"/>
  <c r="W25" i="10"/>
  <c r="W26" i="10"/>
  <c r="W27" i="10"/>
  <c r="W28" i="10"/>
  <c r="W23" i="10"/>
  <c r="W19" i="10"/>
  <c r="W20" i="10"/>
  <c r="W21" i="10"/>
  <c r="W18" i="10"/>
  <c r="W16" i="10"/>
  <c r="W14" i="10"/>
  <c r="W5" i="10"/>
  <c r="W6" i="10"/>
  <c r="W7" i="10"/>
  <c r="W3" i="10"/>
  <c r="V4" i="10"/>
  <c r="W4" i="10" s="1"/>
  <c r="Q15" i="10"/>
  <c r="R15" i="10" s="1"/>
  <c r="S15" i="10" s="1"/>
  <c r="T15" i="10" s="1"/>
  <c r="U15" i="10" s="1"/>
  <c r="V15" i="10" s="1"/>
  <c r="W15" i="10" s="1"/>
  <c r="I2" i="10"/>
  <c r="H2" i="10" s="1"/>
  <c r="G2" i="10" s="1"/>
  <c r="F2" i="10" s="1"/>
  <c r="E2" i="10" s="1"/>
  <c r="D2" i="10" s="1"/>
  <c r="C2" i="10" s="1"/>
  <c r="B2" i="10" s="1"/>
  <c r="I3" i="10"/>
  <c r="H3" i="10" s="1"/>
  <c r="G3" i="10" s="1"/>
  <c r="F3" i="10" s="1"/>
  <c r="E3" i="10" s="1"/>
  <c r="D3" i="10" s="1"/>
  <c r="C3" i="10" s="1"/>
  <c r="B3" i="10" s="1"/>
  <c r="I4" i="10"/>
  <c r="H4" i="10" s="1"/>
  <c r="G4" i="10" s="1"/>
  <c r="F4" i="10" s="1"/>
  <c r="E4" i="10" s="1"/>
  <c r="D4" i="10" s="1"/>
  <c r="C4" i="10" s="1"/>
  <c r="B4" i="10" s="1"/>
  <c r="I5" i="10"/>
  <c r="H5" i="10" s="1"/>
  <c r="G5" i="10" s="1"/>
  <c r="F5" i="10" s="1"/>
  <c r="E5" i="10" s="1"/>
  <c r="D5" i="10" s="1"/>
  <c r="C5" i="10" s="1"/>
  <c r="B5" i="10" s="1"/>
  <c r="I6" i="10"/>
  <c r="H6" i="10" s="1"/>
  <c r="G6" i="10" s="1"/>
  <c r="F6" i="10" s="1"/>
  <c r="E6" i="10" s="1"/>
  <c r="D6" i="10" s="1"/>
  <c r="C6" i="10" s="1"/>
  <c r="B6" i="10" s="1"/>
  <c r="I7" i="10"/>
  <c r="H7" i="10" s="1"/>
  <c r="G7" i="10" s="1"/>
  <c r="F7" i="10" s="1"/>
  <c r="E7" i="10" s="1"/>
  <c r="D7" i="10" s="1"/>
  <c r="C7" i="10" s="1"/>
  <c r="B7" i="10" s="1"/>
  <c r="J32" i="10"/>
  <c r="I32" i="10" s="1"/>
  <c r="H32" i="10" s="1"/>
  <c r="G32" i="10" s="1"/>
  <c r="F32" i="10" s="1"/>
  <c r="E32" i="10" s="1"/>
  <c r="D32" i="10" s="1"/>
  <c r="C32" i="10" s="1"/>
  <c r="B32" i="10" s="1"/>
  <c r="J28" i="10"/>
  <c r="I28" i="10" s="1"/>
  <c r="H28" i="10" s="1"/>
  <c r="G28" i="10" s="1"/>
  <c r="F28" i="10" s="1"/>
  <c r="E28" i="10" s="1"/>
  <c r="D28" i="10" s="1"/>
  <c r="C28" i="10" s="1"/>
  <c r="B28" i="10" s="1"/>
  <c r="J26" i="10"/>
  <c r="I26" i="10" s="1"/>
  <c r="H26" i="10" s="1"/>
  <c r="G26" i="10" s="1"/>
  <c r="F26" i="10" s="1"/>
  <c r="E26" i="10" s="1"/>
  <c r="D26" i="10" s="1"/>
  <c r="C26" i="10" s="1"/>
  <c r="B26" i="10" s="1"/>
  <c r="K27" i="10"/>
  <c r="J27" i="10" s="1"/>
  <c r="I27" i="10" s="1"/>
  <c r="H27" i="10" s="1"/>
  <c r="G27" i="10" s="1"/>
  <c r="F27" i="10" s="1"/>
  <c r="E27" i="10" s="1"/>
  <c r="D27" i="10" s="1"/>
  <c r="C27" i="10" s="1"/>
  <c r="B27" i="10" s="1"/>
  <c r="J23" i="10"/>
  <c r="I23" i="10" s="1"/>
  <c r="H23" i="10" s="1"/>
  <c r="G23" i="10" s="1"/>
  <c r="F23" i="10" s="1"/>
  <c r="E23" i="10" s="1"/>
  <c r="D23" i="10" s="1"/>
  <c r="C23" i="10" s="1"/>
  <c r="B23" i="10" s="1"/>
  <c r="J21" i="10"/>
  <c r="I21" i="10" s="1"/>
  <c r="H21" i="10" s="1"/>
  <c r="G21" i="10" s="1"/>
  <c r="F21" i="10" s="1"/>
  <c r="E21" i="10" s="1"/>
  <c r="D21" i="10" s="1"/>
  <c r="C21" i="10" s="1"/>
  <c r="B21" i="10" s="1"/>
  <c r="I19" i="10"/>
  <c r="H19" i="10" s="1"/>
  <c r="G19" i="10" s="1"/>
  <c r="F19" i="10" s="1"/>
  <c r="E19" i="10" s="1"/>
  <c r="D19" i="10" s="1"/>
  <c r="C19" i="10" s="1"/>
  <c r="B19" i="10" s="1"/>
  <c r="I20" i="10"/>
  <c r="H20" i="10" s="1"/>
  <c r="G20" i="10" s="1"/>
  <c r="F20" i="10" s="1"/>
  <c r="E20" i="10" s="1"/>
  <c r="D20" i="10" s="1"/>
  <c r="C20" i="10" s="1"/>
  <c r="B20" i="10" s="1"/>
  <c r="I22" i="10"/>
  <c r="H22" i="10" s="1"/>
  <c r="G22" i="10" s="1"/>
  <c r="F22" i="10" s="1"/>
  <c r="E22" i="10" s="1"/>
  <c r="D22" i="10" s="1"/>
  <c r="C22" i="10" s="1"/>
  <c r="B22" i="10" s="1"/>
  <c r="I24" i="10"/>
  <c r="H24" i="10" s="1"/>
  <c r="G24" i="10" s="1"/>
  <c r="F24" i="10" s="1"/>
  <c r="E24" i="10" s="1"/>
  <c r="D24" i="10" s="1"/>
  <c r="C24" i="10" s="1"/>
  <c r="B24" i="10" s="1"/>
  <c r="I25" i="10"/>
  <c r="H25" i="10" s="1"/>
  <c r="G25" i="10" s="1"/>
  <c r="F25" i="10" s="1"/>
  <c r="E25" i="10" s="1"/>
  <c r="D25" i="10" s="1"/>
  <c r="C25" i="10" s="1"/>
  <c r="B25" i="10" s="1"/>
  <c r="I29" i="10"/>
  <c r="H29" i="10" s="1"/>
  <c r="G29" i="10" s="1"/>
  <c r="F29" i="10" s="1"/>
  <c r="E29" i="10" s="1"/>
  <c r="D29" i="10" s="1"/>
  <c r="C29" i="10" s="1"/>
  <c r="B29" i="10" s="1"/>
  <c r="I30" i="10"/>
  <c r="H30" i="10" s="1"/>
  <c r="G30" i="10" s="1"/>
  <c r="F30" i="10" s="1"/>
  <c r="E30" i="10" s="1"/>
  <c r="D30" i="10" s="1"/>
  <c r="C30" i="10" s="1"/>
  <c r="B30" i="10" s="1"/>
  <c r="I31" i="10"/>
  <c r="H31" i="10" s="1"/>
  <c r="G31" i="10" s="1"/>
  <c r="F31" i="10" s="1"/>
  <c r="E31" i="10" s="1"/>
  <c r="D31" i="10" s="1"/>
  <c r="C31" i="10" s="1"/>
  <c r="B31" i="10" s="1"/>
  <c r="J16" i="10"/>
  <c r="I16" i="10" s="1"/>
  <c r="H16" i="10" s="1"/>
  <c r="G16" i="10" s="1"/>
  <c r="F16" i="10" s="1"/>
  <c r="E16" i="10" s="1"/>
  <c r="D16" i="10" s="1"/>
  <c r="C16" i="10" s="1"/>
  <c r="B16" i="10" s="1"/>
  <c r="J17" i="10"/>
  <c r="I17" i="10" s="1"/>
  <c r="H17" i="10" s="1"/>
  <c r="G17" i="10" s="1"/>
  <c r="F17" i="10" s="1"/>
  <c r="E17" i="10" s="1"/>
  <c r="D17" i="10" s="1"/>
  <c r="C17" i="10" s="1"/>
  <c r="B17" i="10" s="1"/>
  <c r="L18" i="10"/>
  <c r="K18" i="10" s="1"/>
  <c r="J18" i="10" s="1"/>
  <c r="I18" i="10" s="1"/>
  <c r="H18" i="10" s="1"/>
  <c r="G18" i="10" s="1"/>
  <c r="F18" i="10" s="1"/>
  <c r="E18" i="10" s="1"/>
  <c r="D18" i="10" s="1"/>
  <c r="C18" i="10" s="1"/>
  <c r="B18" i="10" s="1"/>
  <c r="I11" i="10"/>
  <c r="H11" i="10" s="1"/>
  <c r="G11" i="10" s="1"/>
  <c r="F11" i="10" s="1"/>
  <c r="E11" i="10" s="1"/>
  <c r="D11" i="10" s="1"/>
  <c r="C11" i="10" s="1"/>
  <c r="B11" i="10" s="1"/>
  <c r="I12" i="10"/>
  <c r="H12" i="10" s="1"/>
  <c r="G12" i="10" s="1"/>
  <c r="F12" i="10" s="1"/>
  <c r="E12" i="10" s="1"/>
  <c r="D12" i="10" s="1"/>
  <c r="C12" i="10" s="1"/>
  <c r="B12" i="10" s="1"/>
  <c r="I13" i="10"/>
  <c r="H13" i="10" s="1"/>
  <c r="G13" i="10" s="1"/>
  <c r="F13" i="10" s="1"/>
  <c r="E13" i="10" s="1"/>
  <c r="D13" i="10" s="1"/>
  <c r="C13" i="10" s="1"/>
  <c r="B13" i="10" s="1"/>
  <c r="I14" i="10"/>
  <c r="H14" i="10" s="1"/>
  <c r="G14" i="10" s="1"/>
  <c r="F14" i="10" s="1"/>
  <c r="E14" i="10" s="1"/>
  <c r="D14" i="10" s="1"/>
  <c r="C14" i="10" s="1"/>
  <c r="B14" i="10" s="1"/>
  <c r="I15" i="10"/>
  <c r="H15" i="10" s="1"/>
  <c r="G15" i="10" s="1"/>
  <c r="F15" i="10" s="1"/>
  <c r="E15" i="10" s="1"/>
  <c r="D15" i="10" s="1"/>
  <c r="C15" i="10" s="1"/>
  <c r="B15" i="10" s="1"/>
  <c r="J9" i="10"/>
  <c r="I9" i="10" s="1"/>
  <c r="H9" i="10" s="1"/>
  <c r="G9" i="10" s="1"/>
  <c r="F9" i="10" s="1"/>
  <c r="E9" i="10" s="1"/>
  <c r="D9" i="10" s="1"/>
  <c r="C9" i="10" s="1"/>
  <c r="B9" i="10" s="1"/>
  <c r="J10" i="10"/>
  <c r="I10" i="10" s="1"/>
  <c r="H10" i="10" s="1"/>
  <c r="G10" i="10" s="1"/>
  <c r="F10" i="10" s="1"/>
  <c r="E10" i="10" s="1"/>
  <c r="D10" i="10" s="1"/>
  <c r="C10" i="10" s="1"/>
  <c r="B10" i="10" s="1"/>
  <c r="J8" i="10"/>
  <c r="I8" i="10" s="1"/>
  <c r="H8" i="10" s="1"/>
  <c r="G8" i="10" s="1"/>
  <c r="F8" i="10" s="1"/>
  <c r="E8" i="10" s="1"/>
  <c r="D8" i="10" s="1"/>
  <c r="C8" i="10" s="1"/>
  <c r="B8" i="10" s="1"/>
  <c r="B19" i="18" l="1"/>
  <c r="C19" i="18" s="1"/>
  <c r="D19" i="18" s="1"/>
  <c r="E19" i="18" s="1"/>
  <c r="F19" i="18" s="1"/>
  <c r="G19" i="18" s="1"/>
  <c r="H19" i="18" s="1"/>
  <c r="I19" i="18" s="1"/>
  <c r="J19" i="18" s="1"/>
  <c r="K19" i="18" s="1"/>
  <c r="L19" i="18" s="1"/>
  <c r="M19" i="18" s="1"/>
  <c r="N19" i="18" s="1"/>
  <c r="O19" i="18" s="1"/>
  <c r="P19" i="18" s="1"/>
  <c r="Q19" i="18" s="1"/>
  <c r="R19" i="18" s="1"/>
  <c r="S19" i="18" s="1"/>
  <c r="T19" i="18" s="1"/>
  <c r="U19" i="18" s="1"/>
  <c r="V19" i="18" s="1"/>
  <c r="W19" i="18" s="1"/>
  <c r="X19" i="18" s="1"/>
  <c r="Y19" i="18" s="1"/>
  <c r="Z19" i="18" s="1"/>
  <c r="AA19" i="18" s="1"/>
  <c r="AB19" i="18" s="1"/>
  <c r="AC19" i="18" s="1"/>
  <c r="AD19" i="18" s="1"/>
  <c r="B19" i="19"/>
  <c r="C19" i="19" s="1"/>
  <c r="D19" i="19" s="1"/>
  <c r="E19" i="19" s="1"/>
  <c r="F19" i="19" s="1"/>
  <c r="G19" i="19" s="1"/>
  <c r="H19" i="19" s="1"/>
  <c r="I19" i="19" s="1"/>
  <c r="J19" i="19" s="1"/>
  <c r="K19" i="19" s="1"/>
  <c r="L19" i="19" s="1"/>
  <c r="M19" i="19" s="1"/>
  <c r="N19" i="19" s="1"/>
  <c r="O19" i="19" s="1"/>
  <c r="P19" i="19" s="1"/>
  <c r="Q19" i="19" s="1"/>
  <c r="R19" i="19" s="1"/>
  <c r="S19" i="19" s="1"/>
  <c r="T19" i="19" s="1"/>
  <c r="U19" i="19" s="1"/>
  <c r="V19" i="19" s="1"/>
  <c r="W19" i="19" s="1"/>
  <c r="X19" i="19" s="1"/>
  <c r="Y19" i="19" s="1"/>
  <c r="Z19" i="19" s="1"/>
  <c r="AA19" i="19" s="1"/>
  <c r="AB19" i="19" s="1"/>
  <c r="AC19" i="19" s="1"/>
  <c r="AD19" i="19" s="1"/>
  <c r="B18" i="20"/>
  <c r="C18" i="20" s="1"/>
  <c r="D18" i="20" s="1"/>
  <c r="E18" i="20" s="1"/>
  <c r="F18" i="20" s="1"/>
  <c r="G18" i="20" s="1"/>
  <c r="H18" i="20" s="1"/>
  <c r="I18" i="20" s="1"/>
  <c r="J18" i="20" s="1"/>
  <c r="K18" i="20" s="1"/>
  <c r="L18" i="20" s="1"/>
  <c r="M18" i="20" s="1"/>
  <c r="N18" i="20" s="1"/>
  <c r="O18" i="20" s="1"/>
  <c r="P18" i="20" s="1"/>
  <c r="Q18" i="20" s="1"/>
  <c r="R18" i="20" s="1"/>
  <c r="S18" i="20" s="1"/>
  <c r="T18" i="20" s="1"/>
  <c r="U18" i="20" s="1"/>
  <c r="V18" i="20" s="1"/>
  <c r="W18" i="20" s="1"/>
  <c r="X18" i="20" s="1"/>
  <c r="Y18" i="20" s="1"/>
  <c r="Z18" i="20" s="1"/>
  <c r="AA18" i="20" s="1"/>
  <c r="AB18" i="20" s="1"/>
  <c r="AC18" i="20" s="1"/>
  <c r="AD18" i="20" s="1"/>
  <c r="B4" i="19"/>
  <c r="C4" i="19" s="1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B3" i="20"/>
  <c r="C3" i="20" s="1"/>
  <c r="D3" i="20" s="1"/>
  <c r="E3" i="20" s="1"/>
  <c r="F3" i="20" s="1"/>
  <c r="G3" i="20" s="1"/>
  <c r="H3" i="20" s="1"/>
  <c r="I3" i="20" s="1"/>
  <c r="J3" i="20" s="1"/>
  <c r="K3" i="20" s="1"/>
  <c r="L3" i="20" s="1"/>
  <c r="M3" i="20" s="1"/>
  <c r="N3" i="20" s="1"/>
  <c r="O3" i="20" s="1"/>
  <c r="P3" i="20" s="1"/>
  <c r="Q3" i="20" s="1"/>
  <c r="R3" i="20" s="1"/>
  <c r="S3" i="20" s="1"/>
  <c r="T3" i="20" s="1"/>
  <c r="U3" i="20" s="1"/>
  <c r="V3" i="20" s="1"/>
  <c r="W3" i="20" s="1"/>
  <c r="X3" i="20" s="1"/>
  <c r="Y3" i="20" s="1"/>
  <c r="Z3" i="20" s="1"/>
  <c r="AA3" i="20" s="1"/>
  <c r="AB3" i="20" s="1"/>
  <c r="AC3" i="20" s="1"/>
  <c r="AD3" i="20" s="1"/>
  <c r="B4" i="18"/>
  <c r="C4" i="18" s="1"/>
  <c r="D4" i="18" s="1"/>
  <c r="E4" i="18" s="1"/>
  <c r="F4" i="18" s="1"/>
  <c r="G4" i="18" s="1"/>
  <c r="H4" i="18" s="1"/>
  <c r="I4" i="18" s="1"/>
  <c r="J4" i="18" s="1"/>
  <c r="K4" i="18" s="1"/>
  <c r="L4" i="18" s="1"/>
  <c r="M4" i="18" s="1"/>
  <c r="N4" i="18" s="1"/>
  <c r="O4" i="18" s="1"/>
  <c r="P4" i="18" s="1"/>
  <c r="Q4" i="18" s="1"/>
  <c r="R4" i="18" s="1"/>
  <c r="S4" i="18" s="1"/>
  <c r="T4" i="18" s="1"/>
  <c r="U4" i="18" s="1"/>
  <c r="V4" i="18" s="1"/>
  <c r="W4" i="18" s="1"/>
  <c r="X4" i="18" s="1"/>
  <c r="Y4" i="18" s="1"/>
  <c r="Z4" i="18" s="1"/>
  <c r="AA4" i="18" s="1"/>
  <c r="AB4" i="18" s="1"/>
  <c r="AC4" i="18" s="1"/>
  <c r="AD4" i="18" s="1"/>
  <c r="B21" i="18"/>
  <c r="C21" i="18" s="1"/>
  <c r="D21" i="18" s="1"/>
  <c r="E21" i="18" s="1"/>
  <c r="F21" i="18" s="1"/>
  <c r="G21" i="18" s="1"/>
  <c r="H21" i="18" s="1"/>
  <c r="I21" i="18" s="1"/>
  <c r="J21" i="18" s="1"/>
  <c r="K21" i="18" s="1"/>
  <c r="L21" i="18" s="1"/>
  <c r="M21" i="18" s="1"/>
  <c r="N21" i="18" s="1"/>
  <c r="O21" i="18" s="1"/>
  <c r="P21" i="18" s="1"/>
  <c r="Q21" i="18" s="1"/>
  <c r="R21" i="18" s="1"/>
  <c r="S21" i="18" s="1"/>
  <c r="T21" i="18" s="1"/>
  <c r="U21" i="18" s="1"/>
  <c r="V21" i="18" s="1"/>
  <c r="W21" i="18" s="1"/>
  <c r="X21" i="18" s="1"/>
  <c r="Y21" i="18" s="1"/>
  <c r="Z21" i="18" s="1"/>
  <c r="AA21" i="18" s="1"/>
  <c r="AB21" i="18" s="1"/>
  <c r="AC21" i="18" s="1"/>
  <c r="AD21" i="18" s="1"/>
  <c r="B20" i="20"/>
  <c r="C20" i="20" s="1"/>
  <c r="D20" i="20" s="1"/>
  <c r="E20" i="20" s="1"/>
  <c r="F20" i="20" s="1"/>
  <c r="G20" i="20" s="1"/>
  <c r="H20" i="20" s="1"/>
  <c r="I20" i="20" s="1"/>
  <c r="J20" i="20" s="1"/>
  <c r="K20" i="20" s="1"/>
  <c r="L20" i="20" s="1"/>
  <c r="M20" i="20" s="1"/>
  <c r="N20" i="20" s="1"/>
  <c r="O20" i="20" s="1"/>
  <c r="P20" i="20" s="1"/>
  <c r="Q20" i="20" s="1"/>
  <c r="R20" i="20" s="1"/>
  <c r="S20" i="20" s="1"/>
  <c r="T20" i="20" s="1"/>
  <c r="U20" i="20" s="1"/>
  <c r="V20" i="20" s="1"/>
  <c r="W20" i="20" s="1"/>
  <c r="X20" i="20" s="1"/>
  <c r="Y20" i="20" s="1"/>
  <c r="Z20" i="20" s="1"/>
  <c r="AA20" i="20" s="1"/>
  <c r="AB20" i="20" s="1"/>
  <c r="AC20" i="20" s="1"/>
  <c r="AD20" i="20" s="1"/>
  <c r="B21" i="19"/>
  <c r="C21" i="19" s="1"/>
  <c r="D21" i="19" s="1"/>
  <c r="E21" i="19" s="1"/>
  <c r="F21" i="19" s="1"/>
  <c r="G21" i="19" s="1"/>
  <c r="H21" i="19" s="1"/>
  <c r="I21" i="19" s="1"/>
  <c r="J21" i="19" s="1"/>
  <c r="K21" i="19" s="1"/>
  <c r="L21" i="19" s="1"/>
  <c r="M21" i="19" s="1"/>
  <c r="N21" i="19" s="1"/>
  <c r="O21" i="19" s="1"/>
  <c r="P21" i="19" s="1"/>
  <c r="Q21" i="19" s="1"/>
  <c r="R21" i="19" s="1"/>
  <c r="S21" i="19" s="1"/>
  <c r="T21" i="19" s="1"/>
  <c r="U21" i="19" s="1"/>
  <c r="V21" i="19" s="1"/>
  <c r="W21" i="19" s="1"/>
  <c r="X21" i="19" s="1"/>
  <c r="Y21" i="19" s="1"/>
  <c r="Z21" i="19" s="1"/>
  <c r="AA21" i="19" s="1"/>
  <c r="AB21" i="19" s="1"/>
  <c r="AC21" i="19" s="1"/>
  <c r="AD21" i="19" s="1"/>
  <c r="B31" i="18"/>
  <c r="C31" i="18" s="1"/>
  <c r="D31" i="18" s="1"/>
  <c r="E31" i="18" s="1"/>
  <c r="F31" i="18" s="1"/>
  <c r="G31" i="18" s="1"/>
  <c r="H31" i="18" s="1"/>
  <c r="I31" i="18" s="1"/>
  <c r="J31" i="18" s="1"/>
  <c r="K31" i="18" s="1"/>
  <c r="L31" i="18" s="1"/>
  <c r="M31" i="18" s="1"/>
  <c r="N31" i="18" s="1"/>
  <c r="O31" i="18" s="1"/>
  <c r="P31" i="18" s="1"/>
  <c r="Q31" i="18" s="1"/>
  <c r="R31" i="18" s="1"/>
  <c r="S31" i="18" s="1"/>
  <c r="T31" i="18" s="1"/>
  <c r="U31" i="18" s="1"/>
  <c r="V31" i="18" s="1"/>
  <c r="W31" i="18" s="1"/>
  <c r="X31" i="18" s="1"/>
  <c r="Y31" i="18" s="1"/>
  <c r="Z31" i="18" s="1"/>
  <c r="AA31" i="18" s="1"/>
  <c r="AB31" i="18" s="1"/>
  <c r="AC31" i="18" s="1"/>
  <c r="AD31" i="18" s="1"/>
  <c r="B31" i="19"/>
  <c r="C31" i="19" s="1"/>
  <c r="D31" i="19" s="1"/>
  <c r="E31" i="19" s="1"/>
  <c r="F31" i="19" s="1"/>
  <c r="G31" i="19" s="1"/>
  <c r="H31" i="19" s="1"/>
  <c r="I31" i="19" s="1"/>
  <c r="J31" i="19" s="1"/>
  <c r="K31" i="19" s="1"/>
  <c r="L31" i="19" s="1"/>
  <c r="M31" i="19" s="1"/>
  <c r="N31" i="19" s="1"/>
  <c r="O31" i="19" s="1"/>
  <c r="P31" i="19" s="1"/>
  <c r="Q31" i="19" s="1"/>
  <c r="R31" i="19" s="1"/>
  <c r="S31" i="19" s="1"/>
  <c r="T31" i="19" s="1"/>
  <c r="U31" i="19" s="1"/>
  <c r="V31" i="19" s="1"/>
  <c r="W31" i="19" s="1"/>
  <c r="X31" i="19" s="1"/>
  <c r="Y31" i="19" s="1"/>
  <c r="Z31" i="19" s="1"/>
  <c r="AA31" i="19" s="1"/>
  <c r="AB31" i="19" s="1"/>
  <c r="AC31" i="19" s="1"/>
  <c r="AD31" i="19" s="1"/>
  <c r="B30" i="20"/>
  <c r="C30" i="20" s="1"/>
  <c r="D30" i="20" s="1"/>
  <c r="E30" i="20" s="1"/>
  <c r="F30" i="20" s="1"/>
  <c r="G30" i="20" s="1"/>
  <c r="H30" i="20" s="1"/>
  <c r="I30" i="20" s="1"/>
  <c r="J30" i="20" s="1"/>
  <c r="K30" i="20" s="1"/>
  <c r="L30" i="20" s="1"/>
  <c r="M30" i="20" s="1"/>
  <c r="N30" i="20" s="1"/>
  <c r="O30" i="20" s="1"/>
  <c r="P30" i="20" s="1"/>
  <c r="Q30" i="20" s="1"/>
  <c r="R30" i="20" s="1"/>
  <c r="S30" i="20" s="1"/>
  <c r="T30" i="20" s="1"/>
  <c r="U30" i="20" s="1"/>
  <c r="V30" i="20" s="1"/>
  <c r="W30" i="20" s="1"/>
  <c r="X30" i="20" s="1"/>
  <c r="Y30" i="20" s="1"/>
  <c r="Z30" i="20" s="1"/>
  <c r="AA30" i="20" s="1"/>
  <c r="AB30" i="20" s="1"/>
  <c r="AC30" i="20" s="1"/>
  <c r="AD30" i="20" s="1"/>
  <c r="B16" i="18"/>
  <c r="B16" i="19"/>
  <c r="B15" i="20"/>
  <c r="C15" i="20" s="1"/>
  <c r="D15" i="20" s="1"/>
  <c r="E15" i="20" s="1"/>
  <c r="F15" i="20" s="1"/>
  <c r="G15" i="20" s="1"/>
  <c r="H15" i="20" s="1"/>
  <c r="I15" i="20" s="1"/>
  <c r="J15" i="20" s="1"/>
  <c r="K15" i="20" s="1"/>
  <c r="L15" i="20" s="1"/>
  <c r="M15" i="20" s="1"/>
  <c r="N15" i="20" s="1"/>
  <c r="O15" i="20" s="1"/>
  <c r="P15" i="20" s="1"/>
  <c r="Q15" i="20" s="1"/>
  <c r="R15" i="20" s="1"/>
  <c r="S15" i="20" s="1"/>
  <c r="T15" i="20" s="1"/>
  <c r="U15" i="20" s="1"/>
  <c r="V15" i="20" s="1"/>
  <c r="W15" i="20" s="1"/>
  <c r="X15" i="20" s="1"/>
  <c r="Y15" i="20" s="1"/>
  <c r="Z15" i="20" s="1"/>
  <c r="AA15" i="20" s="1"/>
  <c r="AB15" i="20" s="1"/>
  <c r="AC15" i="20" s="1"/>
  <c r="AD15" i="20" s="1"/>
  <c r="B26" i="18"/>
  <c r="C26" i="18" s="1"/>
  <c r="D26" i="18" s="1"/>
  <c r="E26" i="18" s="1"/>
  <c r="F26" i="18" s="1"/>
  <c r="G26" i="18" s="1"/>
  <c r="H26" i="18" s="1"/>
  <c r="I26" i="18" s="1"/>
  <c r="J26" i="18" s="1"/>
  <c r="K26" i="18" s="1"/>
  <c r="L26" i="18" s="1"/>
  <c r="M26" i="18" s="1"/>
  <c r="N26" i="18" s="1"/>
  <c r="O26" i="18" s="1"/>
  <c r="P26" i="18" s="1"/>
  <c r="Q26" i="18" s="1"/>
  <c r="R26" i="18" s="1"/>
  <c r="S26" i="18" s="1"/>
  <c r="T26" i="18" s="1"/>
  <c r="U26" i="18" s="1"/>
  <c r="V26" i="18" s="1"/>
  <c r="W26" i="18" s="1"/>
  <c r="X26" i="18" s="1"/>
  <c r="Y26" i="18" s="1"/>
  <c r="Z26" i="18" s="1"/>
  <c r="AA26" i="18" s="1"/>
  <c r="AB26" i="18" s="1"/>
  <c r="AC26" i="18" s="1"/>
  <c r="AD26" i="18" s="1"/>
  <c r="B26" i="19"/>
  <c r="C26" i="19" s="1"/>
  <c r="D26" i="19" s="1"/>
  <c r="E26" i="19" s="1"/>
  <c r="F26" i="19" s="1"/>
  <c r="G26" i="19" s="1"/>
  <c r="H26" i="19" s="1"/>
  <c r="I26" i="19" s="1"/>
  <c r="J26" i="19" s="1"/>
  <c r="K26" i="19" s="1"/>
  <c r="L26" i="19" s="1"/>
  <c r="M26" i="19" s="1"/>
  <c r="N26" i="19" s="1"/>
  <c r="O26" i="19" s="1"/>
  <c r="P26" i="19" s="1"/>
  <c r="Q26" i="19" s="1"/>
  <c r="R26" i="19" s="1"/>
  <c r="S26" i="19" s="1"/>
  <c r="T26" i="19" s="1"/>
  <c r="U26" i="19" s="1"/>
  <c r="V26" i="19" s="1"/>
  <c r="W26" i="19" s="1"/>
  <c r="X26" i="19" s="1"/>
  <c r="Y26" i="19" s="1"/>
  <c r="Z26" i="19" s="1"/>
  <c r="AA26" i="19" s="1"/>
  <c r="AB26" i="19" s="1"/>
  <c r="AC26" i="19" s="1"/>
  <c r="AD26" i="19" s="1"/>
  <c r="B25" i="20"/>
  <c r="C25" i="20" s="1"/>
  <c r="D25" i="20" s="1"/>
  <c r="E25" i="20" s="1"/>
  <c r="F25" i="20" s="1"/>
  <c r="G25" i="20" s="1"/>
  <c r="H25" i="20" s="1"/>
  <c r="I25" i="20" s="1"/>
  <c r="J25" i="20" s="1"/>
  <c r="K25" i="20" s="1"/>
  <c r="L25" i="20" s="1"/>
  <c r="M25" i="20" s="1"/>
  <c r="N25" i="20" s="1"/>
  <c r="O25" i="20" s="1"/>
  <c r="P25" i="20" s="1"/>
  <c r="Q25" i="20" s="1"/>
  <c r="R25" i="20" s="1"/>
  <c r="S25" i="20" s="1"/>
  <c r="T25" i="20" s="1"/>
  <c r="U25" i="20" s="1"/>
  <c r="V25" i="20" s="1"/>
  <c r="W25" i="20" s="1"/>
  <c r="X25" i="20" s="1"/>
  <c r="Y25" i="20" s="1"/>
  <c r="Z25" i="20" s="1"/>
  <c r="AA25" i="20" s="1"/>
  <c r="AB25" i="20" s="1"/>
  <c r="AC25" i="20" s="1"/>
  <c r="AD25" i="20" s="1"/>
  <c r="B5" i="18"/>
  <c r="C5" i="18" s="1"/>
  <c r="D5" i="18" s="1"/>
  <c r="E5" i="18" s="1"/>
  <c r="F5" i="18" s="1"/>
  <c r="G5" i="18" s="1"/>
  <c r="H5" i="18" s="1"/>
  <c r="I5" i="18" s="1"/>
  <c r="J5" i="18" s="1"/>
  <c r="K5" i="18" s="1"/>
  <c r="L5" i="18" s="1"/>
  <c r="M5" i="18" s="1"/>
  <c r="N5" i="18" s="1"/>
  <c r="O5" i="18" s="1"/>
  <c r="P5" i="18" s="1"/>
  <c r="Q5" i="18" s="1"/>
  <c r="R5" i="18" s="1"/>
  <c r="S5" i="18" s="1"/>
  <c r="T5" i="18" s="1"/>
  <c r="U5" i="18" s="1"/>
  <c r="V5" i="18" s="1"/>
  <c r="W5" i="18" s="1"/>
  <c r="X5" i="18" s="1"/>
  <c r="Y5" i="18" s="1"/>
  <c r="Z5" i="18" s="1"/>
  <c r="AA5" i="18" s="1"/>
  <c r="AB5" i="18" s="1"/>
  <c r="AC5" i="18" s="1"/>
  <c r="AD5" i="18" s="1"/>
  <c r="B5" i="19"/>
  <c r="C5" i="19" s="1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B4" i="20"/>
  <c r="C4" i="20" s="1"/>
  <c r="D4" i="20" s="1"/>
  <c r="E4" i="20" s="1"/>
  <c r="F4" i="20" s="1"/>
  <c r="G4" i="20" s="1"/>
  <c r="H4" i="20" s="1"/>
  <c r="I4" i="20" s="1"/>
  <c r="J4" i="20" s="1"/>
  <c r="K4" i="20" s="1"/>
  <c r="L4" i="20" s="1"/>
  <c r="M4" i="20" s="1"/>
  <c r="N4" i="20" s="1"/>
  <c r="O4" i="20" s="1"/>
  <c r="P4" i="20" s="1"/>
  <c r="Q4" i="20" s="1"/>
  <c r="R4" i="20" s="1"/>
  <c r="S4" i="20" s="1"/>
  <c r="T4" i="20" s="1"/>
  <c r="U4" i="20" s="1"/>
  <c r="V4" i="20" s="1"/>
  <c r="W4" i="20" s="1"/>
  <c r="X4" i="20" s="1"/>
  <c r="Y4" i="20" s="1"/>
  <c r="Z4" i="20" s="1"/>
  <c r="AA4" i="20" s="1"/>
  <c r="AB4" i="20" s="1"/>
  <c r="AC4" i="20" s="1"/>
  <c r="AD4" i="20" s="1"/>
  <c r="B22" i="19"/>
  <c r="C22" i="19" s="1"/>
  <c r="D22" i="19" s="1"/>
  <c r="E22" i="19" s="1"/>
  <c r="F22" i="19" s="1"/>
  <c r="G22" i="19" s="1"/>
  <c r="H22" i="19" s="1"/>
  <c r="I22" i="19" s="1"/>
  <c r="J22" i="19" s="1"/>
  <c r="K22" i="19" s="1"/>
  <c r="L22" i="19" s="1"/>
  <c r="M22" i="19" s="1"/>
  <c r="N22" i="19" s="1"/>
  <c r="O22" i="19" s="1"/>
  <c r="P22" i="19" s="1"/>
  <c r="Q22" i="19" s="1"/>
  <c r="R22" i="19" s="1"/>
  <c r="S22" i="19" s="1"/>
  <c r="T22" i="19" s="1"/>
  <c r="U22" i="19" s="1"/>
  <c r="V22" i="19" s="1"/>
  <c r="W22" i="19" s="1"/>
  <c r="X22" i="19" s="1"/>
  <c r="Y22" i="19" s="1"/>
  <c r="Z22" i="19" s="1"/>
  <c r="AA22" i="19" s="1"/>
  <c r="AB22" i="19" s="1"/>
  <c r="AC22" i="19" s="1"/>
  <c r="AD22" i="19" s="1"/>
  <c r="B21" i="20"/>
  <c r="C21" i="20" s="1"/>
  <c r="D21" i="20" s="1"/>
  <c r="E21" i="20" s="1"/>
  <c r="F21" i="20" s="1"/>
  <c r="G21" i="20" s="1"/>
  <c r="H21" i="20" s="1"/>
  <c r="I21" i="20" s="1"/>
  <c r="J21" i="20" s="1"/>
  <c r="K21" i="20" s="1"/>
  <c r="L21" i="20" s="1"/>
  <c r="M21" i="20" s="1"/>
  <c r="N21" i="20" s="1"/>
  <c r="O21" i="20" s="1"/>
  <c r="P21" i="20" s="1"/>
  <c r="Q21" i="20" s="1"/>
  <c r="R21" i="20" s="1"/>
  <c r="S21" i="20" s="1"/>
  <c r="T21" i="20" s="1"/>
  <c r="U21" i="20" s="1"/>
  <c r="V21" i="20" s="1"/>
  <c r="W21" i="20" s="1"/>
  <c r="X21" i="20" s="1"/>
  <c r="Y21" i="20" s="1"/>
  <c r="Z21" i="20" s="1"/>
  <c r="AA21" i="20" s="1"/>
  <c r="AB21" i="20" s="1"/>
  <c r="AC21" i="20" s="1"/>
  <c r="AD21" i="20" s="1"/>
  <c r="B22" i="18"/>
  <c r="C22" i="18" s="1"/>
  <c r="D22" i="18" s="1"/>
  <c r="E22" i="18" s="1"/>
  <c r="F22" i="18" s="1"/>
  <c r="G22" i="18" s="1"/>
  <c r="H22" i="18" s="1"/>
  <c r="I22" i="18" s="1"/>
  <c r="J22" i="18" s="1"/>
  <c r="K22" i="18" s="1"/>
  <c r="L22" i="18" s="1"/>
  <c r="M22" i="18" s="1"/>
  <c r="N22" i="18" s="1"/>
  <c r="O22" i="18" s="1"/>
  <c r="P22" i="18" s="1"/>
  <c r="Q22" i="18" s="1"/>
  <c r="R22" i="18" s="1"/>
  <c r="S22" i="18" s="1"/>
  <c r="T22" i="18" s="1"/>
  <c r="U22" i="18" s="1"/>
  <c r="V22" i="18" s="1"/>
  <c r="W22" i="18" s="1"/>
  <c r="X22" i="18" s="1"/>
  <c r="Y22" i="18" s="1"/>
  <c r="Z22" i="18" s="1"/>
  <c r="AA22" i="18" s="1"/>
  <c r="AB22" i="18" s="1"/>
  <c r="AC22" i="18" s="1"/>
  <c r="AD22" i="18" s="1"/>
  <c r="B25" i="18"/>
  <c r="C25" i="18" s="1"/>
  <c r="D25" i="18" s="1"/>
  <c r="E25" i="18" s="1"/>
  <c r="F25" i="18" s="1"/>
  <c r="G25" i="18" s="1"/>
  <c r="H25" i="18" s="1"/>
  <c r="I25" i="18" s="1"/>
  <c r="J25" i="18" s="1"/>
  <c r="K25" i="18" s="1"/>
  <c r="L25" i="18" s="1"/>
  <c r="M25" i="18" s="1"/>
  <c r="N25" i="18" s="1"/>
  <c r="O25" i="18" s="1"/>
  <c r="P25" i="18" s="1"/>
  <c r="Q25" i="18" s="1"/>
  <c r="R25" i="18" s="1"/>
  <c r="S25" i="18" s="1"/>
  <c r="T25" i="18" s="1"/>
  <c r="U25" i="18" s="1"/>
  <c r="V25" i="18" s="1"/>
  <c r="W25" i="18" s="1"/>
  <c r="X25" i="18" s="1"/>
  <c r="Y25" i="18" s="1"/>
  <c r="Z25" i="18" s="1"/>
  <c r="AA25" i="18" s="1"/>
  <c r="AB25" i="18" s="1"/>
  <c r="AC25" i="18" s="1"/>
  <c r="AD25" i="18" s="1"/>
  <c r="B25" i="19"/>
  <c r="C25" i="19" s="1"/>
  <c r="D25" i="19" s="1"/>
  <c r="E25" i="19" s="1"/>
  <c r="F25" i="19" s="1"/>
  <c r="G25" i="19" s="1"/>
  <c r="H25" i="19" s="1"/>
  <c r="I25" i="19" s="1"/>
  <c r="J25" i="19" s="1"/>
  <c r="K25" i="19" s="1"/>
  <c r="L25" i="19" s="1"/>
  <c r="M25" i="19" s="1"/>
  <c r="N25" i="19" s="1"/>
  <c r="O25" i="19" s="1"/>
  <c r="P25" i="19" s="1"/>
  <c r="Q25" i="19" s="1"/>
  <c r="R25" i="19" s="1"/>
  <c r="S25" i="19" s="1"/>
  <c r="T25" i="19" s="1"/>
  <c r="U25" i="19" s="1"/>
  <c r="V25" i="19" s="1"/>
  <c r="W25" i="19" s="1"/>
  <c r="X25" i="19" s="1"/>
  <c r="Y25" i="19" s="1"/>
  <c r="Z25" i="19" s="1"/>
  <c r="AA25" i="19" s="1"/>
  <c r="AB25" i="19" s="1"/>
  <c r="AC25" i="19" s="1"/>
  <c r="AD25" i="19" s="1"/>
  <c r="B24" i="20"/>
  <c r="C24" i="20" s="1"/>
  <c r="D24" i="20" s="1"/>
  <c r="E24" i="20" s="1"/>
  <c r="F24" i="20" s="1"/>
  <c r="G24" i="20" s="1"/>
  <c r="H24" i="20" s="1"/>
  <c r="I24" i="20" s="1"/>
  <c r="J24" i="20" s="1"/>
  <c r="K24" i="20" s="1"/>
  <c r="L24" i="20" s="1"/>
  <c r="M24" i="20" s="1"/>
  <c r="N24" i="20" s="1"/>
  <c r="O24" i="20" s="1"/>
  <c r="P24" i="20" s="1"/>
  <c r="Q24" i="20" s="1"/>
  <c r="R24" i="20" s="1"/>
  <c r="S24" i="20" s="1"/>
  <c r="T24" i="20" s="1"/>
  <c r="U24" i="20" s="1"/>
  <c r="V24" i="20" s="1"/>
  <c r="W24" i="20" s="1"/>
  <c r="X24" i="20" s="1"/>
  <c r="Y24" i="20" s="1"/>
  <c r="Z24" i="20" s="1"/>
  <c r="AA24" i="20" s="1"/>
  <c r="AB24" i="20" s="1"/>
  <c r="AC24" i="20" s="1"/>
  <c r="AD24" i="20" s="1"/>
  <c r="B8" i="18"/>
  <c r="C8" i="18" s="1"/>
  <c r="D8" i="18" s="1"/>
  <c r="E8" i="18" s="1"/>
  <c r="F8" i="18" s="1"/>
  <c r="G8" i="18" s="1"/>
  <c r="H8" i="18" s="1"/>
  <c r="I8" i="18" s="1"/>
  <c r="J8" i="18" s="1"/>
  <c r="K8" i="18" s="1"/>
  <c r="L8" i="18" s="1"/>
  <c r="M8" i="18" s="1"/>
  <c r="N8" i="18" s="1"/>
  <c r="O8" i="18" s="1"/>
  <c r="P8" i="18" s="1"/>
  <c r="Q8" i="18" s="1"/>
  <c r="R8" i="18" s="1"/>
  <c r="S8" i="18" s="1"/>
  <c r="T8" i="18" s="1"/>
  <c r="U8" i="18" s="1"/>
  <c r="V8" i="18" s="1"/>
  <c r="W8" i="18" s="1"/>
  <c r="X8" i="18" s="1"/>
  <c r="Y8" i="18" s="1"/>
  <c r="Z8" i="18" s="1"/>
  <c r="AA8" i="18" s="1"/>
  <c r="AB8" i="18" s="1"/>
  <c r="AC8" i="18" s="1"/>
  <c r="AD8" i="18" s="1"/>
  <c r="B8" i="19"/>
  <c r="C8" i="19" s="1"/>
  <c r="D8" i="19" s="1"/>
  <c r="E8" i="19" s="1"/>
  <c r="F8" i="19" s="1"/>
  <c r="G8" i="19" s="1"/>
  <c r="H8" i="19" s="1"/>
  <c r="I8" i="19" s="1"/>
  <c r="J8" i="19" s="1"/>
  <c r="K8" i="19" s="1"/>
  <c r="L8" i="19" s="1"/>
  <c r="M8" i="19" s="1"/>
  <c r="N8" i="19" s="1"/>
  <c r="O8" i="19" s="1"/>
  <c r="P8" i="19" s="1"/>
  <c r="Q8" i="19" s="1"/>
  <c r="R8" i="19" s="1"/>
  <c r="S8" i="19" s="1"/>
  <c r="T8" i="19" s="1"/>
  <c r="U8" i="19" s="1"/>
  <c r="V8" i="19" s="1"/>
  <c r="W8" i="19" s="1"/>
  <c r="X8" i="19" s="1"/>
  <c r="Y8" i="19" s="1"/>
  <c r="Z8" i="19" s="1"/>
  <c r="AA8" i="19" s="1"/>
  <c r="AB8" i="19" s="1"/>
  <c r="AC8" i="19" s="1"/>
  <c r="AD8" i="19" s="1"/>
  <c r="B7" i="20"/>
  <c r="C7" i="20" s="1"/>
  <c r="D7" i="20" s="1"/>
  <c r="E7" i="20" s="1"/>
  <c r="F7" i="20" s="1"/>
  <c r="G7" i="20" s="1"/>
  <c r="H7" i="20" s="1"/>
  <c r="I7" i="20" s="1"/>
  <c r="J7" i="20" s="1"/>
  <c r="K7" i="20" s="1"/>
  <c r="L7" i="20" s="1"/>
  <c r="M7" i="20" s="1"/>
  <c r="N7" i="20" s="1"/>
  <c r="O7" i="20" s="1"/>
  <c r="P7" i="20" s="1"/>
  <c r="Q7" i="20" s="1"/>
  <c r="R7" i="20" s="1"/>
  <c r="S7" i="20" s="1"/>
  <c r="T7" i="20" s="1"/>
  <c r="U7" i="20" s="1"/>
  <c r="V7" i="20" s="1"/>
  <c r="W7" i="20" s="1"/>
  <c r="X7" i="20" s="1"/>
  <c r="Y7" i="20" s="1"/>
  <c r="Z7" i="20" s="1"/>
  <c r="AA7" i="20" s="1"/>
  <c r="AB7" i="20" s="1"/>
  <c r="AC7" i="20" s="1"/>
  <c r="AD7" i="20" s="1"/>
  <c r="B20" i="19"/>
  <c r="C20" i="19" s="1"/>
  <c r="D20" i="19" s="1"/>
  <c r="E20" i="19" s="1"/>
  <c r="F20" i="19" s="1"/>
  <c r="G20" i="19" s="1"/>
  <c r="H20" i="19" s="1"/>
  <c r="I20" i="19" s="1"/>
  <c r="J20" i="19" s="1"/>
  <c r="K20" i="19" s="1"/>
  <c r="L20" i="19" s="1"/>
  <c r="M20" i="19" s="1"/>
  <c r="N20" i="19" s="1"/>
  <c r="O20" i="19" s="1"/>
  <c r="P20" i="19" s="1"/>
  <c r="Q20" i="19" s="1"/>
  <c r="R20" i="19" s="1"/>
  <c r="S20" i="19" s="1"/>
  <c r="T20" i="19" s="1"/>
  <c r="U20" i="19" s="1"/>
  <c r="V20" i="19" s="1"/>
  <c r="W20" i="19" s="1"/>
  <c r="X20" i="19" s="1"/>
  <c r="Y20" i="19" s="1"/>
  <c r="Z20" i="19" s="1"/>
  <c r="AA20" i="19" s="1"/>
  <c r="AB20" i="19" s="1"/>
  <c r="AC20" i="19" s="1"/>
  <c r="AD20" i="19" s="1"/>
  <c r="B19" i="20"/>
  <c r="C19" i="20" s="1"/>
  <c r="D19" i="20" s="1"/>
  <c r="E19" i="20" s="1"/>
  <c r="F19" i="20" s="1"/>
  <c r="G19" i="20" s="1"/>
  <c r="H19" i="20" s="1"/>
  <c r="I19" i="20" s="1"/>
  <c r="J19" i="20" s="1"/>
  <c r="K19" i="20" s="1"/>
  <c r="L19" i="20" s="1"/>
  <c r="M19" i="20" s="1"/>
  <c r="N19" i="20" s="1"/>
  <c r="O19" i="20" s="1"/>
  <c r="P19" i="20" s="1"/>
  <c r="Q19" i="20" s="1"/>
  <c r="R19" i="20" s="1"/>
  <c r="S19" i="20" s="1"/>
  <c r="T19" i="20" s="1"/>
  <c r="U19" i="20" s="1"/>
  <c r="V19" i="20" s="1"/>
  <c r="W19" i="20" s="1"/>
  <c r="X19" i="20" s="1"/>
  <c r="Y19" i="20" s="1"/>
  <c r="Z19" i="20" s="1"/>
  <c r="AA19" i="20" s="1"/>
  <c r="AB19" i="20" s="1"/>
  <c r="AC19" i="20" s="1"/>
  <c r="AD19" i="20" s="1"/>
  <c r="B20" i="18"/>
  <c r="C20" i="18" s="1"/>
  <c r="D20" i="18" s="1"/>
  <c r="E20" i="18" s="1"/>
  <c r="F20" i="18" s="1"/>
  <c r="G20" i="18" s="1"/>
  <c r="H20" i="18" s="1"/>
  <c r="I20" i="18" s="1"/>
  <c r="J20" i="18" s="1"/>
  <c r="K20" i="18" s="1"/>
  <c r="L20" i="18" s="1"/>
  <c r="M20" i="18" s="1"/>
  <c r="N20" i="18" s="1"/>
  <c r="O20" i="18" s="1"/>
  <c r="P20" i="18" s="1"/>
  <c r="Q20" i="18" s="1"/>
  <c r="R20" i="18" s="1"/>
  <c r="S20" i="18" s="1"/>
  <c r="T20" i="18" s="1"/>
  <c r="U20" i="18" s="1"/>
  <c r="V20" i="18" s="1"/>
  <c r="W20" i="18" s="1"/>
  <c r="X20" i="18" s="1"/>
  <c r="Y20" i="18" s="1"/>
  <c r="Z20" i="18" s="1"/>
  <c r="AA20" i="18" s="1"/>
  <c r="AB20" i="18" s="1"/>
  <c r="AC20" i="18" s="1"/>
  <c r="AD20" i="18" s="1"/>
  <c r="B10" i="18"/>
  <c r="C10" i="18" s="1"/>
  <c r="D10" i="18" s="1"/>
  <c r="E10" i="18" s="1"/>
  <c r="F10" i="18" s="1"/>
  <c r="G10" i="18" s="1"/>
  <c r="H10" i="18" s="1"/>
  <c r="I10" i="18" s="1"/>
  <c r="J10" i="18" s="1"/>
  <c r="K10" i="18" s="1"/>
  <c r="L10" i="18" s="1"/>
  <c r="M10" i="18" s="1"/>
  <c r="N10" i="18" s="1"/>
  <c r="O10" i="18" s="1"/>
  <c r="P10" i="18" s="1"/>
  <c r="Q10" i="18" s="1"/>
  <c r="R10" i="18" s="1"/>
  <c r="S10" i="18" s="1"/>
  <c r="T10" i="18" s="1"/>
  <c r="U10" i="18" s="1"/>
  <c r="V10" i="18" s="1"/>
  <c r="W10" i="18" s="1"/>
  <c r="X10" i="18" s="1"/>
  <c r="Y10" i="18" s="1"/>
  <c r="Z10" i="18" s="1"/>
  <c r="AA10" i="18" s="1"/>
  <c r="AB10" i="18" s="1"/>
  <c r="AC10" i="18" s="1"/>
  <c r="AD10" i="18" s="1"/>
  <c r="B10" i="19"/>
  <c r="C10" i="19" s="1"/>
  <c r="D10" i="19" s="1"/>
  <c r="E10" i="19" s="1"/>
  <c r="F10" i="19" s="1"/>
  <c r="G10" i="19" s="1"/>
  <c r="H10" i="19" s="1"/>
  <c r="I10" i="19" s="1"/>
  <c r="J10" i="19" s="1"/>
  <c r="K10" i="19" s="1"/>
  <c r="L10" i="19" s="1"/>
  <c r="M10" i="19" s="1"/>
  <c r="N10" i="19" s="1"/>
  <c r="O10" i="19" s="1"/>
  <c r="P10" i="19" s="1"/>
  <c r="Q10" i="19" s="1"/>
  <c r="R10" i="19" s="1"/>
  <c r="S10" i="19" s="1"/>
  <c r="T10" i="19" s="1"/>
  <c r="U10" i="19" s="1"/>
  <c r="V10" i="19" s="1"/>
  <c r="W10" i="19" s="1"/>
  <c r="X10" i="19" s="1"/>
  <c r="Y10" i="19" s="1"/>
  <c r="Z10" i="19" s="1"/>
  <c r="AA10" i="19" s="1"/>
  <c r="AB10" i="19" s="1"/>
  <c r="AC10" i="19" s="1"/>
  <c r="AD10" i="19" s="1"/>
  <c r="B9" i="20"/>
  <c r="C9" i="20" s="1"/>
  <c r="D9" i="20" s="1"/>
  <c r="E9" i="20" s="1"/>
  <c r="F9" i="20" s="1"/>
  <c r="G9" i="20" s="1"/>
  <c r="H9" i="20" s="1"/>
  <c r="I9" i="20" s="1"/>
  <c r="J9" i="20" s="1"/>
  <c r="K9" i="20" s="1"/>
  <c r="L9" i="20" s="1"/>
  <c r="M9" i="20" s="1"/>
  <c r="N9" i="20" s="1"/>
  <c r="O9" i="20" s="1"/>
  <c r="P9" i="20" s="1"/>
  <c r="Q9" i="20" s="1"/>
  <c r="R9" i="20" s="1"/>
  <c r="S9" i="20" s="1"/>
  <c r="T9" i="20" s="1"/>
  <c r="U9" i="20" s="1"/>
  <c r="V9" i="20" s="1"/>
  <c r="W9" i="20" s="1"/>
  <c r="X9" i="20" s="1"/>
  <c r="Y9" i="20" s="1"/>
  <c r="Z9" i="20" s="1"/>
  <c r="AA9" i="20" s="1"/>
  <c r="AB9" i="20" s="1"/>
  <c r="AC9" i="20" s="1"/>
  <c r="AD9" i="20" s="1"/>
  <c r="B6" i="20"/>
  <c r="C6" i="20" s="1"/>
  <c r="D6" i="20" s="1"/>
  <c r="E6" i="20" s="1"/>
  <c r="F6" i="20" s="1"/>
  <c r="G6" i="20" s="1"/>
  <c r="H6" i="20" s="1"/>
  <c r="I6" i="20" s="1"/>
  <c r="J6" i="20" s="1"/>
  <c r="K6" i="20" s="1"/>
  <c r="L6" i="20" s="1"/>
  <c r="M6" i="20" s="1"/>
  <c r="N6" i="20" s="1"/>
  <c r="O6" i="20" s="1"/>
  <c r="P6" i="20" s="1"/>
  <c r="Q6" i="20" s="1"/>
  <c r="R6" i="20" s="1"/>
  <c r="S6" i="20" s="1"/>
  <c r="T6" i="20" s="1"/>
  <c r="U6" i="20" s="1"/>
  <c r="V6" i="20" s="1"/>
  <c r="W6" i="20" s="1"/>
  <c r="X6" i="20" s="1"/>
  <c r="Y6" i="20" s="1"/>
  <c r="Z6" i="20" s="1"/>
  <c r="AA6" i="20" s="1"/>
  <c r="AB6" i="20" s="1"/>
  <c r="AC6" i="20" s="1"/>
  <c r="AD6" i="20" s="1"/>
  <c r="B7" i="18"/>
  <c r="C7" i="18" s="1"/>
  <c r="D7" i="18" s="1"/>
  <c r="E7" i="18" s="1"/>
  <c r="F7" i="18" s="1"/>
  <c r="G7" i="18" s="1"/>
  <c r="H7" i="18" s="1"/>
  <c r="I7" i="18" s="1"/>
  <c r="J7" i="18" s="1"/>
  <c r="K7" i="18" s="1"/>
  <c r="L7" i="18" s="1"/>
  <c r="M7" i="18" s="1"/>
  <c r="N7" i="18" s="1"/>
  <c r="O7" i="18" s="1"/>
  <c r="P7" i="18" s="1"/>
  <c r="Q7" i="18" s="1"/>
  <c r="R7" i="18" s="1"/>
  <c r="S7" i="18" s="1"/>
  <c r="T7" i="18" s="1"/>
  <c r="U7" i="18" s="1"/>
  <c r="V7" i="18" s="1"/>
  <c r="W7" i="18" s="1"/>
  <c r="X7" i="18" s="1"/>
  <c r="Y7" i="18" s="1"/>
  <c r="Z7" i="18" s="1"/>
  <c r="AA7" i="18" s="1"/>
  <c r="AB7" i="18" s="1"/>
  <c r="AC7" i="18" s="1"/>
  <c r="AD7" i="18" s="1"/>
  <c r="B7" i="19"/>
  <c r="C7" i="19" s="1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B24" i="18"/>
  <c r="C24" i="18" s="1"/>
  <c r="D24" i="18" s="1"/>
  <c r="E24" i="18" s="1"/>
  <c r="F24" i="18" s="1"/>
  <c r="G24" i="18" s="1"/>
  <c r="H24" i="18" s="1"/>
  <c r="I24" i="18" s="1"/>
  <c r="J24" i="18" s="1"/>
  <c r="K24" i="18" s="1"/>
  <c r="L24" i="18" s="1"/>
  <c r="M24" i="18" s="1"/>
  <c r="N24" i="18" s="1"/>
  <c r="O24" i="18" s="1"/>
  <c r="P24" i="18" s="1"/>
  <c r="Q24" i="18" s="1"/>
  <c r="R24" i="18" s="1"/>
  <c r="S24" i="18" s="1"/>
  <c r="T24" i="18" s="1"/>
  <c r="U24" i="18" s="1"/>
  <c r="V24" i="18" s="1"/>
  <c r="W24" i="18" s="1"/>
  <c r="X24" i="18" s="1"/>
  <c r="Y24" i="18" s="1"/>
  <c r="Z24" i="18" s="1"/>
  <c r="AA24" i="18" s="1"/>
  <c r="AB24" i="18" s="1"/>
  <c r="AC24" i="18" s="1"/>
  <c r="AD24" i="18" s="1"/>
  <c r="B24" i="19"/>
  <c r="C24" i="19" s="1"/>
  <c r="D24" i="19" s="1"/>
  <c r="E24" i="19" s="1"/>
  <c r="F24" i="19" s="1"/>
  <c r="G24" i="19" s="1"/>
  <c r="H24" i="19" s="1"/>
  <c r="I24" i="19" s="1"/>
  <c r="J24" i="19" s="1"/>
  <c r="K24" i="19" s="1"/>
  <c r="L24" i="19" s="1"/>
  <c r="M24" i="19" s="1"/>
  <c r="N24" i="19" s="1"/>
  <c r="O24" i="19" s="1"/>
  <c r="P24" i="19" s="1"/>
  <c r="Q24" i="19" s="1"/>
  <c r="R24" i="19" s="1"/>
  <c r="S24" i="19" s="1"/>
  <c r="T24" i="19" s="1"/>
  <c r="U24" i="19" s="1"/>
  <c r="V24" i="19" s="1"/>
  <c r="W24" i="19" s="1"/>
  <c r="X24" i="19" s="1"/>
  <c r="Y24" i="19" s="1"/>
  <c r="Z24" i="19" s="1"/>
  <c r="AA24" i="19" s="1"/>
  <c r="AB24" i="19" s="1"/>
  <c r="AC24" i="19" s="1"/>
  <c r="AD24" i="19" s="1"/>
  <c r="B23" i="20"/>
  <c r="C23" i="20" s="1"/>
  <c r="D23" i="20" s="1"/>
  <c r="E23" i="20" s="1"/>
  <c r="F23" i="20" s="1"/>
  <c r="G23" i="20" s="1"/>
  <c r="H23" i="20" s="1"/>
  <c r="I23" i="20" s="1"/>
  <c r="J23" i="20" s="1"/>
  <c r="K23" i="20" s="1"/>
  <c r="L23" i="20" s="1"/>
  <c r="M23" i="20" s="1"/>
  <c r="N23" i="20" s="1"/>
  <c r="O23" i="20" s="1"/>
  <c r="P23" i="20" s="1"/>
  <c r="Q23" i="20" s="1"/>
  <c r="R23" i="20" s="1"/>
  <c r="S23" i="20" s="1"/>
  <c r="T23" i="20" s="1"/>
  <c r="U23" i="20" s="1"/>
  <c r="V23" i="20" s="1"/>
  <c r="W23" i="20" s="1"/>
  <c r="X23" i="20" s="1"/>
  <c r="Y23" i="20" s="1"/>
  <c r="Z23" i="20" s="1"/>
  <c r="AA23" i="20" s="1"/>
  <c r="AB23" i="20" s="1"/>
  <c r="AC23" i="20" s="1"/>
  <c r="AD23" i="20" s="1"/>
  <c r="B12" i="19"/>
  <c r="C12" i="19" s="1"/>
  <c r="D12" i="19" s="1"/>
  <c r="E12" i="19" s="1"/>
  <c r="F12" i="19" s="1"/>
  <c r="G12" i="19" s="1"/>
  <c r="H12" i="19" s="1"/>
  <c r="I12" i="19" s="1"/>
  <c r="J12" i="19" s="1"/>
  <c r="K12" i="19" s="1"/>
  <c r="L12" i="19" s="1"/>
  <c r="M12" i="19" s="1"/>
  <c r="N12" i="19" s="1"/>
  <c r="O12" i="19" s="1"/>
  <c r="P12" i="19" s="1"/>
  <c r="Q12" i="19" s="1"/>
  <c r="R12" i="19" s="1"/>
  <c r="S12" i="19" s="1"/>
  <c r="T12" i="19" s="1"/>
  <c r="U12" i="19" s="1"/>
  <c r="V12" i="19" s="1"/>
  <c r="W12" i="19" s="1"/>
  <c r="X12" i="19" s="1"/>
  <c r="Y12" i="19" s="1"/>
  <c r="Z12" i="19" s="1"/>
  <c r="AA12" i="19" s="1"/>
  <c r="AB12" i="19" s="1"/>
  <c r="AC12" i="19" s="1"/>
  <c r="AD12" i="19" s="1"/>
  <c r="B11" i="20"/>
  <c r="C11" i="20" s="1"/>
  <c r="D11" i="20" s="1"/>
  <c r="E11" i="20" s="1"/>
  <c r="F11" i="20" s="1"/>
  <c r="G11" i="20" s="1"/>
  <c r="H11" i="20" s="1"/>
  <c r="I11" i="20" s="1"/>
  <c r="J11" i="20" s="1"/>
  <c r="K11" i="20" s="1"/>
  <c r="L11" i="20" s="1"/>
  <c r="M11" i="20" s="1"/>
  <c r="N11" i="20" s="1"/>
  <c r="O11" i="20" s="1"/>
  <c r="P11" i="20" s="1"/>
  <c r="Q11" i="20" s="1"/>
  <c r="R11" i="20" s="1"/>
  <c r="S11" i="20" s="1"/>
  <c r="T11" i="20" s="1"/>
  <c r="U11" i="20" s="1"/>
  <c r="V11" i="20" s="1"/>
  <c r="W11" i="20" s="1"/>
  <c r="X11" i="20" s="1"/>
  <c r="Y11" i="20" s="1"/>
  <c r="Z11" i="20" s="1"/>
  <c r="AA11" i="20" s="1"/>
  <c r="AB11" i="20" s="1"/>
  <c r="AC11" i="20" s="1"/>
  <c r="AD11" i="20" s="1"/>
  <c r="B12" i="18"/>
  <c r="C12" i="18" s="1"/>
  <c r="D12" i="18" s="1"/>
  <c r="E12" i="18" s="1"/>
  <c r="F12" i="18" s="1"/>
  <c r="G12" i="18" s="1"/>
  <c r="H12" i="18" s="1"/>
  <c r="I12" i="18" s="1"/>
  <c r="J12" i="18" s="1"/>
  <c r="K12" i="18" s="1"/>
  <c r="L12" i="18" s="1"/>
  <c r="M12" i="18" s="1"/>
  <c r="N12" i="18" s="1"/>
  <c r="O12" i="18" s="1"/>
  <c r="P12" i="18" s="1"/>
  <c r="Q12" i="18" s="1"/>
  <c r="R12" i="18" s="1"/>
  <c r="S12" i="18" s="1"/>
  <c r="T12" i="18" s="1"/>
  <c r="U12" i="18" s="1"/>
  <c r="V12" i="18" s="1"/>
  <c r="W12" i="18" s="1"/>
  <c r="X12" i="18" s="1"/>
  <c r="Y12" i="18" s="1"/>
  <c r="Z12" i="18" s="1"/>
  <c r="AA12" i="18" s="1"/>
  <c r="AB12" i="18" s="1"/>
  <c r="AC12" i="18" s="1"/>
  <c r="AD12" i="18" s="1"/>
  <c r="B6" i="18"/>
  <c r="C6" i="18" s="1"/>
  <c r="D6" i="18" s="1"/>
  <c r="E6" i="18" s="1"/>
  <c r="F6" i="18" s="1"/>
  <c r="G6" i="18" s="1"/>
  <c r="H6" i="18" s="1"/>
  <c r="I6" i="18" s="1"/>
  <c r="J6" i="18" s="1"/>
  <c r="K6" i="18" s="1"/>
  <c r="L6" i="18" s="1"/>
  <c r="M6" i="18" s="1"/>
  <c r="N6" i="18" s="1"/>
  <c r="O6" i="18" s="1"/>
  <c r="P6" i="18" s="1"/>
  <c r="Q6" i="18" s="1"/>
  <c r="R6" i="18" s="1"/>
  <c r="S6" i="18" s="1"/>
  <c r="T6" i="18" s="1"/>
  <c r="U6" i="18" s="1"/>
  <c r="V6" i="18" s="1"/>
  <c r="W6" i="18" s="1"/>
  <c r="X6" i="18" s="1"/>
  <c r="Y6" i="18" s="1"/>
  <c r="Z6" i="18" s="1"/>
  <c r="AA6" i="18" s="1"/>
  <c r="AB6" i="18" s="1"/>
  <c r="AC6" i="18" s="1"/>
  <c r="AD6" i="18" s="1"/>
  <c r="B6" i="19"/>
  <c r="C6" i="19" s="1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B5" i="20"/>
  <c r="C5" i="20" s="1"/>
  <c r="D5" i="20" s="1"/>
  <c r="E5" i="20" s="1"/>
  <c r="F5" i="20" s="1"/>
  <c r="G5" i="20" s="1"/>
  <c r="H5" i="20" s="1"/>
  <c r="I5" i="20" s="1"/>
  <c r="J5" i="20" s="1"/>
  <c r="K5" i="20" s="1"/>
  <c r="L5" i="20" s="1"/>
  <c r="M5" i="20" s="1"/>
  <c r="N5" i="20" s="1"/>
  <c r="O5" i="20" s="1"/>
  <c r="P5" i="20" s="1"/>
  <c r="Q5" i="20" s="1"/>
  <c r="R5" i="20" s="1"/>
  <c r="S5" i="20" s="1"/>
  <c r="T5" i="20" s="1"/>
  <c r="U5" i="20" s="1"/>
  <c r="V5" i="20" s="1"/>
  <c r="W5" i="20" s="1"/>
  <c r="X5" i="20" s="1"/>
  <c r="Y5" i="20" s="1"/>
  <c r="Z5" i="20" s="1"/>
  <c r="AA5" i="20" s="1"/>
  <c r="AB5" i="20" s="1"/>
  <c r="AC5" i="20" s="1"/>
  <c r="AD5" i="20" s="1"/>
  <c r="B11" i="18"/>
  <c r="C11" i="18" s="1"/>
  <c r="D11" i="18" s="1"/>
  <c r="E11" i="18" s="1"/>
  <c r="F11" i="18" s="1"/>
  <c r="G11" i="18" s="1"/>
  <c r="H11" i="18" s="1"/>
  <c r="I11" i="18" s="1"/>
  <c r="J11" i="18" s="1"/>
  <c r="K11" i="18" s="1"/>
  <c r="L11" i="18" s="1"/>
  <c r="M11" i="18" s="1"/>
  <c r="N11" i="18" s="1"/>
  <c r="O11" i="18" s="1"/>
  <c r="P11" i="18" s="1"/>
  <c r="Q11" i="18" s="1"/>
  <c r="R11" i="18" s="1"/>
  <c r="S11" i="18" s="1"/>
  <c r="T11" i="18" s="1"/>
  <c r="U11" i="18" s="1"/>
  <c r="V11" i="18" s="1"/>
  <c r="W11" i="18" s="1"/>
  <c r="X11" i="18" s="1"/>
  <c r="Y11" i="18" s="1"/>
  <c r="Z11" i="18" s="1"/>
  <c r="AA11" i="18" s="1"/>
  <c r="AB11" i="18" s="1"/>
  <c r="AC11" i="18" s="1"/>
  <c r="AD11" i="18" s="1"/>
  <c r="B11" i="19"/>
  <c r="C11" i="19" s="1"/>
  <c r="D11" i="19" s="1"/>
  <c r="E11" i="19" s="1"/>
  <c r="F11" i="19" s="1"/>
  <c r="G11" i="19" s="1"/>
  <c r="H11" i="19" s="1"/>
  <c r="I11" i="19" s="1"/>
  <c r="J11" i="19" s="1"/>
  <c r="K11" i="19" s="1"/>
  <c r="L11" i="19" s="1"/>
  <c r="M11" i="19" s="1"/>
  <c r="N11" i="19" s="1"/>
  <c r="O11" i="19" s="1"/>
  <c r="P11" i="19" s="1"/>
  <c r="Q11" i="19" s="1"/>
  <c r="R11" i="19" s="1"/>
  <c r="S11" i="19" s="1"/>
  <c r="T11" i="19" s="1"/>
  <c r="U11" i="19" s="1"/>
  <c r="V11" i="19" s="1"/>
  <c r="W11" i="19" s="1"/>
  <c r="X11" i="19" s="1"/>
  <c r="Y11" i="19" s="1"/>
  <c r="Z11" i="19" s="1"/>
  <c r="AA11" i="19" s="1"/>
  <c r="AB11" i="19" s="1"/>
  <c r="AC11" i="19" s="1"/>
  <c r="AD11" i="19" s="1"/>
  <c r="B10" i="20"/>
  <c r="C10" i="20" s="1"/>
  <c r="D10" i="20" s="1"/>
  <c r="E10" i="20" s="1"/>
  <c r="F10" i="20" s="1"/>
  <c r="G10" i="20" s="1"/>
  <c r="H10" i="20" s="1"/>
  <c r="I10" i="20" s="1"/>
  <c r="J10" i="20" s="1"/>
  <c r="K10" i="20" s="1"/>
  <c r="L10" i="20" s="1"/>
  <c r="M10" i="20" s="1"/>
  <c r="N10" i="20" s="1"/>
  <c r="O10" i="20" s="1"/>
  <c r="P10" i="20" s="1"/>
  <c r="Q10" i="20" s="1"/>
  <c r="R10" i="20" s="1"/>
  <c r="S10" i="20" s="1"/>
  <c r="T10" i="20" s="1"/>
  <c r="U10" i="20" s="1"/>
  <c r="V10" i="20" s="1"/>
  <c r="W10" i="20" s="1"/>
  <c r="X10" i="20" s="1"/>
  <c r="Y10" i="20" s="1"/>
  <c r="Z10" i="20" s="1"/>
  <c r="AA10" i="20" s="1"/>
  <c r="AB10" i="20" s="1"/>
  <c r="AC10" i="20" s="1"/>
  <c r="AD10" i="20" s="1"/>
  <c r="B15" i="18"/>
  <c r="C15" i="18" s="1"/>
  <c r="D15" i="18" s="1"/>
  <c r="E15" i="18" s="1"/>
  <c r="F15" i="18" s="1"/>
  <c r="G15" i="18" s="1"/>
  <c r="H15" i="18" s="1"/>
  <c r="I15" i="18" s="1"/>
  <c r="J15" i="18" s="1"/>
  <c r="K15" i="18" s="1"/>
  <c r="L15" i="18" s="1"/>
  <c r="M15" i="18" s="1"/>
  <c r="N15" i="18" s="1"/>
  <c r="O15" i="18" s="1"/>
  <c r="P15" i="18" s="1"/>
  <c r="Q15" i="18" s="1"/>
  <c r="R15" i="18" s="1"/>
  <c r="S15" i="18" s="1"/>
  <c r="T15" i="18" s="1"/>
  <c r="U15" i="18" s="1"/>
  <c r="V15" i="18" s="1"/>
  <c r="W15" i="18" s="1"/>
  <c r="X15" i="18" s="1"/>
  <c r="Y15" i="18" s="1"/>
  <c r="Z15" i="18" s="1"/>
  <c r="AA15" i="18" s="1"/>
  <c r="AB15" i="18" s="1"/>
  <c r="AC15" i="18" s="1"/>
  <c r="AD15" i="18" s="1"/>
  <c r="B15" i="19"/>
  <c r="C15" i="19" s="1"/>
  <c r="D15" i="19" s="1"/>
  <c r="E15" i="19" s="1"/>
  <c r="F15" i="19" s="1"/>
  <c r="G15" i="19" s="1"/>
  <c r="H15" i="19" s="1"/>
  <c r="I15" i="19" s="1"/>
  <c r="J15" i="19" s="1"/>
  <c r="K15" i="19" s="1"/>
  <c r="L15" i="19" s="1"/>
  <c r="M15" i="19" s="1"/>
  <c r="N15" i="19" s="1"/>
  <c r="O15" i="19" s="1"/>
  <c r="P15" i="19" s="1"/>
  <c r="Q15" i="19" s="1"/>
  <c r="R15" i="19" s="1"/>
  <c r="S15" i="19" s="1"/>
  <c r="T15" i="19" s="1"/>
  <c r="U15" i="19" s="1"/>
  <c r="V15" i="19" s="1"/>
  <c r="W15" i="19" s="1"/>
  <c r="X15" i="19" s="1"/>
  <c r="Y15" i="19" s="1"/>
  <c r="Z15" i="19" s="1"/>
  <c r="AA15" i="19" s="1"/>
  <c r="AB15" i="19" s="1"/>
  <c r="AC15" i="19" s="1"/>
  <c r="AD15" i="19" s="1"/>
  <c r="B14" i="20"/>
  <c r="C14" i="20" s="1"/>
  <c r="D14" i="20" s="1"/>
  <c r="E14" i="20" s="1"/>
  <c r="F14" i="20" s="1"/>
  <c r="G14" i="20" s="1"/>
  <c r="H14" i="20" s="1"/>
  <c r="I14" i="20" s="1"/>
  <c r="J14" i="20" s="1"/>
  <c r="K14" i="20" s="1"/>
  <c r="L14" i="20" s="1"/>
  <c r="M14" i="20" s="1"/>
  <c r="N14" i="20" s="1"/>
  <c r="O14" i="20" s="1"/>
  <c r="P14" i="20" s="1"/>
  <c r="Q14" i="20" s="1"/>
  <c r="R14" i="20" s="1"/>
  <c r="S14" i="20" s="1"/>
  <c r="T14" i="20" s="1"/>
  <c r="U14" i="20" s="1"/>
  <c r="V14" i="20" s="1"/>
  <c r="W14" i="20" s="1"/>
  <c r="X14" i="20" s="1"/>
  <c r="Y14" i="20" s="1"/>
  <c r="Z14" i="20" s="1"/>
  <c r="AA14" i="20" s="1"/>
  <c r="AB14" i="20" s="1"/>
  <c r="AC14" i="20" s="1"/>
  <c r="AD14" i="20" s="1"/>
  <c r="B28" i="19"/>
  <c r="C28" i="19" s="1"/>
  <c r="D28" i="19" s="1"/>
  <c r="E28" i="19" s="1"/>
  <c r="F28" i="19" s="1"/>
  <c r="G28" i="19" s="1"/>
  <c r="H28" i="19" s="1"/>
  <c r="I28" i="19" s="1"/>
  <c r="J28" i="19" s="1"/>
  <c r="K28" i="19" s="1"/>
  <c r="L28" i="19" s="1"/>
  <c r="M28" i="19" s="1"/>
  <c r="N28" i="19" s="1"/>
  <c r="O28" i="19" s="1"/>
  <c r="P28" i="19" s="1"/>
  <c r="Q28" i="19" s="1"/>
  <c r="R28" i="19" s="1"/>
  <c r="S28" i="19" s="1"/>
  <c r="T28" i="19" s="1"/>
  <c r="U28" i="19" s="1"/>
  <c r="V28" i="19" s="1"/>
  <c r="W28" i="19" s="1"/>
  <c r="X28" i="19" s="1"/>
  <c r="Y28" i="19" s="1"/>
  <c r="Z28" i="19" s="1"/>
  <c r="AA28" i="19" s="1"/>
  <c r="AB28" i="19" s="1"/>
  <c r="AC28" i="19" s="1"/>
  <c r="AD28" i="19" s="1"/>
  <c r="B27" i="20"/>
  <c r="C27" i="20" s="1"/>
  <c r="D27" i="20" s="1"/>
  <c r="E27" i="20" s="1"/>
  <c r="F27" i="20" s="1"/>
  <c r="G27" i="20" s="1"/>
  <c r="H27" i="20" s="1"/>
  <c r="I27" i="20" s="1"/>
  <c r="J27" i="20" s="1"/>
  <c r="K27" i="20" s="1"/>
  <c r="L27" i="20" s="1"/>
  <c r="M27" i="20" s="1"/>
  <c r="N27" i="20" s="1"/>
  <c r="O27" i="20" s="1"/>
  <c r="P27" i="20" s="1"/>
  <c r="Q27" i="20" s="1"/>
  <c r="R27" i="20" s="1"/>
  <c r="S27" i="20" s="1"/>
  <c r="T27" i="20" s="1"/>
  <c r="U27" i="20" s="1"/>
  <c r="V27" i="20" s="1"/>
  <c r="W27" i="20" s="1"/>
  <c r="X27" i="20" s="1"/>
  <c r="Y27" i="20" s="1"/>
  <c r="Z27" i="20" s="1"/>
  <c r="AA27" i="20" s="1"/>
  <c r="AB27" i="20" s="1"/>
  <c r="AC27" i="20" s="1"/>
  <c r="AD27" i="20" s="1"/>
  <c r="B28" i="18"/>
  <c r="C28" i="18" s="1"/>
  <c r="D28" i="18" s="1"/>
  <c r="E28" i="18" s="1"/>
  <c r="F28" i="18" s="1"/>
  <c r="G28" i="18" s="1"/>
  <c r="H28" i="18" s="1"/>
  <c r="I28" i="18" s="1"/>
  <c r="J28" i="18" s="1"/>
  <c r="K28" i="18" s="1"/>
  <c r="L28" i="18" s="1"/>
  <c r="M28" i="18" s="1"/>
  <c r="N28" i="18" s="1"/>
  <c r="O28" i="18" s="1"/>
  <c r="P28" i="18" s="1"/>
  <c r="Q28" i="18" s="1"/>
  <c r="R28" i="18" s="1"/>
  <c r="S28" i="18" s="1"/>
  <c r="T28" i="18" s="1"/>
  <c r="U28" i="18" s="1"/>
  <c r="V28" i="18" s="1"/>
  <c r="W28" i="18" s="1"/>
  <c r="X28" i="18" s="1"/>
  <c r="Y28" i="18" s="1"/>
  <c r="Z28" i="18" s="1"/>
  <c r="AA28" i="18" s="1"/>
  <c r="AB28" i="18" s="1"/>
  <c r="AC28" i="18" s="1"/>
  <c r="AD28" i="18" s="1"/>
  <c r="B29" i="18"/>
  <c r="C29" i="18" s="1"/>
  <c r="D29" i="18" s="1"/>
  <c r="E29" i="18" s="1"/>
  <c r="F29" i="18" s="1"/>
  <c r="G29" i="18" s="1"/>
  <c r="H29" i="18" s="1"/>
  <c r="I29" i="18" s="1"/>
  <c r="J29" i="18" s="1"/>
  <c r="K29" i="18" s="1"/>
  <c r="L29" i="18" s="1"/>
  <c r="M29" i="18" s="1"/>
  <c r="N29" i="18" s="1"/>
  <c r="O29" i="18" s="1"/>
  <c r="P29" i="18" s="1"/>
  <c r="Q29" i="18" s="1"/>
  <c r="R29" i="18" s="1"/>
  <c r="S29" i="18" s="1"/>
  <c r="T29" i="18" s="1"/>
  <c r="U29" i="18" s="1"/>
  <c r="V29" i="18" s="1"/>
  <c r="W29" i="18" s="1"/>
  <c r="X29" i="18" s="1"/>
  <c r="Y29" i="18" s="1"/>
  <c r="Z29" i="18" s="1"/>
  <c r="AA29" i="18" s="1"/>
  <c r="AB29" i="18" s="1"/>
  <c r="AC29" i="18" s="1"/>
  <c r="AD29" i="18" s="1"/>
  <c r="B29" i="19"/>
  <c r="C29" i="19" s="1"/>
  <c r="D29" i="19" s="1"/>
  <c r="E29" i="19" s="1"/>
  <c r="F29" i="19" s="1"/>
  <c r="G29" i="19" s="1"/>
  <c r="H29" i="19" s="1"/>
  <c r="I29" i="19" s="1"/>
  <c r="J29" i="19" s="1"/>
  <c r="K29" i="19" s="1"/>
  <c r="L29" i="19" s="1"/>
  <c r="M29" i="19" s="1"/>
  <c r="N29" i="19" s="1"/>
  <c r="O29" i="19" s="1"/>
  <c r="P29" i="19" s="1"/>
  <c r="Q29" i="19" s="1"/>
  <c r="R29" i="19" s="1"/>
  <c r="S29" i="19" s="1"/>
  <c r="T29" i="19" s="1"/>
  <c r="U29" i="19" s="1"/>
  <c r="V29" i="19" s="1"/>
  <c r="W29" i="19" s="1"/>
  <c r="X29" i="19" s="1"/>
  <c r="Y29" i="19" s="1"/>
  <c r="Z29" i="19" s="1"/>
  <c r="AA29" i="19" s="1"/>
  <c r="AB29" i="19" s="1"/>
  <c r="AC29" i="19" s="1"/>
  <c r="AD29" i="19" s="1"/>
  <c r="B28" i="20"/>
  <c r="C28" i="20" s="1"/>
  <c r="D28" i="20" s="1"/>
  <c r="E28" i="20" s="1"/>
  <c r="F28" i="20" s="1"/>
  <c r="G28" i="20" s="1"/>
  <c r="H28" i="20" s="1"/>
  <c r="I28" i="20" s="1"/>
  <c r="J28" i="20" s="1"/>
  <c r="K28" i="20" s="1"/>
  <c r="L28" i="20" s="1"/>
  <c r="M28" i="20" s="1"/>
  <c r="N28" i="20" s="1"/>
  <c r="O28" i="20" s="1"/>
  <c r="P28" i="20" s="1"/>
  <c r="Q28" i="20" s="1"/>
  <c r="R28" i="20" s="1"/>
  <c r="S28" i="20" s="1"/>
  <c r="T28" i="20" s="1"/>
  <c r="U28" i="20" s="1"/>
  <c r="V28" i="20" s="1"/>
  <c r="W28" i="20" s="1"/>
  <c r="X28" i="20" s="1"/>
  <c r="Y28" i="20" s="1"/>
  <c r="Z28" i="20" s="1"/>
  <c r="AA28" i="20" s="1"/>
  <c r="AB28" i="20" s="1"/>
  <c r="AC28" i="20" s="1"/>
  <c r="AD28" i="20" s="1"/>
  <c r="B17" i="18"/>
  <c r="C17" i="18" s="1"/>
  <c r="D17" i="18" s="1"/>
  <c r="E17" i="18" s="1"/>
  <c r="F17" i="18" s="1"/>
  <c r="G17" i="18" s="1"/>
  <c r="H17" i="18" s="1"/>
  <c r="I17" i="18" s="1"/>
  <c r="J17" i="18" s="1"/>
  <c r="K17" i="18" s="1"/>
  <c r="L17" i="18" s="1"/>
  <c r="M17" i="18" s="1"/>
  <c r="N17" i="18" s="1"/>
  <c r="O17" i="18" s="1"/>
  <c r="P17" i="18" s="1"/>
  <c r="Q17" i="18" s="1"/>
  <c r="R17" i="18" s="1"/>
  <c r="S17" i="18" s="1"/>
  <c r="T17" i="18" s="1"/>
  <c r="U17" i="18" s="1"/>
  <c r="V17" i="18" s="1"/>
  <c r="W17" i="18" s="1"/>
  <c r="X17" i="18" s="1"/>
  <c r="Y17" i="18" s="1"/>
  <c r="Z17" i="18" s="1"/>
  <c r="AA17" i="18" s="1"/>
  <c r="AB17" i="18" s="1"/>
  <c r="AC17" i="18" s="1"/>
  <c r="AD17" i="18" s="1"/>
  <c r="B17" i="19"/>
  <c r="C17" i="19" s="1"/>
  <c r="D17" i="19" s="1"/>
  <c r="E17" i="19" s="1"/>
  <c r="F17" i="19" s="1"/>
  <c r="G17" i="19" s="1"/>
  <c r="H17" i="19" s="1"/>
  <c r="I17" i="19" s="1"/>
  <c r="J17" i="19" s="1"/>
  <c r="K17" i="19" s="1"/>
  <c r="L17" i="19" s="1"/>
  <c r="M17" i="19" s="1"/>
  <c r="N17" i="19" s="1"/>
  <c r="O17" i="19" s="1"/>
  <c r="P17" i="19" s="1"/>
  <c r="Q17" i="19" s="1"/>
  <c r="R17" i="19" s="1"/>
  <c r="S17" i="19" s="1"/>
  <c r="T17" i="19" s="1"/>
  <c r="U17" i="19" s="1"/>
  <c r="V17" i="19" s="1"/>
  <c r="W17" i="19" s="1"/>
  <c r="X17" i="19" s="1"/>
  <c r="Y17" i="19" s="1"/>
  <c r="Z17" i="19" s="1"/>
  <c r="AA17" i="19" s="1"/>
  <c r="AB17" i="19" s="1"/>
  <c r="AC17" i="19" s="1"/>
  <c r="AD17" i="19" s="1"/>
  <c r="B16" i="20"/>
  <c r="C16" i="20" s="1"/>
  <c r="D16" i="20" s="1"/>
  <c r="E16" i="20" s="1"/>
  <c r="F16" i="20" s="1"/>
  <c r="G16" i="20" s="1"/>
  <c r="H16" i="20" s="1"/>
  <c r="I16" i="20" s="1"/>
  <c r="J16" i="20" s="1"/>
  <c r="K16" i="20" s="1"/>
  <c r="L16" i="20" s="1"/>
  <c r="M16" i="20" s="1"/>
  <c r="N16" i="20" s="1"/>
  <c r="O16" i="20" s="1"/>
  <c r="P16" i="20" s="1"/>
  <c r="Q16" i="20" s="1"/>
  <c r="R16" i="20" s="1"/>
  <c r="S16" i="20" s="1"/>
  <c r="T16" i="20" s="1"/>
  <c r="U16" i="20" s="1"/>
  <c r="V16" i="20" s="1"/>
  <c r="W16" i="20" s="1"/>
  <c r="X16" i="20" s="1"/>
  <c r="Y16" i="20" s="1"/>
  <c r="Z16" i="20" s="1"/>
  <c r="AA16" i="20" s="1"/>
  <c r="AB16" i="20" s="1"/>
  <c r="AC16" i="20" s="1"/>
  <c r="AD16" i="20" s="1"/>
  <c r="B27" i="18"/>
  <c r="C27" i="18" s="1"/>
  <c r="D27" i="18" s="1"/>
  <c r="E27" i="18" s="1"/>
  <c r="F27" i="18" s="1"/>
  <c r="G27" i="18" s="1"/>
  <c r="H27" i="18" s="1"/>
  <c r="I27" i="18" s="1"/>
  <c r="J27" i="18" s="1"/>
  <c r="K27" i="18" s="1"/>
  <c r="L27" i="18" s="1"/>
  <c r="M27" i="18" s="1"/>
  <c r="N27" i="18" s="1"/>
  <c r="O27" i="18" s="1"/>
  <c r="P27" i="18" s="1"/>
  <c r="Q27" i="18" s="1"/>
  <c r="R27" i="18" s="1"/>
  <c r="S27" i="18" s="1"/>
  <c r="T27" i="18" s="1"/>
  <c r="U27" i="18" s="1"/>
  <c r="V27" i="18" s="1"/>
  <c r="W27" i="18" s="1"/>
  <c r="X27" i="18" s="1"/>
  <c r="Y27" i="18" s="1"/>
  <c r="Z27" i="18" s="1"/>
  <c r="AA27" i="18" s="1"/>
  <c r="AB27" i="18" s="1"/>
  <c r="AC27" i="18" s="1"/>
  <c r="AD27" i="18" s="1"/>
  <c r="B27" i="19"/>
  <c r="C27" i="19" s="1"/>
  <c r="D27" i="19" s="1"/>
  <c r="E27" i="19" s="1"/>
  <c r="F27" i="19" s="1"/>
  <c r="G27" i="19" s="1"/>
  <c r="H27" i="19" s="1"/>
  <c r="I27" i="19" s="1"/>
  <c r="J27" i="19" s="1"/>
  <c r="K27" i="19" s="1"/>
  <c r="L27" i="19" s="1"/>
  <c r="M27" i="19" s="1"/>
  <c r="N27" i="19" s="1"/>
  <c r="O27" i="19" s="1"/>
  <c r="P27" i="19" s="1"/>
  <c r="Q27" i="19" s="1"/>
  <c r="R27" i="19" s="1"/>
  <c r="S27" i="19" s="1"/>
  <c r="T27" i="19" s="1"/>
  <c r="U27" i="19" s="1"/>
  <c r="V27" i="19" s="1"/>
  <c r="W27" i="19" s="1"/>
  <c r="X27" i="19" s="1"/>
  <c r="Y27" i="19" s="1"/>
  <c r="Z27" i="19" s="1"/>
  <c r="AA27" i="19" s="1"/>
  <c r="AB27" i="19" s="1"/>
  <c r="AC27" i="19" s="1"/>
  <c r="AD27" i="19" s="1"/>
  <c r="B26" i="20"/>
  <c r="C26" i="20" s="1"/>
  <c r="D26" i="20" s="1"/>
  <c r="E26" i="20" s="1"/>
  <c r="F26" i="20" s="1"/>
  <c r="G26" i="20" s="1"/>
  <c r="H26" i="20" s="1"/>
  <c r="I26" i="20" s="1"/>
  <c r="J26" i="20" s="1"/>
  <c r="K26" i="20" s="1"/>
  <c r="L26" i="20" s="1"/>
  <c r="M26" i="20" s="1"/>
  <c r="N26" i="20" s="1"/>
  <c r="O26" i="20" s="1"/>
  <c r="P26" i="20" s="1"/>
  <c r="Q26" i="20" s="1"/>
  <c r="R26" i="20" s="1"/>
  <c r="S26" i="20" s="1"/>
  <c r="T26" i="20" s="1"/>
  <c r="U26" i="20" s="1"/>
  <c r="V26" i="20" s="1"/>
  <c r="W26" i="20" s="1"/>
  <c r="X26" i="20" s="1"/>
  <c r="Y26" i="20" s="1"/>
  <c r="Z26" i="20" s="1"/>
  <c r="AA26" i="20" s="1"/>
  <c r="AB26" i="20" s="1"/>
  <c r="AC26" i="20" s="1"/>
  <c r="AD26" i="20" s="1"/>
  <c r="F3" i="19"/>
  <c r="J33" i="10"/>
  <c r="I33" i="10" s="1"/>
  <c r="H33" i="10" s="1"/>
  <c r="G33" i="10" s="1"/>
  <c r="F33" i="10" s="1"/>
  <c r="E33" i="10" s="1"/>
  <c r="D33" i="10" s="1"/>
  <c r="C33" i="10" s="1"/>
  <c r="B33" i="10" s="1"/>
  <c r="Q33" i="10"/>
  <c r="R33" i="10"/>
  <c r="S33" i="10"/>
  <c r="T33" i="10"/>
  <c r="U33" i="10"/>
  <c r="V33" i="10"/>
  <c r="W33" i="10"/>
  <c r="G3" i="19" l="1"/>
  <c r="K33" i="10"/>
  <c r="L33" i="10"/>
  <c r="M33" i="10"/>
  <c r="N33" i="10"/>
  <c r="O33" i="10"/>
  <c r="P33" i="10"/>
  <c r="H3" i="19" l="1"/>
  <c r="O3" i="1"/>
  <c r="B33" i="20" l="1"/>
  <c r="I3" i="19"/>
  <c r="C16" i="18"/>
  <c r="D16" i="18" s="1"/>
  <c r="E16" i="18" s="1"/>
  <c r="F16" i="18" s="1"/>
  <c r="G16" i="18" s="1"/>
  <c r="H16" i="18" s="1"/>
  <c r="I16" i="18" s="1"/>
  <c r="J16" i="18" s="1"/>
  <c r="K16" i="18" s="1"/>
  <c r="L16" i="18" s="1"/>
  <c r="M16" i="18" s="1"/>
  <c r="N16" i="18" s="1"/>
  <c r="O16" i="18" s="1"/>
  <c r="P16" i="18" s="1"/>
  <c r="Q16" i="18" s="1"/>
  <c r="R16" i="18" s="1"/>
  <c r="S16" i="18" s="1"/>
  <c r="T16" i="18" s="1"/>
  <c r="U16" i="18" s="1"/>
  <c r="V16" i="18" s="1"/>
  <c r="W16" i="18" s="1"/>
  <c r="X16" i="18" s="1"/>
  <c r="Y16" i="18" s="1"/>
  <c r="Z16" i="18" s="1"/>
  <c r="AA16" i="18" s="1"/>
  <c r="AB16" i="18" s="1"/>
  <c r="AC16" i="18" s="1"/>
  <c r="AD16" i="18" s="1"/>
  <c r="N3" i="1"/>
  <c r="M3" i="1"/>
  <c r="L3" i="1"/>
  <c r="K3" i="1"/>
  <c r="J3" i="1"/>
  <c r="I3" i="1"/>
  <c r="C33" i="20" l="1"/>
  <c r="J3" i="19"/>
  <c r="D33" i="20" l="1"/>
  <c r="C16" i="19"/>
  <c r="B34" i="19"/>
  <c r="K3" i="19"/>
  <c r="B34" i="18"/>
  <c r="E33" i="20" l="1"/>
  <c r="L3" i="19"/>
  <c r="D16" i="19"/>
  <c r="C34" i="19"/>
  <c r="C34" i="18"/>
  <c r="F33" i="20" l="1"/>
  <c r="E16" i="19"/>
  <c r="D34" i="19"/>
  <c r="M3" i="19"/>
  <c r="D34" i="18"/>
  <c r="G33" i="20" l="1"/>
  <c r="N3" i="19"/>
  <c r="F16" i="19"/>
  <c r="E34" i="19"/>
  <c r="E34" i="18"/>
  <c r="H33" i="20" l="1"/>
  <c r="G16" i="19"/>
  <c r="F34" i="19"/>
  <c r="O3" i="19"/>
  <c r="F34" i="18"/>
  <c r="I33" i="20" l="1"/>
  <c r="H16" i="19"/>
  <c r="G34" i="19"/>
  <c r="P3" i="19"/>
  <c r="G34" i="18"/>
  <c r="J33" i="20" l="1"/>
  <c r="Q3" i="19"/>
  <c r="I16" i="19"/>
  <c r="H34" i="19"/>
  <c r="H34" i="18"/>
  <c r="K33" i="20" l="1"/>
  <c r="R3" i="19"/>
  <c r="J16" i="19"/>
  <c r="I34" i="19"/>
  <c r="I34" i="18"/>
  <c r="L33" i="20" l="1"/>
  <c r="K16" i="19"/>
  <c r="J34" i="19"/>
  <c r="S3" i="19"/>
  <c r="J34" i="18"/>
  <c r="M33" i="20" l="1"/>
  <c r="L16" i="19"/>
  <c r="K34" i="19"/>
  <c r="T3" i="19"/>
  <c r="K34" i="18"/>
  <c r="N33" i="20" l="1"/>
  <c r="M16" i="19"/>
  <c r="L34" i="19"/>
  <c r="U3" i="19"/>
  <c r="L34" i="18"/>
  <c r="O33" i="20" l="1"/>
  <c r="V3" i="19"/>
  <c r="N16" i="19"/>
  <c r="M34" i="19"/>
  <c r="M34" i="18"/>
  <c r="P33" i="20" l="1"/>
  <c r="W3" i="19"/>
  <c r="O16" i="19"/>
  <c r="N34" i="19"/>
  <c r="N34" i="18"/>
  <c r="Q33" i="20" l="1"/>
  <c r="X3" i="19"/>
  <c r="P16" i="19"/>
  <c r="O34" i="19"/>
  <c r="O34" i="18"/>
  <c r="R33" i="20" l="1"/>
  <c r="Y3" i="19"/>
  <c r="Q16" i="19"/>
  <c r="P34" i="19"/>
  <c r="P34" i="18"/>
  <c r="S33" i="20" l="1"/>
  <c r="R16" i="19"/>
  <c r="Q34" i="19"/>
  <c r="Z3" i="19"/>
  <c r="Q34" i="18"/>
  <c r="T33" i="20" l="1"/>
  <c r="S16" i="19"/>
  <c r="R34" i="19"/>
  <c r="AA3" i="19"/>
  <c r="R34" i="18"/>
  <c r="U33" i="20" l="1"/>
  <c r="AB3" i="19"/>
  <c r="T16" i="19"/>
  <c r="S34" i="19"/>
  <c r="S34" i="18"/>
  <c r="V33" i="20" l="1"/>
  <c r="AC3" i="19"/>
  <c r="U16" i="19"/>
  <c r="T34" i="19"/>
  <c r="T34" i="18"/>
  <c r="W33" i="20" l="1"/>
  <c r="V16" i="19"/>
  <c r="U34" i="19"/>
  <c r="AD3" i="19"/>
  <c r="U34" i="18"/>
  <c r="X33" i="20" l="1"/>
  <c r="W16" i="19"/>
  <c r="V34" i="19"/>
  <c r="V34" i="18"/>
  <c r="Y33" i="20" l="1"/>
  <c r="X16" i="19"/>
  <c r="W34" i="19"/>
  <c r="W34" i="18"/>
  <c r="Z33" i="20" l="1"/>
  <c r="Y16" i="19"/>
  <c r="X34" i="19"/>
  <c r="X34" i="18"/>
  <c r="AA33" i="20" l="1"/>
  <c r="Z16" i="19"/>
  <c r="Y34" i="19"/>
  <c r="Y34" i="18"/>
  <c r="AB33" i="20" l="1"/>
  <c r="AA16" i="19"/>
  <c r="Z34" i="19"/>
  <c r="Z34" i="18"/>
  <c r="AD33" i="20" l="1"/>
  <c r="AC33" i="20"/>
  <c r="AB16" i="19"/>
  <c r="AA34" i="19"/>
  <c r="AA34" i="18"/>
  <c r="AC16" i="19" l="1"/>
  <c r="AB34" i="19"/>
  <c r="AB34" i="18"/>
  <c r="AD16" i="19" l="1"/>
  <c r="AD34" i="19" s="1"/>
  <c r="AC34" i="19"/>
  <c r="AD34" i="18"/>
  <c r="AC34" i="18"/>
</calcChain>
</file>

<file path=xl/sharedStrings.xml><?xml version="1.0" encoding="utf-8"?>
<sst xmlns="http://schemas.openxmlformats.org/spreadsheetml/2006/main" count="238" uniqueCount="80">
  <si>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</si>
  <si>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</si>
  <si>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</si>
  <si>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</si>
  <si>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</si>
  <si>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</si>
  <si>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</si>
  <si>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</si>
  <si>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</si>
  <si>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</si>
  <si>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</si>
  <si>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</si>
  <si>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</si>
  <si>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</si>
  <si>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</si>
  <si>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 xml:space="preserve">Italy </t>
  </si>
  <si>
    <t>Latvia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</si>
  <si>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</si>
  <si>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</si>
  <si>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</si>
  <si>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</si>
  <si>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</si>
  <si>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</si>
  <si>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</si>
  <si>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</si>
  <si>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</si>
  <si>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</si>
  <si>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</si>
  <si>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</si>
  <si>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</si>
  <si>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UK</t>
  </si>
  <si>
    <t xml:space="preserve">Portable batt. POM (tonnes) </t>
  </si>
  <si>
    <t>ProSUM</t>
  </si>
  <si>
    <t>Sum</t>
  </si>
  <si>
    <t>FutuRaM</t>
  </si>
  <si>
    <t>Batteries placed on the market - Dansk Producentansvar</t>
  </si>
  <si>
    <t xml:space="preserve">EPBA data based on </t>
  </si>
  <si>
    <t xml:space="preserve">EPBA Data based on </t>
  </si>
  <si>
    <t>https://www.ymparisto.fi/fi-FI/Kartat_ja_tilastot/Jatetilastot/Tuottajavastuun_tilastot/Akku_ja_paristotilastot</t>
  </si>
  <si>
    <t>ADEME</t>
  </si>
  <si>
    <t>https://www.umweltbundesamt.de/daten/ressourcen-abfall/verwertung-entsorgung-ausgewaehlter-abfallarten/altbatterien#geratebatteriemarkt-masse-der-lithium-sekundarbatterien-stieg-wie-im-jahr-zuvor-starker-als-jedes-andere-batteriesystem-an</t>
  </si>
  <si>
    <t>EPBA Data based on Eurostat</t>
  </si>
  <si>
    <t>EPBA Data based on Icelandic Recycling Fund</t>
  </si>
  <si>
    <t>EPBA Data based on AFIS</t>
  </si>
  <si>
    <t>EPBA Data based on Eurostat and CDCNPA</t>
  </si>
  <si>
    <t>EPBA Data based on Eurostat and Ecobatterien</t>
  </si>
  <si>
    <t>EPBA Data based on BEBAT</t>
  </si>
  <si>
    <t>EPBA Data based on Environment Agency Croatia</t>
  </si>
  <si>
    <t>EPBA Data based on EEA register and ministry of environment; after 2015: Eurostat</t>
  </si>
  <si>
    <t>EPBA Data based on AFIS and Eurostat</t>
  </si>
  <si>
    <t>EPBA Data based on EUROSTAT; Before 2009: Ecobat data</t>
  </si>
  <si>
    <t>EPBA Data based on EES-Ringlus, various; 2012-4: MoE; from 2015 Eurostat</t>
  </si>
  <si>
    <t>INOBAT</t>
  </si>
  <si>
    <t>EPBA Data based on Stibat</t>
  </si>
  <si>
    <t>EPBA Data based 2008-16 Sagis estimates and 2017/8 Eurostat</t>
  </si>
  <si>
    <t>EPBA Data re 2010: REBA collection only; 2010-2017 GIOS; 2019 Eurostat; 2020 Sagis estimate</t>
  </si>
  <si>
    <t>Contacted Ecophilas and ANA</t>
  </si>
  <si>
    <t>EPBA data based on Ministry of Environment (MoE); 2015-18 Eurostat;</t>
  </si>
  <si>
    <t>EPBA data based on 2018 Eurostat; 2016/7 Ministry of Environment</t>
  </si>
  <si>
    <t>EPBA data based on Republic of Slovenia Statistical Office</t>
  </si>
  <si>
    <t>UK National Waste</t>
  </si>
  <si>
    <t>SNV, 2017/9: Eurostat; 2020 Sagis estimate based on collection data</t>
  </si>
  <si>
    <t>EPBA Data based on Eurostat and MoE (Environmental Protection Agency Lithuania)</t>
  </si>
  <si>
    <t>EPBA Data based on MEPA; since 2015: Eurostat, GreenPak --&gt; New Data from ERA (Environmental &amp; Resources Authority</t>
  </si>
  <si>
    <t>2018 Eurostat, 2019 and 2020: POM from register, Collection Sagis estimates (data from Ecopilas and ERP + estimate for Ecolec) --&gt; Ministry for Ecological Change</t>
  </si>
  <si>
    <t>EPBA Data based on Eurostat and MoE --&gt; Ministry of Environmental Protection and Regional Development, Latvia</t>
  </si>
  <si>
    <t>National Authority</t>
  </si>
  <si>
    <r>
      <t xml:space="preserve">EPBA data based on </t>
    </r>
    <r>
      <rPr>
        <b/>
        <sz val="11"/>
        <color theme="1"/>
        <rFont val="Calibri"/>
        <family val="2"/>
        <scheme val="minor"/>
      </rPr>
      <t>EAK Österreich</t>
    </r>
  </si>
  <si>
    <t>Eurostat</t>
  </si>
  <si>
    <t>National Authority are same data as Eurostat</t>
  </si>
  <si>
    <t>No data from National Authorities</t>
  </si>
  <si>
    <t>Natonal Authorities are nearly the same as Eurostat</t>
  </si>
  <si>
    <t>SUMME</t>
  </si>
  <si>
    <t>BAU</t>
  </si>
  <si>
    <t>REC</t>
  </si>
  <si>
    <t>CIR</t>
  </si>
  <si>
    <t>Assumptions with 1% growth</t>
  </si>
  <si>
    <t>Assumptions with 1% decrease</t>
  </si>
  <si>
    <t>Country</t>
  </si>
  <si>
    <t>EU27+4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</si>
</sst>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Arial"/>
      <family val="2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A5A5A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/>
      <top style="medium">
        <color indexed="64"/>
      </top>
      <bottom style="double">
        <color rgb="FF3F3F3F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3" borderId="1" applyNumberFormat="0" applyAlignment="0" applyProtection="0"/>
    <xf numFmtId="0" fontId="5" fillId="0" borderId="0"/>
    <xf numFmtId="164" fontId="1" fillId="0" borderId="0" applyFont="0" applyFill="0" applyBorder="0" applyAlignment="0" applyProtection="0"/>
    <xf numFmtId="0" fontId="6" fillId="0" borderId="0"/>
    <xf numFmtId="43" fontId="1" fillId="0" borderId="0" applyFont="0" applyFill="0" applyBorder="0" applyAlignment="0" applyProtection="0"/>
    <xf numFmtId="0" fontId="7" fillId="5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9" fontId="5" fillId="0" borderId="0" applyFont="0" applyFill="0" applyBorder="0" applyAlignment="0" applyProtection="0"/>
    <xf numFmtId="0" fontId="1" fillId="0" borderId="0"/>
  </cellStyleXfs>
  <cellXfs count="61">
    <xf numFmtId="0" fontId="0" fillId="0" borderId="0" xfId="0"/>
    <xf numFmtId="0" fontId="2" fillId="0" borderId="0" xfId="0" applyFont="1" applyBorder="1"/>
    <xf numFmtId="0" fontId="0" fillId="0" borderId="0" xfId="0" applyBorder="1"/>
    <xf numFmtId="0" fontId="0" fillId="2" borderId="0" xfId="0" applyFill="1" applyBorder="1"/>
    <xf numFmtId="165" fontId="1" fillId="0" borderId="0" xfId="1" applyNumberFormat="1" applyFont="1" applyFill="1" applyBorder="1"/>
    <xf numFmtId="0" fontId="4" fillId="3" borderId="3" xfId="4" applyBorder="1"/>
    <xf numFmtId="0" fontId="2" fillId="0" borderId="4" xfId="0" applyFont="1" applyBorder="1"/>
    <xf numFmtId="165" fontId="1" fillId="0" borderId="0" xfId="6" applyNumberFormat="1" applyFont="1" applyFill="1" applyBorder="1"/>
    <xf numFmtId="0" fontId="0" fillId="0" borderId="0" xfId="0" applyFill="1" applyBorder="1"/>
    <xf numFmtId="0" fontId="4" fillId="3" borderId="6" xfId="4" applyBorder="1"/>
    <xf numFmtId="0" fontId="4" fillId="0" borderId="0" xfId="4" applyFill="1" applyBorder="1"/>
    <xf numFmtId="0" fontId="8" fillId="0" borderId="0" xfId="10"/>
    <xf numFmtId="0" fontId="7" fillId="5" borderId="0" xfId="9" applyBorder="1" applyAlignment="1">
      <alignment horizontal="center"/>
    </xf>
    <xf numFmtId="0" fontId="8" fillId="0" borderId="0" xfId="10" applyFill="1" applyBorder="1"/>
    <xf numFmtId="0" fontId="1" fillId="7" borderId="0" xfId="12" applyBorder="1"/>
    <xf numFmtId="0" fontId="1" fillId="8" borderId="0" xfId="13" applyBorder="1"/>
    <xf numFmtId="0" fontId="0" fillId="0" borderId="0" xfId="0" applyFill="1" applyBorder="1" applyAlignment="1">
      <alignment wrapText="1"/>
    </xf>
    <xf numFmtId="0" fontId="0" fillId="0" borderId="0" xfId="0" applyAlignment="1">
      <alignment wrapText="1"/>
    </xf>
    <xf numFmtId="165" fontId="1" fillId="7" borderId="0" xfId="12" applyNumberFormat="1" applyBorder="1" applyAlignment="1">
      <alignment vertical="center"/>
    </xf>
    <xf numFmtId="3" fontId="1" fillId="7" borderId="0" xfId="12" applyNumberFormat="1" applyAlignment="1">
      <alignment vertical="center"/>
    </xf>
    <xf numFmtId="3" fontId="1" fillId="7" borderId="0" xfId="12" applyNumberFormat="1" applyBorder="1" applyAlignment="1">
      <alignment vertical="center"/>
    </xf>
    <xf numFmtId="165" fontId="1" fillId="4" borderId="0" xfId="1" applyNumberFormat="1" applyFont="1" applyFill="1" applyBorder="1" applyAlignment="1">
      <alignment vertical="center"/>
    </xf>
    <xf numFmtId="3" fontId="1" fillId="8" borderId="0" xfId="13" applyNumberFormat="1" applyAlignment="1">
      <alignment vertical="center"/>
    </xf>
    <xf numFmtId="3" fontId="0" fillId="6" borderId="0" xfId="0" applyNumberFormat="1" applyFill="1" applyBorder="1" applyAlignment="1">
      <alignment vertical="center"/>
    </xf>
    <xf numFmtId="165" fontId="1" fillId="8" borderId="0" xfId="13" applyNumberFormat="1" applyBorder="1" applyAlignment="1">
      <alignment vertical="center"/>
    </xf>
    <xf numFmtId="3" fontId="1" fillId="8" borderId="0" xfId="13" applyNumberFormat="1" applyBorder="1" applyAlignment="1">
      <alignment vertical="center"/>
    </xf>
    <xf numFmtId="165" fontId="1" fillId="6" borderId="0" xfId="1" applyNumberFormat="1" applyFont="1" applyFill="1" applyBorder="1" applyAlignment="1">
      <alignment vertical="center"/>
    </xf>
    <xf numFmtId="165" fontId="1" fillId="0" borderId="0" xfId="1" applyNumberFormat="1" applyFont="1" applyFill="1" applyBorder="1" applyAlignment="1">
      <alignment vertical="center"/>
    </xf>
    <xf numFmtId="3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3" fontId="1" fillId="0" borderId="0" xfId="1" applyNumberFormat="1" applyFont="1" applyFill="1" applyBorder="1" applyAlignment="1">
      <alignment vertical="center"/>
    </xf>
    <xf numFmtId="1" fontId="1" fillId="7" borderId="0" xfId="12" applyNumberFormat="1" applyAlignment="1">
      <alignment vertical="center"/>
    </xf>
    <xf numFmtId="0" fontId="1" fillId="7" borderId="0" xfId="12" applyBorder="1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Fill="1" applyBorder="1"/>
    <xf numFmtId="0" fontId="11" fillId="0" borderId="0" xfId="4" applyFont="1" applyFill="1" applyBorder="1" applyAlignment="1">
      <alignment vertical="center"/>
    </xf>
    <xf numFmtId="0" fontId="11" fillId="0" borderId="0" xfId="4" applyFont="1" applyFill="1" applyBorder="1"/>
    <xf numFmtId="0" fontId="0" fillId="0" borderId="0" xfId="0" applyFont="1" applyFill="1" applyBorder="1"/>
    <xf numFmtId="3" fontId="0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vertical="center"/>
    </xf>
    <xf numFmtId="165" fontId="0" fillId="0" borderId="0" xfId="0" applyNumberFormat="1" applyFont="1" applyFill="1" applyBorder="1"/>
    <xf numFmtId="0" fontId="11" fillId="0" borderId="0" xfId="4" applyFont="1" applyFill="1" applyBorder="1" applyAlignment="1">
      <alignment horizontal="left"/>
    </xf>
    <xf numFmtId="0" fontId="8" fillId="0" borderId="0" xfId="10" applyFont="1" applyFill="1" applyBorder="1"/>
    <xf numFmtId="165" fontId="1" fillId="4" borderId="0" xfId="1" applyNumberFormat="1" applyFont="1" applyFill="1" applyBorder="1" applyAlignment="1">
      <alignment horizontal="left" vertical="center"/>
    </xf>
    <xf numFmtId="10" fontId="0" fillId="0" borderId="0" xfId="3" applyNumberFormat="1" applyFont="1"/>
    <xf numFmtId="2" fontId="0" fillId="9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2" fontId="0" fillId="0" borderId="0" xfId="0" applyNumberFormat="1" applyFill="1"/>
    <xf numFmtId="2" fontId="0" fillId="10" borderId="0" xfId="0" applyNumberFormat="1" applyFill="1" applyAlignment="1">
      <alignment horizontal="center"/>
    </xf>
    <xf numFmtId="0" fontId="0" fillId="10" borderId="0" xfId="0" applyFill="1"/>
    <xf numFmtId="2" fontId="0" fillId="11" borderId="0" xfId="0" applyNumberFormat="1" applyFill="1" applyAlignment="1">
      <alignment horizontal="center"/>
    </xf>
    <xf numFmtId="0" fontId="0" fillId="11" borderId="0" xfId="0" applyFill="1"/>
    <xf numFmtId="0" fontId="0" fillId="4" borderId="2" xfId="0" applyFill="1" applyBorder="1" applyAlignment="1">
      <alignment horizontal="center"/>
    </xf>
    <xf numFmtId="0" fontId="4" fillId="3" borderId="0" xfId="4" applyBorder="1" applyAlignment="1">
      <alignment horizontal="center" vertical="center"/>
    </xf>
    <xf numFmtId="0" fontId="4" fillId="3" borderId="5" xfId="4" applyBorder="1" applyAlignment="1">
      <alignment horizontal="center" vertical="center"/>
    </xf>
    <xf numFmtId="0" fontId="7" fillId="5" borderId="2" xfId="9" applyBorder="1" applyAlignment="1">
      <alignment horizontal="center"/>
    </xf>
  </cellXfs>
  <cellStyles count="16">
    <cellStyle name="40 % - Akzent4" xfId="12" builtinId="43"/>
    <cellStyle name="60 % - Akzent5" xfId="13" builtinId="48"/>
    <cellStyle name="Gut" xfId="9" builtinId="26"/>
    <cellStyle name="Komma" xfId="1" builtinId="3"/>
    <cellStyle name="Komma 2" xfId="6" xr:uid="{1149204F-2DB0-486B-BAA1-D318DDBC61B5}"/>
    <cellStyle name="Komma 3" xfId="8" xr:uid="{220E35DA-9AEA-49A9-95EC-B063FFF719C8}"/>
    <cellStyle name="Link" xfId="10" builtinId="8"/>
    <cellStyle name="Percent 3" xfId="2" xr:uid="{00000000-0005-0000-0000-000001000000}"/>
    <cellStyle name="Prozent" xfId="3" builtinId="5"/>
    <cellStyle name="Prozent 2" xfId="14" xr:uid="{5639DF1B-336B-43D8-B2A9-FE36F1A8F46A}"/>
    <cellStyle name="Standard" xfId="0" builtinId="0"/>
    <cellStyle name="Standard 2" xfId="5" xr:uid="{B2507DD3-4D31-48C7-91E7-A3CE645E1A6B}"/>
    <cellStyle name="Standard 2 2" xfId="7" xr:uid="{0B5441A0-EFE7-42F1-9BB0-BB0568ED1E2A}"/>
    <cellStyle name="Standard 2 3" xfId="15" xr:uid="{1E263060-025A-4F3A-84F1-9984095F93D7}"/>
    <cellStyle name="Standard 3" xfId="11" xr:uid="{00000000-0005-0000-0000-000036000000}"/>
    <cellStyle name="Zelle überprüfen" xfId="4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POM</a:t>
            </a:r>
            <a:r>
              <a:rPr lang="de-DE" baseline="0"/>
              <a:t> Portables of GU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Scenarios!$A$2</c:f>
              <c:strCache>
                <c:ptCount val="1"/>
                <c:pt idx="0">
                  <c:v>BAU</c:v>
                </c:pt>
              </c:strCache>
            </c:strRef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Scenarios!$B$1:$AZ$1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Scenarios!$B$2:$AZ$2</c:f>
              <c:numCache>
                <c:formatCode>General</c:formatCode>
                <c:ptCount val="51"/>
                <c:pt idx="0">
                  <c:v>174693.18090337695</c:v>
                </c:pt>
                <c:pt idx="1">
                  <c:v>178258.34786058872</c:v>
                </c:pt>
                <c:pt idx="2">
                  <c:v>181896.27332713135</c:v>
                </c:pt>
                <c:pt idx="3">
                  <c:v>185608.4421705422</c:v>
                </c:pt>
                <c:pt idx="4">
                  <c:v>189396.36956177774</c:v>
                </c:pt>
                <c:pt idx="5">
                  <c:v>193261.60159365076</c:v>
                </c:pt>
                <c:pt idx="6">
                  <c:v>197205.71591188852</c:v>
                </c:pt>
                <c:pt idx="7">
                  <c:v>201230.32235906992</c:v>
                </c:pt>
                <c:pt idx="8">
                  <c:v>205337.06363170399</c:v>
                </c:pt>
                <c:pt idx="9">
                  <c:v>209864.61185479999</c:v>
                </c:pt>
                <c:pt idx="10">
                  <c:v>225692.88318</c:v>
                </c:pt>
                <c:pt idx="11">
                  <c:v>219584.47451999999</c:v>
                </c:pt>
                <c:pt idx="12">
                  <c:v>216588.90577000001</c:v>
                </c:pt>
                <c:pt idx="13">
                  <c:v>212242.94300000003</c:v>
                </c:pt>
                <c:pt idx="14">
                  <c:v>213784.59066666669</c:v>
                </c:pt>
                <c:pt idx="15">
                  <c:v>219179.73585</c:v>
                </c:pt>
                <c:pt idx="16">
                  <c:v>221541.27267999999</c:v>
                </c:pt>
                <c:pt idx="17">
                  <c:v>236699.12387999997</c:v>
                </c:pt>
                <c:pt idx="18">
                  <c:v>238025.43435920001</c:v>
                </c:pt>
                <c:pt idx="19">
                  <c:v>255847.78145118404</c:v>
                </c:pt>
                <c:pt idx="20">
                  <c:v>280591.56222920766</c:v>
                </c:pt>
                <c:pt idx="21">
                  <c:v>291437.11482159182</c:v>
                </c:pt>
                <c:pt idx="22">
                  <c:v>297265.85711802362</c:v>
                </c:pt>
                <c:pt idx="23">
                  <c:v>303211.17426038417</c:v>
                </c:pt>
                <c:pt idx="24">
                  <c:v>309275.39774559182</c:v>
                </c:pt>
                <c:pt idx="25">
                  <c:v>315460.90570050362</c:v>
                </c:pt>
                <c:pt idx="26">
                  <c:v>321770.12381451379</c:v>
                </c:pt>
                <c:pt idx="27">
                  <c:v>328205.52629080403</c:v>
                </c:pt>
                <c:pt idx="28">
                  <c:v>334769.63681662001</c:v>
                </c:pt>
                <c:pt idx="29">
                  <c:v>341465.0295529525</c:v>
                </c:pt>
                <c:pt idx="30">
                  <c:v>348294.33014401159</c:v>
                </c:pt>
                <c:pt idx="31">
                  <c:v>355260.21674689173</c:v>
                </c:pt>
                <c:pt idx="32">
                  <c:v>362365.4210818297</c:v>
                </c:pt>
                <c:pt idx="33">
                  <c:v>369612.72950346622</c:v>
                </c:pt>
                <c:pt idx="34">
                  <c:v>377004.98409353563</c:v>
                </c:pt>
                <c:pt idx="35">
                  <c:v>384545.08377540618</c:v>
                </c:pt>
                <c:pt idx="36">
                  <c:v>392235.98545091436</c:v>
                </c:pt>
                <c:pt idx="37">
                  <c:v>400080.70515993267</c:v>
                </c:pt>
                <c:pt idx="38">
                  <c:v>408082.31926313124</c:v>
                </c:pt>
                <c:pt idx="39">
                  <c:v>416243.96564839408</c:v>
                </c:pt>
                <c:pt idx="40">
                  <c:v>424568.84496136184</c:v>
                </c:pt>
                <c:pt idx="41">
                  <c:v>433060.22186058911</c:v>
                </c:pt>
                <c:pt idx="42">
                  <c:v>441721.42629780096</c:v>
                </c:pt>
                <c:pt idx="43">
                  <c:v>450555.85482375702</c:v>
                </c:pt>
                <c:pt idx="44">
                  <c:v>459566.97192023211</c:v>
                </c:pt>
                <c:pt idx="45">
                  <c:v>468758.31135863671</c:v>
                </c:pt>
                <c:pt idx="46">
                  <c:v>478133.47758580942</c:v>
                </c:pt>
                <c:pt idx="47">
                  <c:v>487696.14713752555</c:v>
                </c:pt>
                <c:pt idx="48">
                  <c:v>497450.07008027611</c:v>
                </c:pt>
                <c:pt idx="49">
                  <c:v>507399.07148188155</c:v>
                </c:pt>
                <c:pt idx="50">
                  <c:v>517547.05291151936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E1-4F40-8A83-F3A1FA032610}"/>
            </c:ext>
          </c:extLst>
        </c:ser>
        <c:ser>
          <c:idx val="1"/>
          <c:order val="1"/>
          <c:tx>
            <c:strRef>
              <c:f>Scenarios!$A$3</c:f>
              <c:strCache>
                <c:ptCount val="1"/>
                <c:pt idx="0">
                  <c:v>REC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Scenarios!$B$1:$AZ$1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Scenarios!$B$3:$AZ$3</c:f>
              <c:numCache>
                <c:formatCode>General</c:formatCode>
                <c:ptCount val="51"/>
                <c:pt idx="22">
                  <c:v>294351.48596980772</c:v>
                </c:pt>
                <c:pt idx="23">
                  <c:v>297295.00082950579</c:v>
                </c:pt>
                <c:pt idx="24">
                  <c:v>300267.95083780086</c:v>
                </c:pt>
                <c:pt idx="25">
                  <c:v>303270.63034617889</c:v>
                </c:pt>
                <c:pt idx="26">
                  <c:v>306303.33664964064</c:v>
                </c:pt>
                <c:pt idx="27">
                  <c:v>309366.37001613708</c:v>
                </c:pt>
                <c:pt idx="28">
                  <c:v>312460.03371629841</c:v>
                </c:pt>
                <c:pt idx="29">
                  <c:v>315584.63405346143</c:v>
                </c:pt>
                <c:pt idx="30">
                  <c:v>318740.48039399605</c:v>
                </c:pt>
                <c:pt idx="31">
                  <c:v>321927.88519793598</c:v>
                </c:pt>
                <c:pt idx="32">
                  <c:v>325147.16404991545</c:v>
                </c:pt>
                <c:pt idx="33">
                  <c:v>328398.63569041452</c:v>
                </c:pt>
                <c:pt idx="34">
                  <c:v>331682.62204731861</c:v>
                </c:pt>
                <c:pt idx="35">
                  <c:v>334999.44826779183</c:v>
                </c:pt>
                <c:pt idx="36">
                  <c:v>338349.44275046967</c:v>
                </c:pt>
                <c:pt idx="37">
                  <c:v>341732.93717797444</c:v>
                </c:pt>
                <c:pt idx="38">
                  <c:v>345150.26654975425</c:v>
                </c:pt>
                <c:pt idx="39">
                  <c:v>348601.76921525184</c:v>
                </c:pt>
                <c:pt idx="40">
                  <c:v>352087.78690740437</c:v>
                </c:pt>
                <c:pt idx="41">
                  <c:v>355608.66477647837</c:v>
                </c:pt>
                <c:pt idx="42">
                  <c:v>359164.75142424303</c:v>
                </c:pt>
                <c:pt idx="43">
                  <c:v>362756.39893848565</c:v>
                </c:pt>
                <c:pt idx="44">
                  <c:v>366383.96292787045</c:v>
                </c:pt>
                <c:pt idx="45">
                  <c:v>370047.80255714903</c:v>
                </c:pt>
                <c:pt idx="46">
                  <c:v>373748.28058272065</c:v>
                </c:pt>
                <c:pt idx="47">
                  <c:v>377485.76338854781</c:v>
                </c:pt>
                <c:pt idx="48">
                  <c:v>381260.62102243328</c:v>
                </c:pt>
                <c:pt idx="49">
                  <c:v>385073.22723265761</c:v>
                </c:pt>
                <c:pt idx="50">
                  <c:v>388923.9595049842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E1-4F40-8A83-F3A1FA032610}"/>
            </c:ext>
          </c:extLst>
        </c:ser>
        <c:ser>
          <c:idx val="2"/>
          <c:order val="2"/>
          <c:tx>
            <c:strRef>
              <c:f>Scenarios!$A$4</c:f>
              <c:strCache>
                <c:ptCount val="1"/>
                <c:pt idx="0">
                  <c:v>CIR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Scenarios!$B$1:$AZ$1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Scenarios!$B$4:$AZ$4</c:f>
              <c:numCache>
                <c:formatCode>General</c:formatCode>
                <c:ptCount val="51"/>
                <c:pt idx="22">
                  <c:v>288522.74367337592</c:v>
                </c:pt>
                <c:pt idx="23">
                  <c:v>285637.51623664214</c:v>
                </c:pt>
                <c:pt idx="24">
                  <c:v>282781.14107427571</c:v>
                </c:pt>
                <c:pt idx="25">
                  <c:v>279953.32966353302</c:v>
                </c:pt>
                <c:pt idx="26">
                  <c:v>277153.7963668977</c:v>
                </c:pt>
                <c:pt idx="27">
                  <c:v>274382.25840322865</c:v>
                </c:pt>
                <c:pt idx="28">
                  <c:v>271638.43581919646</c:v>
                </c:pt>
                <c:pt idx="29">
                  <c:v>268922.05146100448</c:v>
                </c:pt>
                <c:pt idx="30">
                  <c:v>266232.83094639436</c:v>
                </c:pt>
                <c:pt idx="31">
                  <c:v>263570.5026369305</c:v>
                </c:pt>
                <c:pt idx="32">
                  <c:v>260934.79761056113</c:v>
                </c:pt>
                <c:pt idx="33">
                  <c:v>258325.44963445555</c:v>
                </c:pt>
                <c:pt idx="34">
                  <c:v>255742.19513811095</c:v>
                </c:pt>
                <c:pt idx="35">
                  <c:v>253184.7731867299</c:v>
                </c:pt>
                <c:pt idx="36">
                  <c:v>250652.92545486253</c:v>
                </c:pt>
                <c:pt idx="37">
                  <c:v>248146.39620031396</c:v>
                </c:pt>
                <c:pt idx="38">
                  <c:v>245664.93223831081</c:v>
                </c:pt>
                <c:pt idx="39">
                  <c:v>243208.28291592767</c:v>
                </c:pt>
                <c:pt idx="40">
                  <c:v>240776.20008676845</c:v>
                </c:pt>
                <c:pt idx="41">
                  <c:v>238368.43808590074</c:v>
                </c:pt>
                <c:pt idx="42">
                  <c:v>235984.75370504177</c:v>
                </c:pt>
                <c:pt idx="43">
                  <c:v>233624.90616799128</c:v>
                </c:pt>
                <c:pt idx="44">
                  <c:v>231288.65710631144</c:v>
                </c:pt>
                <c:pt idx="45">
                  <c:v>228975.77053524833</c:v>
                </c:pt>
                <c:pt idx="46">
                  <c:v>226686.01282989583</c:v>
                </c:pt>
                <c:pt idx="47">
                  <c:v>224419.15270159682</c:v>
                </c:pt>
                <c:pt idx="48">
                  <c:v>222174.96117458088</c:v>
                </c:pt>
                <c:pt idx="49">
                  <c:v>219953.211562835</c:v>
                </c:pt>
                <c:pt idx="50">
                  <c:v>217753.67944720673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E1-4F40-8A83-F3A1FA032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805840"/>
        <c:axId val="2092657072"/>
      </c:scatterChart>
      <c:valAx>
        <c:axId val="202480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2657072"/>
        <c:crosses val="autoZero"/>
        <c:crossBetween val="midCat"/>
      </c:valAx>
      <c:valAx>
        <c:axId val="209265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480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4</xdr:row>
      <xdr:rowOff>179386</xdr:rowOff>
    </xdr:from>
    <xdr:to>
      <xdr:col>8</xdr:col>
      <xdr:colOff>28575</xdr:colOff>
      <xdr:row>23</xdr:row>
      <xdr:rowOff>88899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AB13F1F-C7D4-49F3-829D-009407BFE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1da\ges_proj\Documents%20and%20Settings\kloekwi\Local%20Settings\Temp\wz2c51\at\at_sdmx_app_v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Data"/>
      <sheetName val="GENER"/>
      <sheetName val="INCIN"/>
      <sheetName val="RECOV"/>
      <sheetName val="DISPO"/>
      <sheetName val="REGIO"/>
      <sheetName val="PACKTOT"/>
      <sheetName val="PACKTRD"/>
      <sheetName val="ELVDEPO"/>
      <sheetName val="ELVSHRD"/>
      <sheetName val="ELVEXPO"/>
      <sheetName val="ELVTOTA"/>
      <sheetName val="WEEECOL"/>
      <sheetName val="WEEETRD"/>
      <sheetName val="WEEEREC"/>
      <sheetName val="Legend"/>
      <sheetName val="Lookup"/>
      <sheetName val="LinkRef"/>
      <sheetName val="TableStructureDefini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B3" t="str">
            <v>P</v>
          </cell>
        </row>
        <row r="4">
          <cell r="B4" t="str">
            <v>R</v>
          </cell>
        </row>
        <row r="8">
          <cell r="B8" t="str">
            <v>L</v>
          </cell>
        </row>
        <row r="9">
          <cell r="B9" t="str">
            <v>M</v>
          </cell>
        </row>
        <row r="10">
          <cell r="B10" t="str">
            <v>S</v>
          </cell>
        </row>
        <row r="14">
          <cell r="B14" t="str">
            <v>A</v>
          </cell>
        </row>
        <row r="15">
          <cell r="B15" t="str">
            <v>B</v>
          </cell>
        </row>
        <row r="16">
          <cell r="B16" t="str">
            <v>C</v>
          </cell>
        </row>
        <row r="17">
          <cell r="B17" t="str">
            <v>D</v>
          </cell>
        </row>
      </sheetData>
      <sheetData sheetId="17">
        <row r="2">
          <cell r="L2">
            <v>2004</v>
          </cell>
        </row>
        <row r="3">
          <cell r="L3">
            <v>2004</v>
          </cell>
        </row>
        <row r="4">
          <cell r="L4">
            <v>2004</v>
          </cell>
        </row>
        <row r="5">
          <cell r="L5">
            <v>2004</v>
          </cell>
        </row>
        <row r="6">
          <cell r="L6">
            <v>2004</v>
          </cell>
        </row>
        <row r="7">
          <cell r="L7">
            <v>2006</v>
          </cell>
        </row>
        <row r="8">
          <cell r="L8">
            <v>2006</v>
          </cell>
        </row>
        <row r="9">
          <cell r="L9">
            <v>2006</v>
          </cell>
        </row>
        <row r="10">
          <cell r="L10">
            <v>2006</v>
          </cell>
        </row>
        <row r="11">
          <cell r="L11">
            <v>2004</v>
          </cell>
        </row>
        <row r="12">
          <cell r="L12">
            <v>2004</v>
          </cell>
        </row>
        <row r="13">
          <cell r="B13" t="b">
            <v>0</v>
          </cell>
          <cell r="C13" t="str">
            <v>FALSE</v>
          </cell>
          <cell r="D13" t="str">
            <v>ESTAT</v>
          </cell>
          <cell r="E13" t="str">
            <v>WASTE</v>
          </cell>
          <cell r="F13" t="str">
            <v>WEEETRE</v>
          </cell>
          <cell r="G13" t="str">
            <v>COLL</v>
          </cell>
          <cell r="H13" t="str">
            <v>A2</v>
          </cell>
          <cell r="I13" t="str">
            <v>A</v>
          </cell>
          <cell r="J13" t="str">
            <v>0000</v>
          </cell>
          <cell r="K13">
            <v>2005</v>
          </cell>
          <cell r="L13">
            <v>2006</v>
          </cell>
          <cell r="M13">
            <v>0</v>
          </cell>
          <cell r="N13" t="str">
            <v>HDR</v>
          </cell>
          <cell r="O13" t="str">
            <v>WASTE_WEEETRE_A2</v>
          </cell>
          <cell r="P13" t="str">
            <v>WASTE_WEEETRE_A2_AT_2006_0000</v>
          </cell>
          <cell r="Q13" t="str">
            <v>Update</v>
          </cell>
          <cell r="R13" t="str">
            <v>Series</v>
          </cell>
          <cell r="S13" t="b">
            <v>1</v>
          </cell>
          <cell r="T13" t="str">
            <v>WEEE – Waste electrical and electronic equipment collected and treated inside the country</v>
          </cell>
        </row>
        <row r="14">
          <cell r="B14" t="b">
            <v>0</v>
          </cell>
          <cell r="C14" t="str">
            <v>FALSE</v>
          </cell>
          <cell r="D14" t="str">
            <v>ESTAT</v>
          </cell>
          <cell r="E14" t="str">
            <v>WASTE</v>
          </cell>
          <cell r="F14" t="str">
            <v>WEEETRD</v>
          </cell>
          <cell r="G14" t="str">
            <v>EXPO</v>
          </cell>
          <cell r="H14" t="str">
            <v>A2</v>
          </cell>
          <cell r="I14" t="str">
            <v>A</v>
          </cell>
          <cell r="J14" t="str">
            <v>0000</v>
          </cell>
          <cell r="K14">
            <v>2005</v>
          </cell>
          <cell r="L14">
            <v>2006</v>
          </cell>
          <cell r="M14">
            <v>0</v>
          </cell>
          <cell r="N14" t="str">
            <v>HDR</v>
          </cell>
          <cell r="O14" t="str">
            <v>WASTE_WEEETRD_A2</v>
          </cell>
          <cell r="P14" t="str">
            <v>WASTE_WEEETRD_A2_AT_2006_0000</v>
          </cell>
          <cell r="Q14" t="str">
            <v>Update</v>
          </cell>
          <cell r="R14" t="str">
            <v>Series</v>
          </cell>
          <cell r="S14" t="b">
            <v>1</v>
          </cell>
          <cell r="T14" t="str">
            <v>WEEE – Waste electrical and electronic equipment exported</v>
          </cell>
        </row>
        <row r="15">
          <cell r="B15" t="b">
            <v>0</v>
          </cell>
          <cell r="C15" t="str">
            <v>FALSE</v>
          </cell>
          <cell r="D15" t="str">
            <v>ESTAT</v>
          </cell>
          <cell r="E15" t="str">
            <v>WASTE</v>
          </cell>
          <cell r="F15" t="str">
            <v>WEEETRE</v>
          </cell>
          <cell r="G15" t="str">
            <v>RECY</v>
          </cell>
          <cell r="H15" t="str">
            <v>A2</v>
          </cell>
          <cell r="I15" t="str">
            <v>A</v>
          </cell>
          <cell r="J15" t="str">
            <v>0000</v>
          </cell>
          <cell r="K15">
            <v>2005</v>
          </cell>
          <cell r="L15">
            <v>2006</v>
          </cell>
          <cell r="M15">
            <v>0</v>
          </cell>
          <cell r="N15" t="str">
            <v>HDR</v>
          </cell>
          <cell r="O15" t="str">
            <v>WASTE_WEEETRE_A2</v>
          </cell>
          <cell r="P15" t="str">
            <v>WASTE_WEEETRE_A2_AT_2006_0000</v>
          </cell>
          <cell r="Q15" t="str">
            <v>Update</v>
          </cell>
          <cell r="R15" t="str">
            <v>Series</v>
          </cell>
          <cell r="S15" t="b">
            <v>1</v>
          </cell>
          <cell r="T15" t="str">
            <v>WEEE – Waste electrical and electronic equipment recovery, recycling and reuse</v>
          </cell>
        </row>
      </sheetData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mweltbundesamt.de/daten/ressourcen-abfall/verwertung-entsorgung-ausgewaehlter-abfallarten/altbatterien" TargetMode="External"/><Relationship Id="rId2" Type="http://schemas.openxmlformats.org/officeDocument/2006/relationships/hyperlink" Target="https://www.ymparisto.fi/fi-FI/Kartat_ja_tilastot/Jatetilastot/Tuottajavastuun_tilastot/Akku_ja_paristotilastot" TargetMode="External"/><Relationship Id="rId1" Type="http://schemas.openxmlformats.org/officeDocument/2006/relationships/hyperlink" Target="https://producentansvar.dk/en/statistics/batteries-bat/batteries-placed-on-the-market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D7952-0FBD-401B-8E41-E8C7E979D222}">
  <sheetPr>
    <tabColor theme="9"/>
  </sheetPr>
  <dimension ref="A1:W102"/>
  <sheetViews>
    <sheetView workbookViewId="0">
      <selection activeCell="A40" sqref="A40"/>
    </sheetView>
  </sheetViews>
  <sheetFormatPr baseColWidth="10" defaultRowHeight="14.5" x14ac:dyDescent="0.35"/>
  <cols>
    <col min="1" max="1" width="27.26953125" customWidth="1"/>
    <col min="2" max="5" width="10.453125" customWidth="1"/>
    <col min="6" max="9" width="10.7265625" customWidth="1"/>
    <col min="10" max="10" width="12.54296875" customWidth="1"/>
    <col min="11" max="22" width="11.26953125" bestFit="1" customWidth="1"/>
    <col min="23" max="23" width="13.453125" customWidth="1"/>
  </cols>
  <sheetData>
    <row r="1" spans="1:23" x14ac:dyDescent="0.35">
      <c r="A1" s="33" t="s">
        <v>78</v>
      </c>
      <c r="B1" s="33">
        <v>2000</v>
      </c>
      <c r="C1" s="33">
        <v>2001</v>
      </c>
      <c r="D1" s="33">
        <v>2002</v>
      </c>
      <c r="E1" s="33">
        <v>2003</v>
      </c>
      <c r="F1" s="33">
        <v>2004</v>
      </c>
      <c r="G1" s="33">
        <v>2005</v>
      </c>
      <c r="H1" s="33">
        <v>2006</v>
      </c>
      <c r="I1" s="33">
        <v>2007</v>
      </c>
      <c r="J1" s="33">
        <v>2008</v>
      </c>
      <c r="K1" s="33">
        <v>2009</v>
      </c>
      <c r="L1" s="33">
        <v>2010</v>
      </c>
      <c r="M1" s="33">
        <v>2011</v>
      </c>
      <c r="N1" s="33">
        <v>2012</v>
      </c>
      <c r="O1" s="33">
        <v>2013</v>
      </c>
      <c r="P1" s="33">
        <v>2014</v>
      </c>
      <c r="Q1" s="33">
        <v>2015</v>
      </c>
      <c r="R1" s="33">
        <v>2016</v>
      </c>
      <c r="S1" s="33">
        <v>2017</v>
      </c>
      <c r="T1" s="33">
        <v>2018</v>
      </c>
      <c r="U1" s="33">
        <v>2019</v>
      </c>
      <c r="V1" s="33">
        <v>2020</v>
      </c>
      <c r="W1" s="33">
        <v>2021</v>
      </c>
    </row>
    <row r="2" spans="1:23" x14ac:dyDescent="0.35">
      <c r="A2" s="33" t="s">
        <v>0</v>
      </c>
      <c r="B2" s="46">
        <f t="shared" ref="B2:I7" si="0">C2-(C2*0.02)</f>
        <v>3052.5377250234469</v>
      </c>
      <c r="C2" s="46">
        <f t="shared" si="0"/>
        <v>3114.8344132892316</v>
      </c>
      <c r="D2" s="46">
        <f t="shared" si="0"/>
        <v>3178.4024625400325</v>
      </c>
      <c r="E2" s="46">
        <f t="shared" si="0"/>
        <v>3243.2678189184003</v>
      </c>
      <c r="F2" s="46">
        <f t="shared" si="0"/>
        <v>3309.4569580800003</v>
      </c>
      <c r="G2" s="46">
        <f t="shared" si="0"/>
        <v>3376.9968960000001</v>
      </c>
      <c r="H2" s="46">
        <f t="shared" si="0"/>
        <v>3445.9151999999999</v>
      </c>
      <c r="I2" s="46">
        <f t="shared" si="0"/>
        <v>3516.24</v>
      </c>
      <c r="J2" s="47">
        <v>3588</v>
      </c>
      <c r="K2" s="47">
        <v>3272</v>
      </c>
      <c r="L2" s="47">
        <v>3642</v>
      </c>
      <c r="M2" s="47">
        <v>3613.8815199999999</v>
      </c>
      <c r="N2" s="47">
        <v>3717.17967</v>
      </c>
      <c r="O2" s="47">
        <v>3891.5479999999998</v>
      </c>
      <c r="P2" s="47">
        <v>4086.6320000000001</v>
      </c>
      <c r="Q2" s="47">
        <v>4547.2908499999994</v>
      </c>
      <c r="R2" s="47">
        <v>4708.0496800000001</v>
      </c>
      <c r="S2" s="47">
        <v>4745.6249200000002</v>
      </c>
      <c r="T2" s="47">
        <v>5449.4412599999996</v>
      </c>
      <c r="U2" s="47">
        <v>5760.4455499999995</v>
      </c>
      <c r="V2" s="47">
        <v>6346.9841100000003</v>
      </c>
      <c r="W2" s="47">
        <v>6138.9</v>
      </c>
    </row>
    <row r="3" spans="1:23" x14ac:dyDescent="0.35">
      <c r="A3" s="33" t="s">
        <v>1</v>
      </c>
      <c r="B3" s="46">
        <f t="shared" si="0"/>
        <v>3299.2590015721648</v>
      </c>
      <c r="C3" s="46">
        <f t="shared" si="0"/>
        <v>3366.5908179307803</v>
      </c>
      <c r="D3" s="46">
        <f t="shared" si="0"/>
        <v>3435.2967529905923</v>
      </c>
      <c r="E3" s="46">
        <f t="shared" si="0"/>
        <v>3505.4048499904002</v>
      </c>
      <c r="F3" s="46">
        <f t="shared" si="0"/>
        <v>3576.9437244800001</v>
      </c>
      <c r="G3" s="46">
        <f t="shared" si="0"/>
        <v>3649.9425759999999</v>
      </c>
      <c r="H3" s="46">
        <f t="shared" si="0"/>
        <v>3724.4312</v>
      </c>
      <c r="I3" s="46">
        <f t="shared" ref="I3" si="1">J3-(J3*0.02)</f>
        <v>3800.44</v>
      </c>
      <c r="J3" s="47">
        <v>3878</v>
      </c>
      <c r="K3" s="47">
        <v>4061</v>
      </c>
      <c r="L3" s="47">
        <v>4381</v>
      </c>
      <c r="M3" s="47">
        <v>4401</v>
      </c>
      <c r="N3" s="47">
        <v>4259</v>
      </c>
      <c r="O3" s="47">
        <v>4398</v>
      </c>
      <c r="P3" s="47">
        <v>4222</v>
      </c>
      <c r="Q3" s="47">
        <v>4566</v>
      </c>
      <c r="R3" s="47">
        <v>4585</v>
      </c>
      <c r="S3" s="47">
        <v>4786</v>
      </c>
      <c r="T3" s="47">
        <v>4920</v>
      </c>
      <c r="U3" s="47">
        <v>5413</v>
      </c>
      <c r="V3" s="47">
        <v>5611</v>
      </c>
      <c r="W3" s="46">
        <f t="shared" ref="V3:W4" si="2">V3+(V3*0.02)</f>
        <v>5723.22</v>
      </c>
    </row>
    <row r="4" spans="1:23" x14ac:dyDescent="0.35">
      <c r="A4" s="33" t="s">
        <v>2</v>
      </c>
      <c r="B4" s="46">
        <f t="shared" si="0"/>
        <v>671.25202481702888</v>
      </c>
      <c r="C4" s="46">
        <f t="shared" si="0"/>
        <v>684.95104573166213</v>
      </c>
      <c r="D4" s="46">
        <f t="shared" si="0"/>
        <v>698.9296385016961</v>
      </c>
      <c r="E4" s="46">
        <f t="shared" si="0"/>
        <v>713.19350867520006</v>
      </c>
      <c r="F4" s="46">
        <f t="shared" si="0"/>
        <v>727.74847824000005</v>
      </c>
      <c r="G4" s="46">
        <f t="shared" si="0"/>
        <v>742.60048800000004</v>
      </c>
      <c r="H4" s="46">
        <f t="shared" si="0"/>
        <v>757.75560000000007</v>
      </c>
      <c r="I4" s="46">
        <f t="shared" ref="I4" si="3">J4-(J4*0.02)</f>
        <v>773.22</v>
      </c>
      <c r="J4" s="47">
        <v>789</v>
      </c>
      <c r="K4" s="47">
        <v>568</v>
      </c>
      <c r="L4" s="47">
        <v>1085</v>
      </c>
      <c r="M4" s="47">
        <v>624</v>
      </c>
      <c r="N4" s="47">
        <v>602.38300000000004</v>
      </c>
      <c r="O4" s="47">
        <v>677</v>
      </c>
      <c r="P4" s="47">
        <v>730</v>
      </c>
      <c r="Q4" s="47">
        <v>760</v>
      </c>
      <c r="R4" s="47">
        <v>750</v>
      </c>
      <c r="S4" s="47">
        <v>815</v>
      </c>
      <c r="T4" s="47">
        <v>690</v>
      </c>
      <c r="U4" s="47">
        <v>942</v>
      </c>
      <c r="V4" s="46">
        <f t="shared" si="2"/>
        <v>960.84</v>
      </c>
      <c r="W4" s="46">
        <f t="shared" ref="W4" si="4">V4+(V4*0.02)</f>
        <v>980.05680000000007</v>
      </c>
    </row>
    <row r="5" spans="1:23" x14ac:dyDescent="0.35">
      <c r="A5" s="33" t="s">
        <v>3</v>
      </c>
      <c r="B5" s="46">
        <f t="shared" si="0"/>
        <v>386.63776324251825</v>
      </c>
      <c r="C5" s="46">
        <f t="shared" si="0"/>
        <v>394.52832983930432</v>
      </c>
      <c r="D5" s="46">
        <f t="shared" si="0"/>
        <v>402.57992840745339</v>
      </c>
      <c r="E5" s="46">
        <f t="shared" si="0"/>
        <v>410.79584531372797</v>
      </c>
      <c r="F5" s="46">
        <f t="shared" si="0"/>
        <v>419.17943399359996</v>
      </c>
      <c r="G5" s="46">
        <f t="shared" si="0"/>
        <v>427.73411631999994</v>
      </c>
      <c r="H5" s="46">
        <f t="shared" si="0"/>
        <v>436.46338399999996</v>
      </c>
      <c r="I5" s="46">
        <f t="shared" ref="I5" si="5">J5-(J5*0.02)</f>
        <v>445.37079999999997</v>
      </c>
      <c r="J5" s="47">
        <v>454.46</v>
      </c>
      <c r="K5" s="47">
        <v>398.19</v>
      </c>
      <c r="L5" s="47">
        <v>401.18</v>
      </c>
      <c r="M5" s="47">
        <v>331.74</v>
      </c>
      <c r="N5" s="47">
        <v>406.8</v>
      </c>
      <c r="O5" s="47">
        <v>393.58</v>
      </c>
      <c r="P5" s="47">
        <v>347</v>
      </c>
      <c r="Q5" s="47">
        <v>266</v>
      </c>
      <c r="R5" s="47">
        <v>395</v>
      </c>
      <c r="S5" s="47">
        <v>568</v>
      </c>
      <c r="T5" s="47">
        <v>674</v>
      </c>
      <c r="U5" s="47">
        <v>906</v>
      </c>
      <c r="V5" s="47">
        <v>1052</v>
      </c>
      <c r="W5" s="46">
        <f t="shared" ref="W5" si="6">V5+(V5*0.02)</f>
        <v>1073.04</v>
      </c>
    </row>
    <row r="6" spans="1:23" x14ac:dyDescent="0.35">
      <c r="A6" s="33" t="s">
        <v>4</v>
      </c>
      <c r="B6" s="46">
        <f t="shared" si="0"/>
        <v>255.22890677453569</v>
      </c>
      <c r="C6" s="46">
        <f t="shared" si="0"/>
        <v>260.43765997401601</v>
      </c>
      <c r="D6" s="46">
        <f t="shared" si="0"/>
        <v>265.75271425919999</v>
      </c>
      <c r="E6" s="46">
        <f t="shared" si="0"/>
        <v>271.17623903999998</v>
      </c>
      <c r="F6" s="46">
        <f t="shared" si="0"/>
        <v>276.71044799999999</v>
      </c>
      <c r="G6" s="46">
        <f t="shared" si="0"/>
        <v>282.35759999999999</v>
      </c>
      <c r="H6" s="46">
        <f t="shared" si="0"/>
        <v>288.12</v>
      </c>
      <c r="I6" s="46">
        <f t="shared" ref="I6" si="7">J6-(J6*0.02)</f>
        <v>294</v>
      </c>
      <c r="J6" s="47">
        <v>300</v>
      </c>
      <c r="K6" s="47">
        <v>303.43</v>
      </c>
      <c r="L6" s="47">
        <v>322.13</v>
      </c>
      <c r="M6" s="47">
        <v>275.60000000000002</v>
      </c>
      <c r="N6" s="47">
        <v>258</v>
      </c>
      <c r="O6" s="47">
        <v>200.2</v>
      </c>
      <c r="P6" s="47">
        <v>190</v>
      </c>
      <c r="Q6" s="47">
        <v>206</v>
      </c>
      <c r="R6" s="47">
        <v>211</v>
      </c>
      <c r="S6" s="47">
        <v>233</v>
      </c>
      <c r="T6" s="47">
        <v>202</v>
      </c>
      <c r="U6" s="47">
        <v>175</v>
      </c>
      <c r="V6" s="47">
        <v>203</v>
      </c>
      <c r="W6" s="46">
        <f t="shared" ref="W6" si="8">V6+(V6*0.02)</f>
        <v>207.06</v>
      </c>
    </row>
    <row r="7" spans="1:23" x14ac:dyDescent="0.35">
      <c r="A7" s="33" t="s">
        <v>5</v>
      </c>
      <c r="B7" s="46">
        <f t="shared" si="0"/>
        <v>2622.0516355970631</v>
      </c>
      <c r="C7" s="46">
        <f t="shared" si="0"/>
        <v>2675.562893466391</v>
      </c>
      <c r="D7" s="46">
        <f t="shared" si="0"/>
        <v>2730.166217822848</v>
      </c>
      <c r="E7" s="46">
        <f t="shared" si="0"/>
        <v>2785.8838957376001</v>
      </c>
      <c r="F7" s="46">
        <f t="shared" si="0"/>
        <v>2842.7386691199999</v>
      </c>
      <c r="G7" s="46">
        <f t="shared" si="0"/>
        <v>2900.7537440000001</v>
      </c>
      <c r="H7" s="46">
        <f t="shared" si="0"/>
        <v>2959.9528</v>
      </c>
      <c r="I7" s="46">
        <f t="shared" ref="I7" si="9">J7-(J7*0.02)</f>
        <v>3020.36</v>
      </c>
      <c r="J7" s="47">
        <v>3082</v>
      </c>
      <c r="K7" s="47">
        <v>2901.8</v>
      </c>
      <c r="L7" s="47">
        <v>3373.7</v>
      </c>
      <c r="M7" s="47">
        <v>3385.8</v>
      </c>
      <c r="N7" s="47">
        <v>3738.7250999999997</v>
      </c>
      <c r="O7" s="47">
        <v>3671</v>
      </c>
      <c r="P7" s="47">
        <v>3971</v>
      </c>
      <c r="Q7" s="47">
        <v>3965</v>
      </c>
      <c r="R7" s="47">
        <v>4047</v>
      </c>
      <c r="S7" s="47">
        <v>4064</v>
      </c>
      <c r="T7" s="47">
        <v>4048</v>
      </c>
      <c r="U7" s="47">
        <v>4293</v>
      </c>
      <c r="V7" s="47">
        <v>4963</v>
      </c>
      <c r="W7" s="46">
        <f t="shared" ref="W7" si="10">V7+(V7*0.02)</f>
        <v>5062.26</v>
      </c>
    </row>
    <row r="8" spans="1:23" x14ac:dyDescent="0.35">
      <c r="A8" s="33" t="s">
        <v>6</v>
      </c>
      <c r="B8" s="46">
        <f t="shared" ref="B8:I8" si="11">C8-(C8*0.02)</f>
        <v>3014.5817835339826</v>
      </c>
      <c r="C8" s="46">
        <f t="shared" si="11"/>
        <v>3076.1038607489618</v>
      </c>
      <c r="D8" s="46">
        <f t="shared" si="11"/>
        <v>3138.8814905601653</v>
      </c>
      <c r="E8" s="46">
        <f t="shared" si="11"/>
        <v>3202.9402964899646</v>
      </c>
      <c r="F8" s="46">
        <f t="shared" si="11"/>
        <v>3268.3064249897598</v>
      </c>
      <c r="G8" s="46">
        <f t="shared" si="11"/>
        <v>3335.0065561119995</v>
      </c>
      <c r="H8" s="46">
        <f t="shared" si="11"/>
        <v>3403.0679143999996</v>
      </c>
      <c r="I8" s="46">
        <f t="shared" si="11"/>
        <v>3472.5182799999998</v>
      </c>
      <c r="J8" s="46">
        <f>K8-(K8*0.02)</f>
        <v>3543.386</v>
      </c>
      <c r="K8" s="47">
        <v>3615.7</v>
      </c>
      <c r="L8" s="47">
        <v>3061.4929999999999</v>
      </c>
      <c r="M8" s="47">
        <v>3382</v>
      </c>
      <c r="N8" s="47">
        <v>3704</v>
      </c>
      <c r="O8" s="47">
        <v>3132</v>
      </c>
      <c r="P8" s="47">
        <v>3517</v>
      </c>
      <c r="Q8" s="47">
        <v>3689</v>
      </c>
      <c r="R8" s="47">
        <v>3938</v>
      </c>
      <c r="S8" s="47">
        <v>3695</v>
      </c>
      <c r="T8" s="47">
        <v>4474</v>
      </c>
      <c r="U8" s="47">
        <v>4034</v>
      </c>
      <c r="V8" s="47">
        <v>4933</v>
      </c>
      <c r="W8" s="47">
        <v>5006</v>
      </c>
    </row>
    <row r="9" spans="1:23" x14ac:dyDescent="0.35">
      <c r="A9" s="33" t="s">
        <v>7</v>
      </c>
      <c r="B9" s="46">
        <f t="shared" ref="B9:I17" si="12">C9-(C9*0.02)</f>
        <v>327.38790050519833</v>
      </c>
      <c r="C9" s="46">
        <f t="shared" si="12"/>
        <v>334.06928622979422</v>
      </c>
      <c r="D9" s="46">
        <f t="shared" si="12"/>
        <v>340.88702676509615</v>
      </c>
      <c r="E9" s="46">
        <f t="shared" si="12"/>
        <v>347.84390486234304</v>
      </c>
      <c r="F9" s="46">
        <f t="shared" si="12"/>
        <v>354.94276006361537</v>
      </c>
      <c r="G9" s="46">
        <f t="shared" si="12"/>
        <v>362.18648986083201</v>
      </c>
      <c r="H9" s="46">
        <f t="shared" si="12"/>
        <v>369.57805087840001</v>
      </c>
      <c r="I9" s="46">
        <f t="shared" si="12"/>
        <v>377.12046007999999</v>
      </c>
      <c r="J9" s="46">
        <f>K9-(K9*0.02)</f>
        <v>384.81679600000001</v>
      </c>
      <c r="K9" s="47">
        <v>392.67020000000002</v>
      </c>
      <c r="L9" s="47">
        <v>397.29399999999998</v>
      </c>
      <c r="M9" s="47">
        <v>477.12200000000001</v>
      </c>
      <c r="N9" s="47">
        <v>520.66800000000001</v>
      </c>
      <c r="O9" s="47">
        <v>466.04700000000003</v>
      </c>
      <c r="P9" s="47">
        <v>448.50200000000001</v>
      </c>
      <c r="Q9" s="47">
        <v>464</v>
      </c>
      <c r="R9" s="47">
        <v>479</v>
      </c>
      <c r="S9" s="47">
        <v>489</v>
      </c>
      <c r="T9" s="47">
        <v>483</v>
      </c>
      <c r="U9" s="47">
        <v>475</v>
      </c>
      <c r="V9" s="47">
        <v>542</v>
      </c>
      <c r="W9" s="46">
        <f t="shared" ref="W9:W11" si="13">V9+(V9*0.02)</f>
        <v>552.84</v>
      </c>
    </row>
    <row r="10" spans="1:23" x14ac:dyDescent="0.35">
      <c r="A10" s="33" t="s">
        <v>8</v>
      </c>
      <c r="B10" s="46">
        <f t="shared" si="12"/>
        <v>2141.8980009123552</v>
      </c>
      <c r="C10" s="46">
        <f t="shared" si="12"/>
        <v>2185.6102050126074</v>
      </c>
      <c r="D10" s="46">
        <f t="shared" si="12"/>
        <v>2230.2144949108238</v>
      </c>
      <c r="E10" s="46">
        <f t="shared" si="12"/>
        <v>2275.7290764396162</v>
      </c>
      <c r="F10" s="46">
        <f t="shared" si="12"/>
        <v>2322.1725269792</v>
      </c>
      <c r="G10" s="46">
        <f t="shared" si="12"/>
        <v>2369.56380304</v>
      </c>
      <c r="H10" s="46">
        <f t="shared" si="12"/>
        <v>2417.9222479999999</v>
      </c>
      <c r="I10" s="46">
        <f t="shared" si="12"/>
        <v>2467.2675999999997</v>
      </c>
      <c r="J10" s="46">
        <f t="shared" ref="J10" si="14">K10-(K10*0.02)</f>
        <v>2517.62</v>
      </c>
      <c r="K10" s="47">
        <v>2569</v>
      </c>
      <c r="L10" s="47">
        <v>2814</v>
      </c>
      <c r="M10" s="47">
        <v>2763</v>
      </c>
      <c r="N10" s="47">
        <v>2752</v>
      </c>
      <c r="O10" s="47">
        <v>2703</v>
      </c>
      <c r="P10" s="47">
        <v>2651</v>
      </c>
      <c r="Q10" s="47">
        <v>2864</v>
      </c>
      <c r="R10" s="47">
        <v>3026</v>
      </c>
      <c r="S10" s="47">
        <v>3180</v>
      </c>
      <c r="T10" s="47">
        <v>3460</v>
      </c>
      <c r="U10" s="47">
        <v>3616</v>
      </c>
      <c r="V10" s="47">
        <v>3626</v>
      </c>
      <c r="W10" s="46">
        <f t="shared" si="13"/>
        <v>3698.52</v>
      </c>
    </row>
    <row r="11" spans="1:23" x14ac:dyDescent="0.35">
      <c r="A11" s="33" t="s">
        <v>9</v>
      </c>
      <c r="B11" s="46">
        <f t="shared" si="12"/>
        <v>26530.194096190404</v>
      </c>
      <c r="C11" s="46">
        <f t="shared" si="12"/>
        <v>27071.62662876572</v>
      </c>
      <c r="D11" s="46">
        <f t="shared" si="12"/>
        <v>27624.108804862979</v>
      </c>
      <c r="E11" s="46">
        <f t="shared" si="12"/>
        <v>28187.866127411202</v>
      </c>
      <c r="F11" s="46">
        <f t="shared" si="12"/>
        <v>28763.12870144</v>
      </c>
      <c r="G11" s="46">
        <f t="shared" si="12"/>
        <v>29350.131327999999</v>
      </c>
      <c r="H11" s="46">
        <f t="shared" si="12"/>
        <v>29949.113600000001</v>
      </c>
      <c r="I11" s="46">
        <f t="shared" ref="I11" si="15">J11-(J11*0.02)</f>
        <v>30560.32</v>
      </c>
      <c r="J11" s="47">
        <v>31184</v>
      </c>
      <c r="K11" s="47">
        <v>29910.799999999999</v>
      </c>
      <c r="L11" s="47">
        <v>32914</v>
      </c>
      <c r="M11" s="47">
        <v>33458</v>
      </c>
      <c r="N11" s="47">
        <v>33353</v>
      </c>
      <c r="O11" s="47">
        <v>32227</v>
      </c>
      <c r="P11" s="47">
        <v>30363</v>
      </c>
      <c r="Q11" s="47">
        <v>31409</v>
      </c>
      <c r="R11" s="47">
        <v>29936</v>
      </c>
      <c r="S11" s="47">
        <v>31482</v>
      </c>
      <c r="T11" s="47">
        <v>31228</v>
      </c>
      <c r="U11" s="47">
        <v>32828</v>
      </c>
      <c r="V11" s="47">
        <v>34993</v>
      </c>
      <c r="W11" s="46">
        <f t="shared" si="13"/>
        <v>35692.86</v>
      </c>
    </row>
    <row r="12" spans="1:23" x14ac:dyDescent="0.35">
      <c r="A12" s="33" t="s">
        <v>10</v>
      </c>
      <c r="B12" s="46">
        <f t="shared" si="12"/>
        <v>33509.85393345137</v>
      </c>
      <c r="C12" s="46">
        <f t="shared" si="12"/>
        <v>34193.728503521808</v>
      </c>
      <c r="D12" s="46">
        <f t="shared" si="12"/>
        <v>34891.559697471232</v>
      </c>
      <c r="E12" s="46">
        <f t="shared" si="12"/>
        <v>35603.632344358397</v>
      </c>
      <c r="F12" s="46">
        <f t="shared" si="12"/>
        <v>36330.23708608</v>
      </c>
      <c r="G12" s="46">
        <f t="shared" si="12"/>
        <v>37071.670495999999</v>
      </c>
      <c r="H12" s="46">
        <f t="shared" si="12"/>
        <v>37828.235199999996</v>
      </c>
      <c r="I12" s="46">
        <f t="shared" ref="I12" si="16">J12-(J12*0.02)</f>
        <v>38600.239999999998</v>
      </c>
      <c r="J12" s="47">
        <v>39388</v>
      </c>
      <c r="K12" s="47">
        <v>37932</v>
      </c>
      <c r="L12" s="47">
        <v>42375.909999999996</v>
      </c>
      <c r="M12" s="47">
        <v>43337.197</v>
      </c>
      <c r="N12" s="47">
        <v>43548.455000000002</v>
      </c>
      <c r="O12" s="47">
        <v>42440.931000000004</v>
      </c>
      <c r="P12" s="47">
        <v>43994.175000000003</v>
      </c>
      <c r="Q12" s="47">
        <v>43902</v>
      </c>
      <c r="R12" s="47">
        <v>45511</v>
      </c>
      <c r="S12" s="47">
        <v>50643</v>
      </c>
      <c r="T12" s="47">
        <v>52159</v>
      </c>
      <c r="U12" s="47">
        <v>55905</v>
      </c>
      <c r="V12" s="47">
        <v>65368</v>
      </c>
      <c r="W12" s="47">
        <v>63210</v>
      </c>
    </row>
    <row r="13" spans="1:23" x14ac:dyDescent="0.35">
      <c r="A13" s="33" t="s">
        <v>11</v>
      </c>
      <c r="B13" s="46">
        <f t="shared" si="12"/>
        <v>1623.255847086047</v>
      </c>
      <c r="C13" s="46">
        <f t="shared" si="12"/>
        <v>1656.3835174347419</v>
      </c>
      <c r="D13" s="46">
        <f t="shared" si="12"/>
        <v>1690.1872626885122</v>
      </c>
      <c r="E13" s="46">
        <f t="shared" si="12"/>
        <v>1724.6808802944001</v>
      </c>
      <c r="F13" s="46">
        <f t="shared" si="12"/>
        <v>1759.87844928</v>
      </c>
      <c r="G13" s="46">
        <f t="shared" si="12"/>
        <v>1795.7943359999999</v>
      </c>
      <c r="H13" s="46">
        <f t="shared" si="12"/>
        <v>1832.4431999999999</v>
      </c>
      <c r="I13" s="46">
        <f t="shared" ref="I13" si="17">J13-(J13*0.02)</f>
        <v>1869.84</v>
      </c>
      <c r="J13" s="47">
        <v>1908</v>
      </c>
      <c r="K13" s="47">
        <v>1950</v>
      </c>
      <c r="L13" s="47">
        <v>2200</v>
      </c>
      <c r="M13" s="47">
        <v>1850</v>
      </c>
      <c r="N13" s="47">
        <v>1589</v>
      </c>
      <c r="O13" s="47">
        <v>1587</v>
      </c>
      <c r="P13" s="47">
        <v>1535</v>
      </c>
      <c r="Q13" s="47">
        <v>1568</v>
      </c>
      <c r="R13" s="47">
        <v>1500</v>
      </c>
      <c r="S13" s="47">
        <v>1587</v>
      </c>
      <c r="T13" s="47">
        <v>1533</v>
      </c>
      <c r="U13" s="47">
        <v>1713</v>
      </c>
      <c r="V13" s="47">
        <v>1797</v>
      </c>
      <c r="W13" s="47">
        <v>2871</v>
      </c>
    </row>
    <row r="14" spans="1:23" x14ac:dyDescent="0.35">
      <c r="A14" s="33" t="s">
        <v>12</v>
      </c>
      <c r="B14" s="46">
        <f t="shared" si="12"/>
        <v>2146.4751059738451</v>
      </c>
      <c r="C14" s="46">
        <f t="shared" si="12"/>
        <v>2190.2807203814746</v>
      </c>
      <c r="D14" s="46">
        <f t="shared" si="12"/>
        <v>2234.9803269198719</v>
      </c>
      <c r="E14" s="46">
        <f t="shared" si="12"/>
        <v>2280.5921703263998</v>
      </c>
      <c r="F14" s="46">
        <f t="shared" si="12"/>
        <v>2327.1348676799998</v>
      </c>
      <c r="G14" s="46">
        <f t="shared" si="12"/>
        <v>2374.6274159999998</v>
      </c>
      <c r="H14" s="46">
        <f t="shared" si="12"/>
        <v>2423.0891999999999</v>
      </c>
      <c r="I14" s="46">
        <f t="shared" ref="I14" si="18">J14-(J14*0.02)</f>
        <v>2472.54</v>
      </c>
      <c r="J14" s="47">
        <v>2523</v>
      </c>
      <c r="K14" s="47">
        <v>2400</v>
      </c>
      <c r="L14" s="47">
        <v>2095</v>
      </c>
      <c r="M14" s="47">
        <v>2043</v>
      </c>
      <c r="N14" s="47">
        <v>1569.4</v>
      </c>
      <c r="O14" s="47">
        <v>1547.7</v>
      </c>
      <c r="P14" s="47">
        <v>1589.6146666666666</v>
      </c>
      <c r="Q14" s="47">
        <v>1804</v>
      </c>
      <c r="R14" s="47">
        <v>1684</v>
      </c>
      <c r="S14" s="47">
        <v>2357</v>
      </c>
      <c r="T14" s="47">
        <v>2842</v>
      </c>
      <c r="U14" s="47">
        <v>2920</v>
      </c>
      <c r="V14" s="47">
        <v>2507</v>
      </c>
      <c r="W14" s="46">
        <f t="shared" ref="R14:W18" si="19">V14+(V14*0.02)</f>
        <v>2557.14</v>
      </c>
    </row>
    <row r="15" spans="1:23" x14ac:dyDescent="0.35">
      <c r="A15" s="33" t="s">
        <v>13</v>
      </c>
      <c r="B15" s="46">
        <f t="shared" si="12"/>
        <v>1623.255847086047</v>
      </c>
      <c r="C15" s="46">
        <f t="shared" si="12"/>
        <v>1656.3835174347419</v>
      </c>
      <c r="D15" s="46">
        <f t="shared" si="12"/>
        <v>1690.1872626885122</v>
      </c>
      <c r="E15" s="46">
        <f t="shared" si="12"/>
        <v>1724.6808802944001</v>
      </c>
      <c r="F15" s="46">
        <f t="shared" si="12"/>
        <v>1759.87844928</v>
      </c>
      <c r="G15" s="46">
        <f t="shared" si="12"/>
        <v>1795.7943359999999</v>
      </c>
      <c r="H15" s="46">
        <f t="shared" si="12"/>
        <v>1832.4431999999999</v>
      </c>
      <c r="I15" s="46">
        <f t="shared" ref="I15" si="20">J15-(J15*0.02)</f>
        <v>1869.84</v>
      </c>
      <c r="J15" s="47">
        <v>1908</v>
      </c>
      <c r="K15" s="47">
        <v>1950</v>
      </c>
      <c r="L15" s="47">
        <v>2200</v>
      </c>
      <c r="M15" s="47">
        <v>1850</v>
      </c>
      <c r="N15" s="47">
        <v>1671</v>
      </c>
      <c r="O15" s="47">
        <v>1670</v>
      </c>
      <c r="P15" s="47">
        <v>1620</v>
      </c>
      <c r="Q15" s="46">
        <f>P15+(P15*0.02)</f>
        <v>1652.4</v>
      </c>
      <c r="R15" s="46">
        <f t="shared" si="19"/>
        <v>1685.4480000000001</v>
      </c>
      <c r="S15" s="46">
        <f t="shared" si="19"/>
        <v>1719.15696</v>
      </c>
      <c r="T15" s="46">
        <f t="shared" si="19"/>
        <v>1753.5400992</v>
      </c>
      <c r="U15" s="46">
        <f t="shared" si="19"/>
        <v>1788.6109011839999</v>
      </c>
      <c r="V15" s="46">
        <f t="shared" si="19"/>
        <v>1824.3831192076798</v>
      </c>
      <c r="W15" s="46">
        <f t="shared" si="19"/>
        <v>1860.8707815918333</v>
      </c>
    </row>
    <row r="16" spans="1:23" x14ac:dyDescent="0.35">
      <c r="A16" s="33" t="s">
        <v>14</v>
      </c>
      <c r="B16" s="46">
        <f t="shared" si="12"/>
        <v>1667.4955242602998</v>
      </c>
      <c r="C16" s="46">
        <f t="shared" si="12"/>
        <v>1701.5260451635713</v>
      </c>
      <c r="D16" s="46">
        <f t="shared" si="12"/>
        <v>1736.25106649344</v>
      </c>
      <c r="E16" s="46">
        <f t="shared" si="12"/>
        <v>1771.684761728</v>
      </c>
      <c r="F16" s="46">
        <f t="shared" si="12"/>
        <v>1807.8415935999999</v>
      </c>
      <c r="G16" s="46">
        <f t="shared" si="12"/>
        <v>1844.73632</v>
      </c>
      <c r="H16" s="46">
        <f t="shared" si="12"/>
        <v>1882.384</v>
      </c>
      <c r="I16" s="46">
        <f t="shared" si="12"/>
        <v>1920.8</v>
      </c>
      <c r="J16" s="46">
        <f t="shared" ref="J16" si="21">K16-(K16*0.02)</f>
        <v>1960</v>
      </c>
      <c r="K16" s="47">
        <v>2000</v>
      </c>
      <c r="L16" s="47">
        <v>2181</v>
      </c>
      <c r="M16" s="47">
        <v>2096</v>
      </c>
      <c r="N16" s="47">
        <v>1951</v>
      </c>
      <c r="O16" s="47">
        <v>1913</v>
      </c>
      <c r="P16" s="47">
        <v>2378</v>
      </c>
      <c r="Q16" s="47">
        <v>2703</v>
      </c>
      <c r="R16" s="47">
        <v>1968</v>
      </c>
      <c r="S16" s="47">
        <v>2991</v>
      </c>
      <c r="T16" s="47">
        <v>2336</v>
      </c>
      <c r="U16" s="47">
        <v>2666</v>
      </c>
      <c r="V16" s="47">
        <v>3543</v>
      </c>
      <c r="W16" s="46">
        <f t="shared" si="19"/>
        <v>3613.86</v>
      </c>
    </row>
    <row r="17" spans="1:23" x14ac:dyDescent="0.35">
      <c r="A17" s="33" t="s">
        <v>15</v>
      </c>
      <c r="B17" s="46">
        <f t="shared" si="12"/>
        <v>23214.352430148327</v>
      </c>
      <c r="C17" s="46">
        <f t="shared" si="12"/>
        <v>23688.114724641149</v>
      </c>
      <c r="D17" s="46">
        <f t="shared" si="12"/>
        <v>24171.545637388928</v>
      </c>
      <c r="E17" s="46">
        <f t="shared" si="12"/>
        <v>24664.842487131558</v>
      </c>
      <c r="F17" s="46">
        <f t="shared" si="12"/>
        <v>25168.206619522</v>
      </c>
      <c r="G17" s="46">
        <f t="shared" si="12"/>
        <v>25681.843489308161</v>
      </c>
      <c r="H17" s="46">
        <f t="shared" si="12"/>
        <v>26205.962744192002</v>
      </c>
      <c r="I17" s="46">
        <f t="shared" si="12"/>
        <v>26740.778310400001</v>
      </c>
      <c r="J17" s="46">
        <f t="shared" ref="J17" si="22">K17-(K17*0.02)</f>
        <v>27286.50848</v>
      </c>
      <c r="K17" s="47">
        <v>27843.376</v>
      </c>
      <c r="L17" s="47">
        <v>30312.951000000001</v>
      </c>
      <c r="M17" s="47">
        <v>29507.046999999999</v>
      </c>
      <c r="N17" s="47">
        <v>29432.988000000001</v>
      </c>
      <c r="O17" s="47">
        <v>26534.035</v>
      </c>
      <c r="P17" s="47">
        <v>24567.642</v>
      </c>
      <c r="Q17" s="47">
        <v>24524.115000000002</v>
      </c>
      <c r="R17" s="47">
        <v>24652.037</v>
      </c>
      <c r="S17" s="47">
        <v>25607.565999999999</v>
      </c>
      <c r="T17" s="47">
        <v>24232.886999999999</v>
      </c>
      <c r="U17" s="47">
        <v>25746.094000000001</v>
      </c>
      <c r="V17" s="47">
        <v>28164.453000000001</v>
      </c>
      <c r="W17" s="47">
        <v>32055.282999999999</v>
      </c>
    </row>
    <row r="18" spans="1:23" x14ac:dyDescent="0.35">
      <c r="A18" s="33" t="s">
        <v>16</v>
      </c>
      <c r="B18" s="46">
        <f t="shared" ref="B18:K26" si="23">C18-(C18*0.02)</f>
        <v>921.71144834053041</v>
      </c>
      <c r="C18" s="46">
        <f t="shared" si="23"/>
        <v>940.52188606176571</v>
      </c>
      <c r="D18" s="46">
        <f t="shared" si="23"/>
        <v>959.71621026710784</v>
      </c>
      <c r="E18" s="46">
        <f t="shared" si="23"/>
        <v>979.30225537459978</v>
      </c>
      <c r="F18" s="46">
        <f t="shared" si="23"/>
        <v>999.28801568836718</v>
      </c>
      <c r="G18" s="46">
        <f t="shared" si="23"/>
        <v>1019.6816486615992</v>
      </c>
      <c r="H18" s="46">
        <f t="shared" si="23"/>
        <v>1040.4914782261217</v>
      </c>
      <c r="I18" s="46">
        <f t="shared" si="23"/>
        <v>1061.7259981899201</v>
      </c>
      <c r="J18" s="46">
        <f t="shared" si="23"/>
        <v>1083.393875704</v>
      </c>
      <c r="K18" s="46">
        <f t="shared" si="23"/>
        <v>1105.5039548</v>
      </c>
      <c r="L18" s="46">
        <f t="shared" ref="L18" si="24">M18-(M18*0.02)</f>
        <v>1128.0652600000001</v>
      </c>
      <c r="M18" s="47">
        <v>1151.087</v>
      </c>
      <c r="N18" s="47">
        <v>482.54500000000002</v>
      </c>
      <c r="O18" s="47">
        <v>515.55200000000002</v>
      </c>
      <c r="P18" s="47">
        <v>552.99800000000005</v>
      </c>
      <c r="Q18" s="47">
        <v>508.988</v>
      </c>
      <c r="R18" s="47">
        <v>425.37099999999998</v>
      </c>
      <c r="S18" s="47">
        <v>490.63799999999998</v>
      </c>
      <c r="T18" s="47">
        <v>521.79300000000001</v>
      </c>
      <c r="U18" s="47">
        <v>565.18899999999996</v>
      </c>
      <c r="V18" s="47">
        <v>666.61400000000003</v>
      </c>
      <c r="W18" s="46">
        <f t="shared" si="19"/>
        <v>679.94628</v>
      </c>
    </row>
    <row r="19" spans="1:23" x14ac:dyDescent="0.35">
      <c r="A19" s="33" t="s">
        <v>17</v>
      </c>
      <c r="B19" s="46">
        <f t="shared" si="23"/>
        <v>85.076302258178572</v>
      </c>
      <c r="C19" s="46">
        <f t="shared" si="23"/>
        <v>86.81255332467201</v>
      </c>
      <c r="D19" s="46">
        <f t="shared" si="23"/>
        <v>88.584238086400006</v>
      </c>
      <c r="E19" s="46">
        <f t="shared" si="23"/>
        <v>90.392079680000009</v>
      </c>
      <c r="F19" s="46">
        <f t="shared" si="23"/>
        <v>92.236816000000005</v>
      </c>
      <c r="G19" s="46">
        <f t="shared" si="23"/>
        <v>94.119200000000006</v>
      </c>
      <c r="H19" s="46">
        <f t="shared" si="23"/>
        <v>96.04</v>
      </c>
      <c r="I19" s="46">
        <f t="shared" ref="I19" si="25">J19-(J19*0.02)</f>
        <v>98</v>
      </c>
      <c r="J19" s="47">
        <v>100</v>
      </c>
      <c r="K19" s="47">
        <v>50</v>
      </c>
      <c r="L19" s="47">
        <v>830</v>
      </c>
      <c r="M19" s="47">
        <v>708</v>
      </c>
      <c r="N19" s="47">
        <v>782</v>
      </c>
      <c r="O19" s="47">
        <v>795</v>
      </c>
      <c r="P19" s="47">
        <v>686</v>
      </c>
      <c r="Q19" s="47">
        <v>700.005</v>
      </c>
      <c r="R19" s="47">
        <v>747.65700000000004</v>
      </c>
      <c r="S19" s="47">
        <v>831.51199999999994</v>
      </c>
      <c r="T19" s="47">
        <v>762.03800000000001</v>
      </c>
      <c r="U19" s="47">
        <v>750.01499999999999</v>
      </c>
      <c r="V19" s="47">
        <v>809.39800000000002</v>
      </c>
      <c r="W19" s="46">
        <f t="shared" ref="W19" si="26">V19+(V19*0.02)</f>
        <v>825.58596</v>
      </c>
    </row>
    <row r="20" spans="1:23" x14ac:dyDescent="0.35">
      <c r="A20" s="33" t="s">
        <v>18</v>
      </c>
      <c r="B20" s="46">
        <f t="shared" si="23"/>
        <v>179.58646044485977</v>
      </c>
      <c r="C20" s="46">
        <f t="shared" si="23"/>
        <v>183.25149024985691</v>
      </c>
      <c r="D20" s="46">
        <f t="shared" si="23"/>
        <v>186.99131658148664</v>
      </c>
      <c r="E20" s="46">
        <f t="shared" si="23"/>
        <v>190.80746589947617</v>
      </c>
      <c r="F20" s="46">
        <f t="shared" si="23"/>
        <v>194.70149581579201</v>
      </c>
      <c r="G20" s="46">
        <f t="shared" si="23"/>
        <v>198.67499573040001</v>
      </c>
      <c r="H20" s="46">
        <f t="shared" si="23"/>
        <v>202.72958748000002</v>
      </c>
      <c r="I20" s="46">
        <f t="shared" ref="I20:J21" si="27">J20-(J20*0.02)</f>
        <v>206.86692600000001</v>
      </c>
      <c r="J20" s="47">
        <v>211.08870000000002</v>
      </c>
      <c r="K20" s="47">
        <v>211.08870000000002</v>
      </c>
      <c r="L20" s="47">
        <v>184.7</v>
      </c>
      <c r="M20" s="47">
        <v>182.7</v>
      </c>
      <c r="N20" s="47">
        <v>186.7</v>
      </c>
      <c r="O20" s="47">
        <v>182.6</v>
      </c>
      <c r="P20" s="47">
        <v>171.1</v>
      </c>
      <c r="Q20" s="47">
        <v>172</v>
      </c>
      <c r="R20" s="47">
        <v>196</v>
      </c>
      <c r="S20" s="47">
        <v>201</v>
      </c>
      <c r="T20" s="47">
        <v>209</v>
      </c>
      <c r="U20" s="47">
        <v>242</v>
      </c>
      <c r="V20" s="47">
        <v>261</v>
      </c>
      <c r="W20" s="46">
        <f t="shared" ref="W20" si="28">V20+(V20*0.02)</f>
        <v>266.22000000000003</v>
      </c>
    </row>
    <row r="21" spans="1:23" x14ac:dyDescent="0.35">
      <c r="A21" s="33" t="s">
        <v>19</v>
      </c>
      <c r="B21" s="46">
        <f t="shared" si="23"/>
        <v>88.210513233369866</v>
      </c>
      <c r="C21" s="46">
        <f t="shared" si="23"/>
        <v>90.010727789152924</v>
      </c>
      <c r="D21" s="46">
        <f t="shared" si="23"/>
        <v>91.847681417502983</v>
      </c>
      <c r="E21" s="46">
        <f t="shared" si="23"/>
        <v>93.722123895411201</v>
      </c>
      <c r="F21" s="46">
        <f t="shared" si="23"/>
        <v>95.634820301440001</v>
      </c>
      <c r="G21" s="46">
        <f t="shared" si="23"/>
        <v>97.586551327999999</v>
      </c>
      <c r="H21" s="46">
        <f t="shared" si="23"/>
        <v>99.578113599999995</v>
      </c>
      <c r="I21" s="46">
        <f t="shared" si="23"/>
        <v>101.61032</v>
      </c>
      <c r="J21" s="46">
        <f t="shared" si="27"/>
        <v>103.684</v>
      </c>
      <c r="K21" s="47">
        <v>105.8</v>
      </c>
      <c r="L21" s="47">
        <v>108.13</v>
      </c>
      <c r="M21" s="47">
        <v>87.31</v>
      </c>
      <c r="N21" s="47">
        <v>104.27</v>
      </c>
      <c r="O21" s="47">
        <v>88.98</v>
      </c>
      <c r="P21" s="47">
        <v>102.65</v>
      </c>
      <c r="Q21" s="47">
        <v>73.900000000000006</v>
      </c>
      <c r="R21" s="47">
        <v>75.400000000000006</v>
      </c>
      <c r="S21" s="47">
        <v>68.099999999999994</v>
      </c>
      <c r="T21" s="47">
        <v>80.5</v>
      </c>
      <c r="U21" s="47">
        <v>171.6</v>
      </c>
      <c r="V21" s="47">
        <v>143.1</v>
      </c>
      <c r="W21" s="46">
        <f t="shared" ref="W21:W30" si="29">V21+(V21*0.02)</f>
        <v>145.96199999999999</v>
      </c>
    </row>
    <row r="22" spans="1:23" x14ac:dyDescent="0.35">
      <c r="A22" s="33" t="s">
        <v>20</v>
      </c>
      <c r="B22" s="46">
        <f t="shared" si="23"/>
        <v>7407.5936376196087</v>
      </c>
      <c r="C22" s="46">
        <f t="shared" si="23"/>
        <v>7558.7690179791925</v>
      </c>
      <c r="D22" s="46">
        <f t="shared" si="23"/>
        <v>7713.0296101828499</v>
      </c>
      <c r="E22" s="46">
        <f t="shared" si="23"/>
        <v>7870.4383777376015</v>
      </c>
      <c r="F22" s="46">
        <f t="shared" si="23"/>
        <v>8031.0595691200015</v>
      </c>
      <c r="G22" s="46">
        <f t="shared" si="23"/>
        <v>8194.9587440000014</v>
      </c>
      <c r="H22" s="46">
        <f t="shared" si="23"/>
        <v>8362.2028000000009</v>
      </c>
      <c r="I22" s="46">
        <f t="shared" ref="I22:J23" si="30">J22-(J22*0.02)</f>
        <v>8532.86</v>
      </c>
      <c r="J22" s="47">
        <v>8707</v>
      </c>
      <c r="K22" s="47">
        <v>7682</v>
      </c>
      <c r="L22" s="47">
        <v>8099</v>
      </c>
      <c r="M22" s="47">
        <v>7777</v>
      </c>
      <c r="N22" s="47">
        <v>7424</v>
      </c>
      <c r="O22" s="47">
        <v>6789</v>
      </c>
      <c r="P22" s="47">
        <v>7697</v>
      </c>
      <c r="Q22" s="47">
        <v>8300</v>
      </c>
      <c r="R22" s="47">
        <v>8780</v>
      </c>
      <c r="S22" s="47">
        <v>8890</v>
      </c>
      <c r="T22" s="47">
        <v>9580</v>
      </c>
      <c r="U22" s="47">
        <v>8760</v>
      </c>
      <c r="V22" s="47">
        <v>10890</v>
      </c>
      <c r="W22" s="47">
        <v>11870</v>
      </c>
    </row>
    <row r="23" spans="1:23" x14ac:dyDescent="0.35">
      <c r="A23" s="33" t="s">
        <v>21</v>
      </c>
      <c r="B23" s="46">
        <f t="shared" si="23"/>
        <v>2239.4464890815825</v>
      </c>
      <c r="C23" s="46">
        <f t="shared" si="23"/>
        <v>2285.1494786546759</v>
      </c>
      <c r="D23" s="46">
        <f t="shared" si="23"/>
        <v>2331.7851823006899</v>
      </c>
      <c r="E23" s="46">
        <f t="shared" si="23"/>
        <v>2379.3726350007041</v>
      </c>
      <c r="F23" s="46">
        <f t="shared" si="23"/>
        <v>2427.9312602048003</v>
      </c>
      <c r="G23" s="46">
        <f t="shared" si="23"/>
        <v>2477.4808777600001</v>
      </c>
      <c r="H23" s="46">
        <f t="shared" si="23"/>
        <v>2528.0417120000002</v>
      </c>
      <c r="I23" s="46">
        <f t="shared" ref="I23" si="31">J23-(J23*0.02)</f>
        <v>2579.6344000000004</v>
      </c>
      <c r="J23" s="46">
        <f t="shared" si="30"/>
        <v>2632.28</v>
      </c>
      <c r="K23" s="47">
        <v>2686</v>
      </c>
      <c r="L23" s="47">
        <v>2686</v>
      </c>
      <c r="M23" s="47">
        <v>2750.7799999999997</v>
      </c>
      <c r="N23" s="47">
        <v>2686</v>
      </c>
      <c r="O23" s="47">
        <v>2923</v>
      </c>
      <c r="P23" s="47">
        <v>3104.7</v>
      </c>
      <c r="Q23" s="47">
        <v>1965</v>
      </c>
      <c r="R23" s="47">
        <v>2230</v>
      </c>
      <c r="S23" s="47">
        <v>3599</v>
      </c>
      <c r="T23" s="47">
        <v>3122</v>
      </c>
      <c r="U23" s="47">
        <v>4367</v>
      </c>
      <c r="V23" s="47">
        <v>3526</v>
      </c>
      <c r="W23" s="46">
        <f t="shared" si="29"/>
        <v>3596.52</v>
      </c>
    </row>
    <row r="24" spans="1:23" x14ac:dyDescent="0.35">
      <c r="A24" s="33" t="s">
        <v>22</v>
      </c>
      <c r="B24" s="46">
        <f t="shared" si="23"/>
        <v>3615.7428459725888</v>
      </c>
      <c r="C24" s="46">
        <f t="shared" si="23"/>
        <v>3689.5335162985602</v>
      </c>
      <c r="D24" s="46">
        <f t="shared" si="23"/>
        <v>3764.830118672</v>
      </c>
      <c r="E24" s="46">
        <f t="shared" si="23"/>
        <v>3841.6633864</v>
      </c>
      <c r="F24" s="46">
        <f t="shared" si="23"/>
        <v>3920.06468</v>
      </c>
      <c r="G24" s="46">
        <f t="shared" si="23"/>
        <v>4000.0659999999998</v>
      </c>
      <c r="H24" s="46">
        <f t="shared" si="23"/>
        <v>4081.7</v>
      </c>
      <c r="I24" s="46">
        <f t="shared" ref="I24" si="32">J24-(J24*0.02)</f>
        <v>4165</v>
      </c>
      <c r="J24" s="47">
        <v>4250</v>
      </c>
      <c r="K24" s="47">
        <v>4064</v>
      </c>
      <c r="L24" s="47">
        <v>9866.3709199999994</v>
      </c>
      <c r="M24" s="47">
        <v>9998</v>
      </c>
      <c r="N24" s="47">
        <v>10599</v>
      </c>
      <c r="O24" s="47">
        <v>11264</v>
      </c>
      <c r="P24" s="47">
        <v>11799</v>
      </c>
      <c r="Q24" s="47">
        <v>12304</v>
      </c>
      <c r="R24" s="47">
        <v>12813</v>
      </c>
      <c r="S24" s="47">
        <v>13426</v>
      </c>
      <c r="T24" s="47">
        <v>13338</v>
      </c>
      <c r="U24" s="47">
        <v>19400</v>
      </c>
      <c r="V24" s="47">
        <v>19557</v>
      </c>
      <c r="W24" s="46">
        <f t="shared" si="29"/>
        <v>19948.14</v>
      </c>
    </row>
    <row r="25" spans="1:23" x14ac:dyDescent="0.35">
      <c r="A25" s="33" t="s">
        <v>23</v>
      </c>
      <c r="B25" s="46">
        <f t="shared" si="23"/>
        <v>1871.6786496799284</v>
      </c>
      <c r="C25" s="46">
        <f t="shared" si="23"/>
        <v>1909.8761731427842</v>
      </c>
      <c r="D25" s="46">
        <f t="shared" si="23"/>
        <v>1948.8532379008002</v>
      </c>
      <c r="E25" s="46">
        <f t="shared" si="23"/>
        <v>1988.6257529600002</v>
      </c>
      <c r="F25" s="46">
        <f t="shared" si="23"/>
        <v>2029.2099520000002</v>
      </c>
      <c r="G25" s="46">
        <f t="shared" si="23"/>
        <v>2070.6224000000002</v>
      </c>
      <c r="H25" s="46">
        <f t="shared" si="23"/>
        <v>2112.88</v>
      </c>
      <c r="I25" s="46">
        <f t="shared" ref="I25:K27" si="33">J25-(J25*0.02)</f>
        <v>2156</v>
      </c>
      <c r="J25" s="47">
        <v>2200</v>
      </c>
      <c r="K25" s="47">
        <v>2000</v>
      </c>
      <c r="L25" s="47">
        <v>1800</v>
      </c>
      <c r="M25" s="47">
        <v>1700</v>
      </c>
      <c r="N25" s="47">
        <v>1730.37</v>
      </c>
      <c r="O25" s="47">
        <v>1726.78</v>
      </c>
      <c r="P25" s="47">
        <v>1820</v>
      </c>
      <c r="Q25" s="47">
        <v>1547</v>
      </c>
      <c r="R25" s="47">
        <v>1778</v>
      </c>
      <c r="S25" s="47">
        <v>2241</v>
      </c>
      <c r="T25" s="47">
        <v>2456</v>
      </c>
      <c r="U25" s="47">
        <v>2586</v>
      </c>
      <c r="V25" s="47">
        <v>2432</v>
      </c>
      <c r="W25" s="46">
        <f t="shared" si="29"/>
        <v>2480.64</v>
      </c>
    </row>
    <row r="26" spans="1:23" x14ac:dyDescent="0.35">
      <c r="A26" s="33" t="s">
        <v>24</v>
      </c>
      <c r="B26" s="46">
        <f t="shared" si="23"/>
        <v>1733.3615974685817</v>
      </c>
      <c r="C26" s="46">
        <f t="shared" si="23"/>
        <v>1768.7363239475324</v>
      </c>
      <c r="D26" s="46">
        <f t="shared" si="23"/>
        <v>1804.8329836199309</v>
      </c>
      <c r="E26" s="46">
        <f t="shared" si="23"/>
        <v>1841.666309816256</v>
      </c>
      <c r="F26" s="46">
        <f t="shared" si="23"/>
        <v>1879.2513365472</v>
      </c>
      <c r="G26" s="46">
        <f t="shared" si="23"/>
        <v>1917.60340464</v>
      </c>
      <c r="H26" s="46">
        <f t="shared" si="23"/>
        <v>1956.7381680000001</v>
      </c>
      <c r="I26" s="46">
        <f t="shared" si="23"/>
        <v>1996.6716000000001</v>
      </c>
      <c r="J26" s="46">
        <f t="shared" si="33"/>
        <v>2037.42</v>
      </c>
      <c r="K26" s="47">
        <v>2079</v>
      </c>
      <c r="L26" s="47">
        <v>3447.36</v>
      </c>
      <c r="M26" s="47">
        <v>2696.41</v>
      </c>
      <c r="N26" s="47">
        <v>2739.56</v>
      </c>
      <c r="O26" s="47">
        <v>1737</v>
      </c>
      <c r="P26" s="47">
        <v>1737</v>
      </c>
      <c r="Q26" s="47">
        <v>2646</v>
      </c>
      <c r="R26" s="47">
        <v>2340</v>
      </c>
      <c r="S26" s="47">
        <v>3625</v>
      </c>
      <c r="T26" s="47">
        <v>2802</v>
      </c>
      <c r="U26" s="47">
        <v>4276</v>
      </c>
      <c r="V26" s="47">
        <v>4964</v>
      </c>
      <c r="W26" s="46">
        <f t="shared" si="29"/>
        <v>5063.28</v>
      </c>
    </row>
    <row r="27" spans="1:23" x14ac:dyDescent="0.35">
      <c r="A27" s="33" t="s">
        <v>25</v>
      </c>
      <c r="B27" s="46">
        <f t="shared" ref="B27:J33" si="34">C27-(C27*0.02)</f>
        <v>429.29005273871707</v>
      </c>
      <c r="C27" s="46">
        <f t="shared" si="34"/>
        <v>438.05107422318071</v>
      </c>
      <c r="D27" s="46">
        <f t="shared" si="34"/>
        <v>446.99089206447013</v>
      </c>
      <c r="E27" s="46">
        <f t="shared" si="34"/>
        <v>456.11315516782668</v>
      </c>
      <c r="F27" s="46">
        <f t="shared" si="34"/>
        <v>465.42158690594556</v>
      </c>
      <c r="G27" s="46">
        <f t="shared" si="34"/>
        <v>474.91998663871993</v>
      </c>
      <c r="H27" s="46">
        <f t="shared" si="34"/>
        <v>484.61223126399994</v>
      </c>
      <c r="I27" s="46">
        <f t="shared" si="34"/>
        <v>494.50227679999995</v>
      </c>
      <c r="J27" s="46">
        <f t="shared" si="34"/>
        <v>504.59415999999993</v>
      </c>
      <c r="K27" s="46">
        <f t="shared" si="33"/>
        <v>514.89199999999994</v>
      </c>
      <c r="L27" s="47">
        <v>525.4</v>
      </c>
      <c r="M27" s="47">
        <v>980</v>
      </c>
      <c r="N27" s="47">
        <v>1000</v>
      </c>
      <c r="O27" s="47">
        <v>950</v>
      </c>
      <c r="P27" s="47">
        <v>842</v>
      </c>
      <c r="Q27" s="47">
        <v>939</v>
      </c>
      <c r="R27" s="47">
        <v>1236</v>
      </c>
      <c r="S27" s="47">
        <v>1460</v>
      </c>
      <c r="T27" s="47">
        <v>1534</v>
      </c>
      <c r="U27" s="47">
        <v>1748</v>
      </c>
      <c r="V27" s="47">
        <v>2030</v>
      </c>
      <c r="W27" s="46">
        <f t="shared" si="29"/>
        <v>2070.6</v>
      </c>
    </row>
    <row r="28" spans="1:23" x14ac:dyDescent="0.35">
      <c r="A28" s="33" t="s">
        <v>26</v>
      </c>
      <c r="B28" s="46">
        <f t="shared" si="34"/>
        <v>762.87920234908722</v>
      </c>
      <c r="C28" s="46">
        <f t="shared" si="34"/>
        <v>778.44816566233385</v>
      </c>
      <c r="D28" s="46">
        <f t="shared" si="34"/>
        <v>794.33486292074883</v>
      </c>
      <c r="E28" s="46">
        <f t="shared" si="34"/>
        <v>810.54577849056</v>
      </c>
      <c r="F28" s="46">
        <f t="shared" si="34"/>
        <v>827.08752907200005</v>
      </c>
      <c r="G28" s="46">
        <f t="shared" si="34"/>
        <v>843.96686640000007</v>
      </c>
      <c r="H28" s="46">
        <f t="shared" si="34"/>
        <v>861.19068000000004</v>
      </c>
      <c r="I28" s="46">
        <f t="shared" si="34"/>
        <v>878.76600000000008</v>
      </c>
      <c r="J28" s="46">
        <f t="shared" si="34"/>
        <v>896.7</v>
      </c>
      <c r="K28" s="47">
        <v>915</v>
      </c>
      <c r="L28" s="47">
        <v>1053</v>
      </c>
      <c r="M28" s="47">
        <v>670</v>
      </c>
      <c r="N28" s="47">
        <v>722</v>
      </c>
      <c r="O28" s="47">
        <v>720</v>
      </c>
      <c r="P28" s="47">
        <v>719</v>
      </c>
      <c r="Q28" s="47">
        <v>663</v>
      </c>
      <c r="R28" s="47">
        <v>872</v>
      </c>
      <c r="S28" s="47">
        <v>790</v>
      </c>
      <c r="T28" s="47">
        <v>823</v>
      </c>
      <c r="U28" s="47">
        <v>833</v>
      </c>
      <c r="V28" s="47">
        <v>826</v>
      </c>
      <c r="W28" s="46">
        <f t="shared" si="29"/>
        <v>842.52</v>
      </c>
    </row>
    <row r="29" spans="1:23" x14ac:dyDescent="0.35">
      <c r="A29" s="33" t="s">
        <v>27</v>
      </c>
      <c r="B29" s="46">
        <f t="shared" si="34"/>
        <v>3748.4006225577214</v>
      </c>
      <c r="C29" s="46">
        <f t="shared" si="34"/>
        <v>3824.8985944466544</v>
      </c>
      <c r="D29" s="46">
        <f t="shared" si="34"/>
        <v>3902.9577494353616</v>
      </c>
      <c r="E29" s="46">
        <f t="shared" si="34"/>
        <v>3982.6099484034303</v>
      </c>
      <c r="F29" s="46">
        <f t="shared" si="34"/>
        <v>4063.88770245248</v>
      </c>
      <c r="G29" s="46">
        <f t="shared" si="34"/>
        <v>4146.8241861759998</v>
      </c>
      <c r="H29" s="46">
        <f t="shared" si="34"/>
        <v>4231.4532511999996</v>
      </c>
      <c r="I29" s="46">
        <f t="shared" ref="I29" si="35">J29-(J29*0.02)</f>
        <v>4317.80944</v>
      </c>
      <c r="J29" s="47">
        <v>4405.9279999999999</v>
      </c>
      <c r="K29" s="47">
        <v>12103.092000000001</v>
      </c>
      <c r="L29" s="47">
        <v>12677.82</v>
      </c>
      <c r="M29" s="47">
        <v>11063.232</v>
      </c>
      <c r="N29" s="47">
        <v>10514</v>
      </c>
      <c r="O29" s="47">
        <v>10622</v>
      </c>
      <c r="P29" s="47">
        <v>10815</v>
      </c>
      <c r="Q29" s="47">
        <v>12669</v>
      </c>
      <c r="R29" s="47">
        <v>11915</v>
      </c>
      <c r="S29" s="47">
        <v>12017</v>
      </c>
      <c r="T29" s="47">
        <v>12774</v>
      </c>
      <c r="U29" s="47">
        <v>12948</v>
      </c>
      <c r="V29" s="47">
        <v>14364</v>
      </c>
      <c r="W29" s="47">
        <v>15547</v>
      </c>
    </row>
    <row r="30" spans="1:23" x14ac:dyDescent="0.35">
      <c r="A30" s="33" t="s">
        <v>28</v>
      </c>
      <c r="B30" s="46">
        <f t="shared" si="34"/>
        <v>4423.9677174252856</v>
      </c>
      <c r="C30" s="46">
        <f t="shared" si="34"/>
        <v>4514.2527728829446</v>
      </c>
      <c r="D30" s="46">
        <f t="shared" si="34"/>
        <v>4606.3803804928002</v>
      </c>
      <c r="E30" s="46">
        <f t="shared" si="34"/>
        <v>4700.38814336</v>
      </c>
      <c r="F30" s="46">
        <f t="shared" si="34"/>
        <v>4796.3144320000001</v>
      </c>
      <c r="G30" s="46">
        <f t="shared" si="34"/>
        <v>4894.1984000000002</v>
      </c>
      <c r="H30" s="46">
        <f t="shared" si="34"/>
        <v>4994.08</v>
      </c>
      <c r="I30" s="46">
        <f t="shared" ref="I30" si="36">J30-(J30*0.02)</f>
        <v>5096</v>
      </c>
      <c r="J30" s="47">
        <v>5200</v>
      </c>
      <c r="K30" s="47">
        <v>5168</v>
      </c>
      <c r="L30" s="47">
        <v>6197</v>
      </c>
      <c r="M30" s="47">
        <v>5708</v>
      </c>
      <c r="N30" s="47">
        <v>5640.7999999999993</v>
      </c>
      <c r="O30" s="47">
        <v>5601.2</v>
      </c>
      <c r="P30" s="47">
        <v>6041.6</v>
      </c>
      <c r="Q30" s="47">
        <v>5811.9000000000005</v>
      </c>
      <c r="R30" s="47">
        <v>6013.8000000000011</v>
      </c>
      <c r="S30" s="47">
        <v>6904</v>
      </c>
      <c r="T30" s="47">
        <v>6833.5</v>
      </c>
      <c r="U30" s="47">
        <v>7386</v>
      </c>
      <c r="V30" s="47">
        <v>7558</v>
      </c>
      <c r="W30" s="46">
        <f t="shared" si="29"/>
        <v>7709.16</v>
      </c>
    </row>
    <row r="31" spans="1:23" x14ac:dyDescent="0.35">
      <c r="A31" s="33" t="s">
        <v>29</v>
      </c>
      <c r="B31" s="46">
        <f t="shared" si="34"/>
        <v>2952.9984513813779</v>
      </c>
      <c r="C31" s="46">
        <f t="shared" si="34"/>
        <v>3013.263725899365</v>
      </c>
      <c r="D31" s="46">
        <f t="shared" si="34"/>
        <v>3074.7589039789441</v>
      </c>
      <c r="E31" s="46">
        <f t="shared" si="34"/>
        <v>3137.5090856928</v>
      </c>
      <c r="F31" s="46">
        <f t="shared" si="34"/>
        <v>3201.5398833600002</v>
      </c>
      <c r="G31" s="46">
        <f t="shared" si="34"/>
        <v>3266.8774320000002</v>
      </c>
      <c r="H31" s="46">
        <f t="shared" si="34"/>
        <v>3333.5484000000001</v>
      </c>
      <c r="I31" s="46">
        <f t="shared" ref="I31:J32" si="37">J31-(J31*0.02)</f>
        <v>3401.58</v>
      </c>
      <c r="J31" s="47">
        <v>3471</v>
      </c>
      <c r="K31" s="47">
        <v>3358</v>
      </c>
      <c r="L31" s="47">
        <v>3428</v>
      </c>
      <c r="M31" s="47">
        <v>3535</v>
      </c>
      <c r="N31" s="47">
        <v>3527</v>
      </c>
      <c r="O31" s="47">
        <v>3599</v>
      </c>
      <c r="P31" s="47">
        <v>3828</v>
      </c>
      <c r="Q31" s="47">
        <v>4040</v>
      </c>
      <c r="R31" s="47">
        <v>4125</v>
      </c>
      <c r="S31" s="47">
        <v>4180</v>
      </c>
      <c r="T31" s="47">
        <v>4539</v>
      </c>
      <c r="U31" s="47">
        <v>4885</v>
      </c>
      <c r="V31" s="47">
        <v>5762</v>
      </c>
      <c r="W31" s="47">
        <v>6615</v>
      </c>
    </row>
    <row r="32" spans="1:23" x14ac:dyDescent="0.35">
      <c r="A32" s="33" t="s">
        <v>30</v>
      </c>
      <c r="B32" s="46">
        <f t="shared" si="34"/>
        <v>38147.519386650893</v>
      </c>
      <c r="C32" s="46">
        <f t="shared" si="34"/>
        <v>38926.040190460095</v>
      </c>
      <c r="D32" s="46">
        <f t="shared" si="34"/>
        <v>39720.449173938876</v>
      </c>
      <c r="E32" s="46">
        <f t="shared" si="34"/>
        <v>40531.070585651913</v>
      </c>
      <c r="F32" s="46">
        <f t="shared" si="34"/>
        <v>41358.235291481542</v>
      </c>
      <c r="G32" s="46">
        <f t="shared" si="34"/>
        <v>42202.280909675042</v>
      </c>
      <c r="H32" s="46">
        <f t="shared" si="34"/>
        <v>43063.551948648004</v>
      </c>
      <c r="I32" s="46">
        <f t="shared" si="34"/>
        <v>43942.399947600003</v>
      </c>
      <c r="J32" s="46">
        <f t="shared" si="37"/>
        <v>44839.183620000003</v>
      </c>
      <c r="K32" s="47">
        <v>45754.269</v>
      </c>
      <c r="L32" s="47">
        <v>39905.379000000001</v>
      </c>
      <c r="M32" s="47">
        <v>37181.567999999999</v>
      </c>
      <c r="N32" s="47">
        <v>35377.061999999998</v>
      </c>
      <c r="O32" s="47">
        <v>37276.79</v>
      </c>
      <c r="P32" s="47">
        <v>37657.976999999999</v>
      </c>
      <c r="Q32" s="47">
        <v>37950.137000000002</v>
      </c>
      <c r="R32" s="47">
        <v>38918.51</v>
      </c>
      <c r="S32" s="47">
        <v>39013.525999999998</v>
      </c>
      <c r="T32" s="47">
        <v>38165.735000000001</v>
      </c>
      <c r="U32" s="47">
        <v>37748.826999999997</v>
      </c>
      <c r="V32" s="47">
        <v>40367.79</v>
      </c>
      <c r="W32" s="47">
        <v>43473.63</v>
      </c>
    </row>
    <row r="33" spans="1:23" x14ac:dyDescent="0.35">
      <c r="A33" s="33" t="s">
        <v>79</v>
      </c>
      <c r="B33" s="46">
        <f t="shared" si="34"/>
        <v>174693.18090337695</v>
      </c>
      <c r="C33" s="46">
        <f t="shared" si="34"/>
        <v>178258.34786058872</v>
      </c>
      <c r="D33" s="46">
        <f t="shared" si="34"/>
        <v>181896.27332713135</v>
      </c>
      <c r="E33" s="46">
        <f t="shared" si="34"/>
        <v>185608.4421705422</v>
      </c>
      <c r="F33" s="46">
        <f t="shared" si="34"/>
        <v>189396.36956177774</v>
      </c>
      <c r="G33" s="46">
        <f t="shared" si="34"/>
        <v>193261.60159365076</v>
      </c>
      <c r="H33" s="46">
        <f t="shared" si="34"/>
        <v>197205.71591188852</v>
      </c>
      <c r="I33" s="46">
        <f t="shared" si="34"/>
        <v>201230.32235906992</v>
      </c>
      <c r="J33" s="47">
        <f>SUM(J2:J32)</f>
        <v>205337.06363170399</v>
      </c>
      <c r="K33" s="47">
        <f t="shared" ref="K33:W33" si="38">SUM(K2:K32)</f>
        <v>209864.61185479999</v>
      </c>
      <c r="L33" s="47">
        <f t="shared" si="38"/>
        <v>225692.88318</v>
      </c>
      <c r="M33" s="47">
        <f t="shared" si="38"/>
        <v>219584.47451999999</v>
      </c>
      <c r="N33" s="47">
        <f t="shared" si="38"/>
        <v>216588.90577000001</v>
      </c>
      <c r="O33" s="47">
        <f t="shared" si="38"/>
        <v>212242.94300000003</v>
      </c>
      <c r="P33" s="47">
        <f t="shared" si="38"/>
        <v>213784.59066666669</v>
      </c>
      <c r="Q33" s="47">
        <f t="shared" si="38"/>
        <v>219179.73585</v>
      </c>
      <c r="R33" s="47">
        <f t="shared" si="38"/>
        <v>221541.27267999999</v>
      </c>
      <c r="S33" s="47">
        <f t="shared" si="38"/>
        <v>236699.12387999997</v>
      </c>
      <c r="T33" s="47">
        <f t="shared" si="38"/>
        <v>238025.43435920001</v>
      </c>
      <c r="U33" s="47">
        <f t="shared" si="38"/>
        <v>255847.78145118404</v>
      </c>
      <c r="V33" s="47">
        <f t="shared" si="38"/>
        <v>280591.56222920766</v>
      </c>
      <c r="W33" s="47">
        <f t="shared" si="38"/>
        <v>291437.11482159182</v>
      </c>
    </row>
    <row r="34" spans="1:23" x14ac:dyDescent="0.35"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</row>
    <row r="36" spans="1:23" x14ac:dyDescent="0.35">
      <c r="W36" s="33"/>
    </row>
    <row r="37" spans="1:23" x14ac:dyDescent="0.35">
      <c r="W37" s="33"/>
    </row>
    <row r="38" spans="1:23" x14ac:dyDescent="0.35">
      <c r="W38" s="33"/>
    </row>
    <row r="39" spans="1:23" x14ac:dyDescent="0.35">
      <c r="W39" s="33"/>
    </row>
    <row r="40" spans="1:23" x14ac:dyDescent="0.35">
      <c r="W40" s="33"/>
    </row>
    <row r="41" spans="1:23" x14ac:dyDescent="0.35">
      <c r="W41" s="33"/>
    </row>
    <row r="42" spans="1:23" x14ac:dyDescent="0.35">
      <c r="W42" s="33"/>
    </row>
    <row r="43" spans="1:23" x14ac:dyDescent="0.35">
      <c r="W43" s="33"/>
    </row>
    <row r="44" spans="1:23" x14ac:dyDescent="0.35">
      <c r="W44" s="33"/>
    </row>
    <row r="45" spans="1:23" x14ac:dyDescent="0.35">
      <c r="W45" s="33"/>
    </row>
    <row r="46" spans="1:23" x14ac:dyDescent="0.35">
      <c r="W46" s="33"/>
    </row>
    <row r="47" spans="1:23" x14ac:dyDescent="0.35">
      <c r="W47" s="33"/>
    </row>
    <row r="48" spans="1:23" x14ac:dyDescent="0.35">
      <c r="W48" s="33"/>
    </row>
    <row r="49" spans="23:23" x14ac:dyDescent="0.35">
      <c r="W49" s="33"/>
    </row>
    <row r="50" spans="23:23" x14ac:dyDescent="0.35">
      <c r="W50" s="33"/>
    </row>
    <row r="51" spans="23:23" x14ac:dyDescent="0.35">
      <c r="W51" s="33"/>
    </row>
    <row r="52" spans="23:23" x14ac:dyDescent="0.35">
      <c r="W52" s="33"/>
    </row>
    <row r="53" spans="23:23" x14ac:dyDescent="0.35">
      <c r="W53" s="33"/>
    </row>
    <row r="54" spans="23:23" x14ac:dyDescent="0.35">
      <c r="W54" s="33"/>
    </row>
    <row r="55" spans="23:23" x14ac:dyDescent="0.35">
      <c r="W55" s="33"/>
    </row>
    <row r="56" spans="23:23" x14ac:dyDescent="0.35">
      <c r="W56" s="33"/>
    </row>
    <row r="57" spans="23:23" x14ac:dyDescent="0.35">
      <c r="W57" s="33"/>
    </row>
    <row r="58" spans="23:23" x14ac:dyDescent="0.35">
      <c r="W58" s="33"/>
    </row>
    <row r="59" spans="23:23" x14ac:dyDescent="0.35">
      <c r="W59" s="33"/>
    </row>
    <row r="60" spans="23:23" x14ac:dyDescent="0.35">
      <c r="W60" s="33"/>
    </row>
    <row r="61" spans="23:23" x14ac:dyDescent="0.35">
      <c r="W61" s="33"/>
    </row>
    <row r="62" spans="23:23" x14ac:dyDescent="0.35">
      <c r="W62" s="33"/>
    </row>
    <row r="63" spans="23:23" x14ac:dyDescent="0.35">
      <c r="W63" s="33"/>
    </row>
    <row r="64" spans="23:23" x14ac:dyDescent="0.35">
      <c r="W64" s="33"/>
    </row>
    <row r="65" spans="23:23" x14ac:dyDescent="0.35">
      <c r="W65" s="33"/>
    </row>
    <row r="66" spans="23:23" x14ac:dyDescent="0.35">
      <c r="W66" s="33"/>
    </row>
    <row r="67" spans="23:23" x14ac:dyDescent="0.35">
      <c r="W67" s="33"/>
    </row>
    <row r="71" spans="23:23" x14ac:dyDescent="0.35">
      <c r="W71" s="33"/>
    </row>
    <row r="72" spans="23:23" x14ac:dyDescent="0.35">
      <c r="W72" s="33"/>
    </row>
    <row r="73" spans="23:23" x14ac:dyDescent="0.35">
      <c r="W73" s="33"/>
    </row>
    <row r="74" spans="23:23" x14ac:dyDescent="0.35">
      <c r="W74" s="33"/>
    </row>
    <row r="75" spans="23:23" x14ac:dyDescent="0.35">
      <c r="W75" s="33"/>
    </row>
    <row r="76" spans="23:23" x14ac:dyDescent="0.35">
      <c r="W76" s="33"/>
    </row>
    <row r="77" spans="23:23" x14ac:dyDescent="0.35">
      <c r="W77" s="33"/>
    </row>
    <row r="78" spans="23:23" x14ac:dyDescent="0.35">
      <c r="W78" s="33"/>
    </row>
    <row r="79" spans="23:23" x14ac:dyDescent="0.35">
      <c r="W79" s="33"/>
    </row>
    <row r="80" spans="23:23" x14ac:dyDescent="0.35">
      <c r="W80" s="33"/>
    </row>
    <row r="81" spans="23:23" x14ac:dyDescent="0.35">
      <c r="W81" s="33"/>
    </row>
    <row r="82" spans="23:23" x14ac:dyDescent="0.35">
      <c r="W82" s="33"/>
    </row>
    <row r="83" spans="23:23" x14ac:dyDescent="0.35">
      <c r="W83" s="33"/>
    </row>
    <row r="84" spans="23:23" x14ac:dyDescent="0.35">
      <c r="W84" s="33"/>
    </row>
    <row r="85" spans="23:23" x14ac:dyDescent="0.35">
      <c r="W85" s="33"/>
    </row>
    <row r="86" spans="23:23" x14ac:dyDescent="0.35">
      <c r="W86" s="33"/>
    </row>
    <row r="87" spans="23:23" x14ac:dyDescent="0.35">
      <c r="W87" s="33"/>
    </row>
    <row r="88" spans="23:23" x14ac:dyDescent="0.35">
      <c r="W88" s="33"/>
    </row>
    <row r="89" spans="23:23" x14ac:dyDescent="0.35">
      <c r="W89" s="33"/>
    </row>
    <row r="90" spans="23:23" x14ac:dyDescent="0.35">
      <c r="W90" s="33"/>
    </row>
    <row r="91" spans="23:23" x14ac:dyDescent="0.35">
      <c r="W91" s="33"/>
    </row>
    <row r="92" spans="23:23" x14ac:dyDescent="0.35">
      <c r="W92" s="33"/>
    </row>
    <row r="93" spans="23:23" x14ac:dyDescent="0.35">
      <c r="W93" s="33"/>
    </row>
    <row r="94" spans="23:23" x14ac:dyDescent="0.35">
      <c r="W94" s="33"/>
    </row>
    <row r="95" spans="23:23" x14ac:dyDescent="0.35">
      <c r="W95" s="33"/>
    </row>
    <row r="96" spans="23:23" x14ac:dyDescent="0.35">
      <c r="W96" s="33"/>
    </row>
    <row r="97" spans="23:23" x14ac:dyDescent="0.35">
      <c r="W97" s="33"/>
    </row>
    <row r="98" spans="23:23" x14ac:dyDescent="0.35">
      <c r="W98" s="33"/>
    </row>
    <row r="99" spans="23:23" x14ac:dyDescent="0.35">
      <c r="W99" s="33"/>
    </row>
    <row r="100" spans="23:23" x14ac:dyDescent="0.35">
      <c r="W100" s="33"/>
    </row>
    <row r="101" spans="23:23" x14ac:dyDescent="0.35">
      <c r="W101" s="33"/>
    </row>
    <row r="102" spans="23:23" x14ac:dyDescent="0.35">
      <c r="W102" s="33"/>
    </row>
  </sheetData>
  <autoFilter ref="A1:W1" xr:uid="{41A0528B-4A69-47AC-8117-5997C59FFA83}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F27BA-F7F0-4684-B2FB-9D6576A6E99C}">
  <sheetPr>
    <tabColor theme="9"/>
  </sheetPr>
  <dimension ref="A1:AD109"/>
  <sheetViews>
    <sheetView tabSelected="1" workbookViewId="0">
      <selection activeCell="A38" sqref="A38"/>
    </sheetView>
  </sheetViews>
  <sheetFormatPr baseColWidth="10" defaultRowHeight="14.5" x14ac:dyDescent="0.35"/>
  <cols>
    <col min="1" max="1" width="27.26953125" customWidth="1"/>
  </cols>
  <sheetData>
    <row r="1" spans="1:30" x14ac:dyDescent="0.35">
      <c r="A1" s="33" t="s">
        <v>78</v>
      </c>
      <c r="B1" s="33">
        <v>2022</v>
      </c>
      <c r="C1" s="33">
        <v>2023</v>
      </c>
      <c r="D1" s="33">
        <v>2024</v>
      </c>
      <c r="E1" s="33">
        <v>2025</v>
      </c>
      <c r="F1" s="33">
        <v>2026</v>
      </c>
      <c r="G1" s="33">
        <v>2027</v>
      </c>
      <c r="H1" s="33">
        <v>2028</v>
      </c>
      <c r="I1" s="33">
        <v>2029</v>
      </c>
      <c r="J1" s="33">
        <v>2030</v>
      </c>
      <c r="K1" s="33">
        <v>2031</v>
      </c>
      <c r="L1" s="33">
        <v>2032</v>
      </c>
      <c r="M1" s="33">
        <v>2033</v>
      </c>
      <c r="N1" s="33">
        <v>2034</v>
      </c>
      <c r="O1" s="33">
        <v>2035</v>
      </c>
      <c r="P1" s="33">
        <v>2036</v>
      </c>
      <c r="Q1" s="33">
        <v>2037</v>
      </c>
      <c r="R1" s="33">
        <v>2038</v>
      </c>
      <c r="S1" s="33">
        <v>2039</v>
      </c>
      <c r="T1" s="33">
        <v>2040</v>
      </c>
      <c r="U1" s="33">
        <v>2041</v>
      </c>
      <c r="V1" s="33">
        <v>2042</v>
      </c>
      <c r="W1" s="33">
        <v>2043</v>
      </c>
      <c r="X1" s="33">
        <v>2044</v>
      </c>
      <c r="Y1" s="33">
        <v>2045</v>
      </c>
      <c r="Z1" s="33">
        <v>2046</v>
      </c>
      <c r="AA1" s="33">
        <v>2047</v>
      </c>
      <c r="AB1" s="33">
        <v>2048</v>
      </c>
      <c r="AC1" s="33">
        <v>2049</v>
      </c>
      <c r="AD1" s="33">
        <v>2050</v>
      </c>
    </row>
    <row r="2" spans="1:30" x14ac:dyDescent="0.35">
      <c r="A2" s="33" t="s">
        <v>0</v>
      </c>
      <c r="B2" s="46">
        <f>'POM Portables GU'!W2+('POM Portables GU'!W2*0.02)</f>
        <v>6261.6779999999999</v>
      </c>
      <c r="C2" s="46">
        <f>B2+(B2*0.02)</f>
        <v>6386.9115599999996</v>
      </c>
      <c r="D2" s="46">
        <f t="shared" ref="C2:R17" si="0">C2+(C2*0.02)</f>
        <v>6514.6497911999995</v>
      </c>
      <c r="E2" s="46">
        <f t="shared" si="0"/>
        <v>6644.9427870239997</v>
      </c>
      <c r="F2" s="46">
        <f t="shared" si="0"/>
        <v>6777.8416427644797</v>
      </c>
      <c r="G2" s="46">
        <f t="shared" si="0"/>
        <v>6913.3984756197697</v>
      </c>
      <c r="H2" s="46">
        <f t="shared" si="0"/>
        <v>7051.6664451321649</v>
      </c>
      <c r="I2" s="46">
        <f t="shared" si="0"/>
        <v>7192.6997740348079</v>
      </c>
      <c r="J2" s="46">
        <f t="shared" si="0"/>
        <v>7336.5537695155044</v>
      </c>
      <c r="K2" s="46">
        <f t="shared" si="0"/>
        <v>7483.2848449058147</v>
      </c>
      <c r="L2" s="46">
        <f t="shared" si="0"/>
        <v>7632.9505418039307</v>
      </c>
      <c r="M2" s="46">
        <f t="shared" si="0"/>
        <v>7785.6095526400095</v>
      </c>
      <c r="N2" s="46">
        <f t="shared" si="0"/>
        <v>7941.3217436928098</v>
      </c>
      <c r="O2" s="46">
        <f t="shared" si="0"/>
        <v>8100.1481785666656</v>
      </c>
      <c r="P2" s="46">
        <f t="shared" si="0"/>
        <v>8262.1511421379982</v>
      </c>
      <c r="Q2" s="46">
        <f t="shared" si="0"/>
        <v>8427.3941649807584</v>
      </c>
      <c r="R2" s="46">
        <f t="shared" si="0"/>
        <v>8595.9420482803744</v>
      </c>
      <c r="S2" s="46">
        <f t="shared" ref="R2:AD17" si="1">R2+(R2*0.02)</f>
        <v>8767.8608892459815</v>
      </c>
      <c r="T2" s="46">
        <f t="shared" si="1"/>
        <v>8943.2181070309016</v>
      </c>
      <c r="U2" s="46">
        <f t="shared" si="1"/>
        <v>9122.0824691715188</v>
      </c>
      <c r="V2" s="46">
        <f t="shared" si="1"/>
        <v>9304.5241185549494</v>
      </c>
      <c r="W2" s="46">
        <f t="shared" si="1"/>
        <v>9490.6146009260483</v>
      </c>
      <c r="X2" s="46">
        <f t="shared" si="1"/>
        <v>9680.4268929445698</v>
      </c>
      <c r="Y2" s="46">
        <f t="shared" si="1"/>
        <v>9874.0354308034621</v>
      </c>
      <c r="Z2" s="46">
        <f t="shared" si="1"/>
        <v>10071.516139419531</v>
      </c>
      <c r="AA2" s="46">
        <f t="shared" si="1"/>
        <v>10272.946462207921</v>
      </c>
      <c r="AB2" s="46">
        <f t="shared" si="1"/>
        <v>10478.405391452079</v>
      </c>
      <c r="AC2" s="46">
        <f t="shared" si="1"/>
        <v>10687.973499281121</v>
      </c>
      <c r="AD2" s="46">
        <f t="shared" si="1"/>
        <v>10901.732969266743</v>
      </c>
    </row>
    <row r="3" spans="1:30" x14ac:dyDescent="0.35">
      <c r="A3" s="33" t="s">
        <v>1</v>
      </c>
      <c r="B3" s="46">
        <f>'POM Portables GU'!W3+('POM Portables GU'!W3*0.02)</f>
        <v>5837.6844000000001</v>
      </c>
      <c r="C3" s="46">
        <f t="shared" si="0"/>
        <v>5954.4380879999999</v>
      </c>
      <c r="D3" s="46">
        <f t="shared" si="0"/>
        <v>6073.52684976</v>
      </c>
      <c r="E3" s="46">
        <f t="shared" si="0"/>
        <v>6194.9973867551998</v>
      </c>
      <c r="F3" s="46">
        <f t="shared" si="0"/>
        <v>6318.8973344903043</v>
      </c>
      <c r="G3" s="46">
        <f t="shared" si="0"/>
        <v>6445.2752811801101</v>
      </c>
      <c r="H3" s="46">
        <f t="shared" si="0"/>
        <v>6574.1807868037122</v>
      </c>
      <c r="I3" s="46">
        <f t="shared" si="0"/>
        <v>6705.6644025397864</v>
      </c>
      <c r="J3" s="46">
        <f t="shared" si="0"/>
        <v>6839.7776905905821</v>
      </c>
      <c r="K3" s="46">
        <f t="shared" si="0"/>
        <v>6976.5732444023934</v>
      </c>
      <c r="L3" s="46">
        <f t="shared" si="0"/>
        <v>7116.104709290441</v>
      </c>
      <c r="M3" s="46">
        <f t="shared" si="0"/>
        <v>7258.4268034762499</v>
      </c>
      <c r="N3" s="46">
        <f t="shared" si="0"/>
        <v>7403.5953395457746</v>
      </c>
      <c r="O3" s="46">
        <f t="shared" si="0"/>
        <v>7551.6672463366904</v>
      </c>
      <c r="P3" s="46">
        <f t="shared" si="0"/>
        <v>7702.700591263424</v>
      </c>
      <c r="Q3" s="46">
        <f t="shared" si="0"/>
        <v>7856.7546030886924</v>
      </c>
      <c r="R3" s="46">
        <f t="shared" si="1"/>
        <v>8013.8896951504667</v>
      </c>
      <c r="S3" s="46">
        <f t="shared" si="1"/>
        <v>8174.1674890534759</v>
      </c>
      <c r="T3" s="46">
        <f t="shared" si="1"/>
        <v>8337.6508388345446</v>
      </c>
      <c r="U3" s="46">
        <f t="shared" si="1"/>
        <v>8504.4038556112355</v>
      </c>
      <c r="V3" s="46">
        <f t="shared" si="1"/>
        <v>8674.4919327234602</v>
      </c>
      <c r="W3" s="46">
        <f t="shared" si="1"/>
        <v>8847.9817713779303</v>
      </c>
      <c r="X3" s="46">
        <f t="shared" si="1"/>
        <v>9024.9414068054884</v>
      </c>
      <c r="Y3" s="46">
        <f t="shared" si="1"/>
        <v>9205.4402349415977</v>
      </c>
      <c r="Z3" s="46">
        <f t="shared" si="1"/>
        <v>9389.5490396404293</v>
      </c>
      <c r="AA3" s="46">
        <f t="shared" si="1"/>
        <v>9577.3400204332374</v>
      </c>
      <c r="AB3" s="46">
        <f t="shared" si="1"/>
        <v>9768.8868208419026</v>
      </c>
      <c r="AC3" s="46">
        <f t="shared" si="1"/>
        <v>9964.2645572587408</v>
      </c>
      <c r="AD3" s="46">
        <f t="shared" si="1"/>
        <v>10163.549848403916</v>
      </c>
    </row>
    <row r="4" spans="1:30" x14ac:dyDescent="0.35">
      <c r="A4" s="33" t="s">
        <v>2</v>
      </c>
      <c r="B4" s="46">
        <f>'POM Portables GU'!W4+('POM Portables GU'!W4*0.02)</f>
        <v>999.65793600000006</v>
      </c>
      <c r="C4" s="46">
        <f t="shared" si="0"/>
        <v>1019.6510947200001</v>
      </c>
      <c r="D4" s="46">
        <f t="shared" si="0"/>
        <v>1040.0441166144001</v>
      </c>
      <c r="E4" s="46">
        <f t="shared" si="0"/>
        <v>1060.8449989466881</v>
      </c>
      <c r="F4" s="46">
        <f t="shared" si="0"/>
        <v>1082.0618989256218</v>
      </c>
      <c r="G4" s="46">
        <f t="shared" si="0"/>
        <v>1103.7031369041342</v>
      </c>
      <c r="H4" s="46">
        <f t="shared" si="0"/>
        <v>1125.7771996422168</v>
      </c>
      <c r="I4" s="46">
        <f t="shared" si="0"/>
        <v>1148.2927436350612</v>
      </c>
      <c r="J4" s="46">
        <f t="shared" si="0"/>
        <v>1171.2585985077624</v>
      </c>
      <c r="K4" s="46">
        <f t="shared" si="0"/>
        <v>1194.6837704779177</v>
      </c>
      <c r="L4" s="46">
        <f t="shared" si="0"/>
        <v>1218.5774458874762</v>
      </c>
      <c r="M4" s="46">
        <f t="shared" si="0"/>
        <v>1242.9489948052258</v>
      </c>
      <c r="N4" s="46">
        <f t="shared" si="0"/>
        <v>1267.8079747013303</v>
      </c>
      <c r="O4" s="46">
        <f t="shared" si="0"/>
        <v>1293.1641341953568</v>
      </c>
      <c r="P4" s="46">
        <f t="shared" si="0"/>
        <v>1319.0274168792639</v>
      </c>
      <c r="Q4" s="46">
        <f t="shared" si="0"/>
        <v>1345.4079652168491</v>
      </c>
      <c r="R4" s="46">
        <f t="shared" si="1"/>
        <v>1372.3161245211861</v>
      </c>
      <c r="S4" s="46">
        <f t="shared" si="1"/>
        <v>1399.7624470116098</v>
      </c>
      <c r="T4" s="46">
        <f t="shared" si="1"/>
        <v>1427.7576959518419</v>
      </c>
      <c r="U4" s="46">
        <f t="shared" si="1"/>
        <v>1456.3128498708788</v>
      </c>
      <c r="V4" s="46">
        <f t="shared" si="1"/>
        <v>1485.4391068682964</v>
      </c>
      <c r="W4" s="46">
        <f t="shared" si="1"/>
        <v>1515.1478890056624</v>
      </c>
      <c r="X4" s="46">
        <f t="shared" si="1"/>
        <v>1545.4508467857756</v>
      </c>
      <c r="Y4" s="46">
        <f t="shared" si="1"/>
        <v>1576.3598637214911</v>
      </c>
      <c r="Z4" s="46">
        <f t="shared" si="1"/>
        <v>1607.887060995921</v>
      </c>
      <c r="AA4" s="46">
        <f t="shared" si="1"/>
        <v>1640.0448022158394</v>
      </c>
      <c r="AB4" s="46">
        <f t="shared" si="1"/>
        <v>1672.845698260156</v>
      </c>
      <c r="AC4" s="46">
        <f t="shared" si="1"/>
        <v>1706.3026122253591</v>
      </c>
      <c r="AD4" s="46">
        <f t="shared" si="1"/>
        <v>1740.4286644698664</v>
      </c>
    </row>
    <row r="5" spans="1:30" x14ac:dyDescent="0.35">
      <c r="A5" s="33" t="s">
        <v>3</v>
      </c>
      <c r="B5" s="46">
        <f>'POM Portables GU'!W5+('POM Portables GU'!W5*0.02)</f>
        <v>1094.5008</v>
      </c>
      <c r="C5" s="46">
        <f t="shared" si="0"/>
        <v>1116.3908160000001</v>
      </c>
      <c r="D5" s="46">
        <f t="shared" si="0"/>
        <v>1138.7186323200001</v>
      </c>
      <c r="E5" s="46">
        <f t="shared" si="0"/>
        <v>1161.4930049664001</v>
      </c>
      <c r="F5" s="46">
        <f t="shared" si="0"/>
        <v>1184.7228650657282</v>
      </c>
      <c r="G5" s="46">
        <f t="shared" si="0"/>
        <v>1208.4173223670427</v>
      </c>
      <c r="H5" s="46">
        <f t="shared" si="0"/>
        <v>1232.5856688143836</v>
      </c>
      <c r="I5" s="46">
        <f t="shared" si="0"/>
        <v>1257.2373821906713</v>
      </c>
      <c r="J5" s="46">
        <f t="shared" si="0"/>
        <v>1282.3821298344847</v>
      </c>
      <c r="K5" s="46">
        <f t="shared" si="0"/>
        <v>1308.0297724311743</v>
      </c>
      <c r="L5" s="46">
        <f t="shared" si="0"/>
        <v>1334.1903678797978</v>
      </c>
      <c r="M5" s="46">
        <f t="shared" si="0"/>
        <v>1360.8741752373937</v>
      </c>
      <c r="N5" s="46">
        <f t="shared" si="0"/>
        <v>1388.0916587421416</v>
      </c>
      <c r="O5" s="46">
        <f t="shared" si="0"/>
        <v>1415.8534919169845</v>
      </c>
      <c r="P5" s="46">
        <f t="shared" si="0"/>
        <v>1444.1705617553241</v>
      </c>
      <c r="Q5" s="46">
        <f t="shared" si="0"/>
        <v>1473.0539729904306</v>
      </c>
      <c r="R5" s="46">
        <f t="shared" si="1"/>
        <v>1502.5150524502392</v>
      </c>
      <c r="S5" s="46">
        <f t="shared" si="1"/>
        <v>1532.5653534992439</v>
      </c>
      <c r="T5" s="46">
        <f t="shared" si="1"/>
        <v>1563.2166605692287</v>
      </c>
      <c r="U5" s="46">
        <f t="shared" si="1"/>
        <v>1594.4809937806133</v>
      </c>
      <c r="V5" s="46">
        <f t="shared" si="1"/>
        <v>1626.3706136562255</v>
      </c>
      <c r="W5" s="46">
        <f t="shared" si="1"/>
        <v>1658.8980259293501</v>
      </c>
      <c r="X5" s="46">
        <f t="shared" si="1"/>
        <v>1692.0759864479371</v>
      </c>
      <c r="Y5" s="46">
        <f t="shared" si="1"/>
        <v>1725.9175061768958</v>
      </c>
      <c r="Z5" s="46">
        <f t="shared" si="1"/>
        <v>1760.4358563004337</v>
      </c>
      <c r="AA5" s="46">
        <f t="shared" si="1"/>
        <v>1795.6445734264423</v>
      </c>
      <c r="AB5" s="46">
        <f t="shared" si="1"/>
        <v>1831.5574648949712</v>
      </c>
      <c r="AC5" s="46">
        <f t="shared" si="1"/>
        <v>1868.1886141928705</v>
      </c>
      <c r="AD5" s="46">
        <f t="shared" si="1"/>
        <v>1905.5523864767279</v>
      </c>
    </row>
    <row r="6" spans="1:30" x14ac:dyDescent="0.35">
      <c r="A6" s="33" t="s">
        <v>4</v>
      </c>
      <c r="B6" s="46">
        <f>'POM Portables GU'!W6+('POM Portables GU'!W6*0.02)</f>
        <v>211.2012</v>
      </c>
      <c r="C6" s="46">
        <f t="shared" si="0"/>
        <v>215.42522400000001</v>
      </c>
      <c r="D6" s="46">
        <f t="shared" si="0"/>
        <v>219.73372848000002</v>
      </c>
      <c r="E6" s="46">
        <f t="shared" si="0"/>
        <v>224.12840304960002</v>
      </c>
      <c r="F6" s="46">
        <f t="shared" si="0"/>
        <v>228.61097111059203</v>
      </c>
      <c r="G6" s="46">
        <f t="shared" si="0"/>
        <v>233.18319053280388</v>
      </c>
      <c r="H6" s="46">
        <f t="shared" si="0"/>
        <v>237.84685434345997</v>
      </c>
      <c r="I6" s="46">
        <f t="shared" si="0"/>
        <v>242.60379143032915</v>
      </c>
      <c r="J6" s="46">
        <f t="shared" si="0"/>
        <v>247.45586725893574</v>
      </c>
      <c r="K6" s="46">
        <f t="shared" si="0"/>
        <v>252.40498460411445</v>
      </c>
      <c r="L6" s="46">
        <f t="shared" si="0"/>
        <v>257.45308429619672</v>
      </c>
      <c r="M6" s="46">
        <f t="shared" si="0"/>
        <v>262.60214598212065</v>
      </c>
      <c r="N6" s="46">
        <f t="shared" si="0"/>
        <v>267.85418890176305</v>
      </c>
      <c r="O6" s="46">
        <f t="shared" si="0"/>
        <v>273.2112726797983</v>
      </c>
      <c r="P6" s="46">
        <f t="shared" si="0"/>
        <v>278.67549813339429</v>
      </c>
      <c r="Q6" s="46">
        <f t="shared" si="0"/>
        <v>284.2490080960622</v>
      </c>
      <c r="R6" s="46">
        <f t="shared" si="1"/>
        <v>289.93398825798346</v>
      </c>
      <c r="S6" s="46">
        <f t="shared" si="1"/>
        <v>295.73266802314311</v>
      </c>
      <c r="T6" s="46">
        <f t="shared" si="1"/>
        <v>301.64732138360597</v>
      </c>
      <c r="U6" s="46">
        <f t="shared" si="1"/>
        <v>307.6802678112781</v>
      </c>
      <c r="V6" s="46">
        <f t="shared" si="1"/>
        <v>313.83387316750367</v>
      </c>
      <c r="W6" s="46">
        <f t="shared" si="1"/>
        <v>320.11055063085377</v>
      </c>
      <c r="X6" s="46">
        <f t="shared" si="1"/>
        <v>326.51276164347087</v>
      </c>
      <c r="Y6" s="46">
        <f t="shared" si="1"/>
        <v>333.04301687634029</v>
      </c>
      <c r="Z6" s="46">
        <f t="shared" si="1"/>
        <v>339.70387721386709</v>
      </c>
      <c r="AA6" s="46">
        <f t="shared" si="1"/>
        <v>346.49795475814443</v>
      </c>
      <c r="AB6" s="46">
        <f t="shared" si="1"/>
        <v>353.4279138533073</v>
      </c>
      <c r="AC6" s="46">
        <f t="shared" si="1"/>
        <v>360.49647213037343</v>
      </c>
      <c r="AD6" s="46">
        <f t="shared" si="1"/>
        <v>367.70640157298089</v>
      </c>
    </row>
    <row r="7" spans="1:30" x14ac:dyDescent="0.35">
      <c r="A7" s="33" t="s">
        <v>5</v>
      </c>
      <c r="B7" s="46">
        <f>'POM Portables GU'!W7+('POM Portables GU'!W7*0.02)</f>
        <v>5163.5052000000005</v>
      </c>
      <c r="C7" s="46">
        <f t="shared" si="0"/>
        <v>5266.7753040000007</v>
      </c>
      <c r="D7" s="46">
        <f t="shared" si="0"/>
        <v>5372.1108100800011</v>
      </c>
      <c r="E7" s="46">
        <f t="shared" si="0"/>
        <v>5479.553026281601</v>
      </c>
      <c r="F7" s="46">
        <f t="shared" si="0"/>
        <v>5589.1440868072332</v>
      </c>
      <c r="G7" s="46">
        <f t="shared" si="0"/>
        <v>5700.9269685433783</v>
      </c>
      <c r="H7" s="46">
        <f t="shared" si="0"/>
        <v>5814.9455079142463</v>
      </c>
      <c r="I7" s="46">
        <f t="shared" si="0"/>
        <v>5931.2444180725315</v>
      </c>
      <c r="J7" s="46">
        <f t="shared" si="0"/>
        <v>6049.8693064339823</v>
      </c>
      <c r="K7" s="46">
        <f t="shared" si="0"/>
        <v>6170.8666925626621</v>
      </c>
      <c r="L7" s="46">
        <f t="shared" si="0"/>
        <v>6294.2840264139149</v>
      </c>
      <c r="M7" s="46">
        <f t="shared" si="0"/>
        <v>6420.1697069421934</v>
      </c>
      <c r="N7" s="46">
        <f t="shared" si="0"/>
        <v>6548.5731010810377</v>
      </c>
      <c r="O7" s="46">
        <f t="shared" si="0"/>
        <v>6679.5445631026587</v>
      </c>
      <c r="P7" s="46">
        <f t="shared" si="0"/>
        <v>6813.1354543647121</v>
      </c>
      <c r="Q7" s="46">
        <f t="shared" si="0"/>
        <v>6949.398163452006</v>
      </c>
      <c r="R7" s="46">
        <f t="shared" si="1"/>
        <v>7088.3861267210459</v>
      </c>
      <c r="S7" s="46">
        <f t="shared" si="1"/>
        <v>7230.1538492554664</v>
      </c>
      <c r="T7" s="46">
        <f t="shared" si="1"/>
        <v>7374.7569262405759</v>
      </c>
      <c r="U7" s="46">
        <f t="shared" si="1"/>
        <v>7522.2520647653873</v>
      </c>
      <c r="V7" s="46">
        <f t="shared" si="1"/>
        <v>7672.6971060606948</v>
      </c>
      <c r="W7" s="46">
        <f t="shared" si="1"/>
        <v>7826.1510481819087</v>
      </c>
      <c r="X7" s="46">
        <f t="shared" si="1"/>
        <v>7982.674069145547</v>
      </c>
      <c r="Y7" s="46">
        <f t="shared" si="1"/>
        <v>8142.3275505284582</v>
      </c>
      <c r="Z7" s="46">
        <f t="shared" si="1"/>
        <v>8305.1741015390271</v>
      </c>
      <c r="AA7" s="46">
        <f t="shared" si="1"/>
        <v>8471.2775835698085</v>
      </c>
      <c r="AB7" s="46">
        <f t="shared" si="1"/>
        <v>8640.703135241205</v>
      </c>
      <c r="AC7" s="46">
        <f t="shared" si="1"/>
        <v>8813.5171979460283</v>
      </c>
      <c r="AD7" s="46">
        <f t="shared" si="1"/>
        <v>8989.7875419049487</v>
      </c>
    </row>
    <row r="8" spans="1:30" x14ac:dyDescent="0.35">
      <c r="A8" s="33" t="s">
        <v>6</v>
      </c>
      <c r="B8" s="46">
        <f>'POM Portables GU'!W8+('POM Portables GU'!W8*0.02)</f>
        <v>5106.12</v>
      </c>
      <c r="C8" s="46">
        <f t="shared" si="0"/>
        <v>5208.2424000000001</v>
      </c>
      <c r="D8" s="46">
        <f t="shared" si="0"/>
        <v>5312.4072480000004</v>
      </c>
      <c r="E8" s="46">
        <f t="shared" si="0"/>
        <v>5418.6553929600004</v>
      </c>
      <c r="F8" s="46">
        <f t="shared" si="0"/>
        <v>5527.0285008192004</v>
      </c>
      <c r="G8" s="46">
        <f t="shared" si="0"/>
        <v>5637.5690708355842</v>
      </c>
      <c r="H8" s="46">
        <f t="shared" si="0"/>
        <v>5750.3204522522956</v>
      </c>
      <c r="I8" s="46">
        <f t="shared" si="0"/>
        <v>5865.3268612973416</v>
      </c>
      <c r="J8" s="46">
        <f t="shared" si="0"/>
        <v>5982.6333985232886</v>
      </c>
      <c r="K8" s="46">
        <f t="shared" si="0"/>
        <v>6102.2860664937543</v>
      </c>
      <c r="L8" s="46">
        <f t="shared" si="0"/>
        <v>6224.3317878236294</v>
      </c>
      <c r="M8" s="46">
        <f t="shared" si="0"/>
        <v>6348.8184235801018</v>
      </c>
      <c r="N8" s="46">
        <f t="shared" si="0"/>
        <v>6475.7947920517036</v>
      </c>
      <c r="O8" s="46">
        <f t="shared" si="0"/>
        <v>6605.3106878927374</v>
      </c>
      <c r="P8" s="46">
        <f t="shared" si="0"/>
        <v>6737.4169016505921</v>
      </c>
      <c r="Q8" s="46">
        <f t="shared" si="0"/>
        <v>6872.1652396836043</v>
      </c>
      <c r="R8" s="46">
        <f t="shared" si="1"/>
        <v>7009.6085444772762</v>
      </c>
      <c r="S8" s="46">
        <f t="shared" si="1"/>
        <v>7149.8007153668214</v>
      </c>
      <c r="T8" s="46">
        <f t="shared" si="1"/>
        <v>7292.7967296741581</v>
      </c>
      <c r="U8" s="46">
        <f t="shared" si="1"/>
        <v>7438.6526642676408</v>
      </c>
      <c r="V8" s="46">
        <f t="shared" si="1"/>
        <v>7587.4257175529938</v>
      </c>
      <c r="W8" s="46">
        <f t="shared" si="1"/>
        <v>7739.1742319040541</v>
      </c>
      <c r="X8" s="46">
        <f t="shared" si="1"/>
        <v>7893.9577165421351</v>
      </c>
      <c r="Y8" s="46">
        <f t="shared" si="1"/>
        <v>8051.8368708729777</v>
      </c>
      <c r="Z8" s="46">
        <f t="shared" si="1"/>
        <v>8212.8736082904379</v>
      </c>
      <c r="AA8" s="46">
        <f t="shared" si="1"/>
        <v>8377.1310804562472</v>
      </c>
      <c r="AB8" s="46">
        <f t="shared" si="1"/>
        <v>8544.6737020653727</v>
      </c>
      <c r="AC8" s="46">
        <f t="shared" si="1"/>
        <v>8715.5671761066806</v>
      </c>
      <c r="AD8" s="46">
        <f t="shared" si="1"/>
        <v>8889.8785196288136</v>
      </c>
    </row>
    <row r="9" spans="1:30" x14ac:dyDescent="0.35">
      <c r="A9" s="33" t="s">
        <v>7</v>
      </c>
      <c r="B9" s="46">
        <f>'POM Portables GU'!W9+('POM Portables GU'!W9*0.02)</f>
        <v>563.89679999999998</v>
      </c>
      <c r="C9" s="46">
        <f t="shared" si="0"/>
        <v>575.17473599999994</v>
      </c>
      <c r="D9" s="46">
        <f t="shared" si="0"/>
        <v>586.67823071999999</v>
      </c>
      <c r="E9" s="46">
        <f t="shared" si="0"/>
        <v>598.41179533440004</v>
      </c>
      <c r="F9" s="46">
        <f t="shared" si="0"/>
        <v>610.38003124108809</v>
      </c>
      <c r="G9" s="46">
        <f t="shared" si="0"/>
        <v>622.58763186590988</v>
      </c>
      <c r="H9" s="46">
        <f t="shared" si="0"/>
        <v>635.03938450322812</v>
      </c>
      <c r="I9" s="46">
        <f t="shared" si="0"/>
        <v>647.74017219329266</v>
      </c>
      <c r="J9" s="46">
        <f t="shared" si="0"/>
        <v>660.69497563715856</v>
      </c>
      <c r="K9" s="46">
        <f t="shared" si="0"/>
        <v>673.90887514990175</v>
      </c>
      <c r="L9" s="46">
        <f t="shared" si="0"/>
        <v>687.3870526528998</v>
      </c>
      <c r="M9" s="46">
        <f t="shared" si="0"/>
        <v>701.1347937059578</v>
      </c>
      <c r="N9" s="46">
        <f t="shared" si="0"/>
        <v>715.15748958007691</v>
      </c>
      <c r="O9" s="46">
        <f t="shared" si="0"/>
        <v>729.46063937167844</v>
      </c>
      <c r="P9" s="46">
        <f t="shared" si="0"/>
        <v>744.04985215911199</v>
      </c>
      <c r="Q9" s="46">
        <f t="shared" si="0"/>
        <v>758.93084920229421</v>
      </c>
      <c r="R9" s="46">
        <f t="shared" si="1"/>
        <v>774.10946618634011</v>
      </c>
      <c r="S9" s="46">
        <f t="shared" si="1"/>
        <v>789.59165551006697</v>
      </c>
      <c r="T9" s="46">
        <f t="shared" si="1"/>
        <v>805.38348862026828</v>
      </c>
      <c r="U9" s="46">
        <f t="shared" si="1"/>
        <v>821.4911583926737</v>
      </c>
      <c r="V9" s="46">
        <f t="shared" si="1"/>
        <v>837.92098156052714</v>
      </c>
      <c r="W9" s="46">
        <f t="shared" si="1"/>
        <v>854.67940119173772</v>
      </c>
      <c r="X9" s="46">
        <f t="shared" si="1"/>
        <v>871.77298921557247</v>
      </c>
      <c r="Y9" s="46">
        <f t="shared" si="1"/>
        <v>889.2084489998839</v>
      </c>
      <c r="Z9" s="46">
        <f t="shared" si="1"/>
        <v>906.99261797988163</v>
      </c>
      <c r="AA9" s="46">
        <f t="shared" si="1"/>
        <v>925.13247033947926</v>
      </c>
      <c r="AB9" s="46">
        <f t="shared" si="1"/>
        <v>943.63511974626886</v>
      </c>
      <c r="AC9" s="46">
        <f t="shared" si="1"/>
        <v>962.5078221411942</v>
      </c>
      <c r="AD9" s="46">
        <f t="shared" si="1"/>
        <v>981.75797858401813</v>
      </c>
    </row>
    <row r="10" spans="1:30" x14ac:dyDescent="0.35">
      <c r="A10" s="33" t="s">
        <v>8</v>
      </c>
      <c r="B10" s="46">
        <f>'POM Portables GU'!W10+('POM Portables GU'!W10*0.02)</f>
        <v>3772.4904000000001</v>
      </c>
      <c r="C10" s="46">
        <f t="shared" si="0"/>
        <v>3847.940208</v>
      </c>
      <c r="D10" s="46">
        <f t="shared" si="0"/>
        <v>3924.89901216</v>
      </c>
      <c r="E10" s="46">
        <f t="shared" si="0"/>
        <v>4003.3969924031999</v>
      </c>
      <c r="F10" s="46">
        <f t="shared" si="0"/>
        <v>4083.4649322512637</v>
      </c>
      <c r="G10" s="46">
        <f t="shared" si="0"/>
        <v>4165.1342308962894</v>
      </c>
      <c r="H10" s="46">
        <f t="shared" si="0"/>
        <v>4248.4369155142149</v>
      </c>
      <c r="I10" s="46">
        <f t="shared" si="0"/>
        <v>4333.4056538244995</v>
      </c>
      <c r="J10" s="46">
        <f t="shared" si="0"/>
        <v>4420.0737669009895</v>
      </c>
      <c r="K10" s="46">
        <f t="shared" si="0"/>
        <v>4508.4752422390093</v>
      </c>
      <c r="L10" s="46">
        <f t="shared" si="0"/>
        <v>4598.6447470837893</v>
      </c>
      <c r="M10" s="46">
        <f t="shared" si="0"/>
        <v>4690.6176420254651</v>
      </c>
      <c r="N10" s="46">
        <f t="shared" si="0"/>
        <v>4784.4299948659745</v>
      </c>
      <c r="O10" s="46">
        <f t="shared" si="0"/>
        <v>4880.1185947632939</v>
      </c>
      <c r="P10" s="46">
        <f t="shared" si="0"/>
        <v>4977.7209666585595</v>
      </c>
      <c r="Q10" s="46">
        <f t="shared" si="0"/>
        <v>5077.2753859917311</v>
      </c>
      <c r="R10" s="46">
        <f t="shared" si="1"/>
        <v>5178.820893711566</v>
      </c>
      <c r="S10" s="46">
        <f t="shared" si="1"/>
        <v>5282.3973115857971</v>
      </c>
      <c r="T10" s="46">
        <f t="shared" si="1"/>
        <v>5388.0452578175127</v>
      </c>
      <c r="U10" s="46">
        <f t="shared" si="1"/>
        <v>5495.8061629738631</v>
      </c>
      <c r="V10" s="46">
        <f t="shared" si="1"/>
        <v>5605.7222862333401</v>
      </c>
      <c r="W10" s="46">
        <f t="shared" si="1"/>
        <v>5717.8367319580066</v>
      </c>
      <c r="X10" s="46">
        <f t="shared" si="1"/>
        <v>5832.1934665971667</v>
      </c>
      <c r="Y10" s="46">
        <f t="shared" si="1"/>
        <v>5948.8373359291099</v>
      </c>
      <c r="Z10" s="46">
        <f t="shared" si="1"/>
        <v>6067.814082647692</v>
      </c>
      <c r="AA10" s="46">
        <f t="shared" si="1"/>
        <v>6189.1703643006458</v>
      </c>
      <c r="AB10" s="46">
        <f t="shared" si="1"/>
        <v>6312.9537715866591</v>
      </c>
      <c r="AC10" s="46">
        <f t="shared" si="1"/>
        <v>6439.2128470183925</v>
      </c>
      <c r="AD10" s="46">
        <f t="shared" si="1"/>
        <v>6567.9971039587599</v>
      </c>
    </row>
    <row r="11" spans="1:30" x14ac:dyDescent="0.35">
      <c r="A11" s="33" t="s">
        <v>9</v>
      </c>
      <c r="B11" s="46">
        <f>'POM Portables GU'!W11+('POM Portables GU'!W11*0.02)</f>
        <v>36406.717199999999</v>
      </c>
      <c r="C11" s="46">
        <f t="shared" si="0"/>
        <v>37134.851543999997</v>
      </c>
      <c r="D11" s="46">
        <f t="shared" si="0"/>
        <v>37877.548574879998</v>
      </c>
      <c r="E11" s="46">
        <f t="shared" si="0"/>
        <v>38635.099546377598</v>
      </c>
      <c r="F11" s="46">
        <f t="shared" si="0"/>
        <v>39407.801537305153</v>
      </c>
      <c r="G11" s="46">
        <f t="shared" si="0"/>
        <v>40195.957568051257</v>
      </c>
      <c r="H11" s="46">
        <f t="shared" si="0"/>
        <v>40999.876719412285</v>
      </c>
      <c r="I11" s="46">
        <f t="shared" si="0"/>
        <v>41819.874253800532</v>
      </c>
      <c r="J11" s="46">
        <f t="shared" si="0"/>
        <v>42656.271738876545</v>
      </c>
      <c r="K11" s="46">
        <f t="shared" si="0"/>
        <v>43509.397173654077</v>
      </c>
      <c r="L11" s="46">
        <f t="shared" si="0"/>
        <v>44379.585117127157</v>
      </c>
      <c r="M11" s="46">
        <f t="shared" si="0"/>
        <v>45267.1768194697</v>
      </c>
      <c r="N11" s="46">
        <f t="shared" si="0"/>
        <v>46172.520355859095</v>
      </c>
      <c r="O11" s="46">
        <f t="shared" si="0"/>
        <v>47095.970762976278</v>
      </c>
      <c r="P11" s="46">
        <f t="shared" si="0"/>
        <v>48037.890178235801</v>
      </c>
      <c r="Q11" s="46">
        <f t="shared" si="0"/>
        <v>48998.647981800517</v>
      </c>
      <c r="R11" s="46">
        <f t="shared" si="1"/>
        <v>49978.620941436529</v>
      </c>
      <c r="S11" s="46">
        <f t="shared" si="1"/>
        <v>50978.193360265257</v>
      </c>
      <c r="T11" s="46">
        <f t="shared" si="1"/>
        <v>51997.75722747056</v>
      </c>
      <c r="U11" s="46">
        <f t="shared" si="1"/>
        <v>53037.712372019974</v>
      </c>
      <c r="V11" s="46">
        <f t="shared" si="1"/>
        <v>54098.466619460371</v>
      </c>
      <c r="W11" s="46">
        <f t="shared" si="1"/>
        <v>55180.435951849577</v>
      </c>
      <c r="X11" s="46">
        <f t="shared" si="1"/>
        <v>56284.044670886571</v>
      </c>
      <c r="Y11" s="46">
        <f t="shared" si="1"/>
        <v>57409.725564304303</v>
      </c>
      <c r="Z11" s="46">
        <f t="shared" si="1"/>
        <v>58557.920075590388</v>
      </c>
      <c r="AA11" s="46">
        <f t="shared" si="1"/>
        <v>59729.078477102194</v>
      </c>
      <c r="AB11" s="46">
        <f t="shared" si="1"/>
        <v>60923.66004664424</v>
      </c>
      <c r="AC11" s="46">
        <f t="shared" si="1"/>
        <v>62142.133247577127</v>
      </c>
      <c r="AD11" s="46">
        <f t="shared" si="1"/>
        <v>63384.975912528673</v>
      </c>
    </row>
    <row r="12" spans="1:30" x14ac:dyDescent="0.35">
      <c r="A12" s="33" t="s">
        <v>10</v>
      </c>
      <c r="B12" s="46">
        <f>'POM Portables GU'!W12+('POM Portables GU'!W12*0.02)</f>
        <v>64474.2</v>
      </c>
      <c r="C12" s="46">
        <f t="shared" si="0"/>
        <v>65763.683999999994</v>
      </c>
      <c r="D12" s="46">
        <f t="shared" si="0"/>
        <v>67078.957679999992</v>
      </c>
      <c r="E12" s="46">
        <f t="shared" si="0"/>
        <v>68420.536833599996</v>
      </c>
      <c r="F12" s="46">
        <f t="shared" si="0"/>
        <v>69788.947570271994</v>
      </c>
      <c r="G12" s="46">
        <f t="shared" si="0"/>
        <v>71184.726521677439</v>
      </c>
      <c r="H12" s="46">
        <f t="shared" si="0"/>
        <v>72608.421052110993</v>
      </c>
      <c r="I12" s="46">
        <f t="shared" si="0"/>
        <v>74060.589473153217</v>
      </c>
      <c r="J12" s="46">
        <f t="shared" si="0"/>
        <v>75541.801262616282</v>
      </c>
      <c r="K12" s="46">
        <f t="shared" si="0"/>
        <v>77052.637287868609</v>
      </c>
      <c r="L12" s="46">
        <f t="shared" si="0"/>
        <v>78593.690033625986</v>
      </c>
      <c r="M12" s="46">
        <f t="shared" si="0"/>
        <v>80165.563834298504</v>
      </c>
      <c r="N12" s="46">
        <f t="shared" si="0"/>
        <v>81768.875110984474</v>
      </c>
      <c r="O12" s="46">
        <f t="shared" si="0"/>
        <v>83404.252613204168</v>
      </c>
      <c r="P12" s="46">
        <f t="shared" si="0"/>
        <v>85072.337665468251</v>
      </c>
      <c r="Q12" s="46">
        <f t="shared" si="0"/>
        <v>86773.784418777621</v>
      </c>
      <c r="R12" s="46">
        <f t="shared" si="1"/>
        <v>88509.260107153168</v>
      </c>
      <c r="S12" s="46">
        <f t="shared" si="1"/>
        <v>90279.445309296236</v>
      </c>
      <c r="T12" s="46">
        <f t="shared" si="1"/>
        <v>92085.034215482156</v>
      </c>
      <c r="U12" s="46">
        <f t="shared" si="1"/>
        <v>93926.734899791802</v>
      </c>
      <c r="V12" s="46">
        <f t="shared" si="1"/>
        <v>95805.269597787643</v>
      </c>
      <c r="W12" s="46">
        <f t="shared" si="1"/>
        <v>97721.374989743403</v>
      </c>
      <c r="X12" s="46">
        <f t="shared" si="1"/>
        <v>99675.80248953827</v>
      </c>
      <c r="Y12" s="46">
        <f t="shared" si="1"/>
        <v>101669.31853932903</v>
      </c>
      <c r="Z12" s="46">
        <f t="shared" si="1"/>
        <v>103702.70491011562</v>
      </c>
      <c r="AA12" s="46">
        <f t="shared" si="1"/>
        <v>105776.75900831792</v>
      </c>
      <c r="AB12" s="46">
        <f t="shared" si="1"/>
        <v>107892.29418848429</v>
      </c>
      <c r="AC12" s="46">
        <f t="shared" si="1"/>
        <v>110050.14007225397</v>
      </c>
      <c r="AD12" s="46">
        <f t="shared" si="1"/>
        <v>112251.14287369905</v>
      </c>
    </row>
    <row r="13" spans="1:30" x14ac:dyDescent="0.35">
      <c r="A13" s="33" t="s">
        <v>11</v>
      </c>
      <c r="B13" s="46">
        <f>'POM Portables GU'!W13+('POM Portables GU'!W13*0.02)</f>
        <v>2928.42</v>
      </c>
      <c r="C13" s="46">
        <f t="shared" si="0"/>
        <v>2986.9884000000002</v>
      </c>
      <c r="D13" s="46">
        <f t="shared" si="0"/>
        <v>3046.7281680000001</v>
      </c>
      <c r="E13" s="46">
        <f t="shared" si="0"/>
        <v>3107.6627313600002</v>
      </c>
      <c r="F13" s="46">
        <f t="shared" si="0"/>
        <v>3169.8159859872003</v>
      </c>
      <c r="G13" s="46">
        <f t="shared" si="0"/>
        <v>3233.2123057069443</v>
      </c>
      <c r="H13" s="46">
        <f t="shared" si="0"/>
        <v>3297.876551821083</v>
      </c>
      <c r="I13" s="46">
        <f t="shared" si="0"/>
        <v>3363.8340828575047</v>
      </c>
      <c r="J13" s="46">
        <f t="shared" si="0"/>
        <v>3431.1107645146549</v>
      </c>
      <c r="K13" s="46">
        <f t="shared" si="0"/>
        <v>3499.7329798049482</v>
      </c>
      <c r="L13" s="46">
        <f t="shared" si="0"/>
        <v>3569.7276394010473</v>
      </c>
      <c r="M13" s="46">
        <f t="shared" si="0"/>
        <v>3641.1221921890683</v>
      </c>
      <c r="N13" s="46">
        <f t="shared" si="0"/>
        <v>3713.9446360328498</v>
      </c>
      <c r="O13" s="46">
        <f t="shared" si="0"/>
        <v>3788.2235287535068</v>
      </c>
      <c r="P13" s="46">
        <f t="shared" si="0"/>
        <v>3863.9879993285767</v>
      </c>
      <c r="Q13" s="46">
        <f t="shared" si="0"/>
        <v>3941.2677593151484</v>
      </c>
      <c r="R13" s="46">
        <f t="shared" si="1"/>
        <v>4020.0931145014515</v>
      </c>
      <c r="S13" s="46">
        <f t="shared" si="1"/>
        <v>4100.4949767914804</v>
      </c>
      <c r="T13" s="46">
        <f t="shared" si="1"/>
        <v>4182.5048763273098</v>
      </c>
      <c r="U13" s="46">
        <f t="shared" si="1"/>
        <v>4266.1549738538561</v>
      </c>
      <c r="V13" s="46">
        <f t="shared" si="1"/>
        <v>4351.4780733309335</v>
      </c>
      <c r="W13" s="46">
        <f t="shared" si="1"/>
        <v>4438.5076347975519</v>
      </c>
      <c r="X13" s="46">
        <f t="shared" si="1"/>
        <v>4527.2777874935027</v>
      </c>
      <c r="Y13" s="46">
        <f t="shared" si="1"/>
        <v>4617.8233432433726</v>
      </c>
      <c r="Z13" s="46">
        <f t="shared" si="1"/>
        <v>4710.1798101082404</v>
      </c>
      <c r="AA13" s="46">
        <f t="shared" si="1"/>
        <v>4804.383406310405</v>
      </c>
      <c r="AB13" s="46">
        <f t="shared" si="1"/>
        <v>4900.471074436613</v>
      </c>
      <c r="AC13" s="46">
        <f t="shared" si="1"/>
        <v>4998.4804959253452</v>
      </c>
      <c r="AD13" s="46">
        <f t="shared" si="1"/>
        <v>5098.4501058438518</v>
      </c>
    </row>
    <row r="14" spans="1:30" x14ac:dyDescent="0.35">
      <c r="A14" s="33" t="s">
        <v>12</v>
      </c>
      <c r="B14" s="46">
        <f>'POM Portables GU'!W14+('POM Portables GU'!W14*0.02)</f>
        <v>2608.2828</v>
      </c>
      <c r="C14" s="46">
        <f t="shared" si="0"/>
        <v>2660.4484560000001</v>
      </c>
      <c r="D14" s="46">
        <f t="shared" si="0"/>
        <v>2713.65742512</v>
      </c>
      <c r="E14" s="46">
        <f t="shared" si="0"/>
        <v>2767.9305736224001</v>
      </c>
      <c r="F14" s="46">
        <f t="shared" si="0"/>
        <v>2823.2891850948481</v>
      </c>
      <c r="G14" s="46">
        <f t="shared" si="0"/>
        <v>2879.7549687967453</v>
      </c>
      <c r="H14" s="46">
        <f t="shared" si="0"/>
        <v>2937.35006817268</v>
      </c>
      <c r="I14" s="46">
        <f t="shared" si="0"/>
        <v>2996.0970695361339</v>
      </c>
      <c r="J14" s="46">
        <f t="shared" si="0"/>
        <v>3056.0190109268565</v>
      </c>
      <c r="K14" s="46">
        <f t="shared" si="0"/>
        <v>3117.1393911453938</v>
      </c>
      <c r="L14" s="46">
        <f t="shared" si="0"/>
        <v>3179.4821789683015</v>
      </c>
      <c r="M14" s="46">
        <f t="shared" si="0"/>
        <v>3243.0718225476676</v>
      </c>
      <c r="N14" s="46">
        <f t="shared" si="0"/>
        <v>3307.9332589986211</v>
      </c>
      <c r="O14" s="46">
        <f t="shared" si="0"/>
        <v>3374.0919241785937</v>
      </c>
      <c r="P14" s="46">
        <f t="shared" si="0"/>
        <v>3441.5737626621653</v>
      </c>
      <c r="Q14" s="46">
        <f t="shared" si="0"/>
        <v>3510.4052379154086</v>
      </c>
      <c r="R14" s="46">
        <f t="shared" si="1"/>
        <v>3580.6133426737169</v>
      </c>
      <c r="S14" s="46">
        <f t="shared" si="1"/>
        <v>3652.2256095271914</v>
      </c>
      <c r="T14" s="46">
        <f t="shared" si="1"/>
        <v>3725.270121717735</v>
      </c>
      <c r="U14" s="46">
        <f t="shared" si="1"/>
        <v>3799.7755241520899</v>
      </c>
      <c r="V14" s="46">
        <f t="shared" si="1"/>
        <v>3875.7710346351319</v>
      </c>
      <c r="W14" s="46">
        <f t="shared" si="1"/>
        <v>3953.2864553278346</v>
      </c>
      <c r="X14" s="46">
        <f t="shared" si="1"/>
        <v>4032.3521844343913</v>
      </c>
      <c r="Y14" s="46">
        <f t="shared" si="1"/>
        <v>4112.9992281230789</v>
      </c>
      <c r="Z14" s="46">
        <f t="shared" si="1"/>
        <v>4195.2592126855407</v>
      </c>
      <c r="AA14" s="46">
        <f t="shared" si="1"/>
        <v>4279.1643969392517</v>
      </c>
      <c r="AB14" s="46">
        <f t="shared" si="1"/>
        <v>4364.747684878037</v>
      </c>
      <c r="AC14" s="46">
        <f t="shared" si="1"/>
        <v>4452.0426385755982</v>
      </c>
      <c r="AD14" s="46">
        <f t="shared" si="1"/>
        <v>4541.0834913471099</v>
      </c>
    </row>
    <row r="15" spans="1:30" x14ac:dyDescent="0.35">
      <c r="A15" s="33" t="s">
        <v>13</v>
      </c>
      <c r="B15" s="46">
        <f>'POM Portables GU'!W15+('POM Portables GU'!W15*0.02)</f>
        <v>1898.08819722367</v>
      </c>
      <c r="C15" s="46">
        <f t="shared" si="0"/>
        <v>1936.0499611681435</v>
      </c>
      <c r="D15" s="46">
        <f t="shared" si="0"/>
        <v>1974.7709603915064</v>
      </c>
      <c r="E15" s="46">
        <f t="shared" si="0"/>
        <v>2014.2663795993365</v>
      </c>
      <c r="F15" s="46">
        <f t="shared" si="0"/>
        <v>2054.5517071913232</v>
      </c>
      <c r="G15" s="46">
        <f t="shared" si="0"/>
        <v>2095.6427413351498</v>
      </c>
      <c r="H15" s="46">
        <f t="shared" si="0"/>
        <v>2137.5555961618529</v>
      </c>
      <c r="I15" s="46">
        <f t="shared" si="0"/>
        <v>2180.3067080850901</v>
      </c>
      <c r="J15" s="46">
        <f t="shared" si="0"/>
        <v>2223.912842246792</v>
      </c>
      <c r="K15" s="46">
        <f t="shared" si="0"/>
        <v>2268.3910990917279</v>
      </c>
      <c r="L15" s="46">
        <f t="shared" si="0"/>
        <v>2313.7589210735623</v>
      </c>
      <c r="M15" s="46">
        <f t="shared" si="0"/>
        <v>2360.0340994950334</v>
      </c>
      <c r="N15" s="46">
        <f t="shared" si="0"/>
        <v>2407.234781484934</v>
      </c>
      <c r="O15" s="46">
        <f t="shared" si="0"/>
        <v>2455.3794771146327</v>
      </c>
      <c r="P15" s="46">
        <f t="shared" si="0"/>
        <v>2504.4870666569254</v>
      </c>
      <c r="Q15" s="46">
        <f t="shared" si="0"/>
        <v>2554.576807990064</v>
      </c>
      <c r="R15" s="46">
        <f t="shared" si="1"/>
        <v>2605.6683441498653</v>
      </c>
      <c r="S15" s="46">
        <f t="shared" si="1"/>
        <v>2657.7817110328629</v>
      </c>
      <c r="T15" s="46">
        <f t="shared" si="1"/>
        <v>2710.9373452535201</v>
      </c>
      <c r="U15" s="46">
        <f t="shared" si="1"/>
        <v>2765.1560921585906</v>
      </c>
      <c r="V15" s="46">
        <f t="shared" si="1"/>
        <v>2820.4592140017626</v>
      </c>
      <c r="W15" s="46">
        <f t="shared" si="1"/>
        <v>2876.8683982817979</v>
      </c>
      <c r="X15" s="46">
        <f t="shared" si="1"/>
        <v>2934.4057662474338</v>
      </c>
      <c r="Y15" s="46">
        <f t="shared" si="1"/>
        <v>2993.0938815723825</v>
      </c>
      <c r="Z15" s="46">
        <f t="shared" si="1"/>
        <v>3052.95575920383</v>
      </c>
      <c r="AA15" s="46">
        <f t="shared" si="1"/>
        <v>3114.0148743879067</v>
      </c>
      <c r="AB15" s="46">
        <f t="shared" si="1"/>
        <v>3176.2951718756649</v>
      </c>
      <c r="AC15" s="46">
        <f t="shared" si="1"/>
        <v>3239.821075313178</v>
      </c>
      <c r="AD15" s="46">
        <f t="shared" si="1"/>
        <v>3304.6174968194414</v>
      </c>
    </row>
    <row r="16" spans="1:30" x14ac:dyDescent="0.35">
      <c r="A16" s="33" t="s">
        <v>14</v>
      </c>
      <c r="B16" s="46">
        <f>'POM Portables GU'!W16+('POM Portables GU'!W16*0.02)</f>
        <v>3686.1372000000001</v>
      </c>
      <c r="C16" s="46">
        <f t="shared" si="0"/>
        <v>3759.8599440000003</v>
      </c>
      <c r="D16" s="46">
        <f t="shared" si="0"/>
        <v>3835.0571428800004</v>
      </c>
      <c r="E16" s="46">
        <f t="shared" si="0"/>
        <v>3911.7582857376005</v>
      </c>
      <c r="F16" s="46">
        <f t="shared" si="0"/>
        <v>3989.9934514523525</v>
      </c>
      <c r="G16" s="46">
        <f t="shared" si="0"/>
        <v>4069.7933204813994</v>
      </c>
      <c r="H16" s="46">
        <f t="shared" si="0"/>
        <v>4151.189186891027</v>
      </c>
      <c r="I16" s="46">
        <f t="shared" si="0"/>
        <v>4234.2129706288479</v>
      </c>
      <c r="J16" s="46">
        <f t="shared" si="0"/>
        <v>4318.8972300414252</v>
      </c>
      <c r="K16" s="46">
        <f t="shared" si="0"/>
        <v>4405.2751746422537</v>
      </c>
      <c r="L16" s="46">
        <f t="shared" si="0"/>
        <v>4493.3806781350986</v>
      </c>
      <c r="M16" s="46">
        <f t="shared" si="0"/>
        <v>4583.2482916978006</v>
      </c>
      <c r="N16" s="46">
        <f t="shared" si="0"/>
        <v>4674.9132575317562</v>
      </c>
      <c r="O16" s="46">
        <f t="shared" si="0"/>
        <v>4768.4115226823915</v>
      </c>
      <c r="P16" s="46">
        <f t="shared" si="0"/>
        <v>4863.7797531360393</v>
      </c>
      <c r="Q16" s="46">
        <f t="shared" si="0"/>
        <v>4961.0553481987599</v>
      </c>
      <c r="R16" s="46">
        <f t="shared" si="1"/>
        <v>5060.2764551627351</v>
      </c>
      <c r="S16" s="46">
        <f t="shared" si="1"/>
        <v>5161.4819842659899</v>
      </c>
      <c r="T16" s="46">
        <f t="shared" si="1"/>
        <v>5264.7116239513098</v>
      </c>
      <c r="U16" s="46">
        <f t="shared" si="1"/>
        <v>5370.0058564303363</v>
      </c>
      <c r="V16" s="46">
        <f t="shared" si="1"/>
        <v>5477.4059735589426</v>
      </c>
      <c r="W16" s="46">
        <f t="shared" si="1"/>
        <v>5586.9540930301218</v>
      </c>
      <c r="X16" s="46">
        <f t="shared" si="1"/>
        <v>5698.6931748907245</v>
      </c>
      <c r="Y16" s="46">
        <f t="shared" si="1"/>
        <v>5812.6670383885394</v>
      </c>
      <c r="Z16" s="46">
        <f t="shared" si="1"/>
        <v>5928.9203791563104</v>
      </c>
      <c r="AA16" s="46">
        <f t="shared" si="1"/>
        <v>6047.4987867394366</v>
      </c>
      <c r="AB16" s="46">
        <f t="shared" si="1"/>
        <v>6168.4487624742251</v>
      </c>
      <c r="AC16" s="46">
        <f t="shared" si="1"/>
        <v>6291.8177377237098</v>
      </c>
      <c r="AD16" s="46">
        <f t="shared" si="1"/>
        <v>6417.6540924781839</v>
      </c>
    </row>
    <row r="17" spans="1:30" x14ac:dyDescent="0.35">
      <c r="A17" s="33" t="s">
        <v>15</v>
      </c>
      <c r="B17" s="46">
        <f>'POM Portables GU'!W17+('POM Portables GU'!W17*0.02)</f>
        <v>32696.388660000001</v>
      </c>
      <c r="C17" s="46">
        <f t="shared" si="0"/>
        <v>33350.316433200001</v>
      </c>
      <c r="D17" s="46">
        <f t="shared" si="0"/>
        <v>34017.322761864001</v>
      </c>
      <c r="E17" s="46">
        <f t="shared" si="0"/>
        <v>34697.669217101284</v>
      </c>
      <c r="F17" s="46">
        <f t="shared" si="0"/>
        <v>35391.622601443312</v>
      </c>
      <c r="G17" s="46">
        <f t="shared" si="0"/>
        <v>36099.455053472178</v>
      </c>
      <c r="H17" s="46">
        <f t="shared" si="0"/>
        <v>36821.444154541619</v>
      </c>
      <c r="I17" s="46">
        <f t="shared" si="0"/>
        <v>37557.873037632453</v>
      </c>
      <c r="J17" s="46">
        <f t="shared" si="0"/>
        <v>38309.030498385102</v>
      </c>
      <c r="K17" s="46">
        <f t="shared" si="0"/>
        <v>39075.211108352807</v>
      </c>
      <c r="L17" s="46">
        <f t="shared" si="0"/>
        <v>39856.715330519866</v>
      </c>
      <c r="M17" s="46">
        <f t="shared" si="0"/>
        <v>40653.849637130261</v>
      </c>
      <c r="N17" s="46">
        <f t="shared" si="0"/>
        <v>41466.926629872869</v>
      </c>
      <c r="O17" s="46">
        <f t="shared" si="0"/>
        <v>42296.265162470329</v>
      </c>
      <c r="P17" s="46">
        <f t="shared" si="0"/>
        <v>43142.190465719737</v>
      </c>
      <c r="Q17" s="46">
        <f t="shared" si="0"/>
        <v>44005.03427503413</v>
      </c>
      <c r="R17" s="46">
        <f t="shared" si="1"/>
        <v>44885.134960534815</v>
      </c>
      <c r="S17" s="46">
        <f t="shared" si="1"/>
        <v>45782.837659745514</v>
      </c>
      <c r="T17" s="46">
        <f t="shared" si="1"/>
        <v>46698.494412940425</v>
      </c>
      <c r="U17" s="46">
        <f t="shared" si="1"/>
        <v>47632.46430119923</v>
      </c>
      <c r="V17" s="46">
        <f t="shared" si="1"/>
        <v>48585.113587223212</v>
      </c>
      <c r="W17" s="46">
        <f t="shared" si="1"/>
        <v>49556.815858967675</v>
      </c>
      <c r="X17" s="46">
        <f t="shared" si="1"/>
        <v>50547.952176147031</v>
      </c>
      <c r="Y17" s="46">
        <f t="shared" si="1"/>
        <v>51558.911219669972</v>
      </c>
      <c r="Z17" s="46">
        <f t="shared" si="1"/>
        <v>52590.089444063371</v>
      </c>
      <c r="AA17" s="46">
        <f t="shared" si="1"/>
        <v>53641.891232944639</v>
      </c>
      <c r="AB17" s="46">
        <f t="shared" si="1"/>
        <v>54714.72905760353</v>
      </c>
      <c r="AC17" s="46">
        <f t="shared" si="1"/>
        <v>55809.0236387556</v>
      </c>
      <c r="AD17" s="46">
        <f t="shared" si="1"/>
        <v>56925.204111530715</v>
      </c>
    </row>
    <row r="18" spans="1:30" x14ac:dyDescent="0.35">
      <c r="A18" s="33" t="s">
        <v>16</v>
      </c>
      <c r="B18" s="46">
        <f>'POM Portables GU'!W18+('POM Portables GU'!W18*0.02)</f>
        <v>693.54520560000003</v>
      </c>
      <c r="C18" s="46">
        <f t="shared" ref="C18:K29" si="2">B18+(B18*0.02)</f>
        <v>707.41610971199998</v>
      </c>
      <c r="D18" s="46">
        <f t="shared" si="2"/>
        <v>721.56443190623997</v>
      </c>
      <c r="E18" s="46">
        <f t="shared" si="2"/>
        <v>735.99572054436476</v>
      </c>
      <c r="F18" s="46">
        <f t="shared" si="2"/>
        <v>750.71563495525209</v>
      </c>
      <c r="G18" s="46">
        <f t="shared" si="2"/>
        <v>765.72994765435715</v>
      </c>
      <c r="H18" s="46">
        <f t="shared" si="2"/>
        <v>781.04454660744432</v>
      </c>
      <c r="I18" s="46">
        <f t="shared" si="2"/>
        <v>796.6654375395932</v>
      </c>
      <c r="J18" s="46">
        <f t="shared" si="2"/>
        <v>812.59874629038507</v>
      </c>
      <c r="K18" s="46">
        <f t="shared" si="2"/>
        <v>828.85072121619282</v>
      </c>
      <c r="L18" s="46">
        <f t="shared" ref="L18:AA32" si="3">K18+(K18*0.02)</f>
        <v>845.42773564051663</v>
      </c>
      <c r="M18" s="46">
        <f t="shared" si="3"/>
        <v>862.33629035332694</v>
      </c>
      <c r="N18" s="46">
        <f t="shared" si="3"/>
        <v>879.58301616039353</v>
      </c>
      <c r="O18" s="46">
        <f t="shared" si="3"/>
        <v>897.17467648360139</v>
      </c>
      <c r="P18" s="46">
        <f t="shared" si="3"/>
        <v>915.11817001327347</v>
      </c>
      <c r="Q18" s="46">
        <f t="shared" si="3"/>
        <v>933.42053341353892</v>
      </c>
      <c r="R18" s="46">
        <f t="shared" si="3"/>
        <v>952.0889440818097</v>
      </c>
      <c r="S18" s="46">
        <f t="shared" si="3"/>
        <v>971.13072296344592</v>
      </c>
      <c r="T18" s="46">
        <f t="shared" si="3"/>
        <v>990.55333742271489</v>
      </c>
      <c r="U18" s="46">
        <f t="shared" si="3"/>
        <v>1010.3644041711692</v>
      </c>
      <c r="V18" s="46">
        <f t="shared" si="3"/>
        <v>1030.5716922545926</v>
      </c>
      <c r="W18" s="46">
        <f t="shared" si="3"/>
        <v>1051.1831260996844</v>
      </c>
      <c r="X18" s="46">
        <f t="shared" si="3"/>
        <v>1072.206788621678</v>
      </c>
      <c r="Y18" s="46">
        <f t="shared" si="3"/>
        <v>1093.6509243941116</v>
      </c>
      <c r="Z18" s="46">
        <f t="shared" si="3"/>
        <v>1115.5239428819939</v>
      </c>
      <c r="AA18" s="46">
        <f t="shared" si="3"/>
        <v>1137.8344217396339</v>
      </c>
      <c r="AB18" s="46">
        <f t="shared" ref="Q18:AD32" si="4">AA18+(AA18*0.02)</f>
        <v>1160.5911101744266</v>
      </c>
      <c r="AC18" s="46">
        <f t="shared" si="4"/>
        <v>1183.8029323779151</v>
      </c>
      <c r="AD18" s="46">
        <f t="shared" si="4"/>
        <v>1207.4789910254733</v>
      </c>
    </row>
    <row r="19" spans="1:30" x14ac:dyDescent="0.35">
      <c r="A19" s="33" t="s">
        <v>17</v>
      </c>
      <c r="B19" s="46">
        <f>'POM Portables GU'!W19+('POM Portables GU'!W19*0.02)</f>
        <v>842.09767920000002</v>
      </c>
      <c r="C19" s="46">
        <f t="shared" si="2"/>
        <v>858.93963278399997</v>
      </c>
      <c r="D19" s="46">
        <f t="shared" si="2"/>
        <v>876.11842543967998</v>
      </c>
      <c r="E19" s="46">
        <f t="shared" si="2"/>
        <v>893.64079394847363</v>
      </c>
      <c r="F19" s="46">
        <f t="shared" si="2"/>
        <v>911.51360982744313</v>
      </c>
      <c r="G19" s="46">
        <f t="shared" si="2"/>
        <v>929.743882023992</v>
      </c>
      <c r="H19" s="46">
        <f t="shared" si="2"/>
        <v>948.33875966447181</v>
      </c>
      <c r="I19" s="46">
        <f t="shared" si="2"/>
        <v>967.30553485776124</v>
      </c>
      <c r="J19" s="46">
        <f t="shared" si="2"/>
        <v>986.65164555491651</v>
      </c>
      <c r="K19" s="46">
        <f t="shared" si="2"/>
        <v>1006.3846784660149</v>
      </c>
      <c r="L19" s="46">
        <f t="shared" si="3"/>
        <v>1026.5123720353351</v>
      </c>
      <c r="M19" s="46">
        <f t="shared" si="3"/>
        <v>1047.0426194760419</v>
      </c>
      <c r="N19" s="46">
        <f t="shared" si="3"/>
        <v>1067.9834718655627</v>
      </c>
      <c r="O19" s="46">
        <f t="shared" si="3"/>
        <v>1089.3431413028738</v>
      </c>
      <c r="P19" s="46">
        <f t="shared" si="3"/>
        <v>1111.1300041289314</v>
      </c>
      <c r="Q19" s="46">
        <f t="shared" si="4"/>
        <v>1133.35260421151</v>
      </c>
      <c r="R19" s="46">
        <f t="shared" si="4"/>
        <v>1156.0196562957401</v>
      </c>
      <c r="S19" s="46">
        <f t="shared" si="4"/>
        <v>1179.140049421655</v>
      </c>
      <c r="T19" s="46">
        <f t="shared" si="4"/>
        <v>1202.7228504100881</v>
      </c>
      <c r="U19" s="46">
        <f t="shared" si="4"/>
        <v>1226.7773074182899</v>
      </c>
      <c r="V19" s="46">
        <f t="shared" si="4"/>
        <v>1251.3128535666556</v>
      </c>
      <c r="W19" s="46">
        <f t="shared" si="4"/>
        <v>1276.3391106379886</v>
      </c>
      <c r="X19" s="46">
        <f t="shared" si="4"/>
        <v>1301.8658928507484</v>
      </c>
      <c r="Y19" s="46">
        <f t="shared" si="4"/>
        <v>1327.9032107077635</v>
      </c>
      <c r="Z19" s="46">
        <f t="shared" si="4"/>
        <v>1354.4612749219189</v>
      </c>
      <c r="AA19" s="46">
        <f t="shared" si="4"/>
        <v>1381.5505004203571</v>
      </c>
      <c r="AB19" s="46">
        <f t="shared" si="4"/>
        <v>1409.1815104287643</v>
      </c>
      <c r="AC19" s="46">
        <f t="shared" si="4"/>
        <v>1437.3651406373397</v>
      </c>
      <c r="AD19" s="46">
        <f t="shared" si="4"/>
        <v>1466.1124434500864</v>
      </c>
    </row>
    <row r="20" spans="1:30" x14ac:dyDescent="0.35">
      <c r="A20" s="33" t="s">
        <v>18</v>
      </c>
      <c r="B20" s="46">
        <f>'POM Portables GU'!W20+('POM Portables GU'!W20*0.02)</f>
        <v>271.54440000000005</v>
      </c>
      <c r="C20" s="46">
        <f t="shared" si="2"/>
        <v>276.97528800000003</v>
      </c>
      <c r="D20" s="46">
        <f t="shared" si="2"/>
        <v>282.51479376000003</v>
      </c>
      <c r="E20" s="46">
        <f t="shared" si="2"/>
        <v>288.16508963520005</v>
      </c>
      <c r="F20" s="46">
        <f t="shared" si="2"/>
        <v>293.92839142790405</v>
      </c>
      <c r="G20" s="46">
        <f t="shared" si="2"/>
        <v>299.80695925646211</v>
      </c>
      <c r="H20" s="46">
        <f t="shared" si="2"/>
        <v>305.80309844159137</v>
      </c>
      <c r="I20" s="46">
        <f t="shared" si="2"/>
        <v>311.91916041042322</v>
      </c>
      <c r="J20" s="46">
        <f t="shared" si="2"/>
        <v>318.15754361863168</v>
      </c>
      <c r="K20" s="46">
        <f t="shared" si="2"/>
        <v>324.52069449100429</v>
      </c>
      <c r="L20" s="46">
        <f t="shared" si="3"/>
        <v>331.0111083808244</v>
      </c>
      <c r="M20" s="46">
        <f t="shared" si="3"/>
        <v>337.63133054844087</v>
      </c>
      <c r="N20" s="46">
        <f t="shared" si="3"/>
        <v>344.3839571594097</v>
      </c>
      <c r="O20" s="46">
        <f t="shared" si="3"/>
        <v>351.27163630259793</v>
      </c>
      <c r="P20" s="46">
        <f t="shared" si="3"/>
        <v>358.2970690286499</v>
      </c>
      <c r="Q20" s="46">
        <f t="shared" si="4"/>
        <v>365.46301040922287</v>
      </c>
      <c r="R20" s="46">
        <f t="shared" si="4"/>
        <v>372.77227061740734</v>
      </c>
      <c r="S20" s="46">
        <f t="shared" si="4"/>
        <v>380.22771602975547</v>
      </c>
      <c r="T20" s="46">
        <f t="shared" si="4"/>
        <v>387.8322703503506</v>
      </c>
      <c r="U20" s="46">
        <f t="shared" si="4"/>
        <v>395.5889157573576</v>
      </c>
      <c r="V20" s="46">
        <f t="shared" si="4"/>
        <v>403.50069407250476</v>
      </c>
      <c r="W20" s="46">
        <f t="shared" si="4"/>
        <v>411.57070795395487</v>
      </c>
      <c r="X20" s="46">
        <f t="shared" si="4"/>
        <v>419.80212211303399</v>
      </c>
      <c r="Y20" s="46">
        <f t="shared" si="4"/>
        <v>428.19816455529468</v>
      </c>
      <c r="Z20" s="46">
        <f t="shared" si="4"/>
        <v>436.76212784640057</v>
      </c>
      <c r="AA20" s="46">
        <f t="shared" si="4"/>
        <v>445.4973704033286</v>
      </c>
      <c r="AB20" s="46">
        <f t="shared" si="4"/>
        <v>454.40731781139516</v>
      </c>
      <c r="AC20" s="46">
        <f t="shared" si="4"/>
        <v>463.49546416762308</v>
      </c>
      <c r="AD20" s="46">
        <f t="shared" si="4"/>
        <v>472.76537345097552</v>
      </c>
    </row>
    <row r="21" spans="1:30" x14ac:dyDescent="0.35">
      <c r="A21" s="33" t="s">
        <v>19</v>
      </c>
      <c r="B21" s="46">
        <f>'POM Portables GU'!W21+('POM Portables GU'!W21*0.02)</f>
        <v>148.88123999999999</v>
      </c>
      <c r="C21" s="46">
        <f t="shared" si="2"/>
        <v>151.85886479999999</v>
      </c>
      <c r="D21" s="46">
        <f t="shared" si="2"/>
        <v>154.896042096</v>
      </c>
      <c r="E21" s="46">
        <f t="shared" si="2"/>
        <v>157.99396293792</v>
      </c>
      <c r="F21" s="46">
        <f t="shared" si="2"/>
        <v>161.1538421966784</v>
      </c>
      <c r="G21" s="46">
        <f t="shared" si="2"/>
        <v>164.37691904061197</v>
      </c>
      <c r="H21" s="46">
        <f t="shared" si="2"/>
        <v>167.6644574214242</v>
      </c>
      <c r="I21" s="46">
        <f t="shared" si="2"/>
        <v>171.01774656985268</v>
      </c>
      <c r="J21" s="46">
        <f t="shared" si="2"/>
        <v>174.43810150124972</v>
      </c>
      <c r="K21" s="46">
        <f t="shared" si="2"/>
        <v>177.92686353127471</v>
      </c>
      <c r="L21" s="46">
        <f t="shared" si="3"/>
        <v>181.4854008019002</v>
      </c>
      <c r="M21" s="46">
        <f t="shared" si="3"/>
        <v>185.11510881793819</v>
      </c>
      <c r="N21" s="46">
        <f t="shared" si="3"/>
        <v>188.81741099429695</v>
      </c>
      <c r="O21" s="46">
        <f t="shared" si="3"/>
        <v>192.59375921418288</v>
      </c>
      <c r="P21" s="46">
        <f t="shared" si="3"/>
        <v>196.44563439846655</v>
      </c>
      <c r="Q21" s="46">
        <f t="shared" si="4"/>
        <v>200.37454708643588</v>
      </c>
      <c r="R21" s="46">
        <f t="shared" si="4"/>
        <v>204.3820380281646</v>
      </c>
      <c r="S21" s="46">
        <f t="shared" si="4"/>
        <v>208.46967878872789</v>
      </c>
      <c r="T21" s="46">
        <f t="shared" si="4"/>
        <v>212.63907236450245</v>
      </c>
      <c r="U21" s="46">
        <f t="shared" si="4"/>
        <v>216.89185381179252</v>
      </c>
      <c r="V21" s="46">
        <f t="shared" si="4"/>
        <v>221.22969088802836</v>
      </c>
      <c r="W21" s="46">
        <f t="shared" si="4"/>
        <v>225.65428470578894</v>
      </c>
      <c r="X21" s="46">
        <f t="shared" si="4"/>
        <v>230.16737039990471</v>
      </c>
      <c r="Y21" s="46">
        <f t="shared" si="4"/>
        <v>234.7707178079028</v>
      </c>
      <c r="Z21" s="46">
        <f t="shared" si="4"/>
        <v>239.46613216406087</v>
      </c>
      <c r="AA21" s="46">
        <f t="shared" si="4"/>
        <v>244.25545480734209</v>
      </c>
      <c r="AB21" s="46">
        <f t="shared" si="4"/>
        <v>249.14056390348892</v>
      </c>
      <c r="AC21" s="46">
        <f t="shared" si="4"/>
        <v>254.12337518155871</v>
      </c>
      <c r="AD21" s="46">
        <f t="shared" si="4"/>
        <v>259.20584268518991</v>
      </c>
    </row>
    <row r="22" spans="1:30" x14ac:dyDescent="0.35">
      <c r="A22" s="33" t="s">
        <v>20</v>
      </c>
      <c r="B22" s="46">
        <f>'POM Portables GU'!W22+('POM Portables GU'!W22*0.02)</f>
        <v>12107.4</v>
      </c>
      <c r="C22" s="46">
        <f t="shared" si="2"/>
        <v>12349.547999999999</v>
      </c>
      <c r="D22" s="46">
        <f t="shared" si="2"/>
        <v>12596.538959999998</v>
      </c>
      <c r="E22" s="46">
        <f t="shared" si="2"/>
        <v>12848.469739199998</v>
      </c>
      <c r="F22" s="46">
        <f t="shared" si="2"/>
        <v>13105.439133983999</v>
      </c>
      <c r="G22" s="46">
        <f t="shared" si="2"/>
        <v>13367.547916663678</v>
      </c>
      <c r="H22" s="46">
        <f t="shared" si="2"/>
        <v>13634.898874996952</v>
      </c>
      <c r="I22" s="46">
        <f t="shared" si="2"/>
        <v>13907.596852496892</v>
      </c>
      <c r="J22" s="46">
        <f t="shared" si="2"/>
        <v>14185.748789546829</v>
      </c>
      <c r="K22" s="46">
        <f t="shared" si="2"/>
        <v>14469.463765337767</v>
      </c>
      <c r="L22" s="46">
        <f t="shared" si="3"/>
        <v>14758.853040644522</v>
      </c>
      <c r="M22" s="46">
        <f t="shared" si="3"/>
        <v>15054.030101457412</v>
      </c>
      <c r="N22" s="46">
        <f t="shared" si="3"/>
        <v>15355.11070348656</v>
      </c>
      <c r="O22" s="46">
        <f t="shared" si="3"/>
        <v>15662.212917556291</v>
      </c>
      <c r="P22" s="46">
        <f t="shared" si="3"/>
        <v>15975.457175907417</v>
      </c>
      <c r="Q22" s="46">
        <f t="shared" si="4"/>
        <v>16294.966319425565</v>
      </c>
      <c r="R22" s="46">
        <f t="shared" si="4"/>
        <v>16620.865645814076</v>
      </c>
      <c r="S22" s="46">
        <f t="shared" si="4"/>
        <v>16953.282958730357</v>
      </c>
      <c r="T22" s="46">
        <f t="shared" si="4"/>
        <v>17292.348617904965</v>
      </c>
      <c r="U22" s="46">
        <f t="shared" si="4"/>
        <v>17638.195590263065</v>
      </c>
      <c r="V22" s="46">
        <f t="shared" si="4"/>
        <v>17990.959502068326</v>
      </c>
      <c r="W22" s="46">
        <f t="shared" si="4"/>
        <v>18350.778692109692</v>
      </c>
      <c r="X22" s="46">
        <f t="shared" si="4"/>
        <v>18717.794265951885</v>
      </c>
      <c r="Y22" s="46">
        <f t="shared" si="4"/>
        <v>19092.150151270922</v>
      </c>
      <c r="Z22" s="46">
        <f t="shared" si="4"/>
        <v>19473.993154296339</v>
      </c>
      <c r="AA22" s="46">
        <f t="shared" si="4"/>
        <v>19863.473017382265</v>
      </c>
      <c r="AB22" s="46">
        <f t="shared" si="4"/>
        <v>20260.742477729909</v>
      </c>
      <c r="AC22" s="46">
        <f t="shared" si="4"/>
        <v>20665.957327284508</v>
      </c>
      <c r="AD22" s="46">
        <f t="shared" si="4"/>
        <v>21079.276473830199</v>
      </c>
    </row>
    <row r="23" spans="1:30" x14ac:dyDescent="0.35">
      <c r="A23" s="33" t="s">
        <v>21</v>
      </c>
      <c r="B23" s="46">
        <f>'POM Portables GU'!W23+('POM Portables GU'!W23*0.02)</f>
        <v>3668.4504000000002</v>
      </c>
      <c r="C23" s="46">
        <f t="shared" si="2"/>
        <v>3741.8194080000003</v>
      </c>
      <c r="D23" s="46">
        <f t="shared" si="2"/>
        <v>3816.6557961600001</v>
      </c>
      <c r="E23" s="46">
        <f t="shared" si="2"/>
        <v>3892.9889120831999</v>
      </c>
      <c r="F23" s="46">
        <f t="shared" si="2"/>
        <v>3970.848690324864</v>
      </c>
      <c r="G23" s="46">
        <f t="shared" si="2"/>
        <v>4050.2656641313615</v>
      </c>
      <c r="H23" s="46">
        <f t="shared" si="2"/>
        <v>4131.2709774139885</v>
      </c>
      <c r="I23" s="46">
        <f t="shared" si="2"/>
        <v>4213.8963969622682</v>
      </c>
      <c r="J23" s="46">
        <f t="shared" si="2"/>
        <v>4298.1743249015135</v>
      </c>
      <c r="K23" s="46">
        <f t="shared" si="2"/>
        <v>4384.1378113995434</v>
      </c>
      <c r="L23" s="46">
        <f t="shared" si="3"/>
        <v>4471.8205676275338</v>
      </c>
      <c r="M23" s="46">
        <f t="shared" si="3"/>
        <v>4561.2569789800846</v>
      </c>
      <c r="N23" s="46">
        <f t="shared" si="3"/>
        <v>4652.4821185596866</v>
      </c>
      <c r="O23" s="46">
        <f t="shared" si="3"/>
        <v>4745.5317609308804</v>
      </c>
      <c r="P23" s="46">
        <f t="shared" si="3"/>
        <v>4840.4423961494977</v>
      </c>
      <c r="Q23" s="46">
        <f t="shared" si="4"/>
        <v>4937.2512440724877</v>
      </c>
      <c r="R23" s="46">
        <f t="shared" si="4"/>
        <v>5035.996268953937</v>
      </c>
      <c r="S23" s="46">
        <f t="shared" si="4"/>
        <v>5136.7161943330157</v>
      </c>
      <c r="T23" s="46">
        <f t="shared" si="4"/>
        <v>5239.4505182196763</v>
      </c>
      <c r="U23" s="46">
        <f t="shared" si="4"/>
        <v>5344.2395285840694</v>
      </c>
      <c r="V23" s="46">
        <f t="shared" si="4"/>
        <v>5451.1243191557505</v>
      </c>
      <c r="W23" s="46">
        <f t="shared" si="4"/>
        <v>5560.1468055388659</v>
      </c>
      <c r="X23" s="46">
        <f t="shared" si="4"/>
        <v>5671.349741649643</v>
      </c>
      <c r="Y23" s="46">
        <f t="shared" si="4"/>
        <v>5784.7767364826359</v>
      </c>
      <c r="Z23" s="46">
        <f t="shared" si="4"/>
        <v>5900.4722712122884</v>
      </c>
      <c r="AA23" s="46">
        <f t="shared" si="4"/>
        <v>6018.4817166365337</v>
      </c>
      <c r="AB23" s="46">
        <f t="shared" si="4"/>
        <v>6138.8513509692648</v>
      </c>
      <c r="AC23" s="46">
        <f t="shared" si="4"/>
        <v>6261.6283779886498</v>
      </c>
      <c r="AD23" s="46">
        <f t="shared" si="4"/>
        <v>6386.8609455484229</v>
      </c>
    </row>
    <row r="24" spans="1:30" x14ac:dyDescent="0.35">
      <c r="A24" s="33" t="s">
        <v>22</v>
      </c>
      <c r="B24" s="46">
        <f>'POM Portables GU'!W24+('POM Portables GU'!W24*0.02)</f>
        <v>20347.102800000001</v>
      </c>
      <c r="C24" s="46">
        <f t="shared" si="2"/>
        <v>20754.044856</v>
      </c>
      <c r="D24" s="46">
        <f t="shared" si="2"/>
        <v>21169.125753119999</v>
      </c>
      <c r="E24" s="46">
        <f t="shared" si="2"/>
        <v>21592.508268182399</v>
      </c>
      <c r="F24" s="46">
        <f t="shared" si="2"/>
        <v>22024.358433546047</v>
      </c>
      <c r="G24" s="46">
        <f t="shared" si="2"/>
        <v>22464.845602216967</v>
      </c>
      <c r="H24" s="46">
        <f t="shared" si="2"/>
        <v>22914.142514261304</v>
      </c>
      <c r="I24" s="46">
        <f t="shared" si="2"/>
        <v>23372.425364546529</v>
      </c>
      <c r="J24" s="46">
        <f t="shared" si="2"/>
        <v>23839.873871837459</v>
      </c>
      <c r="K24" s="46">
        <f t="shared" si="2"/>
        <v>24316.671349274209</v>
      </c>
      <c r="L24" s="46">
        <f t="shared" si="3"/>
        <v>24803.004776259695</v>
      </c>
      <c r="M24" s="46">
        <f t="shared" si="3"/>
        <v>25299.064871784889</v>
      </c>
      <c r="N24" s="46">
        <f t="shared" si="3"/>
        <v>25805.046169220586</v>
      </c>
      <c r="O24" s="46">
        <f t="shared" si="3"/>
        <v>26321.147092604999</v>
      </c>
      <c r="P24" s="46">
        <f t="shared" si="3"/>
        <v>26847.570034457098</v>
      </c>
      <c r="Q24" s="46">
        <f t="shared" si="4"/>
        <v>27384.521435146238</v>
      </c>
      <c r="R24" s="46">
        <f t="shared" si="4"/>
        <v>27932.211863849163</v>
      </c>
      <c r="S24" s="46">
        <f t="shared" si="4"/>
        <v>28490.856101126144</v>
      </c>
      <c r="T24" s="46">
        <f t="shared" si="4"/>
        <v>29060.673223148668</v>
      </c>
      <c r="U24" s="46">
        <f t="shared" si="4"/>
        <v>29641.886687611641</v>
      </c>
      <c r="V24" s="46">
        <f t="shared" si="4"/>
        <v>30234.724421363873</v>
      </c>
      <c r="W24" s="46">
        <f t="shared" si="4"/>
        <v>30839.418909791151</v>
      </c>
      <c r="X24" s="46">
        <f t="shared" si="4"/>
        <v>31456.207287986974</v>
      </c>
      <c r="Y24" s="46">
        <f t="shared" si="4"/>
        <v>32085.331433746713</v>
      </c>
      <c r="Z24" s="46">
        <f t="shared" si="4"/>
        <v>32727.038062421649</v>
      </c>
      <c r="AA24" s="46">
        <f t="shared" si="4"/>
        <v>33381.578823670083</v>
      </c>
      <c r="AB24" s="46">
        <f t="shared" si="4"/>
        <v>34049.210400143485</v>
      </c>
      <c r="AC24" s="46">
        <f t="shared" si="4"/>
        <v>34730.194608146354</v>
      </c>
      <c r="AD24" s="46">
        <f t="shared" si="4"/>
        <v>35424.798500309284</v>
      </c>
    </row>
    <row r="25" spans="1:30" x14ac:dyDescent="0.35">
      <c r="A25" s="33" t="s">
        <v>23</v>
      </c>
      <c r="B25" s="46">
        <f>'POM Portables GU'!W25+('POM Portables GU'!W25*0.02)</f>
        <v>2530.2527999999998</v>
      </c>
      <c r="C25" s="46">
        <f t="shared" si="2"/>
        <v>2580.8578559999996</v>
      </c>
      <c r="D25" s="46">
        <f t="shared" si="2"/>
        <v>2632.4750131199994</v>
      </c>
      <c r="E25" s="46">
        <f t="shared" si="2"/>
        <v>2685.1245133823995</v>
      </c>
      <c r="F25" s="46">
        <f t="shared" si="2"/>
        <v>2738.8270036500476</v>
      </c>
      <c r="G25" s="46">
        <f t="shared" si="2"/>
        <v>2793.6035437230485</v>
      </c>
      <c r="H25" s="46">
        <f t="shared" si="2"/>
        <v>2849.4756145975093</v>
      </c>
      <c r="I25" s="46">
        <f t="shared" si="2"/>
        <v>2906.4651268894595</v>
      </c>
      <c r="J25" s="46">
        <f t="shared" si="2"/>
        <v>2964.5944294272485</v>
      </c>
      <c r="K25" s="46">
        <f t="shared" si="2"/>
        <v>3023.8863180157937</v>
      </c>
      <c r="L25" s="46">
        <f t="shared" si="3"/>
        <v>3084.3640443761096</v>
      </c>
      <c r="M25" s="46">
        <f t="shared" si="3"/>
        <v>3146.051325263632</v>
      </c>
      <c r="N25" s="46">
        <f t="shared" si="3"/>
        <v>3208.9723517689044</v>
      </c>
      <c r="O25" s="46">
        <f t="shared" si="3"/>
        <v>3273.1517988042824</v>
      </c>
      <c r="P25" s="46">
        <f t="shared" si="3"/>
        <v>3338.6148347803683</v>
      </c>
      <c r="Q25" s="46">
        <f t="shared" si="4"/>
        <v>3405.3871314759758</v>
      </c>
      <c r="R25" s="46">
        <f t="shared" si="4"/>
        <v>3473.4948741054955</v>
      </c>
      <c r="S25" s="46">
        <f t="shared" si="4"/>
        <v>3542.9647715876054</v>
      </c>
      <c r="T25" s="46">
        <f t="shared" si="4"/>
        <v>3613.8240670193572</v>
      </c>
      <c r="U25" s="46">
        <f t="shared" si="4"/>
        <v>3686.1005483597446</v>
      </c>
      <c r="V25" s="46">
        <f t="shared" si="4"/>
        <v>3759.8225593269394</v>
      </c>
      <c r="W25" s="46">
        <f t="shared" si="4"/>
        <v>3835.0190105134784</v>
      </c>
      <c r="X25" s="46">
        <f t="shared" si="4"/>
        <v>3911.7193907237479</v>
      </c>
      <c r="Y25" s="46">
        <f t="shared" si="4"/>
        <v>3989.9537785382227</v>
      </c>
      <c r="Z25" s="46">
        <f t="shared" si="4"/>
        <v>4069.7528541089873</v>
      </c>
      <c r="AA25" s="46">
        <f t="shared" si="4"/>
        <v>4151.1479111911667</v>
      </c>
      <c r="AB25" s="46">
        <f t="shared" si="4"/>
        <v>4234.1708694149902</v>
      </c>
      <c r="AC25" s="46">
        <f t="shared" si="4"/>
        <v>4318.8542868032901</v>
      </c>
      <c r="AD25" s="46">
        <f t="shared" si="4"/>
        <v>4405.231372539356</v>
      </c>
    </row>
    <row r="26" spans="1:30" x14ac:dyDescent="0.35">
      <c r="A26" s="33" t="s">
        <v>24</v>
      </c>
      <c r="B26" s="46">
        <f>'POM Portables GU'!W26+('POM Portables GU'!W26*0.02)</f>
        <v>5164.5455999999995</v>
      </c>
      <c r="C26" s="46">
        <f t="shared" si="2"/>
        <v>5267.8365119999999</v>
      </c>
      <c r="D26" s="46">
        <f t="shared" si="2"/>
        <v>5373.1932422399996</v>
      </c>
      <c r="E26" s="46">
        <f t="shared" si="2"/>
        <v>5480.6571070847995</v>
      </c>
      <c r="F26" s="46">
        <f t="shared" si="2"/>
        <v>5590.2702492264953</v>
      </c>
      <c r="G26" s="46">
        <f t="shared" si="2"/>
        <v>5702.0756542110248</v>
      </c>
      <c r="H26" s="46">
        <f t="shared" si="2"/>
        <v>5816.1171672952451</v>
      </c>
      <c r="I26" s="46">
        <f t="shared" si="2"/>
        <v>5932.4395106411503</v>
      </c>
      <c r="J26" s="46">
        <f t="shared" si="2"/>
        <v>6051.0883008539731</v>
      </c>
      <c r="K26" s="46">
        <f t="shared" si="2"/>
        <v>6172.1100668710524</v>
      </c>
      <c r="L26" s="46">
        <f t="shared" si="3"/>
        <v>6295.5522682084738</v>
      </c>
      <c r="M26" s="46">
        <f t="shared" si="3"/>
        <v>6421.4633135726435</v>
      </c>
      <c r="N26" s="46">
        <f t="shared" si="3"/>
        <v>6549.892579844096</v>
      </c>
      <c r="O26" s="46">
        <f t="shared" si="3"/>
        <v>6680.8904314409783</v>
      </c>
      <c r="P26" s="46">
        <f t="shared" si="3"/>
        <v>6814.5082400697975</v>
      </c>
      <c r="Q26" s="46">
        <f t="shared" si="4"/>
        <v>6950.7984048711933</v>
      </c>
      <c r="R26" s="46">
        <f t="shared" si="4"/>
        <v>7089.8143729686171</v>
      </c>
      <c r="S26" s="46">
        <f t="shared" si="4"/>
        <v>7231.6106604279894</v>
      </c>
      <c r="T26" s="46">
        <f t="shared" si="4"/>
        <v>7376.2428736365491</v>
      </c>
      <c r="U26" s="46">
        <f t="shared" si="4"/>
        <v>7523.7677311092802</v>
      </c>
      <c r="V26" s="46">
        <f t="shared" si="4"/>
        <v>7674.2430857314657</v>
      </c>
      <c r="W26" s="46">
        <f t="shared" si="4"/>
        <v>7827.7279474460947</v>
      </c>
      <c r="X26" s="46">
        <f t="shared" si="4"/>
        <v>7984.2825063950168</v>
      </c>
      <c r="Y26" s="46">
        <f t="shared" si="4"/>
        <v>8143.9681565229175</v>
      </c>
      <c r="Z26" s="46">
        <f t="shared" si="4"/>
        <v>8306.8475196533764</v>
      </c>
      <c r="AA26" s="46">
        <f t="shared" si="4"/>
        <v>8472.9844700464437</v>
      </c>
      <c r="AB26" s="46">
        <f t="shared" si="4"/>
        <v>8642.4441594473719</v>
      </c>
      <c r="AC26" s="46">
        <f t="shared" si="4"/>
        <v>8815.29304263632</v>
      </c>
      <c r="AD26" s="46">
        <f t="shared" si="4"/>
        <v>8991.5989034890463</v>
      </c>
    </row>
    <row r="27" spans="1:30" x14ac:dyDescent="0.35">
      <c r="A27" s="33" t="s">
        <v>25</v>
      </c>
      <c r="B27" s="46">
        <f>'POM Portables GU'!W27+('POM Portables GU'!W27*0.02)</f>
        <v>2112.0119999999997</v>
      </c>
      <c r="C27" s="46">
        <f t="shared" si="2"/>
        <v>2154.2522399999998</v>
      </c>
      <c r="D27" s="46">
        <f t="shared" si="2"/>
        <v>2197.3372847999999</v>
      </c>
      <c r="E27" s="46">
        <f t="shared" si="2"/>
        <v>2241.284030496</v>
      </c>
      <c r="F27" s="46">
        <f t="shared" si="2"/>
        <v>2286.1097111059198</v>
      </c>
      <c r="G27" s="46">
        <f t="shared" si="2"/>
        <v>2331.8319053280384</v>
      </c>
      <c r="H27" s="46">
        <f t="shared" si="2"/>
        <v>2378.4685434345993</v>
      </c>
      <c r="I27" s="46">
        <f t="shared" si="2"/>
        <v>2426.0379143032915</v>
      </c>
      <c r="J27" s="46">
        <f t="shared" si="2"/>
        <v>2474.5586725893572</v>
      </c>
      <c r="K27" s="46">
        <f t="shared" si="2"/>
        <v>2524.0498460411445</v>
      </c>
      <c r="L27" s="46">
        <f t="shared" si="3"/>
        <v>2574.5308429619672</v>
      </c>
      <c r="M27" s="46">
        <f t="shared" si="3"/>
        <v>2626.0214598212065</v>
      </c>
      <c r="N27" s="46">
        <f t="shared" si="3"/>
        <v>2678.5418890176306</v>
      </c>
      <c r="O27" s="46">
        <f t="shared" si="3"/>
        <v>2732.1127267979832</v>
      </c>
      <c r="P27" s="46">
        <f t="shared" si="3"/>
        <v>2786.7549813339429</v>
      </c>
      <c r="Q27" s="46">
        <f t="shared" si="4"/>
        <v>2842.4900809606215</v>
      </c>
      <c r="R27" s="46">
        <f t="shared" si="4"/>
        <v>2899.339882579834</v>
      </c>
      <c r="S27" s="46">
        <f t="shared" si="4"/>
        <v>2957.3266802314306</v>
      </c>
      <c r="T27" s="46">
        <f t="shared" si="4"/>
        <v>3016.4732138360591</v>
      </c>
      <c r="U27" s="46">
        <f t="shared" si="4"/>
        <v>3076.8026781127801</v>
      </c>
      <c r="V27" s="46">
        <f t="shared" si="4"/>
        <v>3138.3387316750359</v>
      </c>
      <c r="W27" s="46">
        <f t="shared" si="4"/>
        <v>3201.1055063085364</v>
      </c>
      <c r="X27" s="46">
        <f t="shared" si="4"/>
        <v>3265.1276164347073</v>
      </c>
      <c r="Y27" s="46">
        <f t="shared" si="4"/>
        <v>3330.4301687634015</v>
      </c>
      <c r="Z27" s="46">
        <f t="shared" si="4"/>
        <v>3397.0387721386696</v>
      </c>
      <c r="AA27" s="46">
        <f t="shared" si="4"/>
        <v>3464.9795475814431</v>
      </c>
      <c r="AB27" s="46">
        <f t="shared" si="4"/>
        <v>3534.279138533072</v>
      </c>
      <c r="AC27" s="46">
        <f t="shared" si="4"/>
        <v>3604.9647213037333</v>
      </c>
      <c r="AD27" s="46">
        <f t="shared" si="4"/>
        <v>3677.064015729808</v>
      </c>
    </row>
    <row r="28" spans="1:30" x14ac:dyDescent="0.35">
      <c r="A28" s="33" t="s">
        <v>26</v>
      </c>
      <c r="B28" s="46">
        <f>'POM Portables GU'!W28+('POM Portables GU'!W28*0.02)</f>
        <v>859.37040000000002</v>
      </c>
      <c r="C28" s="46">
        <f t="shared" si="2"/>
        <v>876.55780800000002</v>
      </c>
      <c r="D28" s="46">
        <f t="shared" si="2"/>
        <v>894.08896416000005</v>
      </c>
      <c r="E28" s="46">
        <f t="shared" si="2"/>
        <v>911.97074344320004</v>
      </c>
      <c r="F28" s="46">
        <f t="shared" si="2"/>
        <v>930.21015831206398</v>
      </c>
      <c r="G28" s="46">
        <f t="shared" si="2"/>
        <v>948.81436147830527</v>
      </c>
      <c r="H28" s="46">
        <f t="shared" si="2"/>
        <v>967.79064870787136</v>
      </c>
      <c r="I28" s="46">
        <f t="shared" si="2"/>
        <v>987.14646168202876</v>
      </c>
      <c r="J28" s="46">
        <f t="shared" si="2"/>
        <v>1006.8893909156693</v>
      </c>
      <c r="K28" s="46">
        <f t="shared" si="2"/>
        <v>1027.0271787339827</v>
      </c>
      <c r="L28" s="46">
        <f t="shared" si="3"/>
        <v>1047.5677223086625</v>
      </c>
      <c r="M28" s="46">
        <f t="shared" si="3"/>
        <v>1068.5190767548359</v>
      </c>
      <c r="N28" s="46">
        <f t="shared" si="3"/>
        <v>1089.8894582899325</v>
      </c>
      <c r="O28" s="46">
        <f t="shared" si="3"/>
        <v>1111.687247455731</v>
      </c>
      <c r="P28" s="46">
        <f t="shared" si="3"/>
        <v>1133.9209924048457</v>
      </c>
      <c r="Q28" s="46">
        <f t="shared" si="4"/>
        <v>1156.5994122529426</v>
      </c>
      <c r="R28" s="46">
        <f t="shared" si="4"/>
        <v>1179.7314004980014</v>
      </c>
      <c r="S28" s="46">
        <f t="shared" si="4"/>
        <v>1203.3260285079614</v>
      </c>
      <c r="T28" s="46">
        <f t="shared" si="4"/>
        <v>1227.3925490781205</v>
      </c>
      <c r="U28" s="46">
        <f t="shared" si="4"/>
        <v>1251.9404000596828</v>
      </c>
      <c r="V28" s="46">
        <f t="shared" si="4"/>
        <v>1276.9792080608765</v>
      </c>
      <c r="W28" s="46">
        <f t="shared" si="4"/>
        <v>1302.5187922220941</v>
      </c>
      <c r="X28" s="46">
        <f t="shared" si="4"/>
        <v>1328.5691680665361</v>
      </c>
      <c r="Y28" s="46">
        <f t="shared" si="4"/>
        <v>1355.1405514278667</v>
      </c>
      <c r="Z28" s="46">
        <f t="shared" si="4"/>
        <v>1382.2433624564242</v>
      </c>
      <c r="AA28" s="46">
        <f t="shared" si="4"/>
        <v>1409.8882297055527</v>
      </c>
      <c r="AB28" s="46">
        <f t="shared" si="4"/>
        <v>1438.0859942996638</v>
      </c>
      <c r="AC28" s="46">
        <f t="shared" si="4"/>
        <v>1466.847714185657</v>
      </c>
      <c r="AD28" s="46">
        <f t="shared" si="4"/>
        <v>1496.1846684693701</v>
      </c>
    </row>
    <row r="29" spans="1:30" x14ac:dyDescent="0.35">
      <c r="A29" s="33" t="s">
        <v>27</v>
      </c>
      <c r="B29" s="46">
        <f>'POM Portables GU'!W29+('POM Portables GU'!W29*0.02)</f>
        <v>15857.94</v>
      </c>
      <c r="C29" s="46">
        <f t="shared" si="2"/>
        <v>16175.0988</v>
      </c>
      <c r="D29" s="46">
        <f t="shared" si="2"/>
        <v>16498.600775999999</v>
      </c>
      <c r="E29" s="46">
        <f t="shared" si="2"/>
        <v>16828.57279152</v>
      </c>
      <c r="F29" s="46">
        <f t="shared" si="2"/>
        <v>17165.144247350399</v>
      </c>
      <c r="G29" s="46">
        <f t="shared" si="2"/>
        <v>17508.447132297406</v>
      </c>
      <c r="H29" s="46">
        <f t="shared" si="2"/>
        <v>17858.616074943355</v>
      </c>
      <c r="I29" s="46">
        <f t="shared" si="2"/>
        <v>18215.788396442222</v>
      </c>
      <c r="J29" s="46">
        <f t="shared" si="2"/>
        <v>18580.104164371067</v>
      </c>
      <c r="K29" s="46">
        <f t="shared" si="2"/>
        <v>18951.706247658487</v>
      </c>
      <c r="L29" s="46">
        <f t="shared" si="3"/>
        <v>19330.740372611657</v>
      </c>
      <c r="M29" s="46">
        <f t="shared" si="3"/>
        <v>19717.355180063889</v>
      </c>
      <c r="N29" s="46">
        <f t="shared" si="3"/>
        <v>20111.702283665167</v>
      </c>
      <c r="O29" s="46">
        <f t="shared" si="3"/>
        <v>20513.93632933847</v>
      </c>
      <c r="P29" s="46">
        <f t="shared" si="3"/>
        <v>20924.21505592524</v>
      </c>
      <c r="Q29" s="46">
        <f t="shared" si="4"/>
        <v>21342.699357043744</v>
      </c>
      <c r="R29" s="46">
        <f t="shared" si="4"/>
        <v>21769.55334418462</v>
      </c>
      <c r="S29" s="46">
        <f t="shared" si="4"/>
        <v>22204.944411068311</v>
      </c>
      <c r="T29" s="46">
        <f t="shared" si="4"/>
        <v>22649.043299289679</v>
      </c>
      <c r="U29" s="46">
        <f t="shared" si="4"/>
        <v>23102.02416527547</v>
      </c>
      <c r="V29" s="46">
        <f t="shared" si="4"/>
        <v>23564.064648580981</v>
      </c>
      <c r="W29" s="46">
        <f t="shared" si="4"/>
        <v>24035.345941552601</v>
      </c>
      <c r="X29" s="46">
        <f t="shared" si="4"/>
        <v>24516.052860383654</v>
      </c>
      <c r="Y29" s="46">
        <f t="shared" si="4"/>
        <v>25006.373917591325</v>
      </c>
      <c r="Z29" s="46">
        <f t="shared" si="4"/>
        <v>25506.501395943153</v>
      </c>
      <c r="AA29" s="46">
        <f t="shared" si="4"/>
        <v>26016.631423862014</v>
      </c>
      <c r="AB29" s="46">
        <f t="shared" si="4"/>
        <v>26536.964052339255</v>
      </c>
      <c r="AC29" s="46">
        <f t="shared" si="4"/>
        <v>27067.703333386042</v>
      </c>
      <c r="AD29" s="46">
        <f t="shared" si="4"/>
        <v>27609.057400053764</v>
      </c>
    </row>
    <row r="30" spans="1:30" x14ac:dyDescent="0.35">
      <c r="A30" s="33" t="s">
        <v>28</v>
      </c>
      <c r="B30" s="46">
        <f>'POM Portables GU'!W30+('POM Portables GU'!W30*0.02)</f>
        <v>7863.3432000000003</v>
      </c>
      <c r="C30" s="46">
        <f t="shared" ref="C30:K32" si="5">B30+(B30*0.02)</f>
        <v>8020.6100640000004</v>
      </c>
      <c r="D30" s="46">
        <f t="shared" si="5"/>
        <v>8181.0222652800003</v>
      </c>
      <c r="E30" s="46">
        <f t="shared" si="5"/>
        <v>8344.6427105856001</v>
      </c>
      <c r="F30" s="46">
        <f t="shared" si="5"/>
        <v>8511.535564797312</v>
      </c>
      <c r="G30" s="46">
        <f t="shared" si="5"/>
        <v>8681.7662760932581</v>
      </c>
      <c r="H30" s="46">
        <f t="shared" si="5"/>
        <v>8855.4016016151236</v>
      </c>
      <c r="I30" s="46">
        <f t="shared" si="5"/>
        <v>9032.5096336474253</v>
      </c>
      <c r="J30" s="46">
        <f t="shared" si="5"/>
        <v>9213.1598263203741</v>
      </c>
      <c r="K30" s="46">
        <f t="shared" si="5"/>
        <v>9397.4230228467823</v>
      </c>
      <c r="L30" s="46">
        <f t="shared" si="3"/>
        <v>9585.3714833037175</v>
      </c>
      <c r="M30" s="46">
        <f t="shared" si="3"/>
        <v>9777.0789129697914</v>
      </c>
      <c r="N30" s="46">
        <f t="shared" si="3"/>
        <v>9972.6204912291869</v>
      </c>
      <c r="O30" s="46">
        <f t="shared" si="3"/>
        <v>10172.072901053771</v>
      </c>
      <c r="P30" s="46">
        <f t="shared" si="3"/>
        <v>10375.514359074847</v>
      </c>
      <c r="Q30" s="46">
        <f t="shared" si="4"/>
        <v>10583.024646256343</v>
      </c>
      <c r="R30" s="46">
        <f t="shared" si="4"/>
        <v>10794.685139181469</v>
      </c>
      <c r="S30" s="46">
        <f t="shared" si="4"/>
        <v>11010.578841965098</v>
      </c>
      <c r="T30" s="46">
        <f t="shared" si="4"/>
        <v>11230.790418804399</v>
      </c>
      <c r="U30" s="46">
        <f t="shared" si="4"/>
        <v>11455.406227180487</v>
      </c>
      <c r="V30" s="46">
        <f t="shared" si="4"/>
        <v>11684.514351724096</v>
      </c>
      <c r="W30" s="46">
        <f t="shared" si="4"/>
        <v>11918.204638758578</v>
      </c>
      <c r="X30" s="46">
        <f t="shared" si="4"/>
        <v>12156.568731533749</v>
      </c>
      <c r="Y30" s="46">
        <f t="shared" si="4"/>
        <v>12399.700106164424</v>
      </c>
      <c r="Z30" s="46">
        <f t="shared" si="4"/>
        <v>12647.694108287713</v>
      </c>
      <c r="AA30" s="46">
        <f t="shared" si="4"/>
        <v>12900.647990453466</v>
      </c>
      <c r="AB30" s="46">
        <f t="shared" si="4"/>
        <v>13158.660950262536</v>
      </c>
      <c r="AC30" s="46">
        <f t="shared" si="4"/>
        <v>13421.834169267786</v>
      </c>
      <c r="AD30" s="46">
        <f t="shared" si="4"/>
        <v>13690.270852653142</v>
      </c>
    </row>
    <row r="31" spans="1:30" x14ac:dyDescent="0.35">
      <c r="A31" s="33" t="s">
        <v>29</v>
      </c>
      <c r="B31" s="46">
        <f>'POM Portables GU'!W31+('POM Portables GU'!W31*0.02)</f>
        <v>6747.3</v>
      </c>
      <c r="C31" s="46">
        <f t="shared" si="5"/>
        <v>6882.2460000000001</v>
      </c>
      <c r="D31" s="46">
        <f t="shared" si="5"/>
        <v>7019.8909199999998</v>
      </c>
      <c r="E31" s="46">
        <f t="shared" si="5"/>
        <v>7160.2887383999996</v>
      </c>
      <c r="F31" s="46">
        <f t="shared" si="5"/>
        <v>7303.4945131679997</v>
      </c>
      <c r="G31" s="46">
        <f t="shared" si="5"/>
        <v>7449.56440343136</v>
      </c>
      <c r="H31" s="46">
        <f t="shared" si="5"/>
        <v>7598.555691499987</v>
      </c>
      <c r="I31" s="46">
        <f t="shared" si="5"/>
        <v>7750.5268053299869</v>
      </c>
      <c r="J31" s="46">
        <f t="shared" si="5"/>
        <v>7905.5373414365868</v>
      </c>
      <c r="K31" s="46">
        <f t="shared" si="5"/>
        <v>8063.6480882653186</v>
      </c>
      <c r="L31" s="46">
        <f t="shared" si="3"/>
        <v>8224.9210500306253</v>
      </c>
      <c r="M31" s="46">
        <f t="shared" si="3"/>
        <v>8389.4194710312386</v>
      </c>
      <c r="N31" s="46">
        <f t="shared" si="3"/>
        <v>8557.2078604518629</v>
      </c>
      <c r="O31" s="46">
        <f t="shared" si="3"/>
        <v>8728.3520176608999</v>
      </c>
      <c r="P31" s="46">
        <f t="shared" si="3"/>
        <v>8902.9190580141185</v>
      </c>
      <c r="Q31" s="46">
        <f t="shared" si="4"/>
        <v>9080.9774391744013</v>
      </c>
      <c r="R31" s="46">
        <f t="shared" si="4"/>
        <v>9262.5969879578897</v>
      </c>
      <c r="S31" s="46">
        <f t="shared" si="4"/>
        <v>9447.8489277170484</v>
      </c>
      <c r="T31" s="46">
        <f t="shared" si="4"/>
        <v>9636.8059062713892</v>
      </c>
      <c r="U31" s="46">
        <f t="shared" si="4"/>
        <v>9829.5420243968165</v>
      </c>
      <c r="V31" s="46">
        <f t="shared" si="4"/>
        <v>10026.132864884752</v>
      </c>
      <c r="W31" s="46">
        <f t="shared" si="4"/>
        <v>10226.655522182447</v>
      </c>
      <c r="X31" s="46">
        <f t="shared" si="4"/>
        <v>10431.188632626096</v>
      </c>
      <c r="Y31" s="46">
        <f t="shared" si="4"/>
        <v>10639.812405278617</v>
      </c>
      <c r="Z31" s="46">
        <f t="shared" si="4"/>
        <v>10852.60865338419</v>
      </c>
      <c r="AA31" s="46">
        <f t="shared" si="4"/>
        <v>11069.660826451875</v>
      </c>
      <c r="AB31" s="46">
        <f t="shared" si="4"/>
        <v>11291.054042980912</v>
      </c>
      <c r="AC31" s="46">
        <f t="shared" si="4"/>
        <v>11516.875123840529</v>
      </c>
      <c r="AD31" s="46">
        <f t="shared" si="4"/>
        <v>11747.21262631734</v>
      </c>
    </row>
    <row r="32" spans="1:30" x14ac:dyDescent="0.35">
      <c r="A32" s="33" t="s">
        <v>30</v>
      </c>
      <c r="B32" s="46">
        <f>'POM Portables GU'!W32+('POM Portables GU'!W32*0.02)</f>
        <v>44343.102599999998</v>
      </c>
      <c r="C32" s="46">
        <f t="shared" si="5"/>
        <v>45229.964651999995</v>
      </c>
      <c r="D32" s="46">
        <f t="shared" si="5"/>
        <v>46134.563945039998</v>
      </c>
      <c r="E32" s="46">
        <f t="shared" si="5"/>
        <v>47057.255223940796</v>
      </c>
      <c r="F32" s="46">
        <f t="shared" si="5"/>
        <v>47998.400328419615</v>
      </c>
      <c r="G32" s="46">
        <f t="shared" si="5"/>
        <v>48958.368334988008</v>
      </c>
      <c r="H32" s="46">
        <f t="shared" si="5"/>
        <v>49937.535701687768</v>
      </c>
      <c r="I32" s="46">
        <f t="shared" si="5"/>
        <v>50936.286415721523</v>
      </c>
      <c r="J32" s="46">
        <f t="shared" si="5"/>
        <v>51955.012144035951</v>
      </c>
      <c r="K32" s="46">
        <f t="shared" si="5"/>
        <v>52994.112386916669</v>
      </c>
      <c r="L32" s="46">
        <f t="shared" si="3"/>
        <v>54053.994634655006</v>
      </c>
      <c r="M32" s="46">
        <f t="shared" si="3"/>
        <v>55135.074527348108</v>
      </c>
      <c r="N32" s="46">
        <f t="shared" si="3"/>
        <v>56237.77601789507</v>
      </c>
      <c r="O32" s="46">
        <f t="shared" si="3"/>
        <v>57362.531538252973</v>
      </c>
      <c r="P32" s="46">
        <f t="shared" si="3"/>
        <v>58509.782169018035</v>
      </c>
      <c r="Q32" s="46">
        <f t="shared" si="4"/>
        <v>59679.9778123984</v>
      </c>
      <c r="R32" s="46">
        <f t="shared" si="4"/>
        <v>60873.577368646365</v>
      </c>
      <c r="S32" s="46">
        <f t="shared" si="4"/>
        <v>62091.048916019296</v>
      </c>
      <c r="T32" s="46">
        <f t="shared" si="4"/>
        <v>63332.869894339681</v>
      </c>
      <c r="U32" s="46">
        <f t="shared" si="4"/>
        <v>64599.527292226478</v>
      </c>
      <c r="V32" s="46">
        <f t="shared" si="4"/>
        <v>65891.517838071013</v>
      </c>
      <c r="W32" s="46">
        <f t="shared" si="4"/>
        <v>67209.348194832433</v>
      </c>
      <c r="X32" s="46">
        <f t="shared" si="4"/>
        <v>68553.535158729079</v>
      </c>
      <c r="Y32" s="46">
        <f t="shared" si="4"/>
        <v>69924.605861903663</v>
      </c>
      <c r="Z32" s="46">
        <f t="shared" si="4"/>
        <v>71323.097979141734</v>
      </c>
      <c r="AA32" s="46">
        <f t="shared" si="4"/>
        <v>72749.559938724575</v>
      </c>
      <c r="AB32" s="46">
        <f t="shared" si="4"/>
        <v>74204.55113749906</v>
      </c>
      <c r="AC32" s="46">
        <f t="shared" si="4"/>
        <v>75688.642160249045</v>
      </c>
      <c r="AD32" s="46">
        <f t="shared" si="4"/>
        <v>77202.415003454022</v>
      </c>
    </row>
    <row r="33" spans="1:30" x14ac:dyDescent="0.35">
      <c r="A33" s="33" t="s">
        <v>79</v>
      </c>
      <c r="B33" s="47">
        <f t="shared" ref="B33:AD33" si="6">SUM(B2:B32)</f>
        <v>297265.85711802362</v>
      </c>
      <c r="C33" s="47">
        <f t="shared" si="6"/>
        <v>303211.17426038417</v>
      </c>
      <c r="D33" s="47">
        <f t="shared" si="6"/>
        <v>309275.39774559182</v>
      </c>
      <c r="E33" s="47">
        <f t="shared" si="6"/>
        <v>315460.90570050362</v>
      </c>
      <c r="F33" s="47">
        <f t="shared" si="6"/>
        <v>321770.12381451379</v>
      </c>
      <c r="G33" s="47">
        <f t="shared" si="6"/>
        <v>328205.52629080403</v>
      </c>
      <c r="H33" s="47">
        <f t="shared" si="6"/>
        <v>334769.63681662001</v>
      </c>
      <c r="I33" s="47">
        <f t="shared" si="6"/>
        <v>341465.0295529525</v>
      </c>
      <c r="J33" s="47">
        <f t="shared" si="6"/>
        <v>348294.33014401159</v>
      </c>
      <c r="K33" s="47">
        <f t="shared" si="6"/>
        <v>355260.21674689173</v>
      </c>
      <c r="L33" s="47">
        <f t="shared" si="6"/>
        <v>362365.4210818297</v>
      </c>
      <c r="M33" s="47">
        <f t="shared" si="6"/>
        <v>369612.72950346622</v>
      </c>
      <c r="N33" s="47">
        <f t="shared" si="6"/>
        <v>377004.98409353563</v>
      </c>
      <c r="O33" s="47">
        <f t="shared" si="6"/>
        <v>384545.08377540618</v>
      </c>
      <c r="P33" s="47">
        <f t="shared" si="6"/>
        <v>392235.98545091436</v>
      </c>
      <c r="Q33" s="47">
        <f t="shared" si="6"/>
        <v>400080.70515993267</v>
      </c>
      <c r="R33" s="47">
        <f t="shared" si="6"/>
        <v>408082.31926313124</v>
      </c>
      <c r="S33" s="47">
        <f t="shared" si="6"/>
        <v>416243.96564839408</v>
      </c>
      <c r="T33" s="47">
        <f t="shared" si="6"/>
        <v>424568.84496136184</v>
      </c>
      <c r="U33" s="47">
        <f t="shared" si="6"/>
        <v>433060.22186058911</v>
      </c>
      <c r="V33" s="47">
        <f t="shared" si="6"/>
        <v>441721.42629780096</v>
      </c>
      <c r="W33" s="47">
        <f t="shared" si="6"/>
        <v>450555.85482375702</v>
      </c>
      <c r="X33" s="47">
        <f t="shared" si="6"/>
        <v>459566.97192023211</v>
      </c>
      <c r="Y33" s="47">
        <f t="shared" si="6"/>
        <v>468758.31135863671</v>
      </c>
      <c r="Z33" s="47">
        <f t="shared" si="6"/>
        <v>478133.47758580942</v>
      </c>
      <c r="AA33" s="47">
        <f t="shared" si="6"/>
        <v>487696.14713752555</v>
      </c>
      <c r="AB33" s="47">
        <f t="shared" si="6"/>
        <v>497450.07008027611</v>
      </c>
      <c r="AC33" s="47">
        <f t="shared" si="6"/>
        <v>507399.07148188155</v>
      </c>
      <c r="AD33" s="47">
        <f t="shared" si="6"/>
        <v>517547.05291151936</v>
      </c>
    </row>
    <row r="35" spans="1:30" x14ac:dyDescent="0.35"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</row>
    <row r="36" spans="1:30" x14ac:dyDescent="0.35"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</row>
    <row r="37" spans="1:30" x14ac:dyDescent="0.35"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</row>
    <row r="38" spans="1:30" x14ac:dyDescent="0.35"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</row>
    <row r="39" spans="1:30" x14ac:dyDescent="0.35"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</row>
    <row r="40" spans="1:30" x14ac:dyDescent="0.35"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</row>
    <row r="41" spans="1:30" x14ac:dyDescent="0.35"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</row>
    <row r="42" spans="1:30" x14ac:dyDescent="0.35"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</row>
    <row r="43" spans="1:30" x14ac:dyDescent="0.35"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</row>
    <row r="44" spans="1:30" x14ac:dyDescent="0.35"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</row>
    <row r="45" spans="1:30" x14ac:dyDescent="0.35"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</row>
    <row r="46" spans="1:30" x14ac:dyDescent="0.35"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</row>
    <row r="47" spans="1:30" x14ac:dyDescent="0.35"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</row>
    <row r="48" spans="1:30" x14ac:dyDescent="0.35"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</row>
    <row r="49" spans="2:30" x14ac:dyDescent="0.35"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</row>
    <row r="50" spans="2:30" x14ac:dyDescent="0.35"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</row>
    <row r="51" spans="2:30" x14ac:dyDescent="0.35"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</row>
    <row r="52" spans="2:30" x14ac:dyDescent="0.35"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</row>
    <row r="53" spans="2:30" x14ac:dyDescent="0.35"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</row>
    <row r="54" spans="2:30" x14ac:dyDescent="0.35"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</row>
    <row r="55" spans="2:30" x14ac:dyDescent="0.35"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</row>
    <row r="56" spans="2:30" x14ac:dyDescent="0.35"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</row>
    <row r="57" spans="2:30" x14ac:dyDescent="0.35"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</row>
    <row r="58" spans="2:30" x14ac:dyDescent="0.35"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</row>
    <row r="59" spans="2:30" x14ac:dyDescent="0.35"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</row>
    <row r="60" spans="2:30" x14ac:dyDescent="0.35"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</row>
    <row r="61" spans="2:30" x14ac:dyDescent="0.35"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</row>
    <row r="62" spans="2:30" x14ac:dyDescent="0.35"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</row>
    <row r="63" spans="2:30" x14ac:dyDescent="0.35"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</row>
    <row r="64" spans="2:30" x14ac:dyDescent="0.35"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</row>
    <row r="65" spans="2:30" x14ac:dyDescent="0.35"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</row>
    <row r="66" spans="2:30" x14ac:dyDescent="0.35"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</row>
    <row r="67" spans="2:30" x14ac:dyDescent="0.35"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</row>
    <row r="68" spans="2:30" x14ac:dyDescent="0.35"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</row>
    <row r="69" spans="2:30" x14ac:dyDescent="0.35"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</row>
    <row r="70" spans="2:30" x14ac:dyDescent="0.35"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</row>
    <row r="71" spans="2:30" x14ac:dyDescent="0.35"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</row>
    <row r="72" spans="2:30" x14ac:dyDescent="0.35"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</row>
    <row r="73" spans="2:30" x14ac:dyDescent="0.35"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</row>
    <row r="74" spans="2:30" x14ac:dyDescent="0.35"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</row>
    <row r="75" spans="2:30" x14ac:dyDescent="0.35"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</row>
    <row r="76" spans="2:30" x14ac:dyDescent="0.35"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</row>
    <row r="77" spans="2:30" x14ac:dyDescent="0.35"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</row>
    <row r="78" spans="2:30" x14ac:dyDescent="0.35"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</row>
    <row r="79" spans="2:30" x14ac:dyDescent="0.35"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</row>
    <row r="80" spans="2:30" x14ac:dyDescent="0.35"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</row>
    <row r="81" spans="2:30" x14ac:dyDescent="0.35"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</row>
    <row r="82" spans="2:30" x14ac:dyDescent="0.35"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</row>
    <row r="83" spans="2:30" x14ac:dyDescent="0.35"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</row>
    <row r="84" spans="2:30" x14ac:dyDescent="0.35"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</row>
    <row r="85" spans="2:30" x14ac:dyDescent="0.35"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</row>
    <row r="86" spans="2:30" x14ac:dyDescent="0.35"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</row>
    <row r="87" spans="2:30" x14ac:dyDescent="0.35"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</row>
    <row r="88" spans="2:30" x14ac:dyDescent="0.35"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</row>
    <row r="89" spans="2:30" x14ac:dyDescent="0.35"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</row>
    <row r="90" spans="2:30" x14ac:dyDescent="0.35"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</row>
    <row r="91" spans="2:30" x14ac:dyDescent="0.35"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</row>
    <row r="92" spans="2:30" x14ac:dyDescent="0.35"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</row>
    <row r="93" spans="2:30" x14ac:dyDescent="0.35"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</row>
    <row r="94" spans="2:30" x14ac:dyDescent="0.35"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</row>
    <row r="95" spans="2:30" x14ac:dyDescent="0.35"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</row>
    <row r="96" spans="2:30" x14ac:dyDescent="0.35"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</row>
    <row r="97" spans="2:30" x14ac:dyDescent="0.35"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</row>
    <row r="98" spans="2:30" x14ac:dyDescent="0.35"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</row>
    <row r="99" spans="2:30" x14ac:dyDescent="0.35"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</row>
    <row r="100" spans="2:30" x14ac:dyDescent="0.35"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</row>
    <row r="101" spans="2:30" x14ac:dyDescent="0.35"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</row>
    <row r="102" spans="2:30" x14ac:dyDescent="0.35">
      <c r="B102" s="49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</row>
    <row r="103" spans="2:30" x14ac:dyDescent="0.35"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</row>
    <row r="104" spans="2:30" x14ac:dyDescent="0.35"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</row>
    <row r="105" spans="2:30" x14ac:dyDescent="0.35"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</row>
    <row r="106" spans="2:30" x14ac:dyDescent="0.35"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</row>
    <row r="107" spans="2:30" x14ac:dyDescent="0.35"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</row>
    <row r="108" spans="2:30" x14ac:dyDescent="0.35"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</row>
    <row r="109" spans="2:30" x14ac:dyDescent="0.35"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</row>
  </sheetData>
  <autoFilter ref="A1:AD1" xr:uid="{14F8540C-81CC-43F4-97E9-FAADA075B87C}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20E83-B599-4511-B507-EBCB795F663A}">
  <sheetPr>
    <tabColor theme="9"/>
  </sheetPr>
  <dimension ref="A1:AE104"/>
  <sheetViews>
    <sheetView workbookViewId="0">
      <selection activeCell="A37" sqref="A37"/>
    </sheetView>
  </sheetViews>
  <sheetFormatPr baseColWidth="10" defaultRowHeight="14.5" x14ac:dyDescent="0.35"/>
  <cols>
    <col min="1" max="1" width="27.26953125" customWidth="1"/>
  </cols>
  <sheetData>
    <row r="1" spans="1:30" x14ac:dyDescent="0.35">
      <c r="A1" s="33" t="s">
        <v>31</v>
      </c>
      <c r="B1" t="s">
        <v>74</v>
      </c>
    </row>
    <row r="2" spans="1:30" x14ac:dyDescent="0.35">
      <c r="A2" s="33"/>
      <c r="B2" s="33">
        <v>2022</v>
      </c>
      <c r="C2" s="33">
        <v>2023</v>
      </c>
      <c r="D2" s="33">
        <v>2024</v>
      </c>
      <c r="E2" s="33">
        <v>2025</v>
      </c>
      <c r="F2" s="33">
        <v>2026</v>
      </c>
      <c r="G2" s="33">
        <v>2027</v>
      </c>
      <c r="H2" s="33">
        <v>2028</v>
      </c>
      <c r="I2" s="33">
        <v>2029</v>
      </c>
      <c r="J2" s="33">
        <v>2030</v>
      </c>
      <c r="K2" s="33">
        <v>2031</v>
      </c>
      <c r="L2" s="33">
        <v>2032</v>
      </c>
      <c r="M2" s="33">
        <v>2033</v>
      </c>
      <c r="N2" s="33">
        <v>2034</v>
      </c>
      <c r="O2" s="33">
        <v>2035</v>
      </c>
      <c r="P2" s="33">
        <v>2036</v>
      </c>
      <c r="Q2" s="33">
        <v>2037</v>
      </c>
      <c r="R2" s="33">
        <v>2038</v>
      </c>
      <c r="S2" s="33">
        <v>2039</v>
      </c>
      <c r="T2" s="33">
        <v>2040</v>
      </c>
      <c r="U2" s="33">
        <v>2041</v>
      </c>
      <c r="V2" s="33">
        <v>2042</v>
      </c>
      <c r="W2" s="33">
        <v>2043</v>
      </c>
      <c r="X2" s="33">
        <v>2044</v>
      </c>
      <c r="Y2" s="33">
        <v>2045</v>
      </c>
      <c r="Z2" s="33">
        <v>2046</v>
      </c>
      <c r="AA2" s="33">
        <v>2047</v>
      </c>
      <c r="AB2" s="33">
        <v>2048</v>
      </c>
      <c r="AC2" s="33">
        <v>2049</v>
      </c>
      <c r="AD2" s="33">
        <v>2050</v>
      </c>
    </row>
    <row r="3" spans="1:30" x14ac:dyDescent="0.35">
      <c r="A3" s="33" t="s">
        <v>0</v>
      </c>
      <c r="B3" s="53">
        <f>'POM Portables GU'!W2+('POM Portables GU'!W2*0.01)</f>
        <v>6200.2889999999998</v>
      </c>
      <c r="C3" s="53">
        <f t="shared" ref="C3:AD3" si="0">B3+(B3*0.01)</f>
        <v>6262.2918899999995</v>
      </c>
      <c r="D3" s="53">
        <f t="shared" si="0"/>
        <v>6324.9148088999991</v>
      </c>
      <c r="E3" s="53">
        <f t="shared" si="0"/>
        <v>6388.1639569889994</v>
      </c>
      <c r="F3" s="53">
        <f t="shared" si="0"/>
        <v>6452.045596558889</v>
      </c>
      <c r="G3" s="53">
        <f t="shared" si="0"/>
        <v>6516.5660525244775</v>
      </c>
      <c r="H3" s="53">
        <f t="shared" si="0"/>
        <v>6581.7317130497222</v>
      </c>
      <c r="I3" s="53">
        <f t="shared" si="0"/>
        <v>6647.5490301802192</v>
      </c>
      <c r="J3" s="53">
        <f t="shared" si="0"/>
        <v>6714.0245204820212</v>
      </c>
      <c r="K3" s="53">
        <f t="shared" si="0"/>
        <v>6781.1647656868417</v>
      </c>
      <c r="L3" s="53">
        <f t="shared" si="0"/>
        <v>6848.9764133437102</v>
      </c>
      <c r="M3" s="53">
        <f t="shared" si="0"/>
        <v>6917.4661774771475</v>
      </c>
      <c r="N3" s="53">
        <f t="shared" si="0"/>
        <v>6986.6408392519188</v>
      </c>
      <c r="O3" s="53">
        <f t="shared" si="0"/>
        <v>7056.5072476444384</v>
      </c>
      <c r="P3" s="53">
        <f t="shared" si="0"/>
        <v>7127.072320120883</v>
      </c>
      <c r="Q3" s="53">
        <f t="shared" si="0"/>
        <v>7198.3430433220919</v>
      </c>
      <c r="R3" s="53">
        <f t="shared" si="0"/>
        <v>7270.3264737553127</v>
      </c>
      <c r="S3" s="53">
        <f t="shared" si="0"/>
        <v>7343.0297384928654</v>
      </c>
      <c r="T3" s="53">
        <f t="shared" si="0"/>
        <v>7416.4600358777943</v>
      </c>
      <c r="U3" s="53">
        <f t="shared" si="0"/>
        <v>7490.6246362365719</v>
      </c>
      <c r="V3" s="53">
        <f t="shared" si="0"/>
        <v>7565.5308825989378</v>
      </c>
      <c r="W3" s="53">
        <f t="shared" si="0"/>
        <v>7641.1861914249275</v>
      </c>
      <c r="X3" s="53">
        <f t="shared" si="0"/>
        <v>7717.5980533391767</v>
      </c>
      <c r="Y3" s="53">
        <f t="shared" si="0"/>
        <v>7794.774033872568</v>
      </c>
      <c r="Z3" s="53">
        <f t="shared" si="0"/>
        <v>7872.7217742112935</v>
      </c>
      <c r="AA3" s="53">
        <f t="shared" si="0"/>
        <v>7951.4489919534062</v>
      </c>
      <c r="AB3" s="53">
        <f t="shared" si="0"/>
        <v>8030.9634818729401</v>
      </c>
      <c r="AC3" s="53">
        <f t="shared" si="0"/>
        <v>8111.2731166916692</v>
      </c>
      <c r="AD3" s="53">
        <f t="shared" si="0"/>
        <v>8192.3858478585862</v>
      </c>
    </row>
    <row r="4" spans="1:30" x14ac:dyDescent="0.35">
      <c r="A4" s="33" t="s">
        <v>1</v>
      </c>
      <c r="B4" s="53">
        <f>'POM Portables GU'!W3+('POM Portables GU'!W3*0.01)</f>
        <v>5780.4522000000006</v>
      </c>
      <c r="C4" s="53">
        <f t="shared" ref="C4:AD4" si="1">B4+(B4*0.01)</f>
        <v>5838.256722000001</v>
      </c>
      <c r="D4" s="53">
        <f t="shared" si="1"/>
        <v>5896.639289220001</v>
      </c>
      <c r="E4" s="53">
        <f t="shared" si="1"/>
        <v>5955.6056821122011</v>
      </c>
      <c r="F4" s="53">
        <f t="shared" si="1"/>
        <v>6015.1617389333232</v>
      </c>
      <c r="G4" s="53">
        <f t="shared" si="1"/>
        <v>6075.3133563226565</v>
      </c>
      <c r="H4" s="53">
        <f t="shared" si="1"/>
        <v>6136.0664898858831</v>
      </c>
      <c r="I4" s="53">
        <f t="shared" si="1"/>
        <v>6197.427154784742</v>
      </c>
      <c r="J4" s="53">
        <f t="shared" si="1"/>
        <v>6259.4014263325898</v>
      </c>
      <c r="K4" s="53">
        <f t="shared" si="1"/>
        <v>6321.9954405959161</v>
      </c>
      <c r="L4" s="53">
        <f t="shared" si="1"/>
        <v>6385.2153950018755</v>
      </c>
      <c r="M4" s="53">
        <f t="shared" si="1"/>
        <v>6449.0675489518944</v>
      </c>
      <c r="N4" s="53">
        <f t="shared" si="1"/>
        <v>6513.5582244414136</v>
      </c>
      <c r="O4" s="53">
        <f t="shared" si="1"/>
        <v>6578.6938066858274</v>
      </c>
      <c r="P4" s="53">
        <f t="shared" si="1"/>
        <v>6644.4807447526855</v>
      </c>
      <c r="Q4" s="53">
        <f t="shared" si="1"/>
        <v>6710.9255522002122</v>
      </c>
      <c r="R4" s="53">
        <f t="shared" si="1"/>
        <v>6778.0348077222143</v>
      </c>
      <c r="S4" s="53">
        <f t="shared" si="1"/>
        <v>6845.8151557994361</v>
      </c>
      <c r="T4" s="53">
        <f t="shared" si="1"/>
        <v>6914.27330735743</v>
      </c>
      <c r="U4" s="53">
        <f t="shared" si="1"/>
        <v>6983.4160404310041</v>
      </c>
      <c r="V4" s="53">
        <f t="shared" si="1"/>
        <v>7053.250200835314</v>
      </c>
      <c r="W4" s="53">
        <f t="shared" si="1"/>
        <v>7123.7827028436668</v>
      </c>
      <c r="X4" s="53">
        <f t="shared" si="1"/>
        <v>7195.0205298721039</v>
      </c>
      <c r="Y4" s="53">
        <f t="shared" si="1"/>
        <v>7266.9707351708248</v>
      </c>
      <c r="Z4" s="53">
        <f t="shared" si="1"/>
        <v>7339.6404425225328</v>
      </c>
      <c r="AA4" s="53">
        <f t="shared" si="1"/>
        <v>7413.036846947758</v>
      </c>
      <c r="AB4" s="53">
        <f t="shared" si="1"/>
        <v>7487.1672154172356</v>
      </c>
      <c r="AC4" s="53">
        <f t="shared" si="1"/>
        <v>7562.0388875714079</v>
      </c>
      <c r="AD4" s="53">
        <f t="shared" si="1"/>
        <v>7637.6592764471225</v>
      </c>
    </row>
    <row r="5" spans="1:30" x14ac:dyDescent="0.35">
      <c r="A5" s="33" t="s">
        <v>2</v>
      </c>
      <c r="B5" s="53">
        <f>'POM Portables GU'!W4+('POM Portables GU'!W4*0.01)</f>
        <v>989.85736800000006</v>
      </c>
      <c r="C5" s="53">
        <f t="shared" ref="C5:AD5" si="2">B5+(B5*0.01)</f>
        <v>999.75594168000009</v>
      </c>
      <c r="D5" s="53">
        <f t="shared" si="2"/>
        <v>1009.7535010968001</v>
      </c>
      <c r="E5" s="53">
        <f t="shared" si="2"/>
        <v>1019.8510361077681</v>
      </c>
      <c r="F5" s="53">
        <f t="shared" si="2"/>
        <v>1030.0495464688458</v>
      </c>
      <c r="G5" s="53">
        <f t="shared" si="2"/>
        <v>1040.3500419335344</v>
      </c>
      <c r="H5" s="53">
        <f t="shared" si="2"/>
        <v>1050.7535423528698</v>
      </c>
      <c r="I5" s="53">
        <f t="shared" si="2"/>
        <v>1061.2610777763985</v>
      </c>
      <c r="J5" s="53">
        <f t="shared" si="2"/>
        <v>1071.8736885541625</v>
      </c>
      <c r="K5" s="53">
        <f t="shared" si="2"/>
        <v>1082.5924254397041</v>
      </c>
      <c r="L5" s="53">
        <f t="shared" si="2"/>
        <v>1093.4183496941012</v>
      </c>
      <c r="M5" s="53">
        <f t="shared" si="2"/>
        <v>1104.3525331910421</v>
      </c>
      <c r="N5" s="53">
        <f t="shared" si="2"/>
        <v>1115.3960585229524</v>
      </c>
      <c r="O5" s="53">
        <f t="shared" si="2"/>
        <v>1126.5500191081819</v>
      </c>
      <c r="P5" s="53">
        <f t="shared" si="2"/>
        <v>1137.8155192992638</v>
      </c>
      <c r="Q5" s="53">
        <f t="shared" si="2"/>
        <v>1149.1936744922564</v>
      </c>
      <c r="R5" s="53">
        <f t="shared" si="2"/>
        <v>1160.685611237179</v>
      </c>
      <c r="S5" s="53">
        <f t="shared" si="2"/>
        <v>1172.2924673495509</v>
      </c>
      <c r="T5" s="53">
        <f t="shared" si="2"/>
        <v>1184.0153920230464</v>
      </c>
      <c r="U5" s="53">
        <f t="shared" si="2"/>
        <v>1195.8555459432769</v>
      </c>
      <c r="V5" s="53">
        <f t="shared" si="2"/>
        <v>1207.8141014027096</v>
      </c>
      <c r="W5" s="53">
        <f t="shared" si="2"/>
        <v>1219.8922424167367</v>
      </c>
      <c r="X5" s="53">
        <f t="shared" si="2"/>
        <v>1232.0911648409042</v>
      </c>
      <c r="Y5" s="53">
        <f t="shared" si="2"/>
        <v>1244.4120764893132</v>
      </c>
      <c r="Z5" s="53">
        <f t="shared" si="2"/>
        <v>1256.8561972542063</v>
      </c>
      <c r="AA5" s="53">
        <f t="shared" si="2"/>
        <v>1269.4247592267484</v>
      </c>
      <c r="AB5" s="53">
        <f t="shared" si="2"/>
        <v>1282.1190068190158</v>
      </c>
      <c r="AC5" s="53">
        <f t="shared" si="2"/>
        <v>1294.940196887206</v>
      </c>
      <c r="AD5" s="53">
        <f t="shared" si="2"/>
        <v>1307.889598856078</v>
      </c>
    </row>
    <row r="6" spans="1:30" x14ac:dyDescent="0.35">
      <c r="A6" s="33" t="s">
        <v>3</v>
      </c>
      <c r="B6" s="53">
        <f>'POM Portables GU'!W5+('POM Portables GU'!W5*0.01)</f>
        <v>1083.7703999999999</v>
      </c>
      <c r="C6" s="53">
        <f t="shared" ref="C6:AD6" si="3">B6+(B6*0.01)</f>
        <v>1094.6081039999999</v>
      </c>
      <c r="D6" s="53">
        <f t="shared" si="3"/>
        <v>1105.55418504</v>
      </c>
      <c r="E6" s="53">
        <f t="shared" si="3"/>
        <v>1116.6097268904</v>
      </c>
      <c r="F6" s="53">
        <f t="shared" si="3"/>
        <v>1127.775824159304</v>
      </c>
      <c r="G6" s="53">
        <f t="shared" si="3"/>
        <v>1139.0535824008971</v>
      </c>
      <c r="H6" s="53">
        <f t="shared" si="3"/>
        <v>1150.4441182249061</v>
      </c>
      <c r="I6" s="53">
        <f t="shared" si="3"/>
        <v>1161.9485594071552</v>
      </c>
      <c r="J6" s="53">
        <f t="shared" si="3"/>
        <v>1173.5680450012269</v>
      </c>
      <c r="K6" s="53">
        <f t="shared" si="3"/>
        <v>1185.3037254512392</v>
      </c>
      <c r="L6" s="53">
        <f t="shared" si="3"/>
        <v>1197.1567627057516</v>
      </c>
      <c r="M6" s="53">
        <f t="shared" si="3"/>
        <v>1209.1283303328091</v>
      </c>
      <c r="N6" s="53">
        <f t="shared" si="3"/>
        <v>1221.2196136361372</v>
      </c>
      <c r="O6" s="53">
        <f t="shared" si="3"/>
        <v>1233.4318097724986</v>
      </c>
      <c r="P6" s="53">
        <f t="shared" si="3"/>
        <v>1245.7661278702235</v>
      </c>
      <c r="Q6" s="53">
        <f t="shared" si="3"/>
        <v>1258.2237891489258</v>
      </c>
      <c r="R6" s="53">
        <f t="shared" si="3"/>
        <v>1270.8060270404151</v>
      </c>
      <c r="S6" s="53">
        <f t="shared" si="3"/>
        <v>1283.5140873108191</v>
      </c>
      <c r="T6" s="53">
        <f t="shared" si="3"/>
        <v>1296.3492281839274</v>
      </c>
      <c r="U6" s="53">
        <f t="shared" si="3"/>
        <v>1309.3127204657667</v>
      </c>
      <c r="V6" s="53">
        <f t="shared" si="3"/>
        <v>1322.4058476704245</v>
      </c>
      <c r="W6" s="53">
        <f t="shared" si="3"/>
        <v>1335.6299061471286</v>
      </c>
      <c r="X6" s="53">
        <f t="shared" si="3"/>
        <v>1348.9862052085998</v>
      </c>
      <c r="Y6" s="53">
        <f t="shared" si="3"/>
        <v>1362.4760672606858</v>
      </c>
      <c r="Z6" s="53">
        <f t="shared" si="3"/>
        <v>1376.1008279332927</v>
      </c>
      <c r="AA6" s="53">
        <f t="shared" si="3"/>
        <v>1389.8618362126256</v>
      </c>
      <c r="AB6" s="53">
        <f t="shared" si="3"/>
        <v>1403.7604545747517</v>
      </c>
      <c r="AC6" s="53">
        <f t="shared" si="3"/>
        <v>1417.7980591204994</v>
      </c>
      <c r="AD6" s="53">
        <f t="shared" si="3"/>
        <v>1431.9760397117043</v>
      </c>
    </row>
    <row r="7" spans="1:30" x14ac:dyDescent="0.35">
      <c r="A7" s="33" t="s">
        <v>4</v>
      </c>
      <c r="B7" s="53">
        <f>'POM Portables GU'!W6+('POM Portables GU'!W6*0.01)</f>
        <v>209.13060000000002</v>
      </c>
      <c r="C7" s="53">
        <f t="shared" ref="C7:AD7" si="4">B7+(B7*0.01)</f>
        <v>211.22190600000002</v>
      </c>
      <c r="D7" s="53">
        <f t="shared" si="4"/>
        <v>213.33412506000002</v>
      </c>
      <c r="E7" s="53">
        <f t="shared" si="4"/>
        <v>215.46746631060003</v>
      </c>
      <c r="F7" s="53">
        <f t="shared" si="4"/>
        <v>217.62214097370602</v>
      </c>
      <c r="G7" s="53">
        <f t="shared" si="4"/>
        <v>219.79836238344308</v>
      </c>
      <c r="H7" s="53">
        <f t="shared" si="4"/>
        <v>221.99634600727751</v>
      </c>
      <c r="I7" s="53">
        <f t="shared" si="4"/>
        <v>224.21630946735027</v>
      </c>
      <c r="J7" s="53">
        <f t="shared" si="4"/>
        <v>226.45847256202379</v>
      </c>
      <c r="K7" s="53">
        <f t="shared" si="4"/>
        <v>228.72305728764402</v>
      </c>
      <c r="L7" s="53">
        <f t="shared" si="4"/>
        <v>231.01028786052046</v>
      </c>
      <c r="M7" s="53">
        <f t="shared" si="4"/>
        <v>233.32039073912566</v>
      </c>
      <c r="N7" s="53">
        <f t="shared" si="4"/>
        <v>235.65359464651692</v>
      </c>
      <c r="O7" s="53">
        <f t="shared" si="4"/>
        <v>238.01013059298208</v>
      </c>
      <c r="P7" s="53">
        <f t="shared" si="4"/>
        <v>240.39023189891191</v>
      </c>
      <c r="Q7" s="53">
        <f t="shared" si="4"/>
        <v>242.79413421790102</v>
      </c>
      <c r="R7" s="53">
        <f t="shared" si="4"/>
        <v>245.22207556008001</v>
      </c>
      <c r="S7" s="53">
        <f t="shared" si="4"/>
        <v>247.67429631568081</v>
      </c>
      <c r="T7" s="53">
        <f t="shared" si="4"/>
        <v>250.1510392788376</v>
      </c>
      <c r="U7" s="53">
        <f t="shared" si="4"/>
        <v>252.65254967162599</v>
      </c>
      <c r="V7" s="53">
        <f t="shared" si="4"/>
        <v>255.17907516834225</v>
      </c>
      <c r="W7" s="53">
        <f t="shared" si="4"/>
        <v>257.73086592002568</v>
      </c>
      <c r="X7" s="53">
        <f t="shared" si="4"/>
        <v>260.30817457922592</v>
      </c>
      <c r="Y7" s="53">
        <f t="shared" si="4"/>
        <v>262.9112563250182</v>
      </c>
      <c r="Z7" s="53">
        <f t="shared" si="4"/>
        <v>265.5403688882684</v>
      </c>
      <c r="AA7" s="53">
        <f t="shared" si="4"/>
        <v>268.1957725771511</v>
      </c>
      <c r="AB7" s="53">
        <f t="shared" si="4"/>
        <v>270.8777303029226</v>
      </c>
      <c r="AC7" s="53">
        <f t="shared" si="4"/>
        <v>273.58650760595185</v>
      </c>
      <c r="AD7" s="53">
        <f t="shared" si="4"/>
        <v>276.32237268201135</v>
      </c>
    </row>
    <row r="8" spans="1:30" x14ac:dyDescent="0.35">
      <c r="A8" s="33" t="s">
        <v>5</v>
      </c>
      <c r="B8" s="53">
        <f>'POM Portables GU'!W7+('POM Portables GU'!W7*0.01)</f>
        <v>5112.8825999999999</v>
      </c>
      <c r="C8" s="53">
        <f t="shared" ref="C8:AD8" si="5">B8+(B8*0.01)</f>
        <v>5164.011426</v>
      </c>
      <c r="D8" s="53">
        <f t="shared" si="5"/>
        <v>5215.6515402599998</v>
      </c>
      <c r="E8" s="53">
        <f t="shared" si="5"/>
        <v>5267.8080556626001</v>
      </c>
      <c r="F8" s="53">
        <f t="shared" si="5"/>
        <v>5320.486136219226</v>
      </c>
      <c r="G8" s="53">
        <f t="shared" si="5"/>
        <v>5373.6909975814178</v>
      </c>
      <c r="H8" s="53">
        <f t="shared" si="5"/>
        <v>5427.4279075572322</v>
      </c>
      <c r="I8" s="53">
        <f t="shared" si="5"/>
        <v>5481.7021866328041</v>
      </c>
      <c r="J8" s="53">
        <f t="shared" si="5"/>
        <v>5536.5192084991322</v>
      </c>
      <c r="K8" s="53">
        <f t="shared" si="5"/>
        <v>5591.8844005841238</v>
      </c>
      <c r="L8" s="53">
        <f t="shared" si="5"/>
        <v>5647.8032445899653</v>
      </c>
      <c r="M8" s="53">
        <f t="shared" si="5"/>
        <v>5704.2812770358651</v>
      </c>
      <c r="N8" s="53">
        <f t="shared" si="5"/>
        <v>5761.324089806224</v>
      </c>
      <c r="O8" s="53">
        <f t="shared" si="5"/>
        <v>5818.9373307042861</v>
      </c>
      <c r="P8" s="53">
        <f t="shared" si="5"/>
        <v>5877.1267040113289</v>
      </c>
      <c r="Q8" s="53">
        <f t="shared" si="5"/>
        <v>5935.8979710514423</v>
      </c>
      <c r="R8" s="53">
        <f t="shared" si="5"/>
        <v>5995.2569507619564</v>
      </c>
      <c r="S8" s="53">
        <f t="shared" si="5"/>
        <v>6055.2095202695764</v>
      </c>
      <c r="T8" s="53">
        <f t="shared" si="5"/>
        <v>6115.7616154722718</v>
      </c>
      <c r="U8" s="53">
        <f t="shared" si="5"/>
        <v>6176.9192316269946</v>
      </c>
      <c r="V8" s="53">
        <f t="shared" si="5"/>
        <v>6238.6884239432648</v>
      </c>
      <c r="W8" s="53">
        <f t="shared" si="5"/>
        <v>6301.075308182697</v>
      </c>
      <c r="X8" s="53">
        <f t="shared" si="5"/>
        <v>6364.0860612645238</v>
      </c>
      <c r="Y8" s="53">
        <f t="shared" si="5"/>
        <v>6427.7269218771689</v>
      </c>
      <c r="Z8" s="53">
        <f t="shared" si="5"/>
        <v>6492.0041910959408</v>
      </c>
      <c r="AA8" s="53">
        <f t="shared" si="5"/>
        <v>6556.9242330069001</v>
      </c>
      <c r="AB8" s="53">
        <f t="shared" si="5"/>
        <v>6622.4934753369689</v>
      </c>
      <c r="AC8" s="53">
        <f t="shared" si="5"/>
        <v>6688.7184100903387</v>
      </c>
      <c r="AD8" s="53">
        <f t="shared" si="5"/>
        <v>6755.6055941912418</v>
      </c>
    </row>
    <row r="9" spans="1:30" x14ac:dyDescent="0.35">
      <c r="A9" s="33" t="s">
        <v>6</v>
      </c>
      <c r="B9" s="53">
        <f>'POM Portables GU'!W8+('POM Portables GU'!W8*0.01)</f>
        <v>5056.0600000000004</v>
      </c>
      <c r="C9" s="53">
        <f t="shared" ref="C9:AD9" si="6">B9+(B9*0.01)</f>
        <v>5106.6206000000002</v>
      </c>
      <c r="D9" s="53">
        <f t="shared" si="6"/>
        <v>5157.6868060000006</v>
      </c>
      <c r="E9" s="53">
        <f t="shared" si="6"/>
        <v>5209.263674060001</v>
      </c>
      <c r="F9" s="53">
        <f t="shared" si="6"/>
        <v>5261.356310800601</v>
      </c>
      <c r="G9" s="53">
        <f t="shared" si="6"/>
        <v>5313.969873908607</v>
      </c>
      <c r="H9" s="53">
        <f t="shared" si="6"/>
        <v>5367.1095726476933</v>
      </c>
      <c r="I9" s="53">
        <f t="shared" si="6"/>
        <v>5420.7806683741701</v>
      </c>
      <c r="J9" s="53">
        <f t="shared" si="6"/>
        <v>5474.9884750579122</v>
      </c>
      <c r="K9" s="53">
        <f t="shared" si="6"/>
        <v>5529.7383598084916</v>
      </c>
      <c r="L9" s="53">
        <f t="shared" si="6"/>
        <v>5585.0357434065763</v>
      </c>
      <c r="M9" s="53">
        <f t="shared" si="6"/>
        <v>5640.886100840642</v>
      </c>
      <c r="N9" s="53">
        <f t="shared" si="6"/>
        <v>5697.2949618490484</v>
      </c>
      <c r="O9" s="53">
        <f t="shared" si="6"/>
        <v>5754.2679114675393</v>
      </c>
      <c r="P9" s="53">
        <f t="shared" si="6"/>
        <v>5811.8105905822149</v>
      </c>
      <c r="Q9" s="53">
        <f t="shared" si="6"/>
        <v>5869.9286964880366</v>
      </c>
      <c r="R9" s="53">
        <f t="shared" si="6"/>
        <v>5928.6279834529169</v>
      </c>
      <c r="S9" s="53">
        <f t="shared" si="6"/>
        <v>5987.9142632874464</v>
      </c>
      <c r="T9" s="53">
        <f t="shared" si="6"/>
        <v>6047.7934059203208</v>
      </c>
      <c r="U9" s="53">
        <f t="shared" si="6"/>
        <v>6108.2713399795239</v>
      </c>
      <c r="V9" s="53">
        <f t="shared" si="6"/>
        <v>6169.3540533793193</v>
      </c>
      <c r="W9" s="53">
        <f t="shared" si="6"/>
        <v>6231.0475939131129</v>
      </c>
      <c r="X9" s="53">
        <f t="shared" si="6"/>
        <v>6293.3580698522437</v>
      </c>
      <c r="Y9" s="53">
        <f t="shared" si="6"/>
        <v>6356.2916505507665</v>
      </c>
      <c r="Z9" s="53">
        <f t="shared" si="6"/>
        <v>6419.8545670562744</v>
      </c>
      <c r="AA9" s="53">
        <f t="shared" si="6"/>
        <v>6484.0531127268368</v>
      </c>
      <c r="AB9" s="53">
        <f t="shared" si="6"/>
        <v>6548.893643854105</v>
      </c>
      <c r="AC9" s="53">
        <f t="shared" si="6"/>
        <v>6614.3825802926458</v>
      </c>
      <c r="AD9" s="53">
        <f t="shared" si="6"/>
        <v>6680.5264060955724</v>
      </c>
    </row>
    <row r="10" spans="1:30" x14ac:dyDescent="0.35">
      <c r="A10" s="33" t="s">
        <v>7</v>
      </c>
      <c r="B10" s="53">
        <f>'POM Portables GU'!W9+('POM Portables GU'!W9*0.01)</f>
        <v>558.36840000000007</v>
      </c>
      <c r="C10" s="53">
        <f t="shared" ref="C10:AD10" si="7">B10+(B10*0.01)</f>
        <v>563.95208400000001</v>
      </c>
      <c r="D10" s="53">
        <f t="shared" si="7"/>
        <v>569.59160484000006</v>
      </c>
      <c r="E10" s="53">
        <f t="shared" si="7"/>
        <v>575.28752088840008</v>
      </c>
      <c r="F10" s="53">
        <f t="shared" si="7"/>
        <v>581.04039609728409</v>
      </c>
      <c r="G10" s="53">
        <f t="shared" si="7"/>
        <v>586.85080005825694</v>
      </c>
      <c r="H10" s="53">
        <f t="shared" si="7"/>
        <v>592.71930805883949</v>
      </c>
      <c r="I10" s="53">
        <f t="shared" si="7"/>
        <v>598.64650113942787</v>
      </c>
      <c r="J10" s="53">
        <f t="shared" si="7"/>
        <v>604.6329661508222</v>
      </c>
      <c r="K10" s="53">
        <f t="shared" si="7"/>
        <v>610.67929581233045</v>
      </c>
      <c r="L10" s="53">
        <f t="shared" si="7"/>
        <v>616.78608877045372</v>
      </c>
      <c r="M10" s="53">
        <f t="shared" si="7"/>
        <v>622.95394965815831</v>
      </c>
      <c r="N10" s="53">
        <f t="shared" si="7"/>
        <v>629.18348915473985</v>
      </c>
      <c r="O10" s="53">
        <f t="shared" si="7"/>
        <v>635.47532404628726</v>
      </c>
      <c r="P10" s="53">
        <f t="shared" si="7"/>
        <v>641.83007728675011</v>
      </c>
      <c r="Q10" s="53">
        <f t="shared" si="7"/>
        <v>648.24837805961761</v>
      </c>
      <c r="R10" s="53">
        <f t="shared" si="7"/>
        <v>654.73086184021383</v>
      </c>
      <c r="S10" s="53">
        <f t="shared" si="7"/>
        <v>661.27817045861593</v>
      </c>
      <c r="T10" s="53">
        <f t="shared" si="7"/>
        <v>667.89095216320209</v>
      </c>
      <c r="U10" s="53">
        <f t="shared" si="7"/>
        <v>674.56986168483411</v>
      </c>
      <c r="V10" s="53">
        <f t="shared" si="7"/>
        <v>681.31556030168247</v>
      </c>
      <c r="W10" s="53">
        <f t="shared" si="7"/>
        <v>688.12871590469933</v>
      </c>
      <c r="X10" s="53">
        <f t="shared" si="7"/>
        <v>695.01000306374635</v>
      </c>
      <c r="Y10" s="53">
        <f t="shared" si="7"/>
        <v>701.96010309438384</v>
      </c>
      <c r="Z10" s="53">
        <f t="shared" si="7"/>
        <v>708.97970412532766</v>
      </c>
      <c r="AA10" s="53">
        <f t="shared" si="7"/>
        <v>716.06950116658095</v>
      </c>
      <c r="AB10" s="53">
        <f t="shared" si="7"/>
        <v>723.23019617824673</v>
      </c>
      <c r="AC10" s="53">
        <f t="shared" si="7"/>
        <v>730.4624981400292</v>
      </c>
      <c r="AD10" s="53">
        <f t="shared" si="7"/>
        <v>737.76712312142945</v>
      </c>
    </row>
    <row r="11" spans="1:30" x14ac:dyDescent="0.35">
      <c r="A11" s="33" t="s">
        <v>8</v>
      </c>
      <c r="B11" s="53">
        <f>'POM Portables GU'!W10+('POM Portables GU'!W10*0.01)</f>
        <v>3735.5052000000001</v>
      </c>
      <c r="C11" s="53">
        <f t="shared" ref="C11:AD11" si="8">B11+(B11*0.01)</f>
        <v>3772.8602519999999</v>
      </c>
      <c r="D11" s="53">
        <f t="shared" si="8"/>
        <v>3810.58885452</v>
      </c>
      <c r="E11" s="53">
        <f t="shared" si="8"/>
        <v>3848.6947430651999</v>
      </c>
      <c r="F11" s="53">
        <f t="shared" si="8"/>
        <v>3887.1816904958519</v>
      </c>
      <c r="G11" s="53">
        <f t="shared" si="8"/>
        <v>3926.0535074008103</v>
      </c>
      <c r="H11" s="53">
        <f t="shared" si="8"/>
        <v>3965.3140424748185</v>
      </c>
      <c r="I11" s="53">
        <f t="shared" si="8"/>
        <v>4004.9671828995665</v>
      </c>
      <c r="J11" s="53">
        <f t="shared" si="8"/>
        <v>4045.0168547285621</v>
      </c>
      <c r="K11" s="53">
        <f t="shared" si="8"/>
        <v>4085.4670232758476</v>
      </c>
      <c r="L11" s="53">
        <f t="shared" si="8"/>
        <v>4126.3216935086057</v>
      </c>
      <c r="M11" s="53">
        <f t="shared" si="8"/>
        <v>4167.584910443692</v>
      </c>
      <c r="N11" s="53">
        <f t="shared" si="8"/>
        <v>4209.2607595481286</v>
      </c>
      <c r="O11" s="53">
        <f t="shared" si="8"/>
        <v>4251.3533671436098</v>
      </c>
      <c r="P11" s="53">
        <f t="shared" si="8"/>
        <v>4293.8669008150455</v>
      </c>
      <c r="Q11" s="53">
        <f t="shared" si="8"/>
        <v>4336.8055698231956</v>
      </c>
      <c r="R11" s="53">
        <f t="shared" si="8"/>
        <v>4380.1736255214273</v>
      </c>
      <c r="S11" s="53">
        <f t="shared" si="8"/>
        <v>4423.9753617766419</v>
      </c>
      <c r="T11" s="53">
        <f t="shared" si="8"/>
        <v>4468.2151153944087</v>
      </c>
      <c r="U11" s="53">
        <f t="shared" si="8"/>
        <v>4512.8972665483525</v>
      </c>
      <c r="V11" s="53">
        <f t="shared" si="8"/>
        <v>4558.0262392138357</v>
      </c>
      <c r="W11" s="53">
        <f t="shared" si="8"/>
        <v>4603.6065016059738</v>
      </c>
      <c r="X11" s="53">
        <f t="shared" si="8"/>
        <v>4649.6425666220339</v>
      </c>
      <c r="Y11" s="53">
        <f t="shared" si="8"/>
        <v>4696.1389922882545</v>
      </c>
      <c r="Z11" s="53">
        <f t="shared" si="8"/>
        <v>4743.100382211137</v>
      </c>
      <c r="AA11" s="53">
        <f t="shared" si="8"/>
        <v>4790.5313860332481</v>
      </c>
      <c r="AB11" s="53">
        <f t="shared" si="8"/>
        <v>4838.4366998935802</v>
      </c>
      <c r="AC11" s="53">
        <f t="shared" si="8"/>
        <v>4886.8210668925158</v>
      </c>
      <c r="AD11" s="53">
        <f t="shared" si="8"/>
        <v>4935.6892775614406</v>
      </c>
    </row>
    <row r="12" spans="1:30" x14ac:dyDescent="0.35">
      <c r="A12" s="33" t="s">
        <v>9</v>
      </c>
      <c r="B12" s="53">
        <f>'POM Portables GU'!W11+('POM Portables GU'!W11*0.01)</f>
        <v>36049.7886</v>
      </c>
      <c r="C12" s="53">
        <f t="shared" ref="C12:AD12" si="9">B12+(B12*0.01)</f>
        <v>36410.286485999997</v>
      </c>
      <c r="D12" s="53">
        <f t="shared" si="9"/>
        <v>36774.389350859994</v>
      </c>
      <c r="E12" s="53">
        <f t="shared" si="9"/>
        <v>37142.133244368597</v>
      </c>
      <c r="F12" s="53">
        <f t="shared" si="9"/>
        <v>37513.554576812283</v>
      </c>
      <c r="G12" s="53">
        <f t="shared" si="9"/>
        <v>37888.690122580403</v>
      </c>
      <c r="H12" s="53">
        <f t="shared" si="9"/>
        <v>38267.57702380621</v>
      </c>
      <c r="I12" s="53">
        <f t="shared" si="9"/>
        <v>38650.252794044274</v>
      </c>
      <c r="J12" s="53">
        <f t="shared" si="9"/>
        <v>39036.755321984718</v>
      </c>
      <c r="K12" s="53">
        <f t="shared" si="9"/>
        <v>39427.122875204564</v>
      </c>
      <c r="L12" s="53">
        <f t="shared" si="9"/>
        <v>39821.394103956613</v>
      </c>
      <c r="M12" s="53">
        <f t="shared" si="9"/>
        <v>40219.608044996181</v>
      </c>
      <c r="N12" s="53">
        <f t="shared" si="9"/>
        <v>40621.804125446142</v>
      </c>
      <c r="O12" s="53">
        <f t="shared" si="9"/>
        <v>41028.022166700604</v>
      </c>
      <c r="P12" s="53">
        <f t="shared" si="9"/>
        <v>41438.302388367607</v>
      </c>
      <c r="Q12" s="53">
        <f t="shared" si="9"/>
        <v>41852.685412251281</v>
      </c>
      <c r="R12" s="53">
        <f t="shared" si="9"/>
        <v>42271.212266373797</v>
      </c>
      <c r="S12" s="53">
        <f t="shared" si="9"/>
        <v>42693.924389037536</v>
      </c>
      <c r="T12" s="53">
        <f t="shared" si="9"/>
        <v>43120.863632927911</v>
      </c>
      <c r="U12" s="53">
        <f t="shared" si="9"/>
        <v>43552.072269257187</v>
      </c>
      <c r="V12" s="53">
        <f t="shared" si="9"/>
        <v>43987.592991949758</v>
      </c>
      <c r="W12" s="53">
        <f t="shared" si="9"/>
        <v>44427.468921869258</v>
      </c>
      <c r="X12" s="53">
        <f t="shared" si="9"/>
        <v>44871.74361108795</v>
      </c>
      <c r="Y12" s="53">
        <f t="shared" si="9"/>
        <v>45320.461047198827</v>
      </c>
      <c r="Z12" s="53">
        <f t="shared" si="9"/>
        <v>45773.665657670812</v>
      </c>
      <c r="AA12" s="53">
        <f t="shared" si="9"/>
        <v>46231.40231424752</v>
      </c>
      <c r="AB12" s="53">
        <f t="shared" si="9"/>
        <v>46693.716337389997</v>
      </c>
      <c r="AC12" s="53">
        <f t="shared" si="9"/>
        <v>47160.653500763896</v>
      </c>
      <c r="AD12" s="53">
        <f t="shared" si="9"/>
        <v>47632.260035771535</v>
      </c>
    </row>
    <row r="13" spans="1:30" x14ac:dyDescent="0.35">
      <c r="A13" s="33" t="s">
        <v>10</v>
      </c>
      <c r="B13" s="53">
        <f>'POM Portables GU'!W12+('POM Portables GU'!W12*0.01)</f>
        <v>63842.1</v>
      </c>
      <c r="C13" s="53">
        <f t="shared" ref="C13:AD13" si="10">B13+(B13*0.01)</f>
        <v>64480.521000000001</v>
      </c>
      <c r="D13" s="53">
        <f t="shared" si="10"/>
        <v>65125.326209999999</v>
      </c>
      <c r="E13" s="53">
        <f t="shared" si="10"/>
        <v>65776.579472099998</v>
      </c>
      <c r="F13" s="53">
        <f t="shared" si="10"/>
        <v>66434.345266820994</v>
      </c>
      <c r="G13" s="53">
        <f t="shared" si="10"/>
        <v>67098.688719489204</v>
      </c>
      <c r="H13" s="53">
        <f t="shared" si="10"/>
        <v>67769.67560668409</v>
      </c>
      <c r="I13" s="53">
        <f t="shared" si="10"/>
        <v>68447.372362750932</v>
      </c>
      <c r="J13" s="53">
        <f t="shared" si="10"/>
        <v>69131.846086378442</v>
      </c>
      <c r="K13" s="53">
        <f t="shared" si="10"/>
        <v>69823.164547242224</v>
      </c>
      <c r="L13" s="53">
        <f t="shared" si="10"/>
        <v>70521.396192714645</v>
      </c>
      <c r="M13" s="53">
        <f t="shared" si="10"/>
        <v>71226.610154641792</v>
      </c>
      <c r="N13" s="53">
        <f t="shared" si="10"/>
        <v>71938.876256188203</v>
      </c>
      <c r="O13" s="53">
        <f t="shared" si="10"/>
        <v>72658.265018750084</v>
      </c>
      <c r="P13" s="53">
        <f t="shared" si="10"/>
        <v>73384.847668937582</v>
      </c>
      <c r="Q13" s="53">
        <f t="shared" si="10"/>
        <v>74118.696145626964</v>
      </c>
      <c r="R13" s="53">
        <f t="shared" si="10"/>
        <v>74859.883107083238</v>
      </c>
      <c r="S13" s="53">
        <f t="shared" si="10"/>
        <v>75608.481938154073</v>
      </c>
      <c r="T13" s="53">
        <f t="shared" si="10"/>
        <v>76364.56675753562</v>
      </c>
      <c r="U13" s="53">
        <f t="shared" si="10"/>
        <v>77128.212425110978</v>
      </c>
      <c r="V13" s="53">
        <f t="shared" si="10"/>
        <v>77899.494549362091</v>
      </c>
      <c r="W13" s="53">
        <f t="shared" si="10"/>
        <v>78678.489494855705</v>
      </c>
      <c r="X13" s="53">
        <f t="shared" si="10"/>
        <v>79465.274389804268</v>
      </c>
      <c r="Y13" s="53">
        <f t="shared" si="10"/>
        <v>80259.927133702309</v>
      </c>
      <c r="Z13" s="53">
        <f t="shared" si="10"/>
        <v>81062.526405039331</v>
      </c>
      <c r="AA13" s="53">
        <f t="shared" si="10"/>
        <v>81873.151669089726</v>
      </c>
      <c r="AB13" s="53">
        <f t="shared" si="10"/>
        <v>82691.883185780622</v>
      </c>
      <c r="AC13" s="53">
        <f t="shared" si="10"/>
        <v>83518.802017638431</v>
      </c>
      <c r="AD13" s="53">
        <f t="shared" si="10"/>
        <v>84353.990037814816</v>
      </c>
    </row>
    <row r="14" spans="1:30" x14ac:dyDescent="0.35">
      <c r="A14" s="33" t="s">
        <v>11</v>
      </c>
      <c r="B14" s="53">
        <f>'POM Portables GU'!W13+('POM Portables GU'!W13*0.01)</f>
        <v>2899.71</v>
      </c>
      <c r="C14" s="53">
        <f t="shared" ref="C14:AD14" si="11">B14+(B14*0.01)</f>
        <v>2928.7071000000001</v>
      </c>
      <c r="D14" s="53">
        <f t="shared" si="11"/>
        <v>2957.9941710000003</v>
      </c>
      <c r="E14" s="53">
        <f t="shared" si="11"/>
        <v>2987.5741127100005</v>
      </c>
      <c r="F14" s="53">
        <f t="shared" si="11"/>
        <v>3017.4498538371004</v>
      </c>
      <c r="G14" s="53">
        <f t="shared" si="11"/>
        <v>3047.6243523754715</v>
      </c>
      <c r="H14" s="53">
        <f t="shared" si="11"/>
        <v>3078.1005958992264</v>
      </c>
      <c r="I14" s="53">
        <f t="shared" si="11"/>
        <v>3108.8816018582188</v>
      </c>
      <c r="J14" s="53">
        <f t="shared" si="11"/>
        <v>3139.9704178768011</v>
      </c>
      <c r="K14" s="53">
        <f t="shared" si="11"/>
        <v>3171.370122055569</v>
      </c>
      <c r="L14" s="53">
        <f t="shared" si="11"/>
        <v>3203.0838232761248</v>
      </c>
      <c r="M14" s="53">
        <f t="shared" si="11"/>
        <v>3235.114661508886</v>
      </c>
      <c r="N14" s="53">
        <f t="shared" si="11"/>
        <v>3267.465808123975</v>
      </c>
      <c r="O14" s="53">
        <f t="shared" si="11"/>
        <v>3300.1404662052146</v>
      </c>
      <c r="P14" s="53">
        <f t="shared" si="11"/>
        <v>3333.1418708672668</v>
      </c>
      <c r="Q14" s="53">
        <f t="shared" si="11"/>
        <v>3366.4732895759394</v>
      </c>
      <c r="R14" s="53">
        <f t="shared" si="11"/>
        <v>3400.1380224716986</v>
      </c>
      <c r="S14" s="53">
        <f t="shared" si="11"/>
        <v>3434.1394026964158</v>
      </c>
      <c r="T14" s="53">
        <f t="shared" si="11"/>
        <v>3468.4807967233801</v>
      </c>
      <c r="U14" s="53">
        <f t="shared" si="11"/>
        <v>3503.1656046906137</v>
      </c>
      <c r="V14" s="53">
        <f t="shared" si="11"/>
        <v>3538.1972607375196</v>
      </c>
      <c r="W14" s="53">
        <f t="shared" si="11"/>
        <v>3573.5792333448949</v>
      </c>
      <c r="X14" s="53">
        <f t="shared" si="11"/>
        <v>3609.3150256783438</v>
      </c>
      <c r="Y14" s="53">
        <f t="shared" si="11"/>
        <v>3645.408175935127</v>
      </c>
      <c r="Z14" s="53">
        <f t="shared" si="11"/>
        <v>3681.8622576944781</v>
      </c>
      <c r="AA14" s="53">
        <f t="shared" si="11"/>
        <v>3718.6808802714227</v>
      </c>
      <c r="AB14" s="53">
        <f t="shared" si="11"/>
        <v>3755.8676890741367</v>
      </c>
      <c r="AC14" s="53">
        <f t="shared" si="11"/>
        <v>3793.4263659648782</v>
      </c>
      <c r="AD14" s="53">
        <f t="shared" si="11"/>
        <v>3831.3606296245271</v>
      </c>
    </row>
    <row r="15" spans="1:30" x14ac:dyDescent="0.35">
      <c r="A15" s="33" t="s">
        <v>12</v>
      </c>
      <c r="B15" s="53">
        <f>'POM Portables GU'!W14+('POM Portables GU'!W14*0.01)</f>
        <v>2582.7113999999997</v>
      </c>
      <c r="C15" s="53">
        <f t="shared" ref="C15:AD15" si="12">B15+(B15*0.01)</f>
        <v>2608.5385139999999</v>
      </c>
      <c r="D15" s="53">
        <f t="shared" si="12"/>
        <v>2634.62389914</v>
      </c>
      <c r="E15" s="53">
        <f t="shared" si="12"/>
        <v>2660.9701381313998</v>
      </c>
      <c r="F15" s="53">
        <f t="shared" si="12"/>
        <v>2687.579839512714</v>
      </c>
      <c r="G15" s="53">
        <f t="shared" si="12"/>
        <v>2714.4556379078413</v>
      </c>
      <c r="H15" s="53">
        <f t="shared" si="12"/>
        <v>2741.6001942869198</v>
      </c>
      <c r="I15" s="53">
        <f t="shared" si="12"/>
        <v>2769.0161962297889</v>
      </c>
      <c r="J15" s="53">
        <f t="shared" si="12"/>
        <v>2796.7063581920866</v>
      </c>
      <c r="K15" s="53">
        <f t="shared" si="12"/>
        <v>2824.6734217740072</v>
      </c>
      <c r="L15" s="53">
        <f t="shared" si="12"/>
        <v>2852.9201559917474</v>
      </c>
      <c r="M15" s="53">
        <f t="shared" si="12"/>
        <v>2881.4493575516649</v>
      </c>
      <c r="N15" s="53">
        <f t="shared" si="12"/>
        <v>2910.2638511271816</v>
      </c>
      <c r="O15" s="53">
        <f t="shared" si="12"/>
        <v>2939.3664896384535</v>
      </c>
      <c r="P15" s="53">
        <f t="shared" si="12"/>
        <v>2968.760154534838</v>
      </c>
      <c r="Q15" s="53">
        <f t="shared" si="12"/>
        <v>2998.4477560801865</v>
      </c>
      <c r="R15" s="53">
        <f t="shared" si="12"/>
        <v>3028.4322336409882</v>
      </c>
      <c r="S15" s="53">
        <f t="shared" si="12"/>
        <v>3058.716555977398</v>
      </c>
      <c r="T15" s="53">
        <f t="shared" si="12"/>
        <v>3089.3037215371719</v>
      </c>
      <c r="U15" s="53">
        <f t="shared" si="12"/>
        <v>3120.1967587525437</v>
      </c>
      <c r="V15" s="53">
        <f t="shared" si="12"/>
        <v>3151.3987263400691</v>
      </c>
      <c r="W15" s="53">
        <f t="shared" si="12"/>
        <v>3182.9127136034699</v>
      </c>
      <c r="X15" s="53">
        <f t="shared" si="12"/>
        <v>3214.7418407395048</v>
      </c>
      <c r="Y15" s="53">
        <f t="shared" si="12"/>
        <v>3246.8892591468998</v>
      </c>
      <c r="Z15" s="53">
        <f t="shared" si="12"/>
        <v>3279.3581517383686</v>
      </c>
      <c r="AA15" s="53">
        <f t="shared" si="12"/>
        <v>3312.1517332557523</v>
      </c>
      <c r="AB15" s="53">
        <f t="shared" si="12"/>
        <v>3345.27325058831</v>
      </c>
      <c r="AC15" s="53">
        <f t="shared" si="12"/>
        <v>3378.725983094193</v>
      </c>
      <c r="AD15" s="53">
        <f t="shared" si="12"/>
        <v>3412.5132429251348</v>
      </c>
    </row>
    <row r="16" spans="1:30" x14ac:dyDescent="0.35">
      <c r="A16" s="33" t="s">
        <v>13</v>
      </c>
      <c r="B16" s="53">
        <f>'POM Portables GU'!W15+('POM Portables GU'!W15*0.01)</f>
        <v>1879.4794894077515</v>
      </c>
      <c r="C16" s="53">
        <f t="shared" ref="C16:AD16" si="13">B16+(B16*0.01)</f>
        <v>1898.2742843018291</v>
      </c>
      <c r="D16" s="53">
        <f t="shared" si="13"/>
        <v>1917.2570271448474</v>
      </c>
      <c r="E16" s="53">
        <f t="shared" si="13"/>
        <v>1936.4295974162958</v>
      </c>
      <c r="F16" s="53">
        <f t="shared" si="13"/>
        <v>1955.7938933904588</v>
      </c>
      <c r="G16" s="53">
        <f t="shared" si="13"/>
        <v>1975.3518323243634</v>
      </c>
      <c r="H16" s="53">
        <f t="shared" si="13"/>
        <v>1995.1053506476071</v>
      </c>
      <c r="I16" s="53">
        <f t="shared" si="13"/>
        <v>2015.0564041540831</v>
      </c>
      <c r="J16" s="53">
        <f t="shared" si="13"/>
        <v>2035.2069681956239</v>
      </c>
      <c r="K16" s="53">
        <f t="shared" si="13"/>
        <v>2055.5590378775801</v>
      </c>
      <c r="L16" s="53">
        <f t="shared" si="13"/>
        <v>2076.1146282563559</v>
      </c>
      <c r="M16" s="53">
        <f t="shared" si="13"/>
        <v>2096.8757745389194</v>
      </c>
      <c r="N16" s="53">
        <f t="shared" si="13"/>
        <v>2117.8445322843086</v>
      </c>
      <c r="O16" s="53">
        <f t="shared" si="13"/>
        <v>2139.0229776071515</v>
      </c>
      <c r="P16" s="53">
        <f t="shared" si="13"/>
        <v>2160.4132073832229</v>
      </c>
      <c r="Q16" s="53">
        <f t="shared" si="13"/>
        <v>2182.0173394570552</v>
      </c>
      <c r="R16" s="53">
        <f t="shared" si="13"/>
        <v>2203.8375128516259</v>
      </c>
      <c r="S16" s="53">
        <f t="shared" si="13"/>
        <v>2225.8758879801421</v>
      </c>
      <c r="T16" s="53">
        <f t="shared" si="13"/>
        <v>2248.1346468599436</v>
      </c>
      <c r="U16" s="53">
        <f t="shared" si="13"/>
        <v>2270.615993328543</v>
      </c>
      <c r="V16" s="53">
        <f t="shared" si="13"/>
        <v>2293.3221532618286</v>
      </c>
      <c r="W16" s="53">
        <f t="shared" si="13"/>
        <v>2316.2553747944467</v>
      </c>
      <c r="X16" s="53">
        <f t="shared" si="13"/>
        <v>2339.4179285423911</v>
      </c>
      <c r="Y16" s="53">
        <f t="shared" si="13"/>
        <v>2362.812107827815</v>
      </c>
      <c r="Z16" s="53">
        <f t="shared" si="13"/>
        <v>2386.4402289060931</v>
      </c>
      <c r="AA16" s="53">
        <f t="shared" si="13"/>
        <v>2410.3046311951539</v>
      </c>
      <c r="AB16" s="53">
        <f t="shared" si="13"/>
        <v>2434.4076775071053</v>
      </c>
      <c r="AC16" s="53">
        <f t="shared" si="13"/>
        <v>2458.7517542821765</v>
      </c>
      <c r="AD16" s="53">
        <f t="shared" si="13"/>
        <v>2483.3392718249984</v>
      </c>
    </row>
    <row r="17" spans="1:30" x14ac:dyDescent="0.35">
      <c r="A17" s="33" t="s">
        <v>14</v>
      </c>
      <c r="B17" s="53">
        <f>'POM Portables GU'!W16+('POM Portables GU'!W16*0.01)</f>
        <v>3649.9986000000004</v>
      </c>
      <c r="C17" s="53">
        <f t="shared" ref="C17:AD17" si="14">B17+(B17*0.01)</f>
        <v>3686.4985860000002</v>
      </c>
      <c r="D17" s="53">
        <f t="shared" si="14"/>
        <v>3723.3635718600003</v>
      </c>
      <c r="E17" s="53">
        <f t="shared" si="14"/>
        <v>3760.5972075786003</v>
      </c>
      <c r="F17" s="53">
        <f t="shared" si="14"/>
        <v>3798.2031796543865</v>
      </c>
      <c r="G17" s="53">
        <f t="shared" si="14"/>
        <v>3836.1852114509302</v>
      </c>
      <c r="H17" s="53">
        <f t="shared" si="14"/>
        <v>3874.5470635654397</v>
      </c>
      <c r="I17" s="53">
        <f t="shared" si="14"/>
        <v>3913.292534201094</v>
      </c>
      <c r="J17" s="53">
        <f t="shared" si="14"/>
        <v>3952.4254595431048</v>
      </c>
      <c r="K17" s="53">
        <f t="shared" si="14"/>
        <v>3991.9497141385359</v>
      </c>
      <c r="L17" s="53">
        <f t="shared" si="14"/>
        <v>4031.8692112799213</v>
      </c>
      <c r="M17" s="53">
        <f t="shared" si="14"/>
        <v>4072.1879033927203</v>
      </c>
      <c r="N17" s="53">
        <f t="shared" si="14"/>
        <v>4112.9097824266473</v>
      </c>
      <c r="O17" s="53">
        <f t="shared" si="14"/>
        <v>4154.0388802509142</v>
      </c>
      <c r="P17" s="53">
        <f t="shared" si="14"/>
        <v>4195.5792690534236</v>
      </c>
      <c r="Q17" s="53">
        <f t="shared" si="14"/>
        <v>4237.5350617439581</v>
      </c>
      <c r="R17" s="53">
        <f t="shared" si="14"/>
        <v>4279.9104123613979</v>
      </c>
      <c r="S17" s="53">
        <f t="shared" si="14"/>
        <v>4322.7095164850116</v>
      </c>
      <c r="T17" s="53">
        <f t="shared" si="14"/>
        <v>4365.9366116498613</v>
      </c>
      <c r="U17" s="53">
        <f t="shared" si="14"/>
        <v>4409.5959777663602</v>
      </c>
      <c r="V17" s="53">
        <f t="shared" si="14"/>
        <v>4453.6919375440239</v>
      </c>
      <c r="W17" s="53">
        <f t="shared" si="14"/>
        <v>4498.2288569194643</v>
      </c>
      <c r="X17" s="53">
        <f t="shared" si="14"/>
        <v>4543.211145488659</v>
      </c>
      <c r="Y17" s="53">
        <f t="shared" si="14"/>
        <v>4588.6432569435456</v>
      </c>
      <c r="Z17" s="53">
        <f t="shared" si="14"/>
        <v>4634.5296895129813</v>
      </c>
      <c r="AA17" s="53">
        <f t="shared" si="14"/>
        <v>4680.874986408111</v>
      </c>
      <c r="AB17" s="53">
        <f t="shared" si="14"/>
        <v>4727.6837362721917</v>
      </c>
      <c r="AC17" s="53">
        <f t="shared" si="14"/>
        <v>4774.960573634914</v>
      </c>
      <c r="AD17" s="53">
        <f t="shared" si="14"/>
        <v>4822.7101793712627</v>
      </c>
    </row>
    <row r="18" spans="1:30" x14ac:dyDescent="0.35">
      <c r="A18" s="33" t="s">
        <v>15</v>
      </c>
      <c r="B18" s="53">
        <f>'POM Portables GU'!W17+('POM Portables GU'!W17*0.01)</f>
        <v>32375.83583</v>
      </c>
      <c r="C18" s="53">
        <f t="shared" ref="C18:AD18" si="15">B18+(B18*0.01)</f>
        <v>32699.594188300001</v>
      </c>
      <c r="D18" s="53">
        <f t="shared" si="15"/>
        <v>33026.590130183002</v>
      </c>
      <c r="E18" s="53">
        <f t="shared" si="15"/>
        <v>33356.856031484829</v>
      </c>
      <c r="F18" s="53">
        <f t="shared" si="15"/>
        <v>33690.424591799674</v>
      </c>
      <c r="G18" s="53">
        <f t="shared" si="15"/>
        <v>34027.328837717672</v>
      </c>
      <c r="H18" s="53">
        <f t="shared" si="15"/>
        <v>34367.602126094847</v>
      </c>
      <c r="I18" s="53">
        <f t="shared" si="15"/>
        <v>34711.278147355799</v>
      </c>
      <c r="J18" s="53">
        <f t="shared" si="15"/>
        <v>35058.390928829358</v>
      </c>
      <c r="K18" s="53">
        <f t="shared" si="15"/>
        <v>35408.974838117654</v>
      </c>
      <c r="L18" s="53">
        <f t="shared" si="15"/>
        <v>35763.064586498833</v>
      </c>
      <c r="M18" s="53">
        <f t="shared" si="15"/>
        <v>36120.695232363818</v>
      </c>
      <c r="N18" s="53">
        <f t="shared" si="15"/>
        <v>36481.902184687453</v>
      </c>
      <c r="O18" s="53">
        <f t="shared" si="15"/>
        <v>36846.721206534326</v>
      </c>
      <c r="P18" s="53">
        <f t="shared" si="15"/>
        <v>37215.188418599668</v>
      </c>
      <c r="Q18" s="53">
        <f t="shared" si="15"/>
        <v>37587.340302785662</v>
      </c>
      <c r="R18" s="53">
        <f t="shared" si="15"/>
        <v>37963.213705813519</v>
      </c>
      <c r="S18" s="53">
        <f t="shared" si="15"/>
        <v>38342.845842871655</v>
      </c>
      <c r="T18" s="53">
        <f t="shared" si="15"/>
        <v>38726.274301300371</v>
      </c>
      <c r="U18" s="53">
        <f t="shared" si="15"/>
        <v>39113.537044313372</v>
      </c>
      <c r="V18" s="53">
        <f t="shared" si="15"/>
        <v>39504.672414756504</v>
      </c>
      <c r="W18" s="53">
        <f t="shared" si="15"/>
        <v>39899.719138904067</v>
      </c>
      <c r="X18" s="53">
        <f t="shared" si="15"/>
        <v>40298.716330293108</v>
      </c>
      <c r="Y18" s="53">
        <f t="shared" si="15"/>
        <v>40701.70349359604</v>
      </c>
      <c r="Z18" s="53">
        <f t="shared" si="15"/>
        <v>41108.720528532001</v>
      </c>
      <c r="AA18" s="53">
        <f t="shared" si="15"/>
        <v>41519.807733817324</v>
      </c>
      <c r="AB18" s="53">
        <f t="shared" si="15"/>
        <v>41935.005811155497</v>
      </c>
      <c r="AC18" s="53">
        <f t="shared" si="15"/>
        <v>42354.355869267049</v>
      </c>
      <c r="AD18" s="53">
        <f t="shared" si="15"/>
        <v>42777.899427959717</v>
      </c>
    </row>
    <row r="19" spans="1:30" x14ac:dyDescent="0.35">
      <c r="A19" s="33" t="s">
        <v>16</v>
      </c>
      <c r="B19" s="53">
        <f>'POM Portables GU'!W18+('POM Portables GU'!W18*0.01)</f>
        <v>686.74574280000002</v>
      </c>
      <c r="C19" s="53">
        <f t="shared" ref="C19:AD19" si="16">B19+(B19*0.01)</f>
        <v>693.61320022799998</v>
      </c>
      <c r="D19" s="53">
        <f t="shared" si="16"/>
        <v>700.54933223028002</v>
      </c>
      <c r="E19" s="53">
        <f t="shared" si="16"/>
        <v>707.55482555258277</v>
      </c>
      <c r="F19" s="53">
        <f t="shared" si="16"/>
        <v>714.63037380810863</v>
      </c>
      <c r="G19" s="53">
        <f t="shared" si="16"/>
        <v>721.77667754618972</v>
      </c>
      <c r="H19" s="53">
        <f t="shared" si="16"/>
        <v>728.9944443216516</v>
      </c>
      <c r="I19" s="53">
        <f t="shared" si="16"/>
        <v>736.28438876486814</v>
      </c>
      <c r="J19" s="53">
        <f t="shared" si="16"/>
        <v>743.64723265251678</v>
      </c>
      <c r="K19" s="53">
        <f t="shared" si="16"/>
        <v>751.08370497904195</v>
      </c>
      <c r="L19" s="53">
        <f t="shared" si="16"/>
        <v>758.59454202883239</v>
      </c>
      <c r="M19" s="53">
        <f t="shared" si="16"/>
        <v>766.18048744912073</v>
      </c>
      <c r="N19" s="53">
        <f t="shared" si="16"/>
        <v>773.8422923236119</v>
      </c>
      <c r="O19" s="53">
        <f t="shared" si="16"/>
        <v>781.58071524684806</v>
      </c>
      <c r="P19" s="53">
        <f t="shared" si="16"/>
        <v>789.3965223993165</v>
      </c>
      <c r="Q19" s="53">
        <f t="shared" si="16"/>
        <v>797.29048762330967</v>
      </c>
      <c r="R19" s="53">
        <f t="shared" si="16"/>
        <v>805.26339249954276</v>
      </c>
      <c r="S19" s="53">
        <f t="shared" si="16"/>
        <v>813.31602642453822</v>
      </c>
      <c r="T19" s="53">
        <f t="shared" si="16"/>
        <v>821.44918668878358</v>
      </c>
      <c r="U19" s="53">
        <f t="shared" si="16"/>
        <v>829.66367855567137</v>
      </c>
      <c r="V19" s="53">
        <f t="shared" si="16"/>
        <v>837.96031534122812</v>
      </c>
      <c r="W19" s="53">
        <f t="shared" si="16"/>
        <v>846.33991849464041</v>
      </c>
      <c r="X19" s="53">
        <f t="shared" si="16"/>
        <v>854.80331767958683</v>
      </c>
      <c r="Y19" s="53">
        <f t="shared" si="16"/>
        <v>863.35135085638274</v>
      </c>
      <c r="Z19" s="53">
        <f t="shared" si="16"/>
        <v>871.98486436494659</v>
      </c>
      <c r="AA19" s="53">
        <f t="shared" si="16"/>
        <v>880.70471300859606</v>
      </c>
      <c r="AB19" s="53">
        <f t="shared" si="16"/>
        <v>889.51176013868201</v>
      </c>
      <c r="AC19" s="53">
        <f t="shared" si="16"/>
        <v>898.40687774006881</v>
      </c>
      <c r="AD19" s="53">
        <f t="shared" si="16"/>
        <v>907.3909465174695</v>
      </c>
    </row>
    <row r="20" spans="1:30" x14ac:dyDescent="0.35">
      <c r="A20" s="33" t="s">
        <v>17</v>
      </c>
      <c r="B20" s="53">
        <f>'POM Portables GU'!W19+('POM Portables GU'!W19*0.01)</f>
        <v>833.84181960000001</v>
      </c>
      <c r="C20" s="53">
        <f t="shared" ref="C20:AD20" si="17">B20+(B20*0.01)</f>
        <v>842.18023779600003</v>
      </c>
      <c r="D20" s="53">
        <f t="shared" si="17"/>
        <v>850.60204017396006</v>
      </c>
      <c r="E20" s="53">
        <f t="shared" si="17"/>
        <v>859.10806057569971</v>
      </c>
      <c r="F20" s="53">
        <f t="shared" si="17"/>
        <v>867.69914118145675</v>
      </c>
      <c r="G20" s="53">
        <f t="shared" si="17"/>
        <v>876.37613259327134</v>
      </c>
      <c r="H20" s="53">
        <f t="shared" si="17"/>
        <v>885.13989391920404</v>
      </c>
      <c r="I20" s="53">
        <f t="shared" si="17"/>
        <v>893.99129285839604</v>
      </c>
      <c r="J20" s="53">
        <f t="shared" si="17"/>
        <v>902.93120578697994</v>
      </c>
      <c r="K20" s="53">
        <f t="shared" si="17"/>
        <v>911.96051784484973</v>
      </c>
      <c r="L20" s="53">
        <f t="shared" si="17"/>
        <v>921.08012302329826</v>
      </c>
      <c r="M20" s="53">
        <f t="shared" si="17"/>
        <v>930.29092425353122</v>
      </c>
      <c r="N20" s="53">
        <f t="shared" si="17"/>
        <v>939.59383349606651</v>
      </c>
      <c r="O20" s="53">
        <f t="shared" si="17"/>
        <v>948.98977183102716</v>
      </c>
      <c r="P20" s="53">
        <f t="shared" si="17"/>
        <v>958.47966954933747</v>
      </c>
      <c r="Q20" s="53">
        <f t="shared" si="17"/>
        <v>968.0644662448309</v>
      </c>
      <c r="R20" s="53">
        <f t="shared" si="17"/>
        <v>977.74511090727924</v>
      </c>
      <c r="S20" s="53">
        <f t="shared" si="17"/>
        <v>987.52256201635203</v>
      </c>
      <c r="T20" s="53">
        <f t="shared" si="17"/>
        <v>997.39778763651555</v>
      </c>
      <c r="U20" s="53">
        <f t="shared" si="17"/>
        <v>1007.3717655128808</v>
      </c>
      <c r="V20" s="53">
        <f t="shared" si="17"/>
        <v>1017.4454831680096</v>
      </c>
      <c r="W20" s="53">
        <f t="shared" si="17"/>
        <v>1027.6199379996897</v>
      </c>
      <c r="X20" s="53">
        <f t="shared" si="17"/>
        <v>1037.8961373796865</v>
      </c>
      <c r="Y20" s="53">
        <f t="shared" si="17"/>
        <v>1048.2750987534832</v>
      </c>
      <c r="Z20" s="53">
        <f t="shared" si="17"/>
        <v>1058.7578497410182</v>
      </c>
      <c r="AA20" s="53">
        <f t="shared" si="17"/>
        <v>1069.3454282384284</v>
      </c>
      <c r="AB20" s="53">
        <f t="shared" si="17"/>
        <v>1080.0388825208126</v>
      </c>
      <c r="AC20" s="53">
        <f t="shared" si="17"/>
        <v>1090.8392713460207</v>
      </c>
      <c r="AD20" s="53">
        <f t="shared" si="17"/>
        <v>1101.7476640594809</v>
      </c>
    </row>
    <row r="21" spans="1:30" x14ac:dyDescent="0.35">
      <c r="A21" s="33" t="s">
        <v>18</v>
      </c>
      <c r="B21" s="53">
        <f>'POM Portables GU'!W20+('POM Portables GU'!W20*0.01)</f>
        <v>268.88220000000001</v>
      </c>
      <c r="C21" s="53">
        <f t="shared" ref="C21:AD21" si="18">B21+(B21*0.01)</f>
        <v>271.57102200000003</v>
      </c>
      <c r="D21" s="53">
        <f t="shared" si="18"/>
        <v>274.28673222000003</v>
      </c>
      <c r="E21" s="53">
        <f t="shared" si="18"/>
        <v>277.02959954220006</v>
      </c>
      <c r="F21" s="53">
        <f t="shared" si="18"/>
        <v>279.79989553762204</v>
      </c>
      <c r="G21" s="53">
        <f t="shared" si="18"/>
        <v>282.59789449299825</v>
      </c>
      <c r="H21" s="53">
        <f t="shared" si="18"/>
        <v>285.42387343792825</v>
      </c>
      <c r="I21" s="53">
        <f t="shared" si="18"/>
        <v>288.27811217230754</v>
      </c>
      <c r="J21" s="53">
        <f t="shared" si="18"/>
        <v>291.16089329403064</v>
      </c>
      <c r="K21" s="53">
        <f t="shared" si="18"/>
        <v>294.07250222697093</v>
      </c>
      <c r="L21" s="53">
        <f t="shared" si="18"/>
        <v>297.01322724924063</v>
      </c>
      <c r="M21" s="53">
        <f t="shared" si="18"/>
        <v>299.98335952173301</v>
      </c>
      <c r="N21" s="53">
        <f t="shared" si="18"/>
        <v>302.98319311695036</v>
      </c>
      <c r="O21" s="53">
        <f t="shared" si="18"/>
        <v>306.01302504811986</v>
      </c>
      <c r="P21" s="53">
        <f t="shared" si="18"/>
        <v>309.07315529860108</v>
      </c>
      <c r="Q21" s="53">
        <f t="shared" si="18"/>
        <v>312.16388685158711</v>
      </c>
      <c r="R21" s="53">
        <f t="shared" si="18"/>
        <v>315.28552572010295</v>
      </c>
      <c r="S21" s="53">
        <f t="shared" si="18"/>
        <v>318.43838097730401</v>
      </c>
      <c r="T21" s="53">
        <f t="shared" si="18"/>
        <v>321.62276478707707</v>
      </c>
      <c r="U21" s="53">
        <f t="shared" si="18"/>
        <v>324.83899243494784</v>
      </c>
      <c r="V21" s="53">
        <f t="shared" si="18"/>
        <v>328.08738235929729</v>
      </c>
      <c r="W21" s="53">
        <f t="shared" si="18"/>
        <v>331.36825618289026</v>
      </c>
      <c r="X21" s="53">
        <f t="shared" si="18"/>
        <v>334.68193874471916</v>
      </c>
      <c r="Y21" s="53">
        <f t="shared" si="18"/>
        <v>338.02875813216633</v>
      </c>
      <c r="Z21" s="53">
        <f t="shared" si="18"/>
        <v>341.40904571348801</v>
      </c>
      <c r="AA21" s="53">
        <f t="shared" si="18"/>
        <v>344.82313617062289</v>
      </c>
      <c r="AB21" s="53">
        <f t="shared" si="18"/>
        <v>348.27136753232912</v>
      </c>
      <c r="AC21" s="53">
        <f t="shared" si="18"/>
        <v>351.7540812076524</v>
      </c>
      <c r="AD21" s="53">
        <f t="shared" si="18"/>
        <v>355.27162201972891</v>
      </c>
    </row>
    <row r="22" spans="1:30" x14ac:dyDescent="0.35">
      <c r="A22" s="33" t="s">
        <v>19</v>
      </c>
      <c r="B22" s="53">
        <f>'POM Portables GU'!W21+('POM Portables GU'!W21*0.01)</f>
        <v>147.42161999999999</v>
      </c>
      <c r="C22" s="53">
        <f t="shared" ref="C22:AD22" si="19">B22+(B22*0.01)</f>
        <v>148.89583619999999</v>
      </c>
      <c r="D22" s="53">
        <f t="shared" si="19"/>
        <v>150.384794562</v>
      </c>
      <c r="E22" s="53">
        <f t="shared" si="19"/>
        <v>151.88864250762001</v>
      </c>
      <c r="F22" s="53">
        <f t="shared" si="19"/>
        <v>153.40752893269621</v>
      </c>
      <c r="G22" s="53">
        <f t="shared" si="19"/>
        <v>154.94160422202316</v>
      </c>
      <c r="H22" s="53">
        <f t="shared" si="19"/>
        <v>156.49102026424339</v>
      </c>
      <c r="I22" s="53">
        <f t="shared" si="19"/>
        <v>158.05593046688583</v>
      </c>
      <c r="J22" s="53">
        <f t="shared" si="19"/>
        <v>159.63648977155469</v>
      </c>
      <c r="K22" s="53">
        <f t="shared" si="19"/>
        <v>161.23285466927024</v>
      </c>
      <c r="L22" s="53">
        <f t="shared" si="19"/>
        <v>162.84518321596295</v>
      </c>
      <c r="M22" s="53">
        <f t="shared" si="19"/>
        <v>164.47363504812259</v>
      </c>
      <c r="N22" s="53">
        <f t="shared" si="19"/>
        <v>166.11837139860381</v>
      </c>
      <c r="O22" s="53">
        <f t="shared" si="19"/>
        <v>167.77955511258986</v>
      </c>
      <c r="P22" s="53">
        <f t="shared" si="19"/>
        <v>169.45735066371577</v>
      </c>
      <c r="Q22" s="53">
        <f t="shared" si="19"/>
        <v>171.15192417035294</v>
      </c>
      <c r="R22" s="53">
        <f t="shared" si="19"/>
        <v>172.86344341205648</v>
      </c>
      <c r="S22" s="53">
        <f t="shared" si="19"/>
        <v>174.59207784617706</v>
      </c>
      <c r="T22" s="53">
        <f t="shared" si="19"/>
        <v>176.33799862463883</v>
      </c>
      <c r="U22" s="53">
        <f t="shared" si="19"/>
        <v>178.10137861088521</v>
      </c>
      <c r="V22" s="53">
        <f t="shared" si="19"/>
        <v>179.88239239699405</v>
      </c>
      <c r="W22" s="53">
        <f t="shared" si="19"/>
        <v>181.68121632096398</v>
      </c>
      <c r="X22" s="53">
        <f t="shared" si="19"/>
        <v>183.49802848417363</v>
      </c>
      <c r="Y22" s="53">
        <f t="shared" si="19"/>
        <v>185.33300876901538</v>
      </c>
      <c r="Z22" s="53">
        <f t="shared" si="19"/>
        <v>187.18633885670553</v>
      </c>
      <c r="AA22" s="53">
        <f t="shared" si="19"/>
        <v>189.05820224527258</v>
      </c>
      <c r="AB22" s="53">
        <f t="shared" si="19"/>
        <v>190.9487842677253</v>
      </c>
      <c r="AC22" s="53">
        <f t="shared" si="19"/>
        <v>192.85827211040257</v>
      </c>
      <c r="AD22" s="53">
        <f t="shared" si="19"/>
        <v>194.78685483150659</v>
      </c>
    </row>
    <row r="23" spans="1:30" x14ac:dyDescent="0.35">
      <c r="A23" s="33" t="s">
        <v>20</v>
      </c>
      <c r="B23" s="53">
        <f>'POM Portables GU'!W22+('POM Portables GU'!W22*0.01)</f>
        <v>11988.7</v>
      </c>
      <c r="C23" s="53">
        <f t="shared" ref="C23:AD23" si="20">B23+(B23*0.01)</f>
        <v>12108.587000000001</v>
      </c>
      <c r="D23" s="53">
        <f t="shared" si="20"/>
        <v>12229.672870000002</v>
      </c>
      <c r="E23" s="53">
        <f t="shared" si="20"/>
        <v>12351.969598700001</v>
      </c>
      <c r="F23" s="53">
        <f t="shared" si="20"/>
        <v>12475.489294687002</v>
      </c>
      <c r="G23" s="53">
        <f t="shared" si="20"/>
        <v>12600.244187633873</v>
      </c>
      <c r="H23" s="53">
        <f t="shared" si="20"/>
        <v>12726.246629510211</v>
      </c>
      <c r="I23" s="53">
        <f t="shared" si="20"/>
        <v>12853.509095805313</v>
      </c>
      <c r="J23" s="53">
        <f t="shared" si="20"/>
        <v>12982.044186763367</v>
      </c>
      <c r="K23" s="53">
        <f t="shared" si="20"/>
        <v>13111.864628631001</v>
      </c>
      <c r="L23" s="53">
        <f t="shared" si="20"/>
        <v>13242.983274917311</v>
      </c>
      <c r="M23" s="53">
        <f t="shared" si="20"/>
        <v>13375.413107666483</v>
      </c>
      <c r="N23" s="53">
        <f t="shared" si="20"/>
        <v>13509.167238743148</v>
      </c>
      <c r="O23" s="53">
        <f t="shared" si="20"/>
        <v>13644.258911130579</v>
      </c>
      <c r="P23" s="53">
        <f t="shared" si="20"/>
        <v>13780.701500241885</v>
      </c>
      <c r="Q23" s="53">
        <f t="shared" si="20"/>
        <v>13918.508515244304</v>
      </c>
      <c r="R23" s="53">
        <f t="shared" si="20"/>
        <v>14057.693600396748</v>
      </c>
      <c r="S23" s="53">
        <f t="shared" si="20"/>
        <v>14198.270536400714</v>
      </c>
      <c r="T23" s="53">
        <f t="shared" si="20"/>
        <v>14340.253241764722</v>
      </c>
      <c r="U23" s="53">
        <f t="shared" si="20"/>
        <v>14483.655774182369</v>
      </c>
      <c r="V23" s="53">
        <f t="shared" si="20"/>
        <v>14628.492331924193</v>
      </c>
      <c r="W23" s="53">
        <f t="shared" si="20"/>
        <v>14774.777255243436</v>
      </c>
      <c r="X23" s="53">
        <f t="shared" si="20"/>
        <v>14922.525027795871</v>
      </c>
      <c r="Y23" s="53">
        <f t="shared" si="20"/>
        <v>15071.75027807383</v>
      </c>
      <c r="Z23" s="53">
        <f t="shared" si="20"/>
        <v>15222.467780854569</v>
      </c>
      <c r="AA23" s="53">
        <f t="shared" si="20"/>
        <v>15374.692458663116</v>
      </c>
      <c r="AB23" s="53">
        <f t="shared" si="20"/>
        <v>15528.439383249746</v>
      </c>
      <c r="AC23" s="53">
        <f t="shared" si="20"/>
        <v>15683.723777082243</v>
      </c>
      <c r="AD23" s="53">
        <f t="shared" si="20"/>
        <v>15840.561014853065</v>
      </c>
    </row>
    <row r="24" spans="1:30" x14ac:dyDescent="0.35">
      <c r="A24" s="33" t="s">
        <v>21</v>
      </c>
      <c r="B24" s="53">
        <f>'POM Portables GU'!W23+('POM Portables GU'!W23*0.01)</f>
        <v>3632.4852000000001</v>
      </c>
      <c r="C24" s="53">
        <f t="shared" ref="C24:AD24" si="21">B24+(B24*0.01)</f>
        <v>3668.8100520000003</v>
      </c>
      <c r="D24" s="53">
        <f t="shared" si="21"/>
        <v>3705.4981525200001</v>
      </c>
      <c r="E24" s="53">
        <f t="shared" si="21"/>
        <v>3742.5531340452003</v>
      </c>
      <c r="F24" s="53">
        <f t="shared" si="21"/>
        <v>3779.9786653856522</v>
      </c>
      <c r="G24" s="53">
        <f t="shared" si="21"/>
        <v>3817.7784520395089</v>
      </c>
      <c r="H24" s="53">
        <f t="shared" si="21"/>
        <v>3855.956236559904</v>
      </c>
      <c r="I24" s="53">
        <f t="shared" si="21"/>
        <v>3894.5157989255031</v>
      </c>
      <c r="J24" s="53">
        <f t="shared" si="21"/>
        <v>3933.4609569147583</v>
      </c>
      <c r="K24" s="53">
        <f t="shared" si="21"/>
        <v>3972.795566483906</v>
      </c>
      <c r="L24" s="53">
        <f t="shared" si="21"/>
        <v>4012.5235221487451</v>
      </c>
      <c r="M24" s="53">
        <f t="shared" si="21"/>
        <v>4052.6487573702325</v>
      </c>
      <c r="N24" s="53">
        <f t="shared" si="21"/>
        <v>4093.175244943935</v>
      </c>
      <c r="O24" s="53">
        <f t="shared" si="21"/>
        <v>4134.1069973933745</v>
      </c>
      <c r="P24" s="53">
        <f t="shared" si="21"/>
        <v>4175.4480673673079</v>
      </c>
      <c r="Q24" s="53">
        <f t="shared" si="21"/>
        <v>4217.2025480409811</v>
      </c>
      <c r="R24" s="53">
        <f t="shared" si="21"/>
        <v>4259.3745735213906</v>
      </c>
      <c r="S24" s="53">
        <f t="shared" si="21"/>
        <v>4301.9683192566044</v>
      </c>
      <c r="T24" s="53">
        <f t="shared" si="21"/>
        <v>4344.9880024491704</v>
      </c>
      <c r="U24" s="53">
        <f t="shared" si="21"/>
        <v>4388.4378824736623</v>
      </c>
      <c r="V24" s="53">
        <f t="shared" si="21"/>
        <v>4432.3222612983991</v>
      </c>
      <c r="W24" s="53">
        <f t="shared" si="21"/>
        <v>4476.6454839113831</v>
      </c>
      <c r="X24" s="53">
        <f t="shared" si="21"/>
        <v>4521.411938750497</v>
      </c>
      <c r="Y24" s="53">
        <f t="shared" si="21"/>
        <v>4566.626058138002</v>
      </c>
      <c r="Z24" s="53">
        <f t="shared" si="21"/>
        <v>4612.2923187193819</v>
      </c>
      <c r="AA24" s="53">
        <f t="shared" si="21"/>
        <v>4658.4152419065758</v>
      </c>
      <c r="AB24" s="53">
        <f t="shared" si="21"/>
        <v>4704.9993943256413</v>
      </c>
      <c r="AC24" s="53">
        <f t="shared" si="21"/>
        <v>4752.0493882688979</v>
      </c>
      <c r="AD24" s="53">
        <f t="shared" si="21"/>
        <v>4799.5698821515871</v>
      </c>
    </row>
    <row r="25" spans="1:30" x14ac:dyDescent="0.35">
      <c r="A25" s="33" t="s">
        <v>22</v>
      </c>
      <c r="B25" s="53">
        <f>'POM Portables GU'!W24+('POM Portables GU'!W24*0.01)</f>
        <v>20147.6214</v>
      </c>
      <c r="C25" s="53">
        <f t="shared" ref="C25:AD25" si="22">B25+(B25*0.01)</f>
        <v>20349.097613999998</v>
      </c>
      <c r="D25" s="53">
        <f t="shared" si="22"/>
        <v>20552.58859014</v>
      </c>
      <c r="E25" s="53">
        <f t="shared" si="22"/>
        <v>20758.114476041399</v>
      </c>
      <c r="F25" s="53">
        <f t="shared" si="22"/>
        <v>20965.695620801813</v>
      </c>
      <c r="G25" s="53">
        <f t="shared" si="22"/>
        <v>21175.352577009831</v>
      </c>
      <c r="H25" s="53">
        <f t="shared" si="22"/>
        <v>21387.10610277993</v>
      </c>
      <c r="I25" s="53">
        <f t="shared" si="22"/>
        <v>21600.977163807729</v>
      </c>
      <c r="J25" s="53">
        <f t="shared" si="22"/>
        <v>21816.986935445806</v>
      </c>
      <c r="K25" s="53">
        <f t="shared" si="22"/>
        <v>22035.156804800263</v>
      </c>
      <c r="L25" s="53">
        <f t="shared" si="22"/>
        <v>22255.508372848264</v>
      </c>
      <c r="M25" s="53">
        <f t="shared" si="22"/>
        <v>22478.063456576747</v>
      </c>
      <c r="N25" s="53">
        <f t="shared" si="22"/>
        <v>22702.844091142513</v>
      </c>
      <c r="O25" s="53">
        <f t="shared" si="22"/>
        <v>22929.872532053938</v>
      </c>
      <c r="P25" s="53">
        <f t="shared" si="22"/>
        <v>23159.171257374477</v>
      </c>
      <c r="Q25" s="53">
        <f t="shared" si="22"/>
        <v>23390.76296994822</v>
      </c>
      <c r="R25" s="53">
        <f t="shared" si="22"/>
        <v>23624.670599647703</v>
      </c>
      <c r="S25" s="53">
        <f t="shared" si="22"/>
        <v>23860.91730564418</v>
      </c>
      <c r="T25" s="53">
        <f t="shared" si="22"/>
        <v>24099.52647870062</v>
      </c>
      <c r="U25" s="53">
        <f t="shared" si="22"/>
        <v>24340.521743487625</v>
      </c>
      <c r="V25" s="53">
        <f t="shared" si="22"/>
        <v>24583.926960922501</v>
      </c>
      <c r="W25" s="53">
        <f t="shared" si="22"/>
        <v>24829.766230531724</v>
      </c>
      <c r="X25" s="53">
        <f t="shared" si="22"/>
        <v>25078.063892837043</v>
      </c>
      <c r="Y25" s="53">
        <f t="shared" si="22"/>
        <v>25328.844531765411</v>
      </c>
      <c r="Z25" s="53">
        <f t="shared" si="22"/>
        <v>25582.132977083067</v>
      </c>
      <c r="AA25" s="53">
        <f t="shared" si="22"/>
        <v>25837.954306853899</v>
      </c>
      <c r="AB25" s="53">
        <f t="shared" si="22"/>
        <v>26096.333849922437</v>
      </c>
      <c r="AC25" s="53">
        <f t="shared" si="22"/>
        <v>26357.29718842166</v>
      </c>
      <c r="AD25" s="53">
        <f t="shared" si="22"/>
        <v>26620.870160305876</v>
      </c>
    </row>
    <row r="26" spans="1:30" x14ac:dyDescent="0.35">
      <c r="A26" s="33" t="s">
        <v>23</v>
      </c>
      <c r="B26" s="53">
        <f>'POM Portables GU'!W25+('POM Portables GU'!W25*0.01)</f>
        <v>2505.4463999999998</v>
      </c>
      <c r="C26" s="53">
        <f t="shared" ref="C26:AD26" si="23">B26+(B26*0.01)</f>
        <v>2530.5008639999996</v>
      </c>
      <c r="D26" s="53">
        <f t="shared" si="23"/>
        <v>2555.8058726399995</v>
      </c>
      <c r="E26" s="53">
        <f t="shared" si="23"/>
        <v>2581.3639313663994</v>
      </c>
      <c r="F26" s="53">
        <f t="shared" si="23"/>
        <v>2607.1775706800631</v>
      </c>
      <c r="G26" s="53">
        <f t="shared" si="23"/>
        <v>2633.2493463868636</v>
      </c>
      <c r="H26" s="53">
        <f t="shared" si="23"/>
        <v>2659.5818398507322</v>
      </c>
      <c r="I26" s="53">
        <f t="shared" si="23"/>
        <v>2686.1776582492394</v>
      </c>
      <c r="J26" s="53">
        <f t="shared" si="23"/>
        <v>2713.0394348317318</v>
      </c>
      <c r="K26" s="53">
        <f t="shared" si="23"/>
        <v>2740.169829180049</v>
      </c>
      <c r="L26" s="53">
        <f t="shared" si="23"/>
        <v>2767.5715274718495</v>
      </c>
      <c r="M26" s="53">
        <f t="shared" si="23"/>
        <v>2795.2472427465682</v>
      </c>
      <c r="N26" s="53">
        <f t="shared" si="23"/>
        <v>2823.1997151740338</v>
      </c>
      <c r="O26" s="53">
        <f t="shared" si="23"/>
        <v>2851.4317123257742</v>
      </c>
      <c r="P26" s="53">
        <f t="shared" si="23"/>
        <v>2879.9460294490318</v>
      </c>
      <c r="Q26" s="53">
        <f t="shared" si="23"/>
        <v>2908.7454897435223</v>
      </c>
      <c r="R26" s="53">
        <f t="shared" si="23"/>
        <v>2937.8329446409575</v>
      </c>
      <c r="S26" s="53">
        <f t="shared" si="23"/>
        <v>2967.2112740873672</v>
      </c>
      <c r="T26" s="53">
        <f t="shared" si="23"/>
        <v>2996.8833868282409</v>
      </c>
      <c r="U26" s="53">
        <f t="shared" si="23"/>
        <v>3026.8522206965231</v>
      </c>
      <c r="V26" s="53">
        <f t="shared" si="23"/>
        <v>3057.1207429034885</v>
      </c>
      <c r="W26" s="53">
        <f t="shared" si="23"/>
        <v>3087.6919503325234</v>
      </c>
      <c r="X26" s="53">
        <f t="shared" si="23"/>
        <v>3118.5688698358485</v>
      </c>
      <c r="Y26" s="53">
        <f t="shared" si="23"/>
        <v>3149.7545585342068</v>
      </c>
      <c r="Z26" s="53">
        <f t="shared" si="23"/>
        <v>3181.2521041195487</v>
      </c>
      <c r="AA26" s="53">
        <f t="shared" si="23"/>
        <v>3213.0646251607441</v>
      </c>
      <c r="AB26" s="53">
        <f t="shared" si="23"/>
        <v>3245.1952714123513</v>
      </c>
      <c r="AC26" s="53">
        <f t="shared" si="23"/>
        <v>3277.6472241264746</v>
      </c>
      <c r="AD26" s="53">
        <f t="shared" si="23"/>
        <v>3310.4236963677395</v>
      </c>
    </row>
    <row r="27" spans="1:30" x14ac:dyDescent="0.35">
      <c r="A27" s="33" t="s">
        <v>24</v>
      </c>
      <c r="B27" s="53">
        <f>'POM Portables GU'!W26+('POM Portables GU'!W26*0.01)</f>
        <v>5113.9128000000001</v>
      </c>
      <c r="C27" s="53">
        <f t="shared" ref="C27:AD27" si="24">B27+(B27*0.01)</f>
        <v>5165.0519279999999</v>
      </c>
      <c r="D27" s="53">
        <f t="shared" si="24"/>
        <v>5216.7024472799994</v>
      </c>
      <c r="E27" s="53">
        <f t="shared" si="24"/>
        <v>5268.8694717527997</v>
      </c>
      <c r="F27" s="53">
        <f t="shared" si="24"/>
        <v>5321.5581664703277</v>
      </c>
      <c r="G27" s="53">
        <f t="shared" si="24"/>
        <v>5374.7737481350314</v>
      </c>
      <c r="H27" s="53">
        <f t="shared" si="24"/>
        <v>5428.5214856163821</v>
      </c>
      <c r="I27" s="53">
        <f t="shared" si="24"/>
        <v>5482.8067004725463</v>
      </c>
      <c r="J27" s="53">
        <f t="shared" si="24"/>
        <v>5537.6347674772715</v>
      </c>
      <c r="K27" s="53">
        <f t="shared" si="24"/>
        <v>5593.0111151520441</v>
      </c>
      <c r="L27" s="53">
        <f t="shared" si="24"/>
        <v>5648.9412263035647</v>
      </c>
      <c r="M27" s="53">
        <f t="shared" si="24"/>
        <v>5705.4306385666005</v>
      </c>
      <c r="N27" s="53">
        <f t="shared" si="24"/>
        <v>5762.4849449522662</v>
      </c>
      <c r="O27" s="53">
        <f t="shared" si="24"/>
        <v>5820.1097944017893</v>
      </c>
      <c r="P27" s="53">
        <f t="shared" si="24"/>
        <v>5878.3108923458076</v>
      </c>
      <c r="Q27" s="53">
        <f t="shared" si="24"/>
        <v>5937.0940012692654</v>
      </c>
      <c r="R27" s="53">
        <f t="shared" si="24"/>
        <v>5996.4649412819581</v>
      </c>
      <c r="S27" s="53">
        <f t="shared" si="24"/>
        <v>6056.4295906947773</v>
      </c>
      <c r="T27" s="53">
        <f t="shared" si="24"/>
        <v>6116.9938866017246</v>
      </c>
      <c r="U27" s="53">
        <f t="shared" si="24"/>
        <v>6178.1638254677418</v>
      </c>
      <c r="V27" s="53">
        <f t="shared" si="24"/>
        <v>6239.9454637224189</v>
      </c>
      <c r="W27" s="53">
        <f t="shared" si="24"/>
        <v>6302.3449183596431</v>
      </c>
      <c r="X27" s="53">
        <f t="shared" si="24"/>
        <v>6365.3683675432394</v>
      </c>
      <c r="Y27" s="53">
        <f t="shared" si="24"/>
        <v>6429.0220512186715</v>
      </c>
      <c r="Z27" s="53">
        <f t="shared" si="24"/>
        <v>6493.3122717308579</v>
      </c>
      <c r="AA27" s="53">
        <f t="shared" si="24"/>
        <v>6558.2453944481667</v>
      </c>
      <c r="AB27" s="53">
        <f t="shared" si="24"/>
        <v>6623.8278483926488</v>
      </c>
      <c r="AC27" s="53">
        <f t="shared" si="24"/>
        <v>6690.0661268765753</v>
      </c>
      <c r="AD27" s="53">
        <f t="shared" si="24"/>
        <v>6756.9667881453406</v>
      </c>
    </row>
    <row r="28" spans="1:30" x14ac:dyDescent="0.35">
      <c r="A28" s="33" t="s">
        <v>25</v>
      </c>
      <c r="B28" s="53">
        <f>'POM Portables GU'!W27+('POM Portables GU'!W27*0.01)</f>
        <v>2091.306</v>
      </c>
      <c r="C28" s="53">
        <f t="shared" ref="C28:AD28" si="25">B28+(B28*0.01)</f>
        <v>2112.2190599999999</v>
      </c>
      <c r="D28" s="53">
        <f t="shared" si="25"/>
        <v>2133.3412506</v>
      </c>
      <c r="E28" s="53">
        <f t="shared" si="25"/>
        <v>2154.674663106</v>
      </c>
      <c r="F28" s="53">
        <f t="shared" si="25"/>
        <v>2176.2214097370602</v>
      </c>
      <c r="G28" s="53">
        <f t="shared" si="25"/>
        <v>2197.983623834431</v>
      </c>
      <c r="H28" s="53">
        <f t="shared" si="25"/>
        <v>2219.9634600727754</v>
      </c>
      <c r="I28" s="53">
        <f t="shared" si="25"/>
        <v>2242.1630946735031</v>
      </c>
      <c r="J28" s="53">
        <f t="shared" si="25"/>
        <v>2264.5847256202383</v>
      </c>
      <c r="K28" s="53">
        <f t="shared" si="25"/>
        <v>2287.2305728764404</v>
      </c>
      <c r="L28" s="53">
        <f t="shared" si="25"/>
        <v>2310.1028786052048</v>
      </c>
      <c r="M28" s="53">
        <f t="shared" si="25"/>
        <v>2333.203907391257</v>
      </c>
      <c r="N28" s="53">
        <f t="shared" si="25"/>
        <v>2356.5359464651697</v>
      </c>
      <c r="O28" s="53">
        <f t="shared" si="25"/>
        <v>2380.1013059298216</v>
      </c>
      <c r="P28" s="53">
        <f t="shared" si="25"/>
        <v>2403.90231898912</v>
      </c>
      <c r="Q28" s="53">
        <f t="shared" si="25"/>
        <v>2427.9413421790114</v>
      </c>
      <c r="R28" s="53">
        <f t="shared" si="25"/>
        <v>2452.2207556008016</v>
      </c>
      <c r="S28" s="53">
        <f t="shared" si="25"/>
        <v>2476.7429631568098</v>
      </c>
      <c r="T28" s="53">
        <f t="shared" si="25"/>
        <v>2501.5103927883779</v>
      </c>
      <c r="U28" s="53">
        <f t="shared" si="25"/>
        <v>2526.5254967162618</v>
      </c>
      <c r="V28" s="53">
        <f t="shared" si="25"/>
        <v>2551.7907516834243</v>
      </c>
      <c r="W28" s="53">
        <f t="shared" si="25"/>
        <v>2577.3086592002587</v>
      </c>
      <c r="X28" s="53">
        <f t="shared" si="25"/>
        <v>2603.0817457922612</v>
      </c>
      <c r="Y28" s="53">
        <f t="shared" si="25"/>
        <v>2629.1125632501839</v>
      </c>
      <c r="Z28" s="53">
        <f t="shared" si="25"/>
        <v>2655.4036888826859</v>
      </c>
      <c r="AA28" s="53">
        <f t="shared" si="25"/>
        <v>2681.9577257715127</v>
      </c>
      <c r="AB28" s="53">
        <f t="shared" si="25"/>
        <v>2708.7773030292278</v>
      </c>
      <c r="AC28" s="53">
        <f t="shared" si="25"/>
        <v>2735.8650760595201</v>
      </c>
      <c r="AD28" s="53">
        <f t="shared" si="25"/>
        <v>2763.2237268201152</v>
      </c>
    </row>
    <row r="29" spans="1:30" x14ac:dyDescent="0.35">
      <c r="A29" s="33" t="s">
        <v>26</v>
      </c>
      <c r="B29" s="53">
        <f>'POM Portables GU'!W28+('POM Portables GU'!W28*0.01)</f>
        <v>850.9452</v>
      </c>
      <c r="C29" s="53">
        <f t="shared" ref="C29:AD29" si="26">B29+(B29*0.01)</f>
        <v>859.45465200000001</v>
      </c>
      <c r="D29" s="53">
        <f t="shared" si="26"/>
        <v>868.04919852</v>
      </c>
      <c r="E29" s="53">
        <f t="shared" si="26"/>
        <v>876.72969050519998</v>
      </c>
      <c r="F29" s="53">
        <f t="shared" si="26"/>
        <v>885.49698741025202</v>
      </c>
      <c r="G29" s="53">
        <f t="shared" si="26"/>
        <v>894.35195728435451</v>
      </c>
      <c r="H29" s="53">
        <f t="shared" si="26"/>
        <v>903.29547685719808</v>
      </c>
      <c r="I29" s="53">
        <f t="shared" si="26"/>
        <v>912.32843162577001</v>
      </c>
      <c r="J29" s="53">
        <f t="shared" si="26"/>
        <v>921.4517159420277</v>
      </c>
      <c r="K29" s="53">
        <f t="shared" si="26"/>
        <v>930.66623310144803</v>
      </c>
      <c r="L29" s="53">
        <f t="shared" si="26"/>
        <v>939.97289543246256</v>
      </c>
      <c r="M29" s="53">
        <f t="shared" si="26"/>
        <v>949.37262438678715</v>
      </c>
      <c r="N29" s="53">
        <f t="shared" si="26"/>
        <v>958.86635063065501</v>
      </c>
      <c r="O29" s="53">
        <f t="shared" si="26"/>
        <v>968.45501413696161</v>
      </c>
      <c r="P29" s="53">
        <f t="shared" si="26"/>
        <v>978.13956427833125</v>
      </c>
      <c r="Q29" s="53">
        <f t="shared" si="26"/>
        <v>987.92095992111456</v>
      </c>
      <c r="R29" s="53">
        <f t="shared" si="26"/>
        <v>997.80016952032565</v>
      </c>
      <c r="S29" s="53">
        <f t="shared" si="26"/>
        <v>1007.7781712155289</v>
      </c>
      <c r="T29" s="53">
        <f t="shared" si="26"/>
        <v>1017.8559529276843</v>
      </c>
      <c r="U29" s="53">
        <f t="shared" si="26"/>
        <v>1028.034512456961</v>
      </c>
      <c r="V29" s="53">
        <f t="shared" si="26"/>
        <v>1038.3148575815305</v>
      </c>
      <c r="W29" s="53">
        <f t="shared" si="26"/>
        <v>1048.6980061573458</v>
      </c>
      <c r="X29" s="53">
        <f t="shared" si="26"/>
        <v>1059.1849862189192</v>
      </c>
      <c r="Y29" s="53">
        <f t="shared" si="26"/>
        <v>1069.7768360811085</v>
      </c>
      <c r="Z29" s="53">
        <f t="shared" si="26"/>
        <v>1080.4746044419196</v>
      </c>
      <c r="AA29" s="53">
        <f t="shared" si="26"/>
        <v>1091.2793504863389</v>
      </c>
      <c r="AB29" s="53">
        <f t="shared" si="26"/>
        <v>1102.1921439912023</v>
      </c>
      <c r="AC29" s="53">
        <f t="shared" si="26"/>
        <v>1113.2140654311142</v>
      </c>
      <c r="AD29" s="53">
        <f t="shared" si="26"/>
        <v>1124.3462060854254</v>
      </c>
    </row>
    <row r="30" spans="1:30" x14ac:dyDescent="0.35">
      <c r="A30" s="33" t="s">
        <v>27</v>
      </c>
      <c r="B30" s="53">
        <f>'POM Portables GU'!W29+('POM Portables GU'!W29*0.01)</f>
        <v>15702.47</v>
      </c>
      <c r="C30" s="53">
        <f t="shared" ref="C30:AD30" si="27">B30+(B30*0.01)</f>
        <v>15859.494699999999</v>
      </c>
      <c r="D30" s="53">
        <f t="shared" si="27"/>
        <v>16018.089646999999</v>
      </c>
      <c r="E30" s="53">
        <f t="shared" si="27"/>
        <v>16178.270543469998</v>
      </c>
      <c r="F30" s="53">
        <f t="shared" si="27"/>
        <v>16340.053248904698</v>
      </c>
      <c r="G30" s="53">
        <f t="shared" si="27"/>
        <v>16503.453781393746</v>
      </c>
      <c r="H30" s="53">
        <f t="shared" si="27"/>
        <v>16668.488319207685</v>
      </c>
      <c r="I30" s="53">
        <f t="shared" si="27"/>
        <v>16835.173202399761</v>
      </c>
      <c r="J30" s="53">
        <f t="shared" si="27"/>
        <v>17003.52493442376</v>
      </c>
      <c r="K30" s="53">
        <f t="shared" si="27"/>
        <v>17173.560183767997</v>
      </c>
      <c r="L30" s="53">
        <f t="shared" si="27"/>
        <v>17345.295785605678</v>
      </c>
      <c r="M30" s="53">
        <f t="shared" si="27"/>
        <v>17518.748743461736</v>
      </c>
      <c r="N30" s="53">
        <f t="shared" si="27"/>
        <v>17693.936230896354</v>
      </c>
      <c r="O30" s="53">
        <f t="shared" si="27"/>
        <v>17870.875593205317</v>
      </c>
      <c r="P30" s="53">
        <f t="shared" si="27"/>
        <v>18049.584349137371</v>
      </c>
      <c r="Q30" s="53">
        <f t="shared" si="27"/>
        <v>18230.080192628746</v>
      </c>
      <c r="R30" s="53">
        <f t="shared" si="27"/>
        <v>18412.380994555035</v>
      </c>
      <c r="S30" s="53">
        <f t="shared" si="27"/>
        <v>18596.504804500586</v>
      </c>
      <c r="T30" s="53">
        <f t="shared" si="27"/>
        <v>18782.469852545593</v>
      </c>
      <c r="U30" s="53">
        <f t="shared" si="27"/>
        <v>18970.294551071049</v>
      </c>
      <c r="V30" s="53">
        <f t="shared" si="27"/>
        <v>19159.99749658176</v>
      </c>
      <c r="W30" s="53">
        <f t="shared" si="27"/>
        <v>19351.597471547579</v>
      </c>
      <c r="X30" s="53">
        <f t="shared" si="27"/>
        <v>19545.113446263054</v>
      </c>
      <c r="Y30" s="53">
        <f t="shared" si="27"/>
        <v>19740.564580725684</v>
      </c>
      <c r="Z30" s="53">
        <f t="shared" si="27"/>
        <v>19937.97022653294</v>
      </c>
      <c r="AA30" s="53">
        <f t="shared" si="27"/>
        <v>20137.34992879827</v>
      </c>
      <c r="AB30" s="53">
        <f t="shared" si="27"/>
        <v>20338.723428086254</v>
      </c>
      <c r="AC30" s="53">
        <f t="shared" si="27"/>
        <v>20542.110662367115</v>
      </c>
      <c r="AD30" s="53">
        <f t="shared" si="27"/>
        <v>20747.531768990786</v>
      </c>
    </row>
    <row r="31" spans="1:30" x14ac:dyDescent="0.35">
      <c r="A31" s="33" t="s">
        <v>28</v>
      </c>
      <c r="B31" s="53">
        <f>'POM Portables GU'!W30+('POM Portables GU'!W30*0.01)</f>
        <v>7786.2515999999996</v>
      </c>
      <c r="C31" s="53">
        <f t="shared" ref="C31:AD31" si="28">B31+(B31*0.01)</f>
        <v>7864.1141159999997</v>
      </c>
      <c r="D31" s="53">
        <f t="shared" si="28"/>
        <v>7942.7552571599999</v>
      </c>
      <c r="E31" s="53">
        <f t="shared" si="28"/>
        <v>8022.1828097316002</v>
      </c>
      <c r="F31" s="53">
        <f t="shared" si="28"/>
        <v>8102.4046378289158</v>
      </c>
      <c r="G31" s="53">
        <f t="shared" si="28"/>
        <v>8183.4286842072052</v>
      </c>
      <c r="H31" s="53">
        <f t="shared" si="28"/>
        <v>8265.2629710492765</v>
      </c>
      <c r="I31" s="53">
        <f t="shared" si="28"/>
        <v>8347.9156007597685</v>
      </c>
      <c r="J31" s="53">
        <f t="shared" si="28"/>
        <v>8431.3947567673658</v>
      </c>
      <c r="K31" s="53">
        <f t="shared" si="28"/>
        <v>8515.7087043350402</v>
      </c>
      <c r="L31" s="53">
        <f t="shared" si="28"/>
        <v>8600.86579137839</v>
      </c>
      <c r="M31" s="53">
        <f t="shared" si="28"/>
        <v>8686.8744492921742</v>
      </c>
      <c r="N31" s="53">
        <f t="shared" si="28"/>
        <v>8773.7431937850961</v>
      </c>
      <c r="O31" s="53">
        <f t="shared" si="28"/>
        <v>8861.4806257229466</v>
      </c>
      <c r="P31" s="53">
        <f t="shared" si="28"/>
        <v>8950.0954319801767</v>
      </c>
      <c r="Q31" s="53">
        <f t="shared" si="28"/>
        <v>9039.5963862999779</v>
      </c>
      <c r="R31" s="53">
        <f t="shared" si="28"/>
        <v>9129.9923501629783</v>
      </c>
      <c r="S31" s="53">
        <f t="shared" si="28"/>
        <v>9221.2922736646087</v>
      </c>
      <c r="T31" s="53">
        <f t="shared" si="28"/>
        <v>9313.5051964012546</v>
      </c>
      <c r="U31" s="53">
        <f t="shared" si="28"/>
        <v>9406.6402483652673</v>
      </c>
      <c r="V31" s="53">
        <f t="shared" si="28"/>
        <v>9500.7066508489206</v>
      </c>
      <c r="W31" s="53">
        <f t="shared" si="28"/>
        <v>9595.7137173574101</v>
      </c>
      <c r="X31" s="53">
        <f t="shared" si="28"/>
        <v>9691.6708545309848</v>
      </c>
      <c r="Y31" s="53">
        <f t="shared" si="28"/>
        <v>9788.5875630762948</v>
      </c>
      <c r="Z31" s="53">
        <f t="shared" si="28"/>
        <v>9886.4734387070584</v>
      </c>
      <c r="AA31" s="53">
        <f t="shared" si="28"/>
        <v>9985.3381730941292</v>
      </c>
      <c r="AB31" s="53">
        <f t="shared" si="28"/>
        <v>10085.191554825071</v>
      </c>
      <c r="AC31" s="53">
        <f t="shared" si="28"/>
        <v>10186.043470373321</v>
      </c>
      <c r="AD31" s="53">
        <f t="shared" si="28"/>
        <v>10287.903905077053</v>
      </c>
    </row>
    <row r="32" spans="1:30" x14ac:dyDescent="0.35">
      <c r="A32" s="33" t="s">
        <v>29</v>
      </c>
      <c r="B32" s="53">
        <f>'POM Portables GU'!W31+('POM Portables GU'!W31*0.01)</f>
        <v>6681.15</v>
      </c>
      <c r="C32" s="53">
        <f t="shared" ref="C32:AD32" si="29">B32+(B32*0.01)</f>
        <v>6747.9614999999994</v>
      </c>
      <c r="D32" s="53">
        <f t="shared" si="29"/>
        <v>6815.4411149999996</v>
      </c>
      <c r="E32" s="53">
        <f t="shared" si="29"/>
        <v>6883.5955261499994</v>
      </c>
      <c r="F32" s="53">
        <f t="shared" si="29"/>
        <v>6952.4314814114996</v>
      </c>
      <c r="G32" s="53">
        <f t="shared" si="29"/>
        <v>7021.9557962256149</v>
      </c>
      <c r="H32" s="53">
        <f t="shared" si="29"/>
        <v>7092.1753541878707</v>
      </c>
      <c r="I32" s="53">
        <f t="shared" si="29"/>
        <v>7163.097107729749</v>
      </c>
      <c r="J32" s="53">
        <f t="shared" si="29"/>
        <v>7234.7280788070466</v>
      </c>
      <c r="K32" s="53">
        <f t="shared" si="29"/>
        <v>7307.0753595951173</v>
      </c>
      <c r="L32" s="53">
        <f t="shared" si="29"/>
        <v>7380.1461131910683</v>
      </c>
      <c r="M32" s="53">
        <f t="shared" si="29"/>
        <v>7453.9475743229787</v>
      </c>
      <c r="N32" s="53">
        <f t="shared" si="29"/>
        <v>7528.4870500662082</v>
      </c>
      <c r="O32" s="53">
        <f t="shared" si="29"/>
        <v>7603.77192056687</v>
      </c>
      <c r="P32" s="53">
        <f t="shared" si="29"/>
        <v>7679.8096397725385</v>
      </c>
      <c r="Q32" s="53">
        <f t="shared" si="29"/>
        <v>7756.6077361702637</v>
      </c>
      <c r="R32" s="53">
        <f t="shared" si="29"/>
        <v>7834.1738135319665</v>
      </c>
      <c r="S32" s="53">
        <f t="shared" si="29"/>
        <v>7912.5155516672858</v>
      </c>
      <c r="T32" s="53">
        <f t="shared" si="29"/>
        <v>7991.6407071839585</v>
      </c>
      <c r="U32" s="53">
        <f t="shared" si="29"/>
        <v>8071.5571142557983</v>
      </c>
      <c r="V32" s="53">
        <f t="shared" si="29"/>
        <v>8152.2726853983559</v>
      </c>
      <c r="W32" s="53">
        <f t="shared" si="29"/>
        <v>8233.7954122523388</v>
      </c>
      <c r="X32" s="53">
        <f t="shared" si="29"/>
        <v>8316.1333663748628</v>
      </c>
      <c r="Y32" s="53">
        <f t="shared" si="29"/>
        <v>8399.2947000386121</v>
      </c>
      <c r="Z32" s="53">
        <f t="shared" si="29"/>
        <v>8483.2876470389983</v>
      </c>
      <c r="AA32" s="53">
        <f t="shared" si="29"/>
        <v>8568.1205235093876</v>
      </c>
      <c r="AB32" s="53">
        <f t="shared" si="29"/>
        <v>8653.8017287444818</v>
      </c>
      <c r="AC32" s="53">
        <f t="shared" si="29"/>
        <v>8740.3397460319266</v>
      </c>
      <c r="AD32" s="53">
        <f t="shared" si="29"/>
        <v>8827.7431434922455</v>
      </c>
    </row>
    <row r="33" spans="1:31" x14ac:dyDescent="0.35">
      <c r="A33" s="33" t="s">
        <v>30</v>
      </c>
      <c r="B33" s="53">
        <f>'POM Portables GU'!W32+('POM Portables GU'!W32*0.01)</f>
        <v>43908.366299999994</v>
      </c>
      <c r="C33" s="53">
        <f t="shared" ref="C33:AD33" si="30">B33+(B33*0.01)</f>
        <v>44347.449962999992</v>
      </c>
      <c r="D33" s="53">
        <f t="shared" si="30"/>
        <v>44790.924462629991</v>
      </c>
      <c r="E33" s="53">
        <f t="shared" si="30"/>
        <v>45238.833707256294</v>
      </c>
      <c r="F33" s="53">
        <f t="shared" si="30"/>
        <v>45691.222044328853</v>
      </c>
      <c r="G33" s="53">
        <f t="shared" si="30"/>
        <v>46148.134264772139</v>
      </c>
      <c r="H33" s="53">
        <f t="shared" si="30"/>
        <v>46609.615607419859</v>
      </c>
      <c r="I33" s="53">
        <f t="shared" si="30"/>
        <v>47075.711763494059</v>
      </c>
      <c r="J33" s="53">
        <f t="shared" si="30"/>
        <v>47546.468881128996</v>
      </c>
      <c r="K33" s="53">
        <f t="shared" si="30"/>
        <v>48021.933569940287</v>
      </c>
      <c r="L33" s="53">
        <f t="shared" si="30"/>
        <v>48502.15290563969</v>
      </c>
      <c r="M33" s="53">
        <f t="shared" si="30"/>
        <v>48987.174434696084</v>
      </c>
      <c r="N33" s="53">
        <f t="shared" si="30"/>
        <v>49477.046179043042</v>
      </c>
      <c r="O33" s="53">
        <f t="shared" si="30"/>
        <v>49971.816640833473</v>
      </c>
      <c r="P33" s="53">
        <f t="shared" si="30"/>
        <v>50471.534807241806</v>
      </c>
      <c r="Q33" s="53">
        <f t="shared" si="30"/>
        <v>50976.250155314221</v>
      </c>
      <c r="R33" s="53">
        <f t="shared" si="30"/>
        <v>51486.012656867366</v>
      </c>
      <c r="S33" s="53">
        <f t="shared" si="30"/>
        <v>52000.87278343604</v>
      </c>
      <c r="T33" s="53">
        <f t="shared" si="30"/>
        <v>52520.881511270403</v>
      </c>
      <c r="U33" s="53">
        <f t="shared" si="30"/>
        <v>53046.090326383106</v>
      </c>
      <c r="V33" s="53">
        <f t="shared" si="30"/>
        <v>53576.551229646939</v>
      </c>
      <c r="W33" s="53">
        <f t="shared" si="30"/>
        <v>54112.31674194341</v>
      </c>
      <c r="X33" s="53">
        <f t="shared" si="30"/>
        <v>54653.439909362845</v>
      </c>
      <c r="Y33" s="53">
        <f t="shared" si="30"/>
        <v>55199.974308456476</v>
      </c>
      <c r="Z33" s="53">
        <f t="shared" si="30"/>
        <v>55751.974051541038</v>
      </c>
      <c r="AA33" s="53">
        <f t="shared" si="30"/>
        <v>56309.493792056448</v>
      </c>
      <c r="AB33" s="53">
        <f t="shared" si="30"/>
        <v>56872.588729977011</v>
      </c>
      <c r="AC33" s="53">
        <f t="shared" si="30"/>
        <v>57441.314617276781</v>
      </c>
      <c r="AD33" s="53">
        <f t="shared" si="30"/>
        <v>58015.727763449548</v>
      </c>
    </row>
    <row r="34" spans="1:31" x14ac:dyDescent="0.35">
      <c r="A34" s="33" t="s">
        <v>72</v>
      </c>
      <c r="B34" s="48">
        <f>SUM(B3:B33)</f>
        <v>294351.48596980772</v>
      </c>
      <c r="C34" s="48">
        <f t="shared" ref="C34:AD34" si="31">SUM(C3:C33)</f>
        <v>297295.00082950579</v>
      </c>
      <c r="D34" s="48">
        <f t="shared" si="31"/>
        <v>300267.95083780086</v>
      </c>
      <c r="E34" s="48">
        <f t="shared" si="31"/>
        <v>303270.63034617889</v>
      </c>
      <c r="F34" s="48">
        <f t="shared" si="31"/>
        <v>306303.33664964064</v>
      </c>
      <c r="G34" s="48">
        <f t="shared" si="31"/>
        <v>309366.37001613708</v>
      </c>
      <c r="H34" s="48">
        <f t="shared" si="31"/>
        <v>312460.03371629841</v>
      </c>
      <c r="I34" s="48">
        <f t="shared" si="31"/>
        <v>315584.63405346143</v>
      </c>
      <c r="J34" s="48">
        <f t="shared" si="31"/>
        <v>318740.48039399605</v>
      </c>
      <c r="K34" s="48">
        <f t="shared" si="31"/>
        <v>321927.88519793598</v>
      </c>
      <c r="L34" s="48">
        <f t="shared" si="31"/>
        <v>325147.16404991545</v>
      </c>
      <c r="M34" s="48">
        <f t="shared" si="31"/>
        <v>328398.63569041452</v>
      </c>
      <c r="N34" s="48">
        <f t="shared" si="31"/>
        <v>331682.62204731861</v>
      </c>
      <c r="O34" s="48">
        <f t="shared" si="31"/>
        <v>334999.44826779183</v>
      </c>
      <c r="P34" s="48">
        <f t="shared" si="31"/>
        <v>338349.44275046967</v>
      </c>
      <c r="Q34" s="48">
        <f t="shared" si="31"/>
        <v>341732.93717797444</v>
      </c>
      <c r="R34" s="48">
        <f t="shared" si="31"/>
        <v>345150.26654975425</v>
      </c>
      <c r="S34" s="48">
        <f t="shared" si="31"/>
        <v>348601.76921525184</v>
      </c>
      <c r="T34" s="48">
        <f t="shared" si="31"/>
        <v>352087.78690740437</v>
      </c>
      <c r="U34" s="48">
        <f t="shared" si="31"/>
        <v>355608.66477647837</v>
      </c>
      <c r="V34" s="48">
        <f t="shared" si="31"/>
        <v>359164.75142424303</v>
      </c>
      <c r="W34" s="48">
        <f t="shared" si="31"/>
        <v>362756.39893848565</v>
      </c>
      <c r="X34" s="48">
        <f t="shared" si="31"/>
        <v>366383.96292787045</v>
      </c>
      <c r="Y34" s="48">
        <f t="shared" si="31"/>
        <v>370047.80255714903</v>
      </c>
      <c r="Z34" s="48">
        <f t="shared" si="31"/>
        <v>373748.28058272065</v>
      </c>
      <c r="AA34" s="48">
        <f t="shared" si="31"/>
        <v>377485.76338854781</v>
      </c>
      <c r="AB34" s="48">
        <f t="shared" si="31"/>
        <v>381260.62102243328</v>
      </c>
      <c r="AC34" s="48">
        <f t="shared" si="31"/>
        <v>385073.22723265761</v>
      </c>
      <c r="AD34" s="48">
        <f t="shared" si="31"/>
        <v>388923.9595049842</v>
      </c>
    </row>
    <row r="36" spans="1:31" x14ac:dyDescent="0.35"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</row>
    <row r="37" spans="1:31" x14ac:dyDescent="0.35">
      <c r="A37" s="54" t="s">
        <v>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0"/>
    </row>
    <row r="38" spans="1:31" x14ac:dyDescent="0.35"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</row>
    <row r="39" spans="1:31" x14ac:dyDescent="0.35"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</row>
    <row r="40" spans="1:31" x14ac:dyDescent="0.35"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</row>
    <row r="41" spans="1:31" x14ac:dyDescent="0.35"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</row>
    <row r="42" spans="1:31" x14ac:dyDescent="0.35"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</row>
    <row r="43" spans="1:31" x14ac:dyDescent="0.35"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</row>
    <row r="44" spans="1:31" x14ac:dyDescent="0.35"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</row>
    <row r="45" spans="1:31" x14ac:dyDescent="0.35"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</row>
    <row r="46" spans="1:31" x14ac:dyDescent="0.35"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</row>
    <row r="47" spans="1:31" x14ac:dyDescent="0.35"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</row>
    <row r="48" spans="1:31" x14ac:dyDescent="0.35"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</row>
    <row r="49" spans="2:31" x14ac:dyDescent="0.35"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</row>
    <row r="50" spans="2:31" x14ac:dyDescent="0.35"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</row>
    <row r="51" spans="2:31" x14ac:dyDescent="0.35"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</row>
    <row r="52" spans="2:31" x14ac:dyDescent="0.35"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</row>
    <row r="53" spans="2:31" x14ac:dyDescent="0.35"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</row>
    <row r="54" spans="2:31" x14ac:dyDescent="0.35"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</row>
    <row r="55" spans="2:31" x14ac:dyDescent="0.35"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</row>
    <row r="56" spans="2:31" x14ac:dyDescent="0.35"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</row>
    <row r="57" spans="2:31" x14ac:dyDescent="0.35"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</row>
    <row r="58" spans="2:31" x14ac:dyDescent="0.35"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</row>
    <row r="59" spans="2:31" x14ac:dyDescent="0.35"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</row>
    <row r="60" spans="2:31" x14ac:dyDescent="0.35"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</row>
    <row r="61" spans="2:31" x14ac:dyDescent="0.35"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</row>
    <row r="62" spans="2:31" x14ac:dyDescent="0.35"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</row>
    <row r="63" spans="2:31" x14ac:dyDescent="0.35"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</row>
    <row r="64" spans="2:31" x14ac:dyDescent="0.35"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</row>
    <row r="65" spans="2:31" x14ac:dyDescent="0.35"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</row>
    <row r="66" spans="2:31" x14ac:dyDescent="0.35"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</row>
    <row r="67" spans="2:31" x14ac:dyDescent="0.35"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</row>
    <row r="68" spans="2:31" x14ac:dyDescent="0.35"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</row>
    <row r="69" spans="2:31" x14ac:dyDescent="0.35"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</row>
    <row r="70" spans="2:31" x14ac:dyDescent="0.35"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</row>
    <row r="71" spans="2:31" x14ac:dyDescent="0.35"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</row>
    <row r="72" spans="2:31" x14ac:dyDescent="0.35"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0"/>
    </row>
    <row r="73" spans="2:31" x14ac:dyDescent="0.35"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50"/>
    </row>
    <row r="74" spans="2:31" x14ac:dyDescent="0.35"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50"/>
    </row>
    <row r="75" spans="2:31" x14ac:dyDescent="0.35"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50"/>
    </row>
    <row r="76" spans="2:31" x14ac:dyDescent="0.35"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50"/>
    </row>
    <row r="77" spans="2:31" x14ac:dyDescent="0.35"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50"/>
    </row>
    <row r="78" spans="2:31" x14ac:dyDescent="0.35"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50"/>
    </row>
    <row r="79" spans="2:31" x14ac:dyDescent="0.35"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50"/>
    </row>
    <row r="80" spans="2:31" x14ac:dyDescent="0.35"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50"/>
    </row>
    <row r="81" spans="2:31" x14ac:dyDescent="0.35"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50"/>
    </row>
    <row r="82" spans="2:31" x14ac:dyDescent="0.35"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50"/>
    </row>
    <row r="83" spans="2:31" x14ac:dyDescent="0.35"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50"/>
    </row>
    <row r="84" spans="2:31" x14ac:dyDescent="0.35"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50"/>
    </row>
    <row r="85" spans="2:31" x14ac:dyDescent="0.35"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50"/>
    </row>
    <row r="86" spans="2:31" x14ac:dyDescent="0.35"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50"/>
    </row>
    <row r="87" spans="2:31" x14ac:dyDescent="0.35"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50"/>
    </row>
    <row r="88" spans="2:31" x14ac:dyDescent="0.35"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50"/>
    </row>
    <row r="89" spans="2:31" x14ac:dyDescent="0.35"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50"/>
    </row>
    <row r="90" spans="2:31" x14ac:dyDescent="0.35"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50"/>
    </row>
    <row r="91" spans="2:31" x14ac:dyDescent="0.35"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50"/>
    </row>
    <row r="92" spans="2:31" x14ac:dyDescent="0.35"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50"/>
    </row>
    <row r="93" spans="2:31" x14ac:dyDescent="0.35"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50"/>
    </row>
    <row r="94" spans="2:31" x14ac:dyDescent="0.35"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50"/>
    </row>
    <row r="95" spans="2:31" x14ac:dyDescent="0.35"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50"/>
    </row>
    <row r="96" spans="2:31" x14ac:dyDescent="0.35"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50"/>
    </row>
    <row r="97" spans="2:31" x14ac:dyDescent="0.35"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50"/>
    </row>
    <row r="98" spans="2:31" x14ac:dyDescent="0.35"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50"/>
    </row>
    <row r="99" spans="2:31" x14ac:dyDescent="0.35"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50"/>
    </row>
    <row r="100" spans="2:31" x14ac:dyDescent="0.35"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50"/>
    </row>
    <row r="101" spans="2:31" x14ac:dyDescent="0.35"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50"/>
    </row>
    <row r="102" spans="2:31" x14ac:dyDescent="0.35"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50"/>
    </row>
    <row r="103" spans="2:31" x14ac:dyDescent="0.35"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50"/>
    </row>
    <row r="104" spans="2:31" x14ac:dyDescent="0.35">
      <c r="B104" s="49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0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8CBE5-0C49-45AB-829A-69A2E5E26B0D}">
  <sheetPr>
    <tabColor theme="9"/>
  </sheetPr>
  <dimension ref="A1:AD37"/>
  <sheetViews>
    <sheetView workbookViewId="0">
      <selection activeCell="A37" sqref="A37"/>
    </sheetView>
  </sheetViews>
  <sheetFormatPr baseColWidth="10" defaultRowHeight="14.5" x14ac:dyDescent="0.35"/>
  <cols>
    <col min="1" max="1" width="27.26953125" customWidth="1"/>
  </cols>
  <sheetData>
    <row r="1" spans="1:30" x14ac:dyDescent="0.35">
      <c r="A1" s="33" t="s">
        <v>31</v>
      </c>
      <c r="B1" t="s">
        <v>75</v>
      </c>
    </row>
    <row r="2" spans="1:30" x14ac:dyDescent="0.35">
      <c r="A2" s="33"/>
      <c r="B2" s="33">
        <v>2022</v>
      </c>
      <c r="C2" s="33">
        <v>2023</v>
      </c>
      <c r="D2" s="33">
        <v>2024</v>
      </c>
      <c r="E2" s="33">
        <v>2025</v>
      </c>
      <c r="F2" s="33">
        <v>2026</v>
      </c>
      <c r="G2" s="33">
        <v>2027</v>
      </c>
      <c r="H2" s="33">
        <v>2028</v>
      </c>
      <c r="I2" s="33">
        <v>2029</v>
      </c>
      <c r="J2" s="33">
        <v>2030</v>
      </c>
      <c r="K2" s="33">
        <v>2031</v>
      </c>
      <c r="L2" s="33">
        <v>2032</v>
      </c>
      <c r="M2" s="33">
        <v>2033</v>
      </c>
      <c r="N2" s="33">
        <v>2034</v>
      </c>
      <c r="O2" s="33">
        <v>2035</v>
      </c>
      <c r="P2" s="33">
        <v>2036</v>
      </c>
      <c r="Q2" s="33">
        <v>2037</v>
      </c>
      <c r="R2" s="33">
        <v>2038</v>
      </c>
      <c r="S2" s="33">
        <v>2039</v>
      </c>
      <c r="T2" s="33">
        <v>2040</v>
      </c>
      <c r="U2" s="33">
        <v>2041</v>
      </c>
      <c r="V2" s="33">
        <v>2042</v>
      </c>
      <c r="W2" s="33">
        <v>2043</v>
      </c>
      <c r="X2" s="33">
        <v>2044</v>
      </c>
      <c r="Y2" s="33">
        <v>2045</v>
      </c>
      <c r="Z2" s="33">
        <v>2046</v>
      </c>
      <c r="AA2" s="33">
        <v>2047</v>
      </c>
      <c r="AB2" s="33">
        <v>2048</v>
      </c>
      <c r="AC2" s="33">
        <v>2049</v>
      </c>
      <c r="AD2" s="33">
        <v>2050</v>
      </c>
    </row>
    <row r="3" spans="1:30" x14ac:dyDescent="0.35">
      <c r="A3" s="33" t="s">
        <v>0</v>
      </c>
      <c r="B3" s="55">
        <f>'POM Portables GU'!W2-('POM Portables GU'!W2*0.01)</f>
        <v>6077.5109999999995</v>
      </c>
      <c r="C3" s="55">
        <f>B3-(B3*0.01)</f>
        <v>6016.7358899999999</v>
      </c>
      <c r="D3" s="55">
        <f t="shared" ref="D3:AD3" si="0">C3-(C3*0.01)</f>
        <v>5956.5685310999997</v>
      </c>
      <c r="E3" s="55">
        <f t="shared" si="0"/>
        <v>5897.0028457889994</v>
      </c>
      <c r="F3" s="55">
        <f t="shared" si="0"/>
        <v>5838.0328173311091</v>
      </c>
      <c r="G3" s="55">
        <f t="shared" si="0"/>
        <v>5779.6524891577983</v>
      </c>
      <c r="H3" s="55">
        <f t="shared" si="0"/>
        <v>5721.8559642662203</v>
      </c>
      <c r="I3" s="55">
        <f t="shared" si="0"/>
        <v>5664.6374046235578</v>
      </c>
      <c r="J3" s="55">
        <f t="shared" si="0"/>
        <v>5607.9910305773219</v>
      </c>
      <c r="K3" s="55">
        <f t="shared" si="0"/>
        <v>5551.9111202715485</v>
      </c>
      <c r="L3" s="55">
        <f t="shared" si="0"/>
        <v>5496.3920090688334</v>
      </c>
      <c r="M3" s="55">
        <f t="shared" si="0"/>
        <v>5441.4280889781448</v>
      </c>
      <c r="N3" s="55">
        <f t="shared" si="0"/>
        <v>5387.0138080883635</v>
      </c>
      <c r="O3" s="55">
        <f t="shared" si="0"/>
        <v>5333.1436700074801</v>
      </c>
      <c r="P3" s="55">
        <f t="shared" si="0"/>
        <v>5279.8122333074052</v>
      </c>
      <c r="Q3" s="55">
        <f t="shared" si="0"/>
        <v>5227.0141109743308</v>
      </c>
      <c r="R3" s="55">
        <f t="shared" si="0"/>
        <v>5174.7439698645876</v>
      </c>
      <c r="S3" s="55">
        <f t="shared" si="0"/>
        <v>5122.9965301659413</v>
      </c>
      <c r="T3" s="55">
        <f t="shared" si="0"/>
        <v>5071.7665648642815</v>
      </c>
      <c r="U3" s="55">
        <f t="shared" si="0"/>
        <v>5021.0488992156388</v>
      </c>
      <c r="V3" s="55">
        <f t="shared" si="0"/>
        <v>4970.8384102234822</v>
      </c>
      <c r="W3" s="55">
        <f t="shared" si="0"/>
        <v>4921.1300261212473</v>
      </c>
      <c r="X3" s="55">
        <f t="shared" si="0"/>
        <v>4871.918725860035</v>
      </c>
      <c r="Y3" s="55">
        <f t="shared" si="0"/>
        <v>4823.1995386014351</v>
      </c>
      <c r="Z3" s="55">
        <f t="shared" si="0"/>
        <v>4774.9675432154208</v>
      </c>
      <c r="AA3" s="55">
        <f t="shared" si="0"/>
        <v>4727.2178677832662</v>
      </c>
      <c r="AB3" s="55">
        <f t="shared" si="0"/>
        <v>4679.9456891054333</v>
      </c>
      <c r="AC3" s="55">
        <f t="shared" si="0"/>
        <v>4633.1462322143789</v>
      </c>
      <c r="AD3" s="55">
        <f t="shared" si="0"/>
        <v>4586.8147698922348</v>
      </c>
    </row>
    <row r="4" spans="1:30" x14ac:dyDescent="0.35">
      <c r="A4" s="33" t="s">
        <v>1</v>
      </c>
      <c r="B4" s="55">
        <f>'POM Portables GU'!W3-('POM Portables GU'!W3*0.01)</f>
        <v>5665.9877999999999</v>
      </c>
      <c r="C4" s="55">
        <f t="shared" ref="C4:AD13" si="1">B4-(B4*0.01)</f>
        <v>5609.3279219999995</v>
      </c>
      <c r="D4" s="55">
        <f t="shared" si="1"/>
        <v>5553.2346427799994</v>
      </c>
      <c r="E4" s="55">
        <f t="shared" si="1"/>
        <v>5497.7022963521995</v>
      </c>
      <c r="F4" s="55">
        <f t="shared" si="1"/>
        <v>5442.7252733886771</v>
      </c>
      <c r="G4" s="55">
        <f t="shared" si="1"/>
        <v>5388.29802065479</v>
      </c>
      <c r="H4" s="55">
        <f t="shared" si="1"/>
        <v>5334.4150404482425</v>
      </c>
      <c r="I4" s="55">
        <f t="shared" si="1"/>
        <v>5281.0708900437603</v>
      </c>
      <c r="J4" s="55">
        <f t="shared" si="1"/>
        <v>5228.2601811433224</v>
      </c>
      <c r="K4" s="55">
        <f t="shared" si="1"/>
        <v>5175.9775793318895</v>
      </c>
      <c r="L4" s="55">
        <f t="shared" si="1"/>
        <v>5124.2178035385705</v>
      </c>
      <c r="M4" s="55">
        <f t="shared" si="1"/>
        <v>5072.9756255031843</v>
      </c>
      <c r="N4" s="55">
        <f t="shared" si="1"/>
        <v>5022.2458692481523</v>
      </c>
      <c r="O4" s="55">
        <f t="shared" si="1"/>
        <v>4972.023410555671</v>
      </c>
      <c r="P4" s="55">
        <f t="shared" si="1"/>
        <v>4922.3031764501147</v>
      </c>
      <c r="Q4" s="55">
        <f t="shared" si="1"/>
        <v>4873.080144685614</v>
      </c>
      <c r="R4" s="55">
        <f t="shared" si="1"/>
        <v>4824.3493432387577</v>
      </c>
      <c r="S4" s="55">
        <f t="shared" si="1"/>
        <v>4776.1058498063703</v>
      </c>
      <c r="T4" s="55">
        <f t="shared" si="1"/>
        <v>4728.3447913083064</v>
      </c>
      <c r="U4" s="55">
        <f t="shared" si="1"/>
        <v>4681.061343395223</v>
      </c>
      <c r="V4" s="55">
        <f t="shared" si="1"/>
        <v>4634.2507299612707</v>
      </c>
      <c r="W4" s="55">
        <f t="shared" si="1"/>
        <v>4587.9082226616583</v>
      </c>
      <c r="X4" s="55">
        <f t="shared" si="1"/>
        <v>4542.0291404350419</v>
      </c>
      <c r="Y4" s="55">
        <f t="shared" si="1"/>
        <v>4496.6088490306911</v>
      </c>
      <c r="Z4" s="55">
        <f t="shared" si="1"/>
        <v>4451.6427605403842</v>
      </c>
      <c r="AA4" s="55">
        <f t="shared" si="1"/>
        <v>4407.1263329349804</v>
      </c>
      <c r="AB4" s="55">
        <f t="shared" si="1"/>
        <v>4363.0550696056307</v>
      </c>
      <c r="AC4" s="55">
        <f t="shared" si="1"/>
        <v>4319.4245189095745</v>
      </c>
      <c r="AD4" s="55">
        <f t="shared" si="1"/>
        <v>4276.2302737204791</v>
      </c>
    </row>
    <row r="5" spans="1:30" x14ac:dyDescent="0.35">
      <c r="A5" s="33" t="s">
        <v>2</v>
      </c>
      <c r="B5" s="55">
        <f>'POM Portables GU'!W4-('POM Portables GU'!W4*0.01)</f>
        <v>970.25623200000007</v>
      </c>
      <c r="C5" s="55">
        <f t="shared" si="1"/>
        <v>960.5536696800001</v>
      </c>
      <c r="D5" s="55">
        <f t="shared" si="1"/>
        <v>950.94813298320014</v>
      </c>
      <c r="E5" s="55">
        <f t="shared" si="1"/>
        <v>941.43865165336808</v>
      </c>
      <c r="F5" s="55">
        <f t="shared" si="1"/>
        <v>932.0242651368344</v>
      </c>
      <c r="G5" s="55">
        <f t="shared" si="1"/>
        <v>922.70402248546611</v>
      </c>
      <c r="H5" s="55">
        <f t="shared" si="1"/>
        <v>913.47698226061141</v>
      </c>
      <c r="I5" s="55">
        <f t="shared" si="1"/>
        <v>904.34221243800528</v>
      </c>
      <c r="J5" s="55">
        <f t="shared" si="1"/>
        <v>895.2987903136252</v>
      </c>
      <c r="K5" s="55">
        <f t="shared" si="1"/>
        <v>886.345802410489</v>
      </c>
      <c r="L5" s="55">
        <f t="shared" si="1"/>
        <v>877.48234438638406</v>
      </c>
      <c r="M5" s="55">
        <f t="shared" si="1"/>
        <v>868.7075209425202</v>
      </c>
      <c r="N5" s="55">
        <f t="shared" si="1"/>
        <v>860.02044573309502</v>
      </c>
      <c r="O5" s="55">
        <f t="shared" si="1"/>
        <v>851.42024127576406</v>
      </c>
      <c r="P5" s="55">
        <f t="shared" si="1"/>
        <v>842.90603886300642</v>
      </c>
      <c r="Q5" s="55">
        <f t="shared" si="1"/>
        <v>834.47697847437632</v>
      </c>
      <c r="R5" s="55">
        <f t="shared" si="1"/>
        <v>826.13220868963253</v>
      </c>
      <c r="S5" s="55">
        <f t="shared" si="1"/>
        <v>817.87088660273616</v>
      </c>
      <c r="T5" s="55">
        <f t="shared" si="1"/>
        <v>809.6921777367088</v>
      </c>
      <c r="U5" s="55">
        <f t="shared" si="1"/>
        <v>801.59525595934167</v>
      </c>
      <c r="V5" s="55">
        <f t="shared" si="1"/>
        <v>793.57930339974826</v>
      </c>
      <c r="W5" s="55">
        <f t="shared" si="1"/>
        <v>785.64351036575079</v>
      </c>
      <c r="X5" s="55">
        <f t="shared" si="1"/>
        <v>777.78707526209325</v>
      </c>
      <c r="Y5" s="55">
        <f t="shared" si="1"/>
        <v>770.00920450947228</v>
      </c>
      <c r="Z5" s="55">
        <f t="shared" si="1"/>
        <v>762.30911246437756</v>
      </c>
      <c r="AA5" s="55">
        <f t="shared" si="1"/>
        <v>754.68602133973377</v>
      </c>
      <c r="AB5" s="55">
        <f t="shared" si="1"/>
        <v>747.13916112633638</v>
      </c>
      <c r="AC5" s="55">
        <f t="shared" si="1"/>
        <v>739.66776951507302</v>
      </c>
      <c r="AD5" s="55">
        <f t="shared" si="1"/>
        <v>732.27109181992228</v>
      </c>
    </row>
    <row r="6" spans="1:30" x14ac:dyDescent="0.35">
      <c r="A6" s="33" t="s">
        <v>3</v>
      </c>
      <c r="B6" s="55">
        <f>'POM Portables GU'!W5-('POM Portables GU'!W5*0.01)</f>
        <v>1062.3096</v>
      </c>
      <c r="C6" s="55">
        <f t="shared" si="1"/>
        <v>1051.686504</v>
      </c>
      <c r="D6" s="55">
        <f t="shared" si="1"/>
        <v>1041.1696389599999</v>
      </c>
      <c r="E6" s="55">
        <f t="shared" si="1"/>
        <v>1030.7579425704</v>
      </c>
      <c r="F6" s="55">
        <f t="shared" si="1"/>
        <v>1020.450363144696</v>
      </c>
      <c r="G6" s="55">
        <f t="shared" si="1"/>
        <v>1010.245859513249</v>
      </c>
      <c r="H6" s="55">
        <f t="shared" si="1"/>
        <v>1000.1434009181165</v>
      </c>
      <c r="I6" s="55">
        <f t="shared" si="1"/>
        <v>990.14196690893539</v>
      </c>
      <c r="J6" s="55">
        <f t="shared" si="1"/>
        <v>980.24054723984602</v>
      </c>
      <c r="K6" s="55">
        <f t="shared" si="1"/>
        <v>970.43814176744752</v>
      </c>
      <c r="L6" s="55">
        <f t="shared" si="1"/>
        <v>960.73376034977309</v>
      </c>
      <c r="M6" s="55">
        <f t="shared" si="1"/>
        <v>951.12642274627535</v>
      </c>
      <c r="N6" s="55">
        <f t="shared" si="1"/>
        <v>941.61515851881256</v>
      </c>
      <c r="O6" s="55">
        <f t="shared" si="1"/>
        <v>932.19900693362445</v>
      </c>
      <c r="P6" s="55">
        <f t="shared" si="1"/>
        <v>922.87701686428818</v>
      </c>
      <c r="Q6" s="55">
        <f t="shared" si="1"/>
        <v>913.6482466956453</v>
      </c>
      <c r="R6" s="55">
        <f t="shared" si="1"/>
        <v>904.51176422868889</v>
      </c>
      <c r="S6" s="55">
        <f t="shared" si="1"/>
        <v>895.46664658640202</v>
      </c>
      <c r="T6" s="55">
        <f t="shared" si="1"/>
        <v>886.51198012053806</v>
      </c>
      <c r="U6" s="55">
        <f t="shared" si="1"/>
        <v>877.64686031933263</v>
      </c>
      <c r="V6" s="55">
        <f t="shared" si="1"/>
        <v>868.87039171613935</v>
      </c>
      <c r="W6" s="55">
        <f t="shared" si="1"/>
        <v>860.18168779897792</v>
      </c>
      <c r="X6" s="55">
        <f t="shared" si="1"/>
        <v>851.57987092098813</v>
      </c>
      <c r="Y6" s="55">
        <f t="shared" si="1"/>
        <v>843.06407221177824</v>
      </c>
      <c r="Z6" s="55">
        <f t="shared" si="1"/>
        <v>834.63343148966044</v>
      </c>
      <c r="AA6" s="55">
        <f t="shared" si="1"/>
        <v>826.28709717476386</v>
      </c>
      <c r="AB6" s="55">
        <f t="shared" si="1"/>
        <v>818.02422620301627</v>
      </c>
      <c r="AC6" s="55">
        <f t="shared" si="1"/>
        <v>809.84398394098616</v>
      </c>
      <c r="AD6" s="55">
        <f t="shared" si="1"/>
        <v>801.74554410157634</v>
      </c>
    </row>
    <row r="7" spans="1:30" x14ac:dyDescent="0.35">
      <c r="A7" s="33" t="s">
        <v>4</v>
      </c>
      <c r="B7" s="55">
        <f>'POM Portables GU'!W6-('POM Portables GU'!W6*0.01)</f>
        <v>204.98939999999999</v>
      </c>
      <c r="C7" s="55">
        <f t="shared" si="1"/>
        <v>202.93950599999999</v>
      </c>
      <c r="D7" s="55">
        <f t="shared" si="1"/>
        <v>200.91011093999998</v>
      </c>
      <c r="E7" s="55">
        <f t="shared" si="1"/>
        <v>198.90100983059997</v>
      </c>
      <c r="F7" s="55">
        <f t="shared" si="1"/>
        <v>196.91199973229396</v>
      </c>
      <c r="G7" s="55">
        <f t="shared" si="1"/>
        <v>194.94287973497103</v>
      </c>
      <c r="H7" s="55">
        <f t="shared" si="1"/>
        <v>192.99345093762133</v>
      </c>
      <c r="I7" s="55">
        <f t="shared" si="1"/>
        <v>191.06351642824512</v>
      </c>
      <c r="J7" s="55">
        <f t="shared" si="1"/>
        <v>189.15288126396268</v>
      </c>
      <c r="K7" s="55">
        <f t="shared" si="1"/>
        <v>187.26135245132306</v>
      </c>
      <c r="L7" s="55">
        <f t="shared" si="1"/>
        <v>185.38873892680982</v>
      </c>
      <c r="M7" s="55">
        <f t="shared" si="1"/>
        <v>183.53485153754173</v>
      </c>
      <c r="N7" s="55">
        <f t="shared" si="1"/>
        <v>181.69950302216631</v>
      </c>
      <c r="O7" s="55">
        <f t="shared" si="1"/>
        <v>179.88250799194464</v>
      </c>
      <c r="P7" s="55">
        <f t="shared" si="1"/>
        <v>178.08368291202518</v>
      </c>
      <c r="Q7" s="55">
        <f t="shared" si="1"/>
        <v>176.30284608290492</v>
      </c>
      <c r="R7" s="55">
        <f t="shared" si="1"/>
        <v>174.53981762207587</v>
      </c>
      <c r="S7" s="55">
        <f t="shared" si="1"/>
        <v>172.79441944585511</v>
      </c>
      <c r="T7" s="55">
        <f t="shared" si="1"/>
        <v>171.06647525139655</v>
      </c>
      <c r="U7" s="55">
        <f t="shared" si="1"/>
        <v>169.35581049888259</v>
      </c>
      <c r="V7" s="55">
        <f t="shared" si="1"/>
        <v>167.66225239389377</v>
      </c>
      <c r="W7" s="55">
        <f t="shared" si="1"/>
        <v>165.98562986995483</v>
      </c>
      <c r="X7" s="55">
        <f t="shared" si="1"/>
        <v>164.3257735712553</v>
      </c>
      <c r="Y7" s="55">
        <f t="shared" si="1"/>
        <v>162.68251583554274</v>
      </c>
      <c r="Z7" s="55">
        <f t="shared" si="1"/>
        <v>161.05569067718733</v>
      </c>
      <c r="AA7" s="55">
        <f t="shared" si="1"/>
        <v>159.44513377041545</v>
      </c>
      <c r="AB7" s="55">
        <f t="shared" si="1"/>
        <v>157.8506824327113</v>
      </c>
      <c r="AC7" s="55">
        <f t="shared" si="1"/>
        <v>156.27217560838417</v>
      </c>
      <c r="AD7" s="55">
        <f t="shared" si="1"/>
        <v>154.70945385230033</v>
      </c>
    </row>
    <row r="8" spans="1:30" x14ac:dyDescent="0.35">
      <c r="A8" s="33" t="s">
        <v>5</v>
      </c>
      <c r="B8" s="55">
        <f>'POM Portables GU'!W7-('POM Portables GU'!W7*0.01)</f>
        <v>5011.6374000000005</v>
      </c>
      <c r="C8" s="55">
        <f t="shared" si="1"/>
        <v>4961.5210260000003</v>
      </c>
      <c r="D8" s="55">
        <f t="shared" si="1"/>
        <v>4911.9058157400004</v>
      </c>
      <c r="E8" s="55">
        <f t="shared" si="1"/>
        <v>4862.7867575826003</v>
      </c>
      <c r="F8" s="55">
        <f t="shared" si="1"/>
        <v>4814.1588900067745</v>
      </c>
      <c r="G8" s="55">
        <f t="shared" si="1"/>
        <v>4766.0173011067072</v>
      </c>
      <c r="H8" s="55">
        <f t="shared" si="1"/>
        <v>4718.3571280956403</v>
      </c>
      <c r="I8" s="55">
        <f t="shared" si="1"/>
        <v>4671.1735568146842</v>
      </c>
      <c r="J8" s="55">
        <f t="shared" si="1"/>
        <v>4624.4618212465375</v>
      </c>
      <c r="K8" s="55">
        <f t="shared" si="1"/>
        <v>4578.2172030340726</v>
      </c>
      <c r="L8" s="55">
        <f t="shared" si="1"/>
        <v>4532.4350310037316</v>
      </c>
      <c r="M8" s="55">
        <f t="shared" si="1"/>
        <v>4487.1106806936941</v>
      </c>
      <c r="N8" s="55">
        <f t="shared" si="1"/>
        <v>4442.2395738867572</v>
      </c>
      <c r="O8" s="55">
        <f t="shared" si="1"/>
        <v>4397.8171781478895</v>
      </c>
      <c r="P8" s="55">
        <f t="shared" si="1"/>
        <v>4353.839006366411</v>
      </c>
      <c r="Q8" s="55">
        <f t="shared" si="1"/>
        <v>4310.3006163027467</v>
      </c>
      <c r="R8" s="55">
        <f t="shared" si="1"/>
        <v>4267.1976101397195</v>
      </c>
      <c r="S8" s="55">
        <f t="shared" si="1"/>
        <v>4224.5256340383221</v>
      </c>
      <c r="T8" s="55">
        <f t="shared" si="1"/>
        <v>4182.280377697939</v>
      </c>
      <c r="U8" s="55">
        <f t="shared" si="1"/>
        <v>4140.4575739209595</v>
      </c>
      <c r="V8" s="55">
        <f t="shared" si="1"/>
        <v>4099.0529981817499</v>
      </c>
      <c r="W8" s="55">
        <f t="shared" si="1"/>
        <v>4058.0624681999325</v>
      </c>
      <c r="X8" s="55">
        <f t="shared" si="1"/>
        <v>4017.4818435179332</v>
      </c>
      <c r="Y8" s="55">
        <f t="shared" si="1"/>
        <v>3977.3070250827536</v>
      </c>
      <c r="Z8" s="55">
        <f t="shared" si="1"/>
        <v>3937.5339548319262</v>
      </c>
      <c r="AA8" s="55">
        <f t="shared" si="1"/>
        <v>3898.1586152836071</v>
      </c>
      <c r="AB8" s="55">
        <f t="shared" si="1"/>
        <v>3859.1770291307712</v>
      </c>
      <c r="AC8" s="55">
        <f t="shared" si="1"/>
        <v>3820.5852588394637</v>
      </c>
      <c r="AD8" s="55">
        <f t="shared" si="1"/>
        <v>3782.3794062510692</v>
      </c>
    </row>
    <row r="9" spans="1:30" x14ac:dyDescent="0.35">
      <c r="A9" s="33" t="s">
        <v>6</v>
      </c>
      <c r="B9" s="55">
        <f>'POM Portables GU'!W8-('POM Portables GU'!W8*0.01)</f>
        <v>4955.9399999999996</v>
      </c>
      <c r="C9" s="55">
        <f t="shared" si="1"/>
        <v>4906.3805999999995</v>
      </c>
      <c r="D9" s="55">
        <f t="shared" si="1"/>
        <v>4857.3167939999994</v>
      </c>
      <c r="E9" s="55">
        <f t="shared" si="1"/>
        <v>4808.7436260599998</v>
      </c>
      <c r="F9" s="55">
        <f t="shared" si="1"/>
        <v>4760.6561897993997</v>
      </c>
      <c r="G9" s="55">
        <f t="shared" si="1"/>
        <v>4713.049627901406</v>
      </c>
      <c r="H9" s="55">
        <f t="shared" si="1"/>
        <v>4665.9191316223923</v>
      </c>
      <c r="I9" s="55">
        <f t="shared" si="1"/>
        <v>4619.2599403061686</v>
      </c>
      <c r="J9" s="55">
        <f t="shared" si="1"/>
        <v>4573.0673409031069</v>
      </c>
      <c r="K9" s="55">
        <f t="shared" si="1"/>
        <v>4527.3366674940762</v>
      </c>
      <c r="L9" s="55">
        <f t="shared" si="1"/>
        <v>4482.0633008191353</v>
      </c>
      <c r="M9" s="55">
        <f t="shared" si="1"/>
        <v>4437.2426678109441</v>
      </c>
      <c r="N9" s="55">
        <f t="shared" si="1"/>
        <v>4392.870241132835</v>
      </c>
      <c r="O9" s="55">
        <f t="shared" si="1"/>
        <v>4348.9415387215067</v>
      </c>
      <c r="P9" s="55">
        <f t="shared" si="1"/>
        <v>4305.4521233342921</v>
      </c>
      <c r="Q9" s="55">
        <f t="shared" si="1"/>
        <v>4262.3976021009494</v>
      </c>
      <c r="R9" s="55">
        <f t="shared" si="1"/>
        <v>4219.7736260799402</v>
      </c>
      <c r="S9" s="55">
        <f t="shared" si="1"/>
        <v>4177.5758898191407</v>
      </c>
      <c r="T9" s="55">
        <f t="shared" si="1"/>
        <v>4135.8001309209494</v>
      </c>
      <c r="U9" s="55">
        <f t="shared" si="1"/>
        <v>4094.4421296117398</v>
      </c>
      <c r="V9" s="55">
        <f t="shared" si="1"/>
        <v>4053.4977083156223</v>
      </c>
      <c r="W9" s="55">
        <f t="shared" si="1"/>
        <v>4012.962731232466</v>
      </c>
      <c r="X9" s="55">
        <f t="shared" si="1"/>
        <v>3972.8331039201412</v>
      </c>
      <c r="Y9" s="55">
        <f t="shared" si="1"/>
        <v>3933.1047728809399</v>
      </c>
      <c r="Z9" s="55">
        <f t="shared" si="1"/>
        <v>3893.7737251521303</v>
      </c>
      <c r="AA9" s="55">
        <f t="shared" si="1"/>
        <v>3854.8359879006089</v>
      </c>
      <c r="AB9" s="55">
        <f t="shared" si="1"/>
        <v>3816.2876280216028</v>
      </c>
      <c r="AC9" s="55">
        <f t="shared" si="1"/>
        <v>3778.1247517413867</v>
      </c>
      <c r="AD9" s="55">
        <f t="shared" si="1"/>
        <v>3740.343504223973</v>
      </c>
    </row>
    <row r="10" spans="1:30" x14ac:dyDescent="0.35">
      <c r="A10" s="33" t="s">
        <v>7</v>
      </c>
      <c r="B10" s="55">
        <f>'POM Portables GU'!W9-('POM Portables GU'!W9*0.01)</f>
        <v>547.3116</v>
      </c>
      <c r="C10" s="55">
        <f t="shared" si="1"/>
        <v>541.83848399999999</v>
      </c>
      <c r="D10" s="55">
        <f t="shared" si="1"/>
        <v>536.42009915999995</v>
      </c>
      <c r="E10" s="55">
        <f t="shared" si="1"/>
        <v>531.05589816839995</v>
      </c>
      <c r="F10" s="55">
        <f t="shared" si="1"/>
        <v>525.74533918671591</v>
      </c>
      <c r="G10" s="55">
        <f t="shared" si="1"/>
        <v>520.48788579484881</v>
      </c>
      <c r="H10" s="55">
        <f t="shared" si="1"/>
        <v>515.28300693690028</v>
      </c>
      <c r="I10" s="55">
        <f t="shared" si="1"/>
        <v>510.1301768675313</v>
      </c>
      <c r="J10" s="55">
        <f t="shared" si="1"/>
        <v>505.02887509885602</v>
      </c>
      <c r="K10" s="55">
        <f t="shared" si="1"/>
        <v>499.97858634786746</v>
      </c>
      <c r="L10" s="55">
        <f t="shared" si="1"/>
        <v>494.97880048438878</v>
      </c>
      <c r="M10" s="55">
        <f t="shared" si="1"/>
        <v>490.02901247954492</v>
      </c>
      <c r="N10" s="55">
        <f t="shared" si="1"/>
        <v>485.12872235474947</v>
      </c>
      <c r="O10" s="55">
        <f t="shared" si="1"/>
        <v>480.27743513120197</v>
      </c>
      <c r="P10" s="55">
        <f t="shared" si="1"/>
        <v>475.47466077988997</v>
      </c>
      <c r="Q10" s="55">
        <f t="shared" si="1"/>
        <v>470.71991417209108</v>
      </c>
      <c r="R10" s="55">
        <f t="shared" si="1"/>
        <v>466.01271503037015</v>
      </c>
      <c r="S10" s="55">
        <f t="shared" si="1"/>
        <v>461.35258788006644</v>
      </c>
      <c r="T10" s="55">
        <f t="shared" si="1"/>
        <v>456.73906200126578</v>
      </c>
      <c r="U10" s="55">
        <f t="shared" si="1"/>
        <v>452.17167138125313</v>
      </c>
      <c r="V10" s="55">
        <f t="shared" si="1"/>
        <v>447.64995466744062</v>
      </c>
      <c r="W10" s="55">
        <f t="shared" si="1"/>
        <v>443.17345512076622</v>
      </c>
      <c r="X10" s="55">
        <f t="shared" si="1"/>
        <v>438.74172056955854</v>
      </c>
      <c r="Y10" s="55">
        <f t="shared" si="1"/>
        <v>434.35430336386293</v>
      </c>
      <c r="Z10" s="55">
        <f t="shared" si="1"/>
        <v>430.01076033022429</v>
      </c>
      <c r="AA10" s="55">
        <f t="shared" si="1"/>
        <v>425.71065272692204</v>
      </c>
      <c r="AB10" s="55">
        <f t="shared" si="1"/>
        <v>421.45354619965281</v>
      </c>
      <c r="AC10" s="55">
        <f t="shared" si="1"/>
        <v>417.23901073765626</v>
      </c>
      <c r="AD10" s="55">
        <f t="shared" si="1"/>
        <v>413.06662063027971</v>
      </c>
    </row>
    <row r="11" spans="1:30" x14ac:dyDescent="0.35">
      <c r="A11" s="33" t="s">
        <v>8</v>
      </c>
      <c r="B11" s="55">
        <f>'POM Portables GU'!W10-('POM Portables GU'!W10*0.01)</f>
        <v>3661.5347999999999</v>
      </c>
      <c r="C11" s="55">
        <f t="shared" si="1"/>
        <v>3624.9194520000001</v>
      </c>
      <c r="D11" s="55">
        <f t="shared" si="1"/>
        <v>3588.6702574800001</v>
      </c>
      <c r="E11" s="55">
        <f t="shared" si="1"/>
        <v>3552.7835549052002</v>
      </c>
      <c r="F11" s="55">
        <f t="shared" si="1"/>
        <v>3517.2557193561483</v>
      </c>
      <c r="G11" s="55">
        <f t="shared" si="1"/>
        <v>3482.0831621625871</v>
      </c>
      <c r="H11" s="55">
        <f t="shared" si="1"/>
        <v>3447.2623305409611</v>
      </c>
      <c r="I11" s="55">
        <f t="shared" si="1"/>
        <v>3412.7897072355513</v>
      </c>
      <c r="J11" s="55">
        <f t="shared" si="1"/>
        <v>3378.6618101631957</v>
      </c>
      <c r="K11" s="55">
        <f t="shared" si="1"/>
        <v>3344.8751920615637</v>
      </c>
      <c r="L11" s="55">
        <f t="shared" si="1"/>
        <v>3311.4264401409482</v>
      </c>
      <c r="M11" s="55">
        <f t="shared" si="1"/>
        <v>3278.3121757395388</v>
      </c>
      <c r="N11" s="55">
        <f t="shared" si="1"/>
        <v>3245.5290539821435</v>
      </c>
      <c r="O11" s="55">
        <f t="shared" si="1"/>
        <v>3213.0737634423222</v>
      </c>
      <c r="P11" s="55">
        <f t="shared" si="1"/>
        <v>3180.9430258078987</v>
      </c>
      <c r="Q11" s="55">
        <f t="shared" si="1"/>
        <v>3149.1335955498198</v>
      </c>
      <c r="R11" s="55">
        <f t="shared" si="1"/>
        <v>3117.6422595943218</v>
      </c>
      <c r="S11" s="55">
        <f t="shared" si="1"/>
        <v>3086.4658369983786</v>
      </c>
      <c r="T11" s="55">
        <f t="shared" si="1"/>
        <v>3055.6011786283948</v>
      </c>
      <c r="U11" s="55">
        <f t="shared" si="1"/>
        <v>3025.045166842111</v>
      </c>
      <c r="V11" s="55">
        <f t="shared" si="1"/>
        <v>2994.7947151736898</v>
      </c>
      <c r="W11" s="55">
        <f t="shared" si="1"/>
        <v>2964.8467680219528</v>
      </c>
      <c r="X11" s="55">
        <f t="shared" si="1"/>
        <v>2935.1983003417331</v>
      </c>
      <c r="Y11" s="55">
        <f t="shared" si="1"/>
        <v>2905.8463173383157</v>
      </c>
      <c r="Z11" s="55">
        <f t="shared" si="1"/>
        <v>2876.7878541649325</v>
      </c>
      <c r="AA11" s="55">
        <f t="shared" si="1"/>
        <v>2848.0199756232832</v>
      </c>
      <c r="AB11" s="55">
        <f t="shared" si="1"/>
        <v>2819.5397758670506</v>
      </c>
      <c r="AC11" s="55">
        <f t="shared" si="1"/>
        <v>2791.3443781083802</v>
      </c>
      <c r="AD11" s="55">
        <f t="shared" si="1"/>
        <v>2763.4309343272962</v>
      </c>
    </row>
    <row r="12" spans="1:30" x14ac:dyDescent="0.35">
      <c r="A12" s="33" t="s">
        <v>9</v>
      </c>
      <c r="B12" s="55">
        <f>'POM Portables GU'!W11-('POM Portables GU'!W11*0.01)</f>
        <v>35335.931400000001</v>
      </c>
      <c r="C12" s="55">
        <f t="shared" si="1"/>
        <v>34982.572086</v>
      </c>
      <c r="D12" s="55">
        <f t="shared" si="1"/>
        <v>34632.746365140003</v>
      </c>
      <c r="E12" s="55">
        <f t="shared" si="1"/>
        <v>34286.4189014886</v>
      </c>
      <c r="F12" s="55">
        <f t="shared" si="1"/>
        <v>33943.554712473713</v>
      </c>
      <c r="G12" s="55">
        <f t="shared" si="1"/>
        <v>33604.119165348973</v>
      </c>
      <c r="H12" s="55">
        <f t="shared" si="1"/>
        <v>33268.077973695486</v>
      </c>
      <c r="I12" s="55">
        <f t="shared" si="1"/>
        <v>32935.397193958532</v>
      </c>
      <c r="J12" s="55">
        <f t="shared" si="1"/>
        <v>32606.043222018947</v>
      </c>
      <c r="K12" s="55">
        <f t="shared" si="1"/>
        <v>32279.982789798756</v>
      </c>
      <c r="L12" s="55">
        <f t="shared" si="1"/>
        <v>31957.182961900769</v>
      </c>
      <c r="M12" s="55">
        <f t="shared" si="1"/>
        <v>31637.611132281763</v>
      </c>
      <c r="N12" s="55">
        <f t="shared" si="1"/>
        <v>31321.235020958946</v>
      </c>
      <c r="O12" s="55">
        <f t="shared" si="1"/>
        <v>31008.022670749357</v>
      </c>
      <c r="P12" s="55">
        <f t="shared" si="1"/>
        <v>30697.942444041862</v>
      </c>
      <c r="Q12" s="55">
        <f t="shared" si="1"/>
        <v>30390.963019601444</v>
      </c>
      <c r="R12" s="55">
        <f t="shared" si="1"/>
        <v>30087.053389405428</v>
      </c>
      <c r="S12" s="55">
        <f t="shared" si="1"/>
        <v>29786.182855511375</v>
      </c>
      <c r="T12" s="55">
        <f t="shared" si="1"/>
        <v>29488.321026956262</v>
      </c>
      <c r="U12" s="55">
        <f t="shared" si="1"/>
        <v>29193.437816686699</v>
      </c>
      <c r="V12" s="55">
        <f t="shared" si="1"/>
        <v>28901.503438519831</v>
      </c>
      <c r="W12" s="55">
        <f t="shared" si="1"/>
        <v>28612.48840413463</v>
      </c>
      <c r="X12" s="55">
        <f t="shared" si="1"/>
        <v>28326.363520093284</v>
      </c>
      <c r="Y12" s="55">
        <f t="shared" si="1"/>
        <v>28043.099884892352</v>
      </c>
      <c r="Z12" s="55">
        <f t="shared" si="1"/>
        <v>27762.66888604343</v>
      </c>
      <c r="AA12" s="55">
        <f t="shared" si="1"/>
        <v>27485.042197182996</v>
      </c>
      <c r="AB12" s="55">
        <f t="shared" si="1"/>
        <v>27210.191775211166</v>
      </c>
      <c r="AC12" s="55">
        <f t="shared" si="1"/>
        <v>26938.089857459054</v>
      </c>
      <c r="AD12" s="55">
        <f t="shared" si="1"/>
        <v>26668.708958884465</v>
      </c>
    </row>
    <row r="13" spans="1:30" x14ac:dyDescent="0.35">
      <c r="A13" s="33" t="s">
        <v>10</v>
      </c>
      <c r="B13" s="55">
        <f>'POM Portables GU'!W12-('POM Portables GU'!W12*0.01)</f>
        <v>62577.9</v>
      </c>
      <c r="C13" s="55">
        <f t="shared" si="1"/>
        <v>61952.120999999999</v>
      </c>
      <c r="D13" s="55">
        <f t="shared" si="1"/>
        <v>61332.59979</v>
      </c>
      <c r="E13" s="55">
        <f t="shared" si="1"/>
        <v>60719.273792100001</v>
      </c>
      <c r="F13" s="55">
        <f t="shared" ref="F13:AD13" si="2">E13-(E13*0.01)</f>
        <v>60112.081054178998</v>
      </c>
      <c r="G13" s="55">
        <f t="shared" si="2"/>
        <v>59510.960243637208</v>
      </c>
      <c r="H13" s="55">
        <f t="shared" si="2"/>
        <v>58915.850641200836</v>
      </c>
      <c r="I13" s="55">
        <f t="shared" si="2"/>
        <v>58326.692134788827</v>
      </c>
      <c r="J13" s="55">
        <f t="shared" si="2"/>
        <v>57743.42521344094</v>
      </c>
      <c r="K13" s="55">
        <f t="shared" si="2"/>
        <v>57165.990961306532</v>
      </c>
      <c r="L13" s="55">
        <f t="shared" si="2"/>
        <v>56594.331051693465</v>
      </c>
      <c r="M13" s="55">
        <f t="shared" si="2"/>
        <v>56028.387741176528</v>
      </c>
      <c r="N13" s="55">
        <f t="shared" si="2"/>
        <v>55468.103863764765</v>
      </c>
      <c r="O13" s="55">
        <f t="shared" si="2"/>
        <v>54913.42282512712</v>
      </c>
      <c r="P13" s="55">
        <f t="shared" si="2"/>
        <v>54364.288596875849</v>
      </c>
      <c r="Q13" s="55">
        <f t="shared" si="2"/>
        <v>53820.645710907091</v>
      </c>
      <c r="R13" s="55">
        <f t="shared" si="2"/>
        <v>53282.439253798017</v>
      </c>
      <c r="S13" s="55">
        <f t="shared" si="2"/>
        <v>52749.614861260037</v>
      </c>
      <c r="T13" s="55">
        <f t="shared" si="2"/>
        <v>52222.11871264744</v>
      </c>
      <c r="U13" s="55">
        <f t="shared" si="2"/>
        <v>51699.897525520966</v>
      </c>
      <c r="V13" s="55">
        <f t="shared" si="2"/>
        <v>51182.89855026576</v>
      </c>
      <c r="W13" s="55">
        <f t="shared" si="2"/>
        <v>50671.0695647631</v>
      </c>
      <c r="X13" s="55">
        <f t="shared" si="2"/>
        <v>50164.358869115465</v>
      </c>
      <c r="Y13" s="55">
        <f t="shared" si="2"/>
        <v>49662.715280424309</v>
      </c>
      <c r="Z13" s="55">
        <f t="shared" si="2"/>
        <v>49166.088127620067</v>
      </c>
      <c r="AA13" s="55">
        <f t="shared" si="2"/>
        <v>48674.427246343868</v>
      </c>
      <c r="AB13" s="55">
        <f t="shared" si="2"/>
        <v>48187.68297388043</v>
      </c>
      <c r="AC13" s="55">
        <f t="shared" si="2"/>
        <v>47705.806144141628</v>
      </c>
      <c r="AD13" s="55">
        <f t="shared" si="2"/>
        <v>47228.748082700215</v>
      </c>
    </row>
    <row r="14" spans="1:30" x14ac:dyDescent="0.35">
      <c r="A14" s="33" t="s">
        <v>11</v>
      </c>
      <c r="B14" s="55">
        <f>'POM Portables GU'!W13-('POM Portables GU'!W13*0.01)</f>
        <v>2842.29</v>
      </c>
      <c r="C14" s="55">
        <f t="shared" ref="C14:AD23" si="3">B14-(B14*0.01)</f>
        <v>2813.8670999999999</v>
      </c>
      <c r="D14" s="55">
        <f t="shared" si="3"/>
        <v>2785.7284289999998</v>
      </c>
      <c r="E14" s="55">
        <f t="shared" si="3"/>
        <v>2757.87114471</v>
      </c>
      <c r="F14" s="55">
        <f t="shared" si="3"/>
        <v>2730.2924332629</v>
      </c>
      <c r="G14" s="55">
        <f t="shared" si="3"/>
        <v>2702.9895089302709</v>
      </c>
      <c r="H14" s="55">
        <f t="shared" si="3"/>
        <v>2675.9596138409684</v>
      </c>
      <c r="I14" s="55">
        <f t="shared" si="3"/>
        <v>2649.2000177025589</v>
      </c>
      <c r="J14" s="55">
        <f t="shared" si="3"/>
        <v>2622.7080175255333</v>
      </c>
      <c r="K14" s="55">
        <f t="shared" si="3"/>
        <v>2596.4809373502781</v>
      </c>
      <c r="L14" s="55">
        <f t="shared" si="3"/>
        <v>2570.5161279767754</v>
      </c>
      <c r="M14" s="55">
        <f t="shared" si="3"/>
        <v>2544.8109666970076</v>
      </c>
      <c r="N14" s="55">
        <f t="shared" si="3"/>
        <v>2519.3628570300375</v>
      </c>
      <c r="O14" s="55">
        <f t="shared" si="3"/>
        <v>2494.169228459737</v>
      </c>
      <c r="P14" s="55">
        <f t="shared" si="3"/>
        <v>2469.2275361751394</v>
      </c>
      <c r="Q14" s="55">
        <f t="shared" si="3"/>
        <v>2444.535260813388</v>
      </c>
      <c r="R14" s="55">
        <f t="shared" si="3"/>
        <v>2420.0899082052542</v>
      </c>
      <c r="S14" s="55">
        <f t="shared" si="3"/>
        <v>2395.8890091232015</v>
      </c>
      <c r="T14" s="55">
        <f t="shared" si="3"/>
        <v>2371.9301190319693</v>
      </c>
      <c r="U14" s="55">
        <f t="shared" si="3"/>
        <v>2348.2108178416497</v>
      </c>
      <c r="V14" s="55">
        <f t="shared" si="3"/>
        <v>2324.7287096632331</v>
      </c>
      <c r="W14" s="55">
        <f t="shared" si="3"/>
        <v>2301.4814225666009</v>
      </c>
      <c r="X14" s="55">
        <f t="shared" si="3"/>
        <v>2278.4666083409347</v>
      </c>
      <c r="Y14" s="55">
        <f t="shared" si="3"/>
        <v>2255.6819422575254</v>
      </c>
      <c r="Z14" s="55">
        <f t="shared" si="3"/>
        <v>2233.1251228349502</v>
      </c>
      <c r="AA14" s="55">
        <f t="shared" si="3"/>
        <v>2210.7938716066005</v>
      </c>
      <c r="AB14" s="55">
        <f t="shared" si="3"/>
        <v>2188.6859328905343</v>
      </c>
      <c r="AC14" s="55">
        <f t="shared" si="3"/>
        <v>2166.799073561629</v>
      </c>
      <c r="AD14" s="55">
        <f t="shared" si="3"/>
        <v>2145.1310828260125</v>
      </c>
    </row>
    <row r="15" spans="1:30" x14ac:dyDescent="0.35">
      <c r="A15" s="33" t="s">
        <v>12</v>
      </c>
      <c r="B15" s="55">
        <f>'POM Portables GU'!W14-('POM Portables GU'!W14*0.01)</f>
        <v>2531.5686000000001</v>
      </c>
      <c r="C15" s="55">
        <f t="shared" si="3"/>
        <v>2506.2529140000001</v>
      </c>
      <c r="D15" s="55">
        <f t="shared" si="3"/>
        <v>2481.19038486</v>
      </c>
      <c r="E15" s="55">
        <f t="shared" si="3"/>
        <v>2456.3784810113998</v>
      </c>
      <c r="F15" s="55">
        <f t="shared" si="3"/>
        <v>2431.8146962012856</v>
      </c>
      <c r="G15" s="55">
        <f t="shared" si="3"/>
        <v>2407.496549239273</v>
      </c>
      <c r="H15" s="55">
        <f t="shared" si="3"/>
        <v>2383.4215837468801</v>
      </c>
      <c r="I15" s="55">
        <f t="shared" si="3"/>
        <v>2359.5873679094111</v>
      </c>
      <c r="J15" s="55">
        <f t="shared" si="3"/>
        <v>2335.9914942303171</v>
      </c>
      <c r="K15" s="55">
        <f t="shared" si="3"/>
        <v>2312.6315792880141</v>
      </c>
      <c r="L15" s="55">
        <f t="shared" si="3"/>
        <v>2289.5052634951339</v>
      </c>
      <c r="M15" s="55">
        <f t="shared" si="3"/>
        <v>2266.6102108601826</v>
      </c>
      <c r="N15" s="55">
        <f t="shared" si="3"/>
        <v>2243.9441087515806</v>
      </c>
      <c r="O15" s="55">
        <f t="shared" si="3"/>
        <v>2221.504667664065</v>
      </c>
      <c r="P15" s="55">
        <f t="shared" si="3"/>
        <v>2199.2896209874243</v>
      </c>
      <c r="Q15" s="55">
        <f t="shared" si="3"/>
        <v>2177.29672477755</v>
      </c>
      <c r="R15" s="55">
        <f t="shared" si="3"/>
        <v>2155.5237575297747</v>
      </c>
      <c r="S15" s="55">
        <f t="shared" si="3"/>
        <v>2133.968519954477</v>
      </c>
      <c r="T15" s="55">
        <f t="shared" si="3"/>
        <v>2112.6288347549321</v>
      </c>
      <c r="U15" s="55">
        <f t="shared" si="3"/>
        <v>2091.5025464073829</v>
      </c>
      <c r="V15" s="55">
        <f t="shared" si="3"/>
        <v>2070.5875209433088</v>
      </c>
      <c r="W15" s="55">
        <f t="shared" si="3"/>
        <v>2049.8816457338758</v>
      </c>
      <c r="X15" s="55">
        <f t="shared" si="3"/>
        <v>2029.382829276537</v>
      </c>
      <c r="Y15" s="55">
        <f t="shared" si="3"/>
        <v>2009.0890009837717</v>
      </c>
      <c r="Z15" s="55">
        <f t="shared" si="3"/>
        <v>1988.998110973934</v>
      </c>
      <c r="AA15" s="55">
        <f t="shared" si="3"/>
        <v>1969.1081298641946</v>
      </c>
      <c r="AB15" s="55">
        <f t="shared" si="3"/>
        <v>1949.4170485655527</v>
      </c>
      <c r="AC15" s="55">
        <f t="shared" si="3"/>
        <v>1929.9228780798971</v>
      </c>
      <c r="AD15" s="55">
        <f t="shared" si="3"/>
        <v>1910.6236492990981</v>
      </c>
    </row>
    <row r="16" spans="1:30" x14ac:dyDescent="0.35">
      <c r="A16" s="33" t="s">
        <v>13</v>
      </c>
      <c r="B16" s="55">
        <f>'POM Portables GU'!W15-('POM Portables GU'!W15*0.01)</f>
        <v>1842.262073775915</v>
      </c>
      <c r="C16" s="55">
        <f t="shared" si="3"/>
        <v>1823.8394530381559</v>
      </c>
      <c r="D16" s="55">
        <f t="shared" si="3"/>
        <v>1805.6010585077743</v>
      </c>
      <c r="E16" s="55">
        <f t="shared" si="3"/>
        <v>1787.5450479226965</v>
      </c>
      <c r="F16" s="55">
        <f t="shared" si="3"/>
        <v>1769.6695974434697</v>
      </c>
      <c r="G16" s="55">
        <f t="shared" si="3"/>
        <v>1751.9729014690349</v>
      </c>
      <c r="H16" s="55">
        <f t="shared" si="3"/>
        <v>1734.4531724543447</v>
      </c>
      <c r="I16" s="55">
        <f t="shared" si="3"/>
        <v>1717.1086407298012</v>
      </c>
      <c r="J16" s="55">
        <f t="shared" si="3"/>
        <v>1699.9375543225033</v>
      </c>
      <c r="K16" s="55">
        <f t="shared" si="3"/>
        <v>1682.9381787792781</v>
      </c>
      <c r="L16" s="55">
        <f t="shared" si="3"/>
        <v>1666.1087969914854</v>
      </c>
      <c r="M16" s="55">
        <f t="shared" si="3"/>
        <v>1649.4477090215705</v>
      </c>
      <c r="N16" s="55">
        <f t="shared" si="3"/>
        <v>1632.9532319313548</v>
      </c>
      <c r="O16" s="55">
        <f t="shared" si="3"/>
        <v>1616.6236996120413</v>
      </c>
      <c r="P16" s="55">
        <f t="shared" si="3"/>
        <v>1600.4574626159208</v>
      </c>
      <c r="Q16" s="55">
        <f t="shared" si="3"/>
        <v>1584.4528879897616</v>
      </c>
      <c r="R16" s="55">
        <f t="shared" si="3"/>
        <v>1568.6083591098641</v>
      </c>
      <c r="S16" s="55">
        <f t="shared" si="3"/>
        <v>1552.9222755187654</v>
      </c>
      <c r="T16" s="55">
        <f t="shared" si="3"/>
        <v>1537.3930527635778</v>
      </c>
      <c r="U16" s="55">
        <f t="shared" si="3"/>
        <v>1522.0191222359419</v>
      </c>
      <c r="V16" s="55">
        <f t="shared" si="3"/>
        <v>1506.7989310135824</v>
      </c>
      <c r="W16" s="55">
        <f t="shared" si="3"/>
        <v>1491.7309417034467</v>
      </c>
      <c r="X16" s="55">
        <f t="shared" si="3"/>
        <v>1476.8136322864123</v>
      </c>
      <c r="Y16" s="55">
        <f t="shared" si="3"/>
        <v>1462.0454959635481</v>
      </c>
      <c r="Z16" s="55">
        <f t="shared" si="3"/>
        <v>1447.4250410039126</v>
      </c>
      <c r="AA16" s="55">
        <f t="shared" si="3"/>
        <v>1432.9507905938735</v>
      </c>
      <c r="AB16" s="55">
        <f t="shared" si="3"/>
        <v>1418.6212826879348</v>
      </c>
      <c r="AC16" s="55">
        <f t="shared" si="3"/>
        <v>1404.4350698610554</v>
      </c>
      <c r="AD16" s="55">
        <f t="shared" si="3"/>
        <v>1390.3907191624448</v>
      </c>
    </row>
    <row r="17" spans="1:30" x14ac:dyDescent="0.35">
      <c r="A17" s="33" t="s">
        <v>14</v>
      </c>
      <c r="B17" s="55">
        <f>'POM Portables GU'!W16-('POM Portables GU'!W16*0.01)</f>
        <v>3577.7213999999999</v>
      </c>
      <c r="C17" s="55">
        <f t="shared" si="3"/>
        <v>3541.9441859999997</v>
      </c>
      <c r="D17" s="55">
        <f t="shared" si="3"/>
        <v>3506.5247441399997</v>
      </c>
      <c r="E17" s="55">
        <f t="shared" si="3"/>
        <v>3471.4594966985997</v>
      </c>
      <c r="F17" s="55">
        <f t="shared" si="3"/>
        <v>3436.7449017316135</v>
      </c>
      <c r="G17" s="55">
        <f t="shared" si="3"/>
        <v>3402.3774527142973</v>
      </c>
      <c r="H17" s="55">
        <f t="shared" si="3"/>
        <v>3368.3536781871544</v>
      </c>
      <c r="I17" s="55">
        <f t="shared" si="3"/>
        <v>3334.6701414052827</v>
      </c>
      <c r="J17" s="55">
        <f t="shared" si="3"/>
        <v>3301.3234399912299</v>
      </c>
      <c r="K17" s="55">
        <f t="shared" si="3"/>
        <v>3268.3102055913178</v>
      </c>
      <c r="L17" s="55">
        <f t="shared" si="3"/>
        <v>3235.6271035354048</v>
      </c>
      <c r="M17" s="55">
        <f t="shared" si="3"/>
        <v>3203.2708325000508</v>
      </c>
      <c r="N17" s="55">
        <f t="shared" si="3"/>
        <v>3171.2381241750504</v>
      </c>
      <c r="O17" s="55">
        <f t="shared" si="3"/>
        <v>3139.5257429333001</v>
      </c>
      <c r="P17" s="55">
        <f t="shared" si="3"/>
        <v>3108.1304855039671</v>
      </c>
      <c r="Q17" s="55">
        <f t="shared" si="3"/>
        <v>3077.0491806489272</v>
      </c>
      <c r="R17" s="55">
        <f t="shared" si="3"/>
        <v>3046.278688842438</v>
      </c>
      <c r="S17" s="55">
        <f t="shared" si="3"/>
        <v>3015.8159019540135</v>
      </c>
      <c r="T17" s="55">
        <f t="shared" si="3"/>
        <v>2985.6577429344734</v>
      </c>
      <c r="U17" s="55">
        <f t="shared" si="3"/>
        <v>2955.8011655051287</v>
      </c>
      <c r="V17" s="55">
        <f t="shared" si="3"/>
        <v>2926.2431538500773</v>
      </c>
      <c r="W17" s="55">
        <f t="shared" si="3"/>
        <v>2896.9807223115768</v>
      </c>
      <c r="X17" s="55">
        <f t="shared" si="3"/>
        <v>2868.0109150884609</v>
      </c>
      <c r="Y17" s="55">
        <f t="shared" si="3"/>
        <v>2839.3308059375763</v>
      </c>
      <c r="Z17" s="55">
        <f t="shared" si="3"/>
        <v>2810.9374978782007</v>
      </c>
      <c r="AA17" s="55">
        <f t="shared" si="3"/>
        <v>2782.8281228994188</v>
      </c>
      <c r="AB17" s="55">
        <f t="shared" si="3"/>
        <v>2754.9998416704248</v>
      </c>
      <c r="AC17" s="55">
        <f t="shared" si="3"/>
        <v>2727.4498432537207</v>
      </c>
      <c r="AD17" s="55">
        <f t="shared" si="3"/>
        <v>2700.1753448211834</v>
      </c>
    </row>
    <row r="18" spans="1:30" x14ac:dyDescent="0.35">
      <c r="A18" s="33" t="s">
        <v>15</v>
      </c>
      <c r="B18" s="55">
        <f>'POM Portables GU'!W17-('POM Portables GU'!W17*0.01)</f>
        <v>31734.730169999999</v>
      </c>
      <c r="C18" s="55">
        <f t="shared" si="3"/>
        <v>31417.382868299999</v>
      </c>
      <c r="D18" s="55">
        <f t="shared" si="3"/>
        <v>31103.209039616999</v>
      </c>
      <c r="E18" s="55">
        <f t="shared" si="3"/>
        <v>30792.17694922083</v>
      </c>
      <c r="F18" s="55">
        <f t="shared" si="3"/>
        <v>30484.255179728621</v>
      </c>
      <c r="G18" s="55">
        <f t="shared" si="3"/>
        <v>30179.412627931335</v>
      </c>
      <c r="H18" s="55">
        <f t="shared" si="3"/>
        <v>29877.618501652021</v>
      </c>
      <c r="I18" s="55">
        <f t="shared" si="3"/>
        <v>29578.842316635502</v>
      </c>
      <c r="J18" s="55">
        <f t="shared" si="3"/>
        <v>29283.053893469147</v>
      </c>
      <c r="K18" s="55">
        <f t="shared" si="3"/>
        <v>28990.223354534457</v>
      </c>
      <c r="L18" s="55">
        <f t="shared" si="3"/>
        <v>28700.321120989112</v>
      </c>
      <c r="M18" s="55">
        <f t="shared" si="3"/>
        <v>28413.31790977922</v>
      </c>
      <c r="N18" s="55">
        <f t="shared" si="3"/>
        <v>28129.184730681427</v>
      </c>
      <c r="O18" s="55">
        <f t="shared" si="3"/>
        <v>27847.892883374614</v>
      </c>
      <c r="P18" s="55">
        <f t="shared" si="3"/>
        <v>27569.413954540869</v>
      </c>
      <c r="Q18" s="55">
        <f t="shared" si="3"/>
        <v>27293.71981499546</v>
      </c>
      <c r="R18" s="55">
        <f t="shared" si="3"/>
        <v>27020.782616845507</v>
      </c>
      <c r="S18" s="55">
        <f t="shared" si="3"/>
        <v>26750.574790677052</v>
      </c>
      <c r="T18" s="55">
        <f t="shared" si="3"/>
        <v>26483.069042770283</v>
      </c>
      <c r="U18" s="55">
        <f t="shared" si="3"/>
        <v>26218.238352342581</v>
      </c>
      <c r="V18" s="55">
        <f t="shared" si="3"/>
        <v>25956.055968819157</v>
      </c>
      <c r="W18" s="55">
        <f t="shared" si="3"/>
        <v>25696.495409130966</v>
      </c>
      <c r="X18" s="55">
        <f t="shared" si="3"/>
        <v>25439.530455039658</v>
      </c>
      <c r="Y18" s="55">
        <f t="shared" si="3"/>
        <v>25185.135150489263</v>
      </c>
      <c r="Z18" s="55">
        <f t="shared" si="3"/>
        <v>24933.283798984368</v>
      </c>
      <c r="AA18" s="55">
        <f t="shared" si="3"/>
        <v>24683.950960994523</v>
      </c>
      <c r="AB18" s="55">
        <f t="shared" si="3"/>
        <v>24437.111451384579</v>
      </c>
      <c r="AC18" s="55">
        <f t="shared" si="3"/>
        <v>24192.740336870735</v>
      </c>
      <c r="AD18" s="55">
        <f t="shared" si="3"/>
        <v>23950.812933502028</v>
      </c>
    </row>
    <row r="19" spans="1:30" x14ac:dyDescent="0.35">
      <c r="A19" s="33" t="s">
        <v>16</v>
      </c>
      <c r="B19" s="55">
        <f>'POM Portables GU'!W18-('POM Portables GU'!W18*0.01)</f>
        <v>673.14681719999999</v>
      </c>
      <c r="C19" s="55">
        <f t="shared" si="3"/>
        <v>666.41534902800004</v>
      </c>
      <c r="D19" s="55">
        <f t="shared" si="3"/>
        <v>659.75119553772004</v>
      </c>
      <c r="E19" s="55">
        <f t="shared" si="3"/>
        <v>653.15368358234286</v>
      </c>
      <c r="F19" s="55">
        <f t="shared" si="3"/>
        <v>646.62214674651943</v>
      </c>
      <c r="G19" s="55">
        <f t="shared" si="3"/>
        <v>640.15592527905426</v>
      </c>
      <c r="H19" s="55">
        <f t="shared" si="3"/>
        <v>633.75436602626371</v>
      </c>
      <c r="I19" s="55">
        <f t="shared" si="3"/>
        <v>627.41682236600104</v>
      </c>
      <c r="J19" s="55">
        <f t="shared" si="3"/>
        <v>621.14265414234103</v>
      </c>
      <c r="K19" s="55">
        <f t="shared" si="3"/>
        <v>614.93122760091762</v>
      </c>
      <c r="L19" s="55">
        <f t="shared" si="3"/>
        <v>608.78191532490848</v>
      </c>
      <c r="M19" s="55">
        <f t="shared" si="3"/>
        <v>602.69409617165945</v>
      </c>
      <c r="N19" s="55">
        <f t="shared" si="3"/>
        <v>596.66715520994285</v>
      </c>
      <c r="O19" s="55">
        <f t="shared" si="3"/>
        <v>590.70048365784339</v>
      </c>
      <c r="P19" s="55">
        <f t="shared" si="3"/>
        <v>584.79347882126501</v>
      </c>
      <c r="Q19" s="55">
        <f t="shared" si="3"/>
        <v>578.94554403305233</v>
      </c>
      <c r="R19" s="55">
        <f t="shared" si="3"/>
        <v>573.15608859272186</v>
      </c>
      <c r="S19" s="55">
        <f t="shared" si="3"/>
        <v>567.42452770679461</v>
      </c>
      <c r="T19" s="55">
        <f t="shared" si="3"/>
        <v>561.75028242972667</v>
      </c>
      <c r="U19" s="55">
        <f t="shared" si="3"/>
        <v>556.13277960542939</v>
      </c>
      <c r="V19" s="55">
        <f t="shared" si="3"/>
        <v>550.57145180937505</v>
      </c>
      <c r="W19" s="55">
        <f t="shared" si="3"/>
        <v>545.06573729128127</v>
      </c>
      <c r="X19" s="55">
        <f t="shared" si="3"/>
        <v>539.61507991836845</v>
      </c>
      <c r="Y19" s="55">
        <f t="shared" si="3"/>
        <v>534.21892911918474</v>
      </c>
      <c r="Z19" s="55">
        <f t="shared" si="3"/>
        <v>528.87673982799288</v>
      </c>
      <c r="AA19" s="55">
        <f t="shared" si="3"/>
        <v>523.58797242971298</v>
      </c>
      <c r="AB19" s="55">
        <f t="shared" si="3"/>
        <v>518.35209270541588</v>
      </c>
      <c r="AC19" s="55">
        <f t="shared" si="3"/>
        <v>513.16857177836175</v>
      </c>
      <c r="AD19" s="55">
        <f t="shared" si="3"/>
        <v>508.03688606057813</v>
      </c>
    </row>
    <row r="20" spans="1:30" x14ac:dyDescent="0.35">
      <c r="A20" s="33" t="s">
        <v>17</v>
      </c>
      <c r="B20" s="55">
        <f>'POM Portables GU'!W19-('POM Portables GU'!W19*0.01)</f>
        <v>817.33010039999999</v>
      </c>
      <c r="C20" s="55">
        <f t="shared" si="3"/>
        <v>809.156799396</v>
      </c>
      <c r="D20" s="55">
        <f t="shared" si="3"/>
        <v>801.06523140204001</v>
      </c>
      <c r="E20" s="55">
        <f t="shared" si="3"/>
        <v>793.05457908801964</v>
      </c>
      <c r="F20" s="55">
        <f t="shared" si="3"/>
        <v>785.12403329713948</v>
      </c>
      <c r="G20" s="55">
        <f t="shared" si="3"/>
        <v>777.27279296416805</v>
      </c>
      <c r="H20" s="55">
        <f t="shared" si="3"/>
        <v>769.50006503452641</v>
      </c>
      <c r="I20" s="55">
        <f t="shared" si="3"/>
        <v>761.80506438418115</v>
      </c>
      <c r="J20" s="55">
        <f t="shared" si="3"/>
        <v>754.18701374033935</v>
      </c>
      <c r="K20" s="55">
        <f t="shared" si="3"/>
        <v>746.64514360293595</v>
      </c>
      <c r="L20" s="55">
        <f t="shared" si="3"/>
        <v>739.17869216690656</v>
      </c>
      <c r="M20" s="55">
        <f t="shared" si="3"/>
        <v>731.78690524523745</v>
      </c>
      <c r="N20" s="55">
        <f t="shared" si="3"/>
        <v>724.4690361927851</v>
      </c>
      <c r="O20" s="55">
        <f t="shared" si="3"/>
        <v>717.22434583085726</v>
      </c>
      <c r="P20" s="55">
        <f t="shared" si="3"/>
        <v>710.05210237254869</v>
      </c>
      <c r="Q20" s="55">
        <f t="shared" si="3"/>
        <v>702.9515813488232</v>
      </c>
      <c r="R20" s="55">
        <f t="shared" si="3"/>
        <v>695.92206553533492</v>
      </c>
      <c r="S20" s="55">
        <f t="shared" si="3"/>
        <v>688.96284487998162</v>
      </c>
      <c r="T20" s="55">
        <f t="shared" si="3"/>
        <v>682.07321643118178</v>
      </c>
      <c r="U20" s="55">
        <f t="shared" si="3"/>
        <v>675.25248426686994</v>
      </c>
      <c r="V20" s="55">
        <f t="shared" si="3"/>
        <v>668.49995942420128</v>
      </c>
      <c r="W20" s="55">
        <f t="shared" si="3"/>
        <v>661.81495982995932</v>
      </c>
      <c r="X20" s="55">
        <f t="shared" si="3"/>
        <v>655.1968102316597</v>
      </c>
      <c r="Y20" s="55">
        <f t="shared" si="3"/>
        <v>648.64484212934315</v>
      </c>
      <c r="Z20" s="55">
        <f t="shared" si="3"/>
        <v>642.15839370804974</v>
      </c>
      <c r="AA20" s="55">
        <f t="shared" si="3"/>
        <v>635.73680977096922</v>
      </c>
      <c r="AB20" s="55">
        <f t="shared" si="3"/>
        <v>629.37944167325952</v>
      </c>
      <c r="AC20" s="55">
        <f t="shared" si="3"/>
        <v>623.08564725652695</v>
      </c>
      <c r="AD20" s="55">
        <f t="shared" si="3"/>
        <v>616.85479078396168</v>
      </c>
    </row>
    <row r="21" spans="1:30" x14ac:dyDescent="0.35">
      <c r="A21" s="33" t="s">
        <v>18</v>
      </c>
      <c r="B21" s="55">
        <f>'POM Portables GU'!W20-('POM Portables GU'!W20*0.01)</f>
        <v>263.55780000000004</v>
      </c>
      <c r="C21" s="55">
        <f t="shared" si="3"/>
        <v>260.92222200000003</v>
      </c>
      <c r="D21" s="55">
        <f t="shared" si="3"/>
        <v>258.31299978000004</v>
      </c>
      <c r="E21" s="55">
        <f t="shared" si="3"/>
        <v>255.72986978220004</v>
      </c>
      <c r="F21" s="55">
        <f t="shared" si="3"/>
        <v>253.17257108437803</v>
      </c>
      <c r="G21" s="55">
        <f t="shared" si="3"/>
        <v>250.64084537353426</v>
      </c>
      <c r="H21" s="55">
        <f t="shared" si="3"/>
        <v>248.13443691979893</v>
      </c>
      <c r="I21" s="55">
        <f t="shared" si="3"/>
        <v>245.65309255060095</v>
      </c>
      <c r="J21" s="55">
        <f t="shared" si="3"/>
        <v>243.19656162509494</v>
      </c>
      <c r="K21" s="55">
        <f t="shared" si="3"/>
        <v>240.76459600884399</v>
      </c>
      <c r="L21" s="55">
        <f t="shared" si="3"/>
        <v>238.35695004875555</v>
      </c>
      <c r="M21" s="55">
        <f t="shared" si="3"/>
        <v>235.97338054826798</v>
      </c>
      <c r="N21" s="55">
        <f t="shared" si="3"/>
        <v>233.61364674278531</v>
      </c>
      <c r="O21" s="55">
        <f t="shared" si="3"/>
        <v>231.27751027535746</v>
      </c>
      <c r="P21" s="55">
        <f t="shared" si="3"/>
        <v>228.96473517260389</v>
      </c>
      <c r="Q21" s="55">
        <f t="shared" si="3"/>
        <v>226.67508782087785</v>
      </c>
      <c r="R21" s="55">
        <f t="shared" si="3"/>
        <v>224.40833694266908</v>
      </c>
      <c r="S21" s="55">
        <f t="shared" si="3"/>
        <v>222.16425357324238</v>
      </c>
      <c r="T21" s="55">
        <f t="shared" si="3"/>
        <v>219.94261103750995</v>
      </c>
      <c r="U21" s="55">
        <f t="shared" si="3"/>
        <v>217.74318492713485</v>
      </c>
      <c r="V21" s="55">
        <f t="shared" si="3"/>
        <v>215.56575307786349</v>
      </c>
      <c r="W21" s="55">
        <f t="shared" si="3"/>
        <v>213.41009554708486</v>
      </c>
      <c r="X21" s="55">
        <f t="shared" si="3"/>
        <v>211.27599459161402</v>
      </c>
      <c r="Y21" s="55">
        <f t="shared" si="3"/>
        <v>209.16323464569788</v>
      </c>
      <c r="Z21" s="55">
        <f t="shared" si="3"/>
        <v>207.07160229924091</v>
      </c>
      <c r="AA21" s="55">
        <f t="shared" si="3"/>
        <v>205.00088627624851</v>
      </c>
      <c r="AB21" s="55">
        <f t="shared" si="3"/>
        <v>202.95087741348601</v>
      </c>
      <c r="AC21" s="55">
        <f t="shared" si="3"/>
        <v>200.92136863935116</v>
      </c>
      <c r="AD21" s="55">
        <f t="shared" si="3"/>
        <v>198.91215495295765</v>
      </c>
    </row>
    <row r="22" spans="1:30" x14ac:dyDescent="0.35">
      <c r="A22" s="33" t="s">
        <v>19</v>
      </c>
      <c r="B22" s="55">
        <f>'POM Portables GU'!W21-('POM Portables GU'!W21*0.01)</f>
        <v>144.50237999999999</v>
      </c>
      <c r="C22" s="55">
        <f t="shared" si="3"/>
        <v>143.05735619999999</v>
      </c>
      <c r="D22" s="55">
        <f t="shared" si="3"/>
        <v>141.62678263799998</v>
      </c>
      <c r="E22" s="55">
        <f t="shared" si="3"/>
        <v>140.21051481161999</v>
      </c>
      <c r="F22" s="55">
        <f t="shared" si="3"/>
        <v>138.8084096635038</v>
      </c>
      <c r="G22" s="55">
        <f t="shared" si="3"/>
        <v>137.42032556686877</v>
      </c>
      <c r="H22" s="55">
        <f t="shared" si="3"/>
        <v>136.04612231120009</v>
      </c>
      <c r="I22" s="55">
        <f t="shared" si="3"/>
        <v>134.6856610880881</v>
      </c>
      <c r="J22" s="55">
        <f t="shared" si="3"/>
        <v>133.33880447720722</v>
      </c>
      <c r="K22" s="55">
        <f t="shared" si="3"/>
        <v>132.00541643243514</v>
      </c>
      <c r="L22" s="55">
        <f t="shared" si="3"/>
        <v>130.68536226811079</v>
      </c>
      <c r="M22" s="55">
        <f t="shared" si="3"/>
        <v>129.37850864542969</v>
      </c>
      <c r="N22" s="55">
        <f t="shared" si="3"/>
        <v>128.08472355897538</v>
      </c>
      <c r="O22" s="55">
        <f t="shared" si="3"/>
        <v>126.80387632338562</v>
      </c>
      <c r="P22" s="55">
        <f t="shared" si="3"/>
        <v>125.53583756015176</v>
      </c>
      <c r="Q22" s="55">
        <f t="shared" si="3"/>
        <v>124.28047918455025</v>
      </c>
      <c r="R22" s="55">
        <f t="shared" si="3"/>
        <v>123.03767439270474</v>
      </c>
      <c r="S22" s="55">
        <f t="shared" si="3"/>
        <v>121.80729764877769</v>
      </c>
      <c r="T22" s="55">
        <f t="shared" si="3"/>
        <v>120.58922467228992</v>
      </c>
      <c r="U22" s="55">
        <f t="shared" si="3"/>
        <v>119.38333242556702</v>
      </c>
      <c r="V22" s="55">
        <f t="shared" si="3"/>
        <v>118.18949910131136</v>
      </c>
      <c r="W22" s="55">
        <f t="shared" si="3"/>
        <v>117.00760411029825</v>
      </c>
      <c r="X22" s="55">
        <f t="shared" si="3"/>
        <v>115.83752806919526</v>
      </c>
      <c r="Y22" s="55">
        <f t="shared" si="3"/>
        <v>114.6791527885033</v>
      </c>
      <c r="Z22" s="55">
        <f t="shared" si="3"/>
        <v>113.53236126061827</v>
      </c>
      <c r="AA22" s="55">
        <f t="shared" si="3"/>
        <v>112.39703764801209</v>
      </c>
      <c r="AB22" s="55">
        <f t="shared" si="3"/>
        <v>111.27306727153197</v>
      </c>
      <c r="AC22" s="55">
        <f t="shared" si="3"/>
        <v>110.16033659881666</v>
      </c>
      <c r="AD22" s="55">
        <f t="shared" si="3"/>
        <v>109.05873323282849</v>
      </c>
    </row>
    <row r="23" spans="1:30" x14ac:dyDescent="0.35">
      <c r="A23" s="33" t="s">
        <v>20</v>
      </c>
      <c r="B23" s="55">
        <f>'POM Portables GU'!W22-('POM Portables GU'!W22*0.01)</f>
        <v>11751.3</v>
      </c>
      <c r="C23" s="55">
        <f t="shared" si="3"/>
        <v>11633.786999999998</v>
      </c>
      <c r="D23" s="55">
        <f t="shared" si="3"/>
        <v>11517.449129999999</v>
      </c>
      <c r="E23" s="55">
        <f t="shared" si="3"/>
        <v>11402.274638699999</v>
      </c>
      <c r="F23" s="55">
        <f t="shared" ref="F23:AD23" si="4">E23-(E23*0.01)</f>
        <v>11288.251892312999</v>
      </c>
      <c r="G23" s="55">
        <f t="shared" si="4"/>
        <v>11175.369373389869</v>
      </c>
      <c r="H23" s="55">
        <f t="shared" si="4"/>
        <v>11063.61567965597</v>
      </c>
      <c r="I23" s="55">
        <f t="shared" si="4"/>
        <v>10952.97952285941</v>
      </c>
      <c r="J23" s="55">
        <f t="shared" si="4"/>
        <v>10843.449727630816</v>
      </c>
      <c r="K23" s="55">
        <f t="shared" si="4"/>
        <v>10735.015230354507</v>
      </c>
      <c r="L23" s="55">
        <f t="shared" si="4"/>
        <v>10627.665078050963</v>
      </c>
      <c r="M23" s="55">
        <f t="shared" si="4"/>
        <v>10521.388427270453</v>
      </c>
      <c r="N23" s="55">
        <f t="shared" si="4"/>
        <v>10416.174542997747</v>
      </c>
      <c r="O23" s="55">
        <f t="shared" si="4"/>
        <v>10312.01279756777</v>
      </c>
      <c r="P23" s="55">
        <f t="shared" si="4"/>
        <v>10208.892669592093</v>
      </c>
      <c r="Q23" s="55">
        <f t="shared" si="4"/>
        <v>10106.803742896172</v>
      </c>
      <c r="R23" s="55">
        <f t="shared" si="4"/>
        <v>10005.73570546721</v>
      </c>
      <c r="S23" s="55">
        <f t="shared" si="4"/>
        <v>9905.678348412539</v>
      </c>
      <c r="T23" s="55">
        <f t="shared" si="4"/>
        <v>9806.6215649284131</v>
      </c>
      <c r="U23" s="55">
        <f t="shared" si="4"/>
        <v>9708.5553492791296</v>
      </c>
      <c r="V23" s="55">
        <f t="shared" si="4"/>
        <v>9611.4697957863391</v>
      </c>
      <c r="W23" s="55">
        <f t="shared" si="4"/>
        <v>9515.3550978284766</v>
      </c>
      <c r="X23" s="55">
        <f t="shared" si="4"/>
        <v>9420.2015468501922</v>
      </c>
      <c r="Y23" s="55">
        <f t="shared" si="4"/>
        <v>9325.9995313816908</v>
      </c>
      <c r="Z23" s="55">
        <f t="shared" si="4"/>
        <v>9232.7395360678747</v>
      </c>
      <c r="AA23" s="55">
        <f t="shared" si="4"/>
        <v>9140.4121407071962</v>
      </c>
      <c r="AB23" s="55">
        <f t="shared" si="4"/>
        <v>9049.0080193001249</v>
      </c>
      <c r="AC23" s="55">
        <f t="shared" si="4"/>
        <v>8958.5179391071233</v>
      </c>
      <c r="AD23" s="55">
        <f t="shared" si="4"/>
        <v>8868.9327597160518</v>
      </c>
    </row>
    <row r="24" spans="1:30" x14ac:dyDescent="0.35">
      <c r="A24" s="33" t="s">
        <v>21</v>
      </c>
      <c r="B24" s="55">
        <f>'POM Portables GU'!W23-('POM Portables GU'!W23*0.01)</f>
        <v>3560.5547999999999</v>
      </c>
      <c r="C24" s="55">
        <f t="shared" ref="C24:AD33" si="5">B24-(B24*0.01)</f>
        <v>3524.9492519999999</v>
      </c>
      <c r="D24" s="55">
        <f t="shared" si="5"/>
        <v>3489.69975948</v>
      </c>
      <c r="E24" s="55">
        <f t="shared" si="5"/>
        <v>3454.8027618852002</v>
      </c>
      <c r="F24" s="55">
        <f t="shared" si="5"/>
        <v>3420.2547342663484</v>
      </c>
      <c r="G24" s="55">
        <f t="shared" si="5"/>
        <v>3386.052186923685</v>
      </c>
      <c r="H24" s="55">
        <f t="shared" si="5"/>
        <v>3352.1916650544481</v>
      </c>
      <c r="I24" s="55">
        <f t="shared" si="5"/>
        <v>3318.6697484039037</v>
      </c>
      <c r="J24" s="55">
        <f t="shared" si="5"/>
        <v>3285.4830509198646</v>
      </c>
      <c r="K24" s="55">
        <f t="shared" si="5"/>
        <v>3252.628220410666</v>
      </c>
      <c r="L24" s="55">
        <f t="shared" si="5"/>
        <v>3220.1019382065592</v>
      </c>
      <c r="M24" s="55">
        <f t="shared" si="5"/>
        <v>3187.9009188244936</v>
      </c>
      <c r="N24" s="55">
        <f t="shared" si="5"/>
        <v>3156.0219096362489</v>
      </c>
      <c r="O24" s="55">
        <f t="shared" si="5"/>
        <v>3124.4616905398866</v>
      </c>
      <c r="P24" s="55">
        <f t="shared" si="5"/>
        <v>3093.2170736344879</v>
      </c>
      <c r="Q24" s="55">
        <f t="shared" si="5"/>
        <v>3062.2849028981432</v>
      </c>
      <c r="R24" s="55">
        <f t="shared" si="5"/>
        <v>3031.6620538691618</v>
      </c>
      <c r="S24" s="55">
        <f t="shared" si="5"/>
        <v>3001.3454333304703</v>
      </c>
      <c r="T24" s="55">
        <f t="shared" si="5"/>
        <v>2971.3319789971656</v>
      </c>
      <c r="U24" s="55">
        <f t="shared" si="5"/>
        <v>2941.618659207194</v>
      </c>
      <c r="V24" s="55">
        <f t="shared" si="5"/>
        <v>2912.2024726151221</v>
      </c>
      <c r="W24" s="55">
        <f t="shared" si="5"/>
        <v>2883.0804478889709</v>
      </c>
      <c r="X24" s="55">
        <f t="shared" si="5"/>
        <v>2854.2496434100813</v>
      </c>
      <c r="Y24" s="55">
        <f t="shared" si="5"/>
        <v>2825.7071469759803</v>
      </c>
      <c r="Z24" s="55">
        <f t="shared" si="5"/>
        <v>2797.4500755062204</v>
      </c>
      <c r="AA24" s="55">
        <f t="shared" si="5"/>
        <v>2769.4755747511581</v>
      </c>
      <c r="AB24" s="55">
        <f t="shared" si="5"/>
        <v>2741.7808190036467</v>
      </c>
      <c r="AC24" s="55">
        <f t="shared" si="5"/>
        <v>2714.3630108136103</v>
      </c>
      <c r="AD24" s="55">
        <f t="shared" si="5"/>
        <v>2687.2193807054741</v>
      </c>
    </row>
    <row r="25" spans="1:30" x14ac:dyDescent="0.35">
      <c r="A25" s="33" t="s">
        <v>22</v>
      </c>
      <c r="B25" s="55">
        <f>'POM Portables GU'!W24-('POM Portables GU'!W24*0.01)</f>
        <v>19748.658599999999</v>
      </c>
      <c r="C25" s="55">
        <f t="shared" si="5"/>
        <v>19551.172014</v>
      </c>
      <c r="D25" s="55">
        <f t="shared" si="5"/>
        <v>19355.660293860001</v>
      </c>
      <c r="E25" s="55">
        <f t="shared" si="5"/>
        <v>19162.103690921402</v>
      </c>
      <c r="F25" s="55">
        <f t="shared" si="5"/>
        <v>18970.482654012187</v>
      </c>
      <c r="G25" s="55">
        <f t="shared" si="5"/>
        <v>18780.777827472066</v>
      </c>
      <c r="H25" s="55">
        <f t="shared" si="5"/>
        <v>18592.970049197345</v>
      </c>
      <c r="I25" s="55">
        <f t="shared" si="5"/>
        <v>18407.040348705374</v>
      </c>
      <c r="J25" s="55">
        <f t="shared" si="5"/>
        <v>18222.969945218319</v>
      </c>
      <c r="K25" s="55">
        <f t="shared" si="5"/>
        <v>18040.740245766137</v>
      </c>
      <c r="L25" s="55">
        <f t="shared" si="5"/>
        <v>17860.332843308475</v>
      </c>
      <c r="M25" s="55">
        <f t="shared" si="5"/>
        <v>17681.729514875391</v>
      </c>
      <c r="N25" s="55">
        <f t="shared" si="5"/>
        <v>17504.912219726637</v>
      </c>
      <c r="O25" s="55">
        <f t="shared" si="5"/>
        <v>17329.863097529371</v>
      </c>
      <c r="P25" s="55">
        <f t="shared" si="5"/>
        <v>17156.564466554079</v>
      </c>
      <c r="Q25" s="55">
        <f t="shared" si="5"/>
        <v>16984.998821888537</v>
      </c>
      <c r="R25" s="55">
        <f t="shared" si="5"/>
        <v>16815.148833669653</v>
      </c>
      <c r="S25" s="55">
        <f t="shared" si="5"/>
        <v>16646.997345332955</v>
      </c>
      <c r="T25" s="55">
        <f t="shared" si="5"/>
        <v>16480.527371879627</v>
      </c>
      <c r="U25" s="55">
        <f t="shared" si="5"/>
        <v>16315.722098160832</v>
      </c>
      <c r="V25" s="55">
        <f t="shared" si="5"/>
        <v>16152.564877179224</v>
      </c>
      <c r="W25" s="55">
        <f t="shared" si="5"/>
        <v>15991.039228407431</v>
      </c>
      <c r="X25" s="55">
        <f t="shared" si="5"/>
        <v>15831.128836123356</v>
      </c>
      <c r="Y25" s="55">
        <f t="shared" si="5"/>
        <v>15672.817547762123</v>
      </c>
      <c r="Z25" s="55">
        <f t="shared" si="5"/>
        <v>15516.089372284501</v>
      </c>
      <c r="AA25" s="55">
        <f t="shared" si="5"/>
        <v>15360.928478561656</v>
      </c>
      <c r="AB25" s="55">
        <f t="shared" si="5"/>
        <v>15207.31919377604</v>
      </c>
      <c r="AC25" s="55">
        <f t="shared" si="5"/>
        <v>15055.246001838279</v>
      </c>
      <c r="AD25" s="55">
        <f t="shared" si="5"/>
        <v>14904.693541819895</v>
      </c>
    </row>
    <row r="26" spans="1:30" x14ac:dyDescent="0.35">
      <c r="A26" s="33" t="s">
        <v>23</v>
      </c>
      <c r="B26" s="55">
        <f>'POM Portables GU'!W25-('POM Portables GU'!W25*0.01)</f>
        <v>2455.8335999999999</v>
      </c>
      <c r="C26" s="55">
        <f t="shared" si="5"/>
        <v>2431.2752639999999</v>
      </c>
      <c r="D26" s="55">
        <f t="shared" si="5"/>
        <v>2406.96251136</v>
      </c>
      <c r="E26" s="55">
        <f t="shared" si="5"/>
        <v>2382.8928862463999</v>
      </c>
      <c r="F26" s="55">
        <f t="shared" si="5"/>
        <v>2359.0639573839358</v>
      </c>
      <c r="G26" s="55">
        <f t="shared" si="5"/>
        <v>2335.4733178100964</v>
      </c>
      <c r="H26" s="55">
        <f t="shared" si="5"/>
        <v>2312.1185846319954</v>
      </c>
      <c r="I26" s="55">
        <f t="shared" si="5"/>
        <v>2288.9973987856756</v>
      </c>
      <c r="J26" s="55">
        <f t="shared" si="5"/>
        <v>2266.107424797819</v>
      </c>
      <c r="K26" s="55">
        <f t="shared" si="5"/>
        <v>2243.4463505498406</v>
      </c>
      <c r="L26" s="55">
        <f t="shared" si="5"/>
        <v>2221.0118870443421</v>
      </c>
      <c r="M26" s="55">
        <f t="shared" si="5"/>
        <v>2198.8017681738988</v>
      </c>
      <c r="N26" s="55">
        <f t="shared" si="5"/>
        <v>2176.8137504921597</v>
      </c>
      <c r="O26" s="55">
        <f t="shared" si="5"/>
        <v>2155.0456129872382</v>
      </c>
      <c r="P26" s="55">
        <f t="shared" si="5"/>
        <v>2133.4951568573656</v>
      </c>
      <c r="Q26" s="55">
        <f t="shared" si="5"/>
        <v>2112.160205288792</v>
      </c>
      <c r="R26" s="55">
        <f t="shared" si="5"/>
        <v>2091.0386032359042</v>
      </c>
      <c r="S26" s="55">
        <f t="shared" si="5"/>
        <v>2070.1282172035453</v>
      </c>
      <c r="T26" s="55">
        <f t="shared" si="5"/>
        <v>2049.4269350315099</v>
      </c>
      <c r="U26" s="55">
        <f t="shared" si="5"/>
        <v>2028.9326656811947</v>
      </c>
      <c r="V26" s="55">
        <f t="shared" si="5"/>
        <v>2008.6433390243828</v>
      </c>
      <c r="W26" s="55">
        <f t="shared" si="5"/>
        <v>1988.556905634139</v>
      </c>
      <c r="X26" s="55">
        <f t="shared" si="5"/>
        <v>1968.6713365777975</v>
      </c>
      <c r="Y26" s="55">
        <f t="shared" si="5"/>
        <v>1948.9846232120196</v>
      </c>
      <c r="Z26" s="55">
        <f t="shared" si="5"/>
        <v>1929.4947769798994</v>
      </c>
      <c r="AA26" s="55">
        <f t="shared" si="5"/>
        <v>1910.1998292101005</v>
      </c>
      <c r="AB26" s="55">
        <f t="shared" si="5"/>
        <v>1891.0978309179995</v>
      </c>
      <c r="AC26" s="55">
        <f t="shared" si="5"/>
        <v>1872.1868526088197</v>
      </c>
      <c r="AD26" s="55">
        <f t="shared" si="5"/>
        <v>1853.4649840827315</v>
      </c>
    </row>
    <row r="27" spans="1:30" x14ac:dyDescent="0.35">
      <c r="A27" s="33" t="s">
        <v>24</v>
      </c>
      <c r="B27" s="55">
        <f>'POM Portables GU'!W26-('POM Portables GU'!W26*0.01)</f>
        <v>5012.6471999999994</v>
      </c>
      <c r="C27" s="55">
        <f t="shared" si="5"/>
        <v>4962.5207279999995</v>
      </c>
      <c r="D27" s="55">
        <f t="shared" si="5"/>
        <v>4912.8955207199997</v>
      </c>
      <c r="E27" s="55">
        <f t="shared" si="5"/>
        <v>4863.7665655127994</v>
      </c>
      <c r="F27" s="55">
        <f t="shared" si="5"/>
        <v>4815.1288998576711</v>
      </c>
      <c r="G27" s="55">
        <f t="shared" si="5"/>
        <v>4766.9776108590941</v>
      </c>
      <c r="H27" s="55">
        <f t="shared" si="5"/>
        <v>4719.3078347505034</v>
      </c>
      <c r="I27" s="55">
        <f t="shared" si="5"/>
        <v>4672.114756402998</v>
      </c>
      <c r="J27" s="55">
        <f t="shared" si="5"/>
        <v>4625.3936088389682</v>
      </c>
      <c r="K27" s="55">
        <f t="shared" si="5"/>
        <v>4579.1396727505789</v>
      </c>
      <c r="L27" s="55">
        <f t="shared" si="5"/>
        <v>4533.3482760230736</v>
      </c>
      <c r="M27" s="55">
        <f t="shared" si="5"/>
        <v>4488.0147932628424</v>
      </c>
      <c r="N27" s="55">
        <f t="shared" si="5"/>
        <v>4443.134645330214</v>
      </c>
      <c r="O27" s="55">
        <f t="shared" si="5"/>
        <v>4398.7032988769115</v>
      </c>
      <c r="P27" s="55">
        <f t="shared" si="5"/>
        <v>4354.7162658881425</v>
      </c>
      <c r="Q27" s="55">
        <f t="shared" si="5"/>
        <v>4311.1691032292611</v>
      </c>
      <c r="R27" s="55">
        <f t="shared" si="5"/>
        <v>4268.0574121969685</v>
      </c>
      <c r="S27" s="55">
        <f t="shared" si="5"/>
        <v>4225.3768380749989</v>
      </c>
      <c r="T27" s="55">
        <f t="shared" si="5"/>
        <v>4183.1230696942494</v>
      </c>
      <c r="U27" s="55">
        <f t="shared" si="5"/>
        <v>4141.2918389973065</v>
      </c>
      <c r="V27" s="55">
        <f t="shared" si="5"/>
        <v>4099.8789206073334</v>
      </c>
      <c r="W27" s="55">
        <f t="shared" si="5"/>
        <v>4058.8801314012599</v>
      </c>
      <c r="X27" s="55">
        <f t="shared" si="5"/>
        <v>4018.2913300872474</v>
      </c>
      <c r="Y27" s="55">
        <f t="shared" si="5"/>
        <v>3978.1084167863751</v>
      </c>
      <c r="Z27" s="55">
        <f t="shared" si="5"/>
        <v>3938.3273326185113</v>
      </c>
      <c r="AA27" s="55">
        <f t="shared" si="5"/>
        <v>3898.9440592923261</v>
      </c>
      <c r="AB27" s="55">
        <f t="shared" si="5"/>
        <v>3859.954618699403</v>
      </c>
      <c r="AC27" s="55">
        <f t="shared" si="5"/>
        <v>3821.3550725124092</v>
      </c>
      <c r="AD27" s="55">
        <f t="shared" si="5"/>
        <v>3783.141521787285</v>
      </c>
    </row>
    <row r="28" spans="1:30" x14ac:dyDescent="0.35">
      <c r="A28" s="33" t="s">
        <v>25</v>
      </c>
      <c r="B28" s="55">
        <f>'POM Portables GU'!W27-('POM Portables GU'!W27*0.01)</f>
        <v>2049.8939999999998</v>
      </c>
      <c r="C28" s="55">
        <f t="shared" si="5"/>
        <v>2029.3950599999998</v>
      </c>
      <c r="D28" s="55">
        <f t="shared" si="5"/>
        <v>2009.1011093999998</v>
      </c>
      <c r="E28" s="55">
        <f t="shared" si="5"/>
        <v>1989.0100983059999</v>
      </c>
      <c r="F28" s="55">
        <f t="shared" si="5"/>
        <v>1969.11999732294</v>
      </c>
      <c r="G28" s="55">
        <f t="shared" si="5"/>
        <v>1949.4287973497105</v>
      </c>
      <c r="H28" s="55">
        <f t="shared" si="5"/>
        <v>1929.9345093762133</v>
      </c>
      <c r="I28" s="55">
        <f t="shared" si="5"/>
        <v>1910.6351642824511</v>
      </c>
      <c r="J28" s="55">
        <f t="shared" si="5"/>
        <v>1891.5288126396265</v>
      </c>
      <c r="K28" s="55">
        <f t="shared" si="5"/>
        <v>1872.6135245132302</v>
      </c>
      <c r="L28" s="55">
        <f t="shared" si="5"/>
        <v>1853.8873892680979</v>
      </c>
      <c r="M28" s="55">
        <f t="shared" si="5"/>
        <v>1835.3485153754168</v>
      </c>
      <c r="N28" s="55">
        <f t="shared" si="5"/>
        <v>1816.9950302216625</v>
      </c>
      <c r="O28" s="55">
        <f t="shared" si="5"/>
        <v>1798.8250799194459</v>
      </c>
      <c r="P28" s="55">
        <f t="shared" si="5"/>
        <v>1780.8368291202514</v>
      </c>
      <c r="Q28" s="55">
        <f t="shared" si="5"/>
        <v>1763.028460829049</v>
      </c>
      <c r="R28" s="55">
        <f t="shared" si="5"/>
        <v>1745.3981762207584</v>
      </c>
      <c r="S28" s="55">
        <f t="shared" si="5"/>
        <v>1727.9441944585508</v>
      </c>
      <c r="T28" s="55">
        <f t="shared" si="5"/>
        <v>1710.6647525139654</v>
      </c>
      <c r="U28" s="55">
        <f t="shared" si="5"/>
        <v>1693.5581049888258</v>
      </c>
      <c r="V28" s="55">
        <f t="shared" si="5"/>
        <v>1676.6225239389375</v>
      </c>
      <c r="W28" s="55">
        <f t="shared" si="5"/>
        <v>1659.8562986995482</v>
      </c>
      <c r="X28" s="55">
        <f t="shared" si="5"/>
        <v>1643.2577357125529</v>
      </c>
      <c r="Y28" s="55">
        <f t="shared" si="5"/>
        <v>1626.8251583554272</v>
      </c>
      <c r="Z28" s="55">
        <f t="shared" si="5"/>
        <v>1610.5569067718729</v>
      </c>
      <c r="AA28" s="55">
        <f t="shared" si="5"/>
        <v>1594.4513377041542</v>
      </c>
      <c r="AB28" s="55">
        <f t="shared" si="5"/>
        <v>1578.5068243271126</v>
      </c>
      <c r="AC28" s="55">
        <f t="shared" si="5"/>
        <v>1562.7217560838415</v>
      </c>
      <c r="AD28" s="55">
        <f t="shared" si="5"/>
        <v>1547.0945385230029</v>
      </c>
    </row>
    <row r="29" spans="1:30" x14ac:dyDescent="0.35">
      <c r="A29" s="33" t="s">
        <v>26</v>
      </c>
      <c r="B29" s="55">
        <f>'POM Portables GU'!W28-('POM Portables GU'!W28*0.01)</f>
        <v>834.09479999999996</v>
      </c>
      <c r="C29" s="55">
        <f t="shared" si="5"/>
        <v>825.75385199999994</v>
      </c>
      <c r="D29" s="55">
        <f t="shared" si="5"/>
        <v>817.49631347999991</v>
      </c>
      <c r="E29" s="55">
        <f t="shared" si="5"/>
        <v>809.3213503451999</v>
      </c>
      <c r="F29" s="55">
        <f t="shared" si="5"/>
        <v>801.22813684174787</v>
      </c>
      <c r="G29" s="55">
        <f t="shared" si="5"/>
        <v>793.21585547333041</v>
      </c>
      <c r="H29" s="55">
        <f t="shared" si="5"/>
        <v>785.28369691859712</v>
      </c>
      <c r="I29" s="55">
        <f t="shared" si="5"/>
        <v>777.43085994941111</v>
      </c>
      <c r="J29" s="55">
        <f t="shared" si="5"/>
        <v>769.65655134991698</v>
      </c>
      <c r="K29" s="55">
        <f t="shared" si="5"/>
        <v>761.95998583641779</v>
      </c>
      <c r="L29" s="55">
        <f t="shared" si="5"/>
        <v>754.34038597805363</v>
      </c>
      <c r="M29" s="55">
        <f t="shared" si="5"/>
        <v>746.79698211827315</v>
      </c>
      <c r="N29" s="55">
        <f t="shared" si="5"/>
        <v>739.32901229709046</v>
      </c>
      <c r="O29" s="55">
        <f t="shared" si="5"/>
        <v>731.93572217411952</v>
      </c>
      <c r="P29" s="55">
        <f t="shared" si="5"/>
        <v>724.61636495237838</v>
      </c>
      <c r="Q29" s="55">
        <f t="shared" si="5"/>
        <v>717.37020130285464</v>
      </c>
      <c r="R29" s="55">
        <f t="shared" si="5"/>
        <v>710.19649928982608</v>
      </c>
      <c r="S29" s="55">
        <f t="shared" si="5"/>
        <v>703.0945342969278</v>
      </c>
      <c r="T29" s="55">
        <f t="shared" si="5"/>
        <v>696.06358895395852</v>
      </c>
      <c r="U29" s="55">
        <f t="shared" si="5"/>
        <v>689.1029530644189</v>
      </c>
      <c r="V29" s="55">
        <f t="shared" si="5"/>
        <v>682.21192353377467</v>
      </c>
      <c r="W29" s="55">
        <f t="shared" si="5"/>
        <v>675.38980429843696</v>
      </c>
      <c r="X29" s="55">
        <f t="shared" si="5"/>
        <v>668.6359062554526</v>
      </c>
      <c r="Y29" s="55">
        <f t="shared" si="5"/>
        <v>661.94954719289808</v>
      </c>
      <c r="Z29" s="55">
        <f t="shared" si="5"/>
        <v>655.3300517209691</v>
      </c>
      <c r="AA29" s="55">
        <f t="shared" si="5"/>
        <v>648.77675120375943</v>
      </c>
      <c r="AB29" s="55">
        <f t="shared" si="5"/>
        <v>642.2889836917218</v>
      </c>
      <c r="AC29" s="55">
        <f t="shared" si="5"/>
        <v>635.8660938548046</v>
      </c>
      <c r="AD29" s="55">
        <f t="shared" si="5"/>
        <v>629.50743291625656</v>
      </c>
    </row>
    <row r="30" spans="1:30" x14ac:dyDescent="0.35">
      <c r="A30" s="33" t="s">
        <v>27</v>
      </c>
      <c r="B30" s="55">
        <f>'POM Portables GU'!W29-('POM Portables GU'!W29*0.01)</f>
        <v>15391.53</v>
      </c>
      <c r="C30" s="55">
        <f t="shared" si="5"/>
        <v>15237.6147</v>
      </c>
      <c r="D30" s="55">
        <f t="shared" si="5"/>
        <v>15085.238552999999</v>
      </c>
      <c r="E30" s="55">
        <f t="shared" si="5"/>
        <v>14934.386167469998</v>
      </c>
      <c r="F30" s="55">
        <f t="shared" si="5"/>
        <v>14785.042305795298</v>
      </c>
      <c r="G30" s="55">
        <f t="shared" si="5"/>
        <v>14637.191882737345</v>
      </c>
      <c r="H30" s="55">
        <f t="shared" si="5"/>
        <v>14490.819963909971</v>
      </c>
      <c r="I30" s="55">
        <f t="shared" si="5"/>
        <v>14345.911764270872</v>
      </c>
      <c r="J30" s="55">
        <f t="shared" si="5"/>
        <v>14202.452646628162</v>
      </c>
      <c r="K30" s="55">
        <f t="shared" si="5"/>
        <v>14060.428120161881</v>
      </c>
      <c r="L30" s="55">
        <f t="shared" si="5"/>
        <v>13919.823838960263</v>
      </c>
      <c r="M30" s="55">
        <f t="shared" si="5"/>
        <v>13780.62560057066</v>
      </c>
      <c r="N30" s="55">
        <f t="shared" si="5"/>
        <v>13642.819344564954</v>
      </c>
      <c r="O30" s="55">
        <f t="shared" si="5"/>
        <v>13506.391151119304</v>
      </c>
      <c r="P30" s="55">
        <f t="shared" si="5"/>
        <v>13371.32723960811</v>
      </c>
      <c r="Q30" s="55">
        <f t="shared" si="5"/>
        <v>13237.61396721203</v>
      </c>
      <c r="R30" s="55">
        <f t="shared" si="5"/>
        <v>13105.23782753991</v>
      </c>
      <c r="S30" s="55">
        <f t="shared" si="5"/>
        <v>12974.185449264511</v>
      </c>
      <c r="T30" s="55">
        <f t="shared" si="5"/>
        <v>12844.443594771865</v>
      </c>
      <c r="U30" s="55">
        <f t="shared" si="5"/>
        <v>12715.999158824146</v>
      </c>
      <c r="V30" s="55">
        <f t="shared" si="5"/>
        <v>12588.839167235905</v>
      </c>
      <c r="W30" s="55">
        <f t="shared" si="5"/>
        <v>12462.950775563546</v>
      </c>
      <c r="X30" s="55">
        <f t="shared" si="5"/>
        <v>12338.321267807911</v>
      </c>
      <c r="Y30" s="55">
        <f t="shared" si="5"/>
        <v>12214.938055129831</v>
      </c>
      <c r="Z30" s="55">
        <f t="shared" si="5"/>
        <v>12092.788674578533</v>
      </c>
      <c r="AA30" s="55">
        <f t="shared" si="5"/>
        <v>11971.860787832748</v>
      </c>
      <c r="AB30" s="55">
        <f t="shared" si="5"/>
        <v>11852.14217995442</v>
      </c>
      <c r="AC30" s="55">
        <f t="shared" si="5"/>
        <v>11733.620758154877</v>
      </c>
      <c r="AD30" s="55">
        <f t="shared" si="5"/>
        <v>11616.284550573328</v>
      </c>
    </row>
    <row r="31" spans="1:30" x14ac:dyDescent="0.35">
      <c r="A31" s="33" t="s">
        <v>28</v>
      </c>
      <c r="B31" s="55">
        <f>'POM Portables GU'!W30-('POM Portables GU'!W30*0.01)</f>
        <v>7632.0684000000001</v>
      </c>
      <c r="C31" s="55">
        <f t="shared" si="5"/>
        <v>7555.7477159999999</v>
      </c>
      <c r="D31" s="55">
        <f t="shared" si="5"/>
        <v>7480.1902388399994</v>
      </c>
      <c r="E31" s="55">
        <f t="shared" si="5"/>
        <v>7405.3883364515996</v>
      </c>
      <c r="F31" s="55">
        <f t="shared" si="5"/>
        <v>7331.3344530870836</v>
      </c>
      <c r="G31" s="55">
        <f t="shared" si="5"/>
        <v>7258.0211085562132</v>
      </c>
      <c r="H31" s="55">
        <f t="shared" si="5"/>
        <v>7185.4408974706512</v>
      </c>
      <c r="I31" s="55">
        <f t="shared" si="5"/>
        <v>7113.5864884959446</v>
      </c>
      <c r="J31" s="55">
        <f t="shared" si="5"/>
        <v>7042.4506236109855</v>
      </c>
      <c r="K31" s="55">
        <f t="shared" si="5"/>
        <v>6972.0261173748759</v>
      </c>
      <c r="L31" s="55">
        <f t="shared" si="5"/>
        <v>6902.3058562011274</v>
      </c>
      <c r="M31" s="55">
        <f t="shared" si="5"/>
        <v>6833.2827976391163</v>
      </c>
      <c r="N31" s="55">
        <f t="shared" si="5"/>
        <v>6764.9499696627254</v>
      </c>
      <c r="O31" s="55">
        <f t="shared" si="5"/>
        <v>6697.3004699660978</v>
      </c>
      <c r="P31" s="55">
        <f t="shared" si="5"/>
        <v>6630.3274652664368</v>
      </c>
      <c r="Q31" s="55">
        <f t="shared" si="5"/>
        <v>6564.0241906137726</v>
      </c>
      <c r="R31" s="55">
        <f t="shared" si="5"/>
        <v>6498.3839487076348</v>
      </c>
      <c r="S31" s="55">
        <f t="shared" si="5"/>
        <v>6433.4001092205581</v>
      </c>
      <c r="T31" s="55">
        <f t="shared" si="5"/>
        <v>6369.0661081283524</v>
      </c>
      <c r="U31" s="55">
        <f t="shared" si="5"/>
        <v>6305.3754470470685</v>
      </c>
      <c r="V31" s="55">
        <f t="shared" si="5"/>
        <v>6242.3216925765983</v>
      </c>
      <c r="W31" s="55">
        <f t="shared" si="5"/>
        <v>6179.8984756508326</v>
      </c>
      <c r="X31" s="55">
        <f t="shared" si="5"/>
        <v>6118.0994908943239</v>
      </c>
      <c r="Y31" s="55">
        <f t="shared" si="5"/>
        <v>6056.918495985381</v>
      </c>
      <c r="Z31" s="55">
        <f t="shared" si="5"/>
        <v>5996.3493110255276</v>
      </c>
      <c r="AA31" s="55">
        <f t="shared" si="5"/>
        <v>5936.3858179152721</v>
      </c>
      <c r="AB31" s="55">
        <f t="shared" si="5"/>
        <v>5877.0219597361192</v>
      </c>
      <c r="AC31" s="55">
        <f t="shared" si="5"/>
        <v>5818.2517401387577</v>
      </c>
      <c r="AD31" s="55">
        <f t="shared" si="5"/>
        <v>5760.0692227373702</v>
      </c>
    </row>
    <row r="32" spans="1:30" x14ac:dyDescent="0.35">
      <c r="A32" s="33" t="s">
        <v>29</v>
      </c>
      <c r="B32" s="55">
        <f>'POM Portables GU'!W31-('POM Portables GU'!W31*0.01)</f>
        <v>6548.85</v>
      </c>
      <c r="C32" s="55">
        <f t="shared" si="5"/>
        <v>6483.3615</v>
      </c>
      <c r="D32" s="55">
        <f t="shared" si="5"/>
        <v>6418.5278850000004</v>
      </c>
      <c r="E32" s="55">
        <f t="shared" si="5"/>
        <v>6354.3426061500004</v>
      </c>
      <c r="F32" s="55">
        <f t="shared" si="5"/>
        <v>6290.7991800885002</v>
      </c>
      <c r="G32" s="55">
        <f t="shared" si="5"/>
        <v>6227.8911882876155</v>
      </c>
      <c r="H32" s="55">
        <f t="shared" si="5"/>
        <v>6165.6122764047395</v>
      </c>
      <c r="I32" s="55">
        <f t="shared" si="5"/>
        <v>6103.9561536406918</v>
      </c>
      <c r="J32" s="55">
        <f t="shared" si="5"/>
        <v>6042.916592104285</v>
      </c>
      <c r="K32" s="55">
        <f t="shared" si="5"/>
        <v>5982.487426183242</v>
      </c>
      <c r="L32" s="55">
        <f t="shared" si="5"/>
        <v>5922.6625519214094</v>
      </c>
      <c r="M32" s="55">
        <f t="shared" si="5"/>
        <v>5863.435926402195</v>
      </c>
      <c r="N32" s="55">
        <f t="shared" si="5"/>
        <v>5804.8015671381727</v>
      </c>
      <c r="O32" s="55">
        <f t="shared" si="5"/>
        <v>5746.7535514667907</v>
      </c>
      <c r="P32" s="55">
        <f t="shared" si="5"/>
        <v>5689.2860159521224</v>
      </c>
      <c r="Q32" s="55">
        <f t="shared" si="5"/>
        <v>5632.3931557926007</v>
      </c>
      <c r="R32" s="55">
        <f t="shared" si="5"/>
        <v>5576.0692242346749</v>
      </c>
      <c r="S32" s="55">
        <f t="shared" si="5"/>
        <v>5520.3085319923284</v>
      </c>
      <c r="T32" s="55">
        <f t="shared" si="5"/>
        <v>5465.1054466724054</v>
      </c>
      <c r="U32" s="55">
        <f t="shared" si="5"/>
        <v>5410.454392205681</v>
      </c>
      <c r="V32" s="55">
        <f t="shared" si="5"/>
        <v>5356.3498482836239</v>
      </c>
      <c r="W32" s="55">
        <f t="shared" si="5"/>
        <v>5302.7863498007873</v>
      </c>
      <c r="X32" s="55">
        <f t="shared" si="5"/>
        <v>5249.7584863027796</v>
      </c>
      <c r="Y32" s="55">
        <f t="shared" si="5"/>
        <v>5197.2609014397522</v>
      </c>
      <c r="Z32" s="55">
        <f t="shared" si="5"/>
        <v>5145.2882924253545</v>
      </c>
      <c r="AA32" s="55">
        <f t="shared" si="5"/>
        <v>5093.8354095011009</v>
      </c>
      <c r="AB32" s="55">
        <f t="shared" si="5"/>
        <v>5042.8970554060897</v>
      </c>
      <c r="AC32" s="55">
        <f t="shared" si="5"/>
        <v>4992.4680848520293</v>
      </c>
      <c r="AD32" s="55">
        <f t="shared" si="5"/>
        <v>4942.5434040035088</v>
      </c>
    </row>
    <row r="33" spans="1:30" x14ac:dyDescent="0.35">
      <c r="A33" s="33" t="s">
        <v>30</v>
      </c>
      <c r="B33" s="55">
        <f>'POM Portables GU'!W32-('POM Portables GU'!W32*0.01)</f>
        <v>43038.893700000001</v>
      </c>
      <c r="C33" s="55">
        <f t="shared" si="5"/>
        <v>42608.504762999997</v>
      </c>
      <c r="D33" s="55">
        <f t="shared" si="5"/>
        <v>42182.419715370001</v>
      </c>
      <c r="E33" s="55">
        <f t="shared" si="5"/>
        <v>41760.595518216302</v>
      </c>
      <c r="F33" s="55">
        <f t="shared" ref="F33:AD33" si="6">E33-(E33*0.01)</f>
        <v>41342.989563034142</v>
      </c>
      <c r="G33" s="55">
        <f t="shared" si="6"/>
        <v>40929.559667403802</v>
      </c>
      <c r="H33" s="55">
        <f t="shared" si="6"/>
        <v>40520.264070729761</v>
      </c>
      <c r="I33" s="55">
        <f t="shared" si="6"/>
        <v>40115.061430022462</v>
      </c>
      <c r="J33" s="55">
        <f t="shared" si="6"/>
        <v>39713.910815722236</v>
      </c>
      <c r="K33" s="55">
        <f t="shared" si="6"/>
        <v>39316.771707565014</v>
      </c>
      <c r="L33" s="55">
        <f t="shared" si="6"/>
        <v>38923.603990489362</v>
      </c>
      <c r="M33" s="55">
        <f t="shared" si="6"/>
        <v>38534.36795058447</v>
      </c>
      <c r="N33" s="55">
        <f t="shared" si="6"/>
        <v>38149.024271078626</v>
      </c>
      <c r="O33" s="55">
        <f t="shared" si="6"/>
        <v>37767.534028367838</v>
      </c>
      <c r="P33" s="55">
        <f t="shared" si="6"/>
        <v>37389.858688084161</v>
      </c>
      <c r="Q33" s="55">
        <f t="shared" si="6"/>
        <v>37015.960101203316</v>
      </c>
      <c r="R33" s="55">
        <f t="shared" si="6"/>
        <v>36645.800500191282</v>
      </c>
      <c r="S33" s="55">
        <f t="shared" si="6"/>
        <v>36279.342495189368</v>
      </c>
      <c r="T33" s="55">
        <f t="shared" si="6"/>
        <v>35916.549070237474</v>
      </c>
      <c r="U33" s="55">
        <f t="shared" si="6"/>
        <v>35557.383579535097</v>
      </c>
      <c r="V33" s="55">
        <f t="shared" si="6"/>
        <v>35201.809743739745</v>
      </c>
      <c r="W33" s="55">
        <f t="shared" si="6"/>
        <v>34849.79164630235</v>
      </c>
      <c r="X33" s="55">
        <f t="shared" si="6"/>
        <v>34501.29372983933</v>
      </c>
      <c r="Y33" s="55">
        <f t="shared" si="6"/>
        <v>34156.280792540936</v>
      </c>
      <c r="Z33" s="55">
        <f t="shared" si="6"/>
        <v>33814.717984615527</v>
      </c>
      <c r="AA33" s="55">
        <f t="shared" si="6"/>
        <v>33476.57080476937</v>
      </c>
      <c r="AB33" s="55">
        <f t="shared" si="6"/>
        <v>33141.805096721677</v>
      </c>
      <c r="AC33" s="55">
        <f t="shared" si="6"/>
        <v>32810.387045754462</v>
      </c>
      <c r="AD33" s="55">
        <f t="shared" si="6"/>
        <v>32482.283175296918</v>
      </c>
    </row>
    <row r="34" spans="1:30" x14ac:dyDescent="0.35">
      <c r="A34" s="33" t="s">
        <v>72</v>
      </c>
      <c r="B34" s="49">
        <f>SUM(B3:B33)</f>
        <v>288522.74367337592</v>
      </c>
      <c r="C34" s="48">
        <f t="shared" ref="C34:AD34" si="7">SUM(C3:C33)</f>
        <v>285637.51623664214</v>
      </c>
      <c r="D34" s="48">
        <f t="shared" si="7"/>
        <v>282781.14107427571</v>
      </c>
      <c r="E34" s="48">
        <f t="shared" si="7"/>
        <v>279953.32966353302</v>
      </c>
      <c r="F34" s="48">
        <f t="shared" si="7"/>
        <v>277153.7963668977</v>
      </c>
      <c r="G34" s="48">
        <f t="shared" si="7"/>
        <v>274382.25840322865</v>
      </c>
      <c r="H34" s="48">
        <f t="shared" si="7"/>
        <v>271638.43581919646</v>
      </c>
      <c r="I34" s="48">
        <f t="shared" si="7"/>
        <v>268922.05146100448</v>
      </c>
      <c r="J34" s="48">
        <f t="shared" si="7"/>
        <v>266232.83094639436</v>
      </c>
      <c r="K34" s="48">
        <f t="shared" si="7"/>
        <v>263570.5026369305</v>
      </c>
      <c r="L34" s="48">
        <f t="shared" si="7"/>
        <v>260934.79761056113</v>
      </c>
      <c r="M34" s="48">
        <f t="shared" si="7"/>
        <v>258325.44963445555</v>
      </c>
      <c r="N34" s="48">
        <f t="shared" si="7"/>
        <v>255742.19513811095</v>
      </c>
      <c r="O34" s="48">
        <f t="shared" si="7"/>
        <v>253184.7731867299</v>
      </c>
      <c r="P34" s="48">
        <f t="shared" si="7"/>
        <v>250652.92545486253</v>
      </c>
      <c r="Q34" s="48">
        <f t="shared" si="7"/>
        <v>248146.39620031396</v>
      </c>
      <c r="R34" s="48">
        <f t="shared" si="7"/>
        <v>245664.93223831081</v>
      </c>
      <c r="S34" s="48">
        <f t="shared" si="7"/>
        <v>243208.28291592767</v>
      </c>
      <c r="T34" s="48">
        <f t="shared" si="7"/>
        <v>240776.20008676845</v>
      </c>
      <c r="U34" s="48">
        <f t="shared" si="7"/>
        <v>238368.43808590074</v>
      </c>
      <c r="V34" s="48">
        <f t="shared" si="7"/>
        <v>235984.75370504177</v>
      </c>
      <c r="W34" s="48">
        <f t="shared" si="7"/>
        <v>233624.90616799128</v>
      </c>
      <c r="X34" s="48">
        <f t="shared" si="7"/>
        <v>231288.65710631144</v>
      </c>
      <c r="Y34" s="48">
        <f t="shared" si="7"/>
        <v>228975.77053524833</v>
      </c>
      <c r="Z34" s="48">
        <f t="shared" si="7"/>
        <v>226686.01282989583</v>
      </c>
      <c r="AA34" s="48">
        <f t="shared" si="7"/>
        <v>224419.15270159682</v>
      </c>
      <c r="AB34" s="48">
        <f t="shared" si="7"/>
        <v>222174.96117458088</v>
      </c>
      <c r="AC34" s="48">
        <f t="shared" si="7"/>
        <v>219953.211562835</v>
      </c>
      <c r="AD34" s="48">
        <f t="shared" si="7"/>
        <v>217753.67944720673</v>
      </c>
    </row>
    <row r="37" spans="1:30" x14ac:dyDescent="0.35">
      <c r="A37" s="56" t="s">
        <v>77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CF508-228F-4B49-BC36-2FB19AB7C71C}">
  <dimension ref="A1:AZ4"/>
  <sheetViews>
    <sheetView workbookViewId="0"/>
  </sheetViews>
  <sheetFormatPr baseColWidth="10" defaultRowHeight="14.5" x14ac:dyDescent="0.35"/>
  <cols>
    <col min="2" max="52" width="9.26953125" customWidth="1"/>
  </cols>
  <sheetData>
    <row r="1" spans="1:52" x14ac:dyDescent="0.35">
      <c r="B1" s="33">
        <v>2000</v>
      </c>
      <c r="C1" s="33">
        <v>2001</v>
      </c>
      <c r="D1" s="33">
        <v>2002</v>
      </c>
      <c r="E1" s="33">
        <v>2003</v>
      </c>
      <c r="F1" s="33">
        <v>2004</v>
      </c>
      <c r="G1" s="33">
        <v>2005</v>
      </c>
      <c r="H1" s="33">
        <v>2006</v>
      </c>
      <c r="I1" s="33">
        <v>2007</v>
      </c>
      <c r="J1" s="33">
        <v>2008</v>
      </c>
      <c r="K1" s="33">
        <v>2009</v>
      </c>
      <c r="L1" s="33">
        <v>2010</v>
      </c>
      <c r="M1" s="33">
        <v>2011</v>
      </c>
      <c r="N1" s="33">
        <v>2012</v>
      </c>
      <c r="O1" s="33">
        <v>2013</v>
      </c>
      <c r="P1" s="33">
        <v>2014</v>
      </c>
      <c r="Q1" s="33">
        <v>2015</v>
      </c>
      <c r="R1" s="33">
        <v>2016</v>
      </c>
      <c r="S1" s="33">
        <v>2017</v>
      </c>
      <c r="T1" s="33">
        <v>2018</v>
      </c>
      <c r="U1" s="33">
        <v>2019</v>
      </c>
      <c r="V1" s="33">
        <v>2020</v>
      </c>
      <c r="W1" s="33">
        <v>2021</v>
      </c>
      <c r="X1" s="33">
        <v>2022</v>
      </c>
      <c r="Y1" s="33">
        <v>2023</v>
      </c>
      <c r="Z1" s="33">
        <v>2024</v>
      </c>
      <c r="AA1" s="33">
        <v>2025</v>
      </c>
      <c r="AB1" s="33">
        <v>2026</v>
      </c>
      <c r="AC1" s="33">
        <v>2027</v>
      </c>
      <c r="AD1" s="33">
        <v>2028</v>
      </c>
      <c r="AE1" s="33">
        <v>2029</v>
      </c>
      <c r="AF1" s="33">
        <v>2030</v>
      </c>
      <c r="AG1" s="33">
        <v>2031</v>
      </c>
      <c r="AH1" s="33">
        <v>2032</v>
      </c>
      <c r="AI1" s="33">
        <v>2033</v>
      </c>
      <c r="AJ1" s="33">
        <v>2034</v>
      </c>
      <c r="AK1" s="33">
        <v>2035</v>
      </c>
      <c r="AL1" s="33">
        <v>2036</v>
      </c>
      <c r="AM1" s="33">
        <v>2037</v>
      </c>
      <c r="AN1" s="33">
        <v>2038</v>
      </c>
      <c r="AO1" s="33">
        <v>2039</v>
      </c>
      <c r="AP1" s="33">
        <v>2040</v>
      </c>
      <c r="AQ1" s="33">
        <v>2041</v>
      </c>
      <c r="AR1" s="33">
        <v>2042</v>
      </c>
      <c r="AS1" s="33">
        <v>2043</v>
      </c>
      <c r="AT1" s="33">
        <v>2044</v>
      </c>
      <c r="AU1" s="33">
        <v>2045</v>
      </c>
      <c r="AV1" s="33">
        <v>2046</v>
      </c>
      <c r="AW1" s="33">
        <v>2047</v>
      </c>
      <c r="AX1" s="33">
        <v>2048</v>
      </c>
      <c r="AY1" s="33">
        <v>2049</v>
      </c>
      <c r="AZ1" s="33">
        <v>2050</v>
      </c>
    </row>
    <row r="2" spans="1:52" x14ac:dyDescent="0.35">
      <c r="A2" t="s">
        <v>73</v>
      </c>
      <c r="B2">
        <v>174693.18090337695</v>
      </c>
      <c r="C2">
        <v>178258.34786058872</v>
      </c>
      <c r="D2">
        <v>181896.27332713135</v>
      </c>
      <c r="E2">
        <v>185608.4421705422</v>
      </c>
      <c r="F2">
        <v>189396.36956177774</v>
      </c>
      <c r="G2">
        <v>193261.60159365076</v>
      </c>
      <c r="H2">
        <v>197205.71591188852</v>
      </c>
      <c r="I2">
        <v>201230.32235906992</v>
      </c>
      <c r="J2">
        <v>205337.06363170399</v>
      </c>
      <c r="K2">
        <v>209864.61185479999</v>
      </c>
      <c r="L2">
        <v>225692.88318</v>
      </c>
      <c r="M2">
        <v>219584.47451999999</v>
      </c>
      <c r="N2">
        <v>216588.90577000001</v>
      </c>
      <c r="O2">
        <v>212242.94300000003</v>
      </c>
      <c r="P2">
        <v>213784.59066666669</v>
      </c>
      <c r="Q2">
        <v>219179.73585</v>
      </c>
      <c r="R2">
        <v>221541.27267999999</v>
      </c>
      <c r="S2">
        <v>236699.12387999997</v>
      </c>
      <c r="T2">
        <v>238025.43435920001</v>
      </c>
      <c r="U2">
        <v>255847.78145118404</v>
      </c>
      <c r="V2">
        <v>280591.56222920766</v>
      </c>
      <c r="W2">
        <v>291437.11482159182</v>
      </c>
      <c r="X2">
        <v>297265.85711802362</v>
      </c>
      <c r="Y2">
        <v>303211.17426038417</v>
      </c>
      <c r="Z2">
        <v>309275.39774559182</v>
      </c>
      <c r="AA2">
        <v>315460.90570050362</v>
      </c>
      <c r="AB2">
        <v>321770.12381451379</v>
      </c>
      <c r="AC2">
        <v>328205.52629080403</v>
      </c>
      <c r="AD2">
        <v>334769.63681662001</v>
      </c>
      <c r="AE2">
        <v>341465.0295529525</v>
      </c>
      <c r="AF2">
        <v>348294.33014401159</v>
      </c>
      <c r="AG2">
        <v>355260.21674689173</v>
      </c>
      <c r="AH2">
        <v>362365.4210818297</v>
      </c>
      <c r="AI2">
        <v>369612.72950346622</v>
      </c>
      <c r="AJ2">
        <v>377004.98409353563</v>
      </c>
      <c r="AK2">
        <v>384545.08377540618</v>
      </c>
      <c r="AL2">
        <v>392235.98545091436</v>
      </c>
      <c r="AM2">
        <v>400080.70515993267</v>
      </c>
      <c r="AN2">
        <v>408082.31926313124</v>
      </c>
      <c r="AO2">
        <v>416243.96564839408</v>
      </c>
      <c r="AP2">
        <v>424568.84496136184</v>
      </c>
      <c r="AQ2">
        <v>433060.22186058911</v>
      </c>
      <c r="AR2">
        <v>441721.42629780096</v>
      </c>
      <c r="AS2">
        <v>450555.85482375702</v>
      </c>
      <c r="AT2">
        <v>459566.97192023211</v>
      </c>
      <c r="AU2">
        <v>468758.31135863671</v>
      </c>
      <c r="AV2">
        <v>478133.47758580942</v>
      </c>
      <c r="AW2">
        <v>487696.14713752555</v>
      </c>
      <c r="AX2">
        <v>497450.07008027611</v>
      </c>
      <c r="AY2">
        <v>507399.07148188155</v>
      </c>
      <c r="AZ2">
        <v>517547.05291151936</v>
      </c>
    </row>
    <row r="3" spans="1:52" x14ac:dyDescent="0.35">
      <c r="A3" t="s">
        <v>74</v>
      </c>
      <c r="X3">
        <v>294351.48596980772</v>
      </c>
      <c r="Y3">
        <v>297295.00082950579</v>
      </c>
      <c r="Z3">
        <v>300267.95083780086</v>
      </c>
      <c r="AA3">
        <v>303270.63034617889</v>
      </c>
      <c r="AB3">
        <v>306303.33664964064</v>
      </c>
      <c r="AC3">
        <v>309366.37001613708</v>
      </c>
      <c r="AD3">
        <v>312460.03371629841</v>
      </c>
      <c r="AE3">
        <v>315584.63405346143</v>
      </c>
      <c r="AF3">
        <v>318740.48039399605</v>
      </c>
      <c r="AG3">
        <v>321927.88519793598</v>
      </c>
      <c r="AH3">
        <v>325147.16404991545</v>
      </c>
      <c r="AI3">
        <v>328398.63569041452</v>
      </c>
      <c r="AJ3">
        <v>331682.62204731861</v>
      </c>
      <c r="AK3">
        <v>334999.44826779183</v>
      </c>
      <c r="AL3">
        <v>338349.44275046967</v>
      </c>
      <c r="AM3">
        <v>341732.93717797444</v>
      </c>
      <c r="AN3">
        <v>345150.26654975425</v>
      </c>
      <c r="AO3">
        <v>348601.76921525184</v>
      </c>
      <c r="AP3">
        <v>352087.78690740437</v>
      </c>
      <c r="AQ3">
        <v>355608.66477647837</v>
      </c>
      <c r="AR3">
        <v>359164.75142424303</v>
      </c>
      <c r="AS3">
        <v>362756.39893848565</v>
      </c>
      <c r="AT3">
        <v>366383.96292787045</v>
      </c>
      <c r="AU3">
        <v>370047.80255714903</v>
      </c>
      <c r="AV3">
        <v>373748.28058272065</v>
      </c>
      <c r="AW3">
        <v>377485.76338854781</v>
      </c>
      <c r="AX3">
        <v>381260.62102243328</v>
      </c>
      <c r="AY3">
        <v>385073.22723265761</v>
      </c>
      <c r="AZ3">
        <v>388923.9595049842</v>
      </c>
    </row>
    <row r="4" spans="1:52" x14ac:dyDescent="0.35">
      <c r="A4" t="s">
        <v>75</v>
      </c>
      <c r="X4">
        <v>288522.74367337592</v>
      </c>
      <c r="Y4">
        <v>285637.51623664214</v>
      </c>
      <c r="Z4">
        <v>282781.14107427571</v>
      </c>
      <c r="AA4">
        <v>279953.32966353302</v>
      </c>
      <c r="AB4">
        <v>277153.7963668977</v>
      </c>
      <c r="AC4">
        <v>274382.25840322865</v>
      </c>
      <c r="AD4">
        <v>271638.43581919646</v>
      </c>
      <c r="AE4">
        <v>268922.05146100448</v>
      </c>
      <c r="AF4">
        <v>266232.83094639436</v>
      </c>
      <c r="AG4">
        <v>263570.5026369305</v>
      </c>
      <c r="AH4">
        <v>260934.79761056113</v>
      </c>
      <c r="AI4">
        <v>258325.44963445555</v>
      </c>
      <c r="AJ4">
        <v>255742.19513811095</v>
      </c>
      <c r="AK4">
        <v>253184.7731867299</v>
      </c>
      <c r="AL4">
        <v>250652.92545486253</v>
      </c>
      <c r="AM4">
        <v>248146.39620031396</v>
      </c>
      <c r="AN4">
        <v>245664.93223831081</v>
      </c>
      <c r="AO4">
        <v>243208.28291592767</v>
      </c>
      <c r="AP4">
        <v>240776.20008676845</v>
      </c>
      <c r="AQ4">
        <v>238368.43808590074</v>
      </c>
      <c r="AR4">
        <v>235984.75370504177</v>
      </c>
      <c r="AS4">
        <v>233624.90616799128</v>
      </c>
      <c r="AT4">
        <v>231288.65710631144</v>
      </c>
      <c r="AU4">
        <v>228975.77053524833</v>
      </c>
      <c r="AV4">
        <v>226686.01282989583</v>
      </c>
      <c r="AW4">
        <v>224419.15270159682</v>
      </c>
      <c r="AX4">
        <v>222174.96117458088</v>
      </c>
      <c r="AY4">
        <v>219953.211562835</v>
      </c>
      <c r="AZ4">
        <v>217753.67944720673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15"/>
  <sheetViews>
    <sheetView zoomScaleNormal="100" workbookViewId="0">
      <pane xSplit="1" ySplit="2" topLeftCell="B3" activePane="bottomRight" state="frozen"/>
      <selection pane="topRight" activeCell="D1" sqref="D1"/>
      <selection pane="bottomLeft" activeCell="A2" sqref="A2"/>
      <selection pane="bottomRight" activeCell="E35" sqref="E35"/>
    </sheetView>
  </sheetViews>
  <sheetFormatPr baseColWidth="10" defaultColWidth="9.1796875" defaultRowHeight="14.5" x14ac:dyDescent="0.35"/>
  <cols>
    <col min="1" max="1" width="30" style="1" customWidth="1"/>
    <col min="2" max="7" width="9.1796875" style="2" customWidth="1"/>
    <col min="8" max="8" width="9.1796875" style="3" customWidth="1"/>
    <col min="9" max="9" width="10.81640625" bestFit="1" customWidth="1"/>
    <col min="11" max="11" width="10.81640625" bestFit="1" customWidth="1"/>
    <col min="13" max="13" width="10.81640625" bestFit="1" customWidth="1"/>
    <col min="16" max="16" width="39.6328125" customWidth="1"/>
    <col min="17" max="17" width="28.453125" customWidth="1"/>
    <col min="18" max="18" width="18.1796875" customWidth="1"/>
  </cols>
  <sheetData>
    <row r="1" spans="1:18" ht="15" thickBot="1" x14ac:dyDescent="0.4">
      <c r="A1" s="58" t="s">
        <v>31</v>
      </c>
      <c r="B1" s="57" t="s">
        <v>32</v>
      </c>
      <c r="C1" s="57"/>
      <c r="D1" s="57"/>
      <c r="E1" s="57"/>
      <c r="F1" s="57"/>
      <c r="G1" s="57"/>
      <c r="H1" s="57"/>
      <c r="I1" s="60" t="s">
        <v>34</v>
      </c>
      <c r="J1" s="60"/>
      <c r="K1" s="60"/>
      <c r="L1" s="60"/>
      <c r="M1" s="60"/>
      <c r="N1" s="60"/>
      <c r="O1" s="12"/>
      <c r="P1" s="8"/>
      <c r="Q1" s="15" t="s">
        <v>68</v>
      </c>
      <c r="R1" s="14" t="s">
        <v>66</v>
      </c>
    </row>
    <row r="2" spans="1:18" ht="15" thickBot="1" x14ac:dyDescent="0.4">
      <c r="A2" s="59"/>
      <c r="B2" s="5">
        <v>2008</v>
      </c>
      <c r="C2" s="5">
        <v>2009</v>
      </c>
      <c r="D2" s="5">
        <v>2010</v>
      </c>
      <c r="E2" s="5">
        <v>2011</v>
      </c>
      <c r="F2" s="5">
        <v>2012</v>
      </c>
      <c r="G2" s="5">
        <v>2013</v>
      </c>
      <c r="H2" s="9">
        <v>2014</v>
      </c>
      <c r="I2" s="5">
        <v>2015</v>
      </c>
      <c r="J2" s="5">
        <v>2016</v>
      </c>
      <c r="K2" s="9">
        <v>2017</v>
      </c>
      <c r="L2" s="5">
        <v>2018</v>
      </c>
      <c r="M2" s="5">
        <v>2019</v>
      </c>
      <c r="N2" s="9">
        <v>2020</v>
      </c>
      <c r="O2" s="9">
        <v>2021</v>
      </c>
      <c r="P2" s="10"/>
      <c r="Q2" s="10"/>
      <c r="R2" s="8"/>
    </row>
    <row r="3" spans="1:18" ht="15" thickTop="1" x14ac:dyDescent="0.35">
      <c r="A3" s="6" t="s">
        <v>0</v>
      </c>
      <c r="B3" s="21">
        <v>3588</v>
      </c>
      <c r="C3" s="18">
        <v>3272</v>
      </c>
      <c r="D3" s="18">
        <v>3642</v>
      </c>
      <c r="E3" s="18">
        <v>3613.8815199999999</v>
      </c>
      <c r="F3" s="18">
        <v>3717.17967</v>
      </c>
      <c r="G3" s="18">
        <v>3891.5479999999998</v>
      </c>
      <c r="H3" s="18">
        <v>4086.6320000000001</v>
      </c>
      <c r="I3" s="19">
        <f>4547290.85/1000</f>
        <v>4547.2908499999994</v>
      </c>
      <c r="J3" s="19">
        <f>4708049.68/1000</f>
        <v>4708.0496800000001</v>
      </c>
      <c r="K3" s="19">
        <f>4745624.92/1000</f>
        <v>4745.6249200000002</v>
      </c>
      <c r="L3" s="19">
        <f>5449441.26/1000</f>
        <v>5449.4412599999996</v>
      </c>
      <c r="M3" s="19">
        <f>5760445.55/1000</f>
        <v>5760.4455499999995</v>
      </c>
      <c r="N3" s="19">
        <f>6346984.11/1000</f>
        <v>6346.9841100000003</v>
      </c>
      <c r="O3" s="20">
        <f>613890/100</f>
        <v>6138.9</v>
      </c>
      <c r="P3" s="16" t="s">
        <v>67</v>
      </c>
      <c r="Q3" s="8"/>
      <c r="R3" s="8"/>
    </row>
    <row r="4" spans="1:18" ht="29" x14ac:dyDescent="0.35">
      <c r="A4" s="6" t="s">
        <v>1</v>
      </c>
      <c r="B4" s="21">
        <v>3878</v>
      </c>
      <c r="C4" s="21">
        <v>4061</v>
      </c>
      <c r="D4" s="21">
        <v>4381</v>
      </c>
      <c r="E4" s="22">
        <v>4401</v>
      </c>
      <c r="F4" s="22">
        <v>4259</v>
      </c>
      <c r="G4" s="22">
        <v>4398</v>
      </c>
      <c r="H4" s="22">
        <v>4222</v>
      </c>
      <c r="I4" s="22">
        <v>4566</v>
      </c>
      <c r="J4" s="22">
        <v>4585</v>
      </c>
      <c r="K4" s="22">
        <v>4786</v>
      </c>
      <c r="L4" s="22">
        <v>4920</v>
      </c>
      <c r="M4" s="22">
        <v>5413</v>
      </c>
      <c r="N4" s="22">
        <v>5611</v>
      </c>
      <c r="O4" s="23"/>
      <c r="P4" s="16" t="s">
        <v>46</v>
      </c>
      <c r="Q4" s="16" t="s">
        <v>70</v>
      </c>
      <c r="R4" s="8"/>
    </row>
    <row r="5" spans="1:18" ht="29" x14ac:dyDescent="0.35">
      <c r="A5" s="6" t="s">
        <v>2</v>
      </c>
      <c r="B5" s="21">
        <v>789</v>
      </c>
      <c r="C5" s="21">
        <v>568</v>
      </c>
      <c r="D5" s="21">
        <v>1085</v>
      </c>
      <c r="E5" s="21">
        <v>624</v>
      </c>
      <c r="F5" s="21">
        <v>602.38300000000004</v>
      </c>
      <c r="G5" s="22">
        <v>677</v>
      </c>
      <c r="H5" s="22">
        <v>730</v>
      </c>
      <c r="I5" s="22">
        <v>760</v>
      </c>
      <c r="J5" s="22">
        <v>750</v>
      </c>
      <c r="K5" s="22">
        <v>815</v>
      </c>
      <c r="L5" s="22">
        <v>690</v>
      </c>
      <c r="M5" s="22">
        <v>942</v>
      </c>
      <c r="N5" s="23"/>
      <c r="O5" s="23"/>
      <c r="P5" s="16" t="s">
        <v>48</v>
      </c>
      <c r="Q5" s="16" t="s">
        <v>70</v>
      </c>
      <c r="R5" s="8"/>
    </row>
    <row r="6" spans="1:18" ht="29" x14ac:dyDescent="0.35">
      <c r="A6" s="6" t="s">
        <v>3</v>
      </c>
      <c r="B6" s="21">
        <v>454.46</v>
      </c>
      <c r="C6" s="21">
        <v>398.19</v>
      </c>
      <c r="D6" s="21">
        <v>401.18</v>
      </c>
      <c r="E6" s="21">
        <v>331.74</v>
      </c>
      <c r="F6" s="21">
        <v>406.8</v>
      </c>
      <c r="G6" s="21">
        <v>393.58</v>
      </c>
      <c r="H6" s="21">
        <v>347</v>
      </c>
      <c r="I6" s="18">
        <v>266</v>
      </c>
      <c r="J6" s="20">
        <v>395</v>
      </c>
      <c r="K6" s="20">
        <v>568</v>
      </c>
      <c r="L6" s="20">
        <v>674</v>
      </c>
      <c r="M6" s="20">
        <v>906</v>
      </c>
      <c r="N6" s="20">
        <v>1052</v>
      </c>
      <c r="O6" s="20">
        <v>1049</v>
      </c>
      <c r="P6" s="16" t="s">
        <v>47</v>
      </c>
      <c r="Q6" s="16" t="s">
        <v>69</v>
      </c>
      <c r="R6" s="8"/>
    </row>
    <row r="7" spans="1:18" ht="29" x14ac:dyDescent="0.35">
      <c r="A7" s="6" t="s">
        <v>4</v>
      </c>
      <c r="B7" s="21">
        <v>300</v>
      </c>
      <c r="C7" s="21">
        <v>303.43</v>
      </c>
      <c r="D7" s="21">
        <v>322.13</v>
      </c>
      <c r="E7" s="21">
        <v>275.60000000000002</v>
      </c>
      <c r="F7" s="21">
        <v>258</v>
      </c>
      <c r="G7" s="21">
        <v>200.2</v>
      </c>
      <c r="H7" s="21">
        <v>190</v>
      </c>
      <c r="I7" s="24">
        <v>206</v>
      </c>
      <c r="J7" s="25">
        <v>211</v>
      </c>
      <c r="K7" s="25">
        <v>233</v>
      </c>
      <c r="L7" s="25">
        <v>202</v>
      </c>
      <c r="M7" s="25">
        <v>175</v>
      </c>
      <c r="N7" s="25">
        <v>203</v>
      </c>
      <c r="O7" s="23"/>
      <c r="P7" s="16" t="s">
        <v>49</v>
      </c>
      <c r="Q7" s="16" t="s">
        <v>70</v>
      </c>
      <c r="R7" s="8"/>
    </row>
    <row r="8" spans="1:18" ht="29" x14ac:dyDescent="0.35">
      <c r="A8" s="6" t="s">
        <v>5</v>
      </c>
      <c r="B8" s="21">
        <v>3082</v>
      </c>
      <c r="C8" s="21">
        <v>2901.8</v>
      </c>
      <c r="D8" s="21">
        <v>3373.7</v>
      </c>
      <c r="E8" s="21">
        <v>3385.8</v>
      </c>
      <c r="F8" s="21">
        <v>3738.7250999999997</v>
      </c>
      <c r="G8" s="21">
        <v>3671</v>
      </c>
      <c r="H8" s="21">
        <v>3971</v>
      </c>
      <c r="I8" s="24">
        <v>3965</v>
      </c>
      <c r="J8" s="25">
        <v>4047</v>
      </c>
      <c r="K8" s="25">
        <v>4064</v>
      </c>
      <c r="L8" s="25">
        <v>4048</v>
      </c>
      <c r="M8" s="25">
        <v>4293</v>
      </c>
      <c r="N8" s="25">
        <v>4963</v>
      </c>
      <c r="O8" s="23"/>
      <c r="P8" s="16" t="s">
        <v>50</v>
      </c>
      <c r="Q8" s="16" t="s">
        <v>70</v>
      </c>
      <c r="R8" s="8"/>
    </row>
    <row r="9" spans="1:18" ht="29" x14ac:dyDescent="0.35">
      <c r="A9" s="6" t="s">
        <v>6</v>
      </c>
      <c r="B9" s="21">
        <v>0</v>
      </c>
      <c r="C9" s="21">
        <v>3615.7</v>
      </c>
      <c r="D9" s="21">
        <v>3061.4929999999999</v>
      </c>
      <c r="E9" s="21">
        <v>3382</v>
      </c>
      <c r="F9" s="21">
        <v>3704</v>
      </c>
      <c r="G9" s="21">
        <v>3132</v>
      </c>
      <c r="H9" s="21">
        <v>3517</v>
      </c>
      <c r="I9" s="18">
        <v>3689</v>
      </c>
      <c r="J9" s="20">
        <v>3938</v>
      </c>
      <c r="K9" s="20">
        <v>3695</v>
      </c>
      <c r="L9" s="20">
        <v>4474</v>
      </c>
      <c r="M9" s="20">
        <v>4034</v>
      </c>
      <c r="N9" s="20">
        <v>4933</v>
      </c>
      <c r="O9" s="20">
        <v>5006</v>
      </c>
      <c r="P9" s="16" t="s">
        <v>36</v>
      </c>
      <c r="Q9" s="16" t="s">
        <v>71</v>
      </c>
      <c r="R9" s="11" t="s">
        <v>35</v>
      </c>
    </row>
    <row r="10" spans="1:18" ht="29" x14ac:dyDescent="0.35">
      <c r="A10" s="6" t="s">
        <v>7</v>
      </c>
      <c r="B10" s="21">
        <v>0</v>
      </c>
      <c r="C10" s="21">
        <v>392.67020000000002</v>
      </c>
      <c r="D10" s="21">
        <v>397.29399999999998</v>
      </c>
      <c r="E10" s="21">
        <v>477.12200000000001</v>
      </c>
      <c r="F10" s="21">
        <v>520.66800000000001</v>
      </c>
      <c r="G10" s="21">
        <v>466.04700000000003</v>
      </c>
      <c r="H10" s="21">
        <v>448.50200000000001</v>
      </c>
      <c r="I10" s="22">
        <v>464</v>
      </c>
      <c r="J10" s="22">
        <v>479</v>
      </c>
      <c r="K10" s="22">
        <v>489</v>
      </c>
      <c r="L10" s="22">
        <v>483</v>
      </c>
      <c r="M10" s="22">
        <v>475</v>
      </c>
      <c r="N10" s="22">
        <v>542</v>
      </c>
      <c r="O10" s="23"/>
      <c r="P10" s="17" t="s">
        <v>51</v>
      </c>
      <c r="Q10" s="16" t="s">
        <v>70</v>
      </c>
      <c r="R10" s="8"/>
    </row>
    <row r="11" spans="1:18" ht="29" x14ac:dyDescent="0.35">
      <c r="A11" s="6" t="s">
        <v>8</v>
      </c>
      <c r="B11" s="21">
        <v>0</v>
      </c>
      <c r="C11" s="21">
        <v>2569</v>
      </c>
      <c r="D11" s="21">
        <v>2814</v>
      </c>
      <c r="E11" s="21">
        <v>2763</v>
      </c>
      <c r="F11" s="21">
        <v>2752</v>
      </c>
      <c r="G11" s="21">
        <v>2703</v>
      </c>
      <c r="H11" s="21">
        <v>2651</v>
      </c>
      <c r="I11" s="18">
        <v>2864</v>
      </c>
      <c r="J11" s="20">
        <v>3026</v>
      </c>
      <c r="K11" s="20">
        <v>3180</v>
      </c>
      <c r="L11" s="20">
        <v>3460</v>
      </c>
      <c r="M11" s="20">
        <v>3616</v>
      </c>
      <c r="N11" s="20">
        <v>3626</v>
      </c>
      <c r="O11" s="23"/>
      <c r="P11" s="16" t="s">
        <v>37</v>
      </c>
      <c r="Q11" s="16" t="s">
        <v>69</v>
      </c>
      <c r="R11" s="13" t="s">
        <v>38</v>
      </c>
    </row>
    <row r="12" spans="1:18" ht="29" x14ac:dyDescent="0.35">
      <c r="A12" s="6" t="s">
        <v>9</v>
      </c>
      <c r="B12" s="21">
        <v>31184</v>
      </c>
      <c r="C12" s="21">
        <v>29910.799999999999</v>
      </c>
      <c r="D12" s="21">
        <v>32914</v>
      </c>
      <c r="E12" s="21">
        <v>33458</v>
      </c>
      <c r="F12" s="21">
        <v>33353</v>
      </c>
      <c r="G12" s="21">
        <v>32227</v>
      </c>
      <c r="H12" s="21">
        <v>30363</v>
      </c>
      <c r="I12" s="18">
        <v>31409</v>
      </c>
      <c r="J12" s="20">
        <v>29936</v>
      </c>
      <c r="K12" s="20">
        <v>31482</v>
      </c>
      <c r="L12" s="20">
        <v>31228</v>
      </c>
      <c r="M12" s="20">
        <v>32828</v>
      </c>
      <c r="N12" s="20">
        <v>34993</v>
      </c>
      <c r="O12" s="23"/>
      <c r="P12" s="17" t="s">
        <v>37</v>
      </c>
      <c r="Q12" s="16" t="s">
        <v>71</v>
      </c>
      <c r="R12" s="8" t="s">
        <v>39</v>
      </c>
    </row>
    <row r="13" spans="1:18" ht="29" x14ac:dyDescent="0.35">
      <c r="A13" s="6" t="s">
        <v>10</v>
      </c>
      <c r="B13" s="21">
        <v>39388</v>
      </c>
      <c r="C13" s="21">
        <v>37932</v>
      </c>
      <c r="D13" s="21">
        <v>42375.909999999996</v>
      </c>
      <c r="E13" s="21">
        <v>43337.197</v>
      </c>
      <c r="F13" s="21">
        <v>43548.455000000002</v>
      </c>
      <c r="G13" s="21">
        <v>42440.931000000004</v>
      </c>
      <c r="H13" s="21">
        <v>43994.175000000003</v>
      </c>
      <c r="I13" s="18">
        <v>43902</v>
      </c>
      <c r="J13" s="20">
        <v>45511</v>
      </c>
      <c r="K13" s="20">
        <v>50643</v>
      </c>
      <c r="L13" s="20">
        <v>52159</v>
      </c>
      <c r="M13" s="20">
        <v>55905</v>
      </c>
      <c r="N13" s="20">
        <v>65368</v>
      </c>
      <c r="O13" s="20">
        <v>63210</v>
      </c>
      <c r="P13" s="16" t="s">
        <v>37</v>
      </c>
      <c r="Q13" s="16" t="s">
        <v>69</v>
      </c>
      <c r="R13" s="13" t="s">
        <v>40</v>
      </c>
    </row>
    <row r="14" spans="1:18" ht="29" x14ac:dyDescent="0.35">
      <c r="A14" s="6" t="s">
        <v>11</v>
      </c>
      <c r="B14" s="21">
        <v>1908</v>
      </c>
      <c r="C14" s="21">
        <v>1950</v>
      </c>
      <c r="D14" s="21">
        <v>2200</v>
      </c>
      <c r="E14" s="21">
        <v>1850</v>
      </c>
      <c r="F14" s="18">
        <v>1589</v>
      </c>
      <c r="G14" s="18">
        <v>1587</v>
      </c>
      <c r="H14" s="18">
        <v>1535</v>
      </c>
      <c r="I14" s="18">
        <v>1568</v>
      </c>
      <c r="J14" s="20">
        <v>1500</v>
      </c>
      <c r="K14" s="20">
        <v>1587</v>
      </c>
      <c r="L14" s="20">
        <v>1533</v>
      </c>
      <c r="M14" s="20">
        <v>1713</v>
      </c>
      <c r="N14" s="20">
        <v>1797</v>
      </c>
      <c r="O14" s="20">
        <v>2871</v>
      </c>
      <c r="P14" s="16" t="s">
        <v>43</v>
      </c>
      <c r="Q14" s="16" t="s">
        <v>71</v>
      </c>
      <c r="R14" s="8"/>
    </row>
    <row r="15" spans="1:18" ht="29" x14ac:dyDescent="0.35">
      <c r="A15" s="6" t="s">
        <v>12</v>
      </c>
      <c r="B15" s="21">
        <v>2523</v>
      </c>
      <c r="C15" s="21">
        <v>2400</v>
      </c>
      <c r="D15" s="21">
        <v>2095</v>
      </c>
      <c r="E15" s="21">
        <v>2043</v>
      </c>
      <c r="F15" s="21">
        <v>1569.4</v>
      </c>
      <c r="G15" s="21">
        <v>1547.7</v>
      </c>
      <c r="H15" s="21">
        <v>1589.6146666666666</v>
      </c>
      <c r="I15" s="24">
        <v>1804</v>
      </c>
      <c r="J15" s="25">
        <v>1684</v>
      </c>
      <c r="K15" s="25">
        <v>2357</v>
      </c>
      <c r="L15" s="25">
        <v>2842</v>
      </c>
      <c r="M15" s="25">
        <v>2920</v>
      </c>
      <c r="N15" s="25">
        <v>2507</v>
      </c>
      <c r="O15" s="23"/>
      <c r="P15" s="16" t="s">
        <v>41</v>
      </c>
      <c r="Q15" s="16" t="s">
        <v>70</v>
      </c>
      <c r="R15" s="8"/>
    </row>
    <row r="16" spans="1:18" ht="29" x14ac:dyDescent="0.35">
      <c r="A16" s="6" t="s">
        <v>13</v>
      </c>
      <c r="B16" s="21">
        <v>1908</v>
      </c>
      <c r="C16" s="21">
        <v>1950</v>
      </c>
      <c r="D16" s="21">
        <v>2200</v>
      </c>
      <c r="E16" s="21">
        <v>1850</v>
      </c>
      <c r="F16" s="21">
        <v>1671</v>
      </c>
      <c r="G16" s="21">
        <v>1670</v>
      </c>
      <c r="H16" s="21">
        <v>1620</v>
      </c>
      <c r="I16" s="26"/>
      <c r="J16" s="23"/>
      <c r="K16" s="23"/>
      <c r="L16" s="23"/>
      <c r="M16" s="23"/>
      <c r="N16" s="23"/>
      <c r="O16" s="23"/>
      <c r="P16" s="16" t="s">
        <v>42</v>
      </c>
      <c r="Q16" s="16" t="s">
        <v>70</v>
      </c>
      <c r="R16" s="8"/>
    </row>
    <row r="17" spans="1:18" ht="29" x14ac:dyDescent="0.35">
      <c r="A17" s="6" t="s">
        <v>14</v>
      </c>
      <c r="B17" s="21">
        <v>0</v>
      </c>
      <c r="C17" s="21">
        <v>2000</v>
      </c>
      <c r="D17" s="21">
        <v>2181</v>
      </c>
      <c r="E17" s="21">
        <v>2096</v>
      </c>
      <c r="F17" s="21">
        <v>1951</v>
      </c>
      <c r="G17" s="21">
        <v>1913</v>
      </c>
      <c r="H17" s="21">
        <v>2378</v>
      </c>
      <c r="I17" s="22">
        <v>2703</v>
      </c>
      <c r="J17" s="22">
        <v>1968</v>
      </c>
      <c r="K17" s="22">
        <v>2991</v>
      </c>
      <c r="L17" s="22">
        <v>2336</v>
      </c>
      <c r="M17" s="22">
        <v>2666</v>
      </c>
      <c r="N17" s="22">
        <v>3543</v>
      </c>
      <c r="O17" s="23"/>
      <c r="P17" s="16" t="s">
        <v>41</v>
      </c>
      <c r="Q17" s="16" t="s">
        <v>70</v>
      </c>
      <c r="R17" s="8"/>
    </row>
    <row r="18" spans="1:18" ht="29" x14ac:dyDescent="0.35">
      <c r="A18" s="6" t="s">
        <v>15</v>
      </c>
      <c r="B18" s="21">
        <v>0</v>
      </c>
      <c r="C18" s="21">
        <v>27843.376</v>
      </c>
      <c r="D18" s="21">
        <v>30312.951000000001</v>
      </c>
      <c r="E18" s="21">
        <v>29507.046999999999</v>
      </c>
      <c r="F18" s="21">
        <v>29432.988000000001</v>
      </c>
      <c r="G18" s="21">
        <v>26534.035</v>
      </c>
      <c r="H18" s="21">
        <v>24567.642</v>
      </c>
      <c r="I18" s="18">
        <v>24524.115000000002</v>
      </c>
      <c r="J18" s="20">
        <v>24652.037</v>
      </c>
      <c r="K18" s="20">
        <v>25607.565999999999</v>
      </c>
      <c r="L18" s="20">
        <v>24232.886999999999</v>
      </c>
      <c r="M18" s="20">
        <v>25746.094000000001</v>
      </c>
      <c r="N18" s="20">
        <v>28164.453000000001</v>
      </c>
      <c r="O18" s="20">
        <v>32055.282999999999</v>
      </c>
      <c r="P18" s="16" t="s">
        <v>44</v>
      </c>
      <c r="Q18" s="16" t="s">
        <v>71</v>
      </c>
      <c r="R18" s="8"/>
    </row>
    <row r="19" spans="1:18" ht="43.5" x14ac:dyDescent="0.35">
      <c r="A19" s="6" t="s">
        <v>16</v>
      </c>
      <c r="B19" s="21">
        <v>0</v>
      </c>
      <c r="C19" s="21">
        <v>0</v>
      </c>
      <c r="D19" s="21">
        <v>0</v>
      </c>
      <c r="E19" s="18">
        <v>1151.087</v>
      </c>
      <c r="F19" s="20">
        <v>482.54500000000002</v>
      </c>
      <c r="G19" s="20">
        <v>515.55200000000002</v>
      </c>
      <c r="H19" s="20">
        <v>552.99800000000005</v>
      </c>
      <c r="I19" s="20">
        <v>508.988</v>
      </c>
      <c r="J19" s="20">
        <v>425.37099999999998</v>
      </c>
      <c r="K19" s="31">
        <v>490.63799999999998</v>
      </c>
      <c r="L19" s="31">
        <v>521.79300000000001</v>
      </c>
      <c r="M19" s="31">
        <v>565.18899999999996</v>
      </c>
      <c r="N19" s="31">
        <v>666.61400000000003</v>
      </c>
      <c r="O19" s="23"/>
      <c r="P19" s="16" t="s">
        <v>65</v>
      </c>
      <c r="Q19" s="16" t="s">
        <v>71</v>
      </c>
      <c r="R19" s="8"/>
    </row>
    <row r="20" spans="1:18" ht="29" x14ac:dyDescent="0.35">
      <c r="A20" s="6" t="s">
        <v>17</v>
      </c>
      <c r="B20" s="21">
        <v>100</v>
      </c>
      <c r="C20" s="21">
        <v>50</v>
      </c>
      <c r="D20" s="21">
        <v>830</v>
      </c>
      <c r="E20" s="21">
        <v>708</v>
      </c>
      <c r="F20" s="21">
        <v>782</v>
      </c>
      <c r="G20" s="21">
        <v>795</v>
      </c>
      <c r="H20" s="21">
        <v>686</v>
      </c>
      <c r="I20" s="18">
        <v>700.005</v>
      </c>
      <c r="J20" s="20">
        <v>747.65700000000004</v>
      </c>
      <c r="K20" s="20">
        <v>831.51199999999994</v>
      </c>
      <c r="L20" s="20">
        <v>762.03800000000001</v>
      </c>
      <c r="M20" s="20">
        <v>750.01499999999999</v>
      </c>
      <c r="N20" s="20">
        <v>809.39800000000002</v>
      </c>
      <c r="O20" s="23"/>
      <c r="P20" s="16" t="s">
        <v>62</v>
      </c>
      <c r="Q20" s="16" t="s">
        <v>69</v>
      </c>
      <c r="R20" s="8"/>
    </row>
    <row r="21" spans="1:18" ht="29" x14ac:dyDescent="0.35">
      <c r="A21" s="6" t="s">
        <v>18</v>
      </c>
      <c r="B21" s="21">
        <v>211.08870000000002</v>
      </c>
      <c r="C21" s="21">
        <v>211.08870000000002</v>
      </c>
      <c r="D21" s="21">
        <v>184.7</v>
      </c>
      <c r="E21" s="21">
        <v>182.7</v>
      </c>
      <c r="F21" s="21">
        <v>186.7</v>
      </c>
      <c r="G21" s="21">
        <v>182.6</v>
      </c>
      <c r="H21" s="21">
        <v>171.1</v>
      </c>
      <c r="I21" s="24">
        <v>172</v>
      </c>
      <c r="J21" s="25">
        <v>196</v>
      </c>
      <c r="K21" s="25">
        <v>201</v>
      </c>
      <c r="L21" s="25">
        <v>209</v>
      </c>
      <c r="M21" s="25">
        <v>242</v>
      </c>
      <c r="N21" s="25">
        <v>261</v>
      </c>
      <c r="O21" s="23"/>
      <c r="P21" s="16" t="s">
        <v>45</v>
      </c>
      <c r="Q21" s="16" t="s">
        <v>70</v>
      </c>
      <c r="R21" s="8"/>
    </row>
    <row r="22" spans="1:18" ht="43.5" x14ac:dyDescent="0.35">
      <c r="A22" s="6" t="s">
        <v>19</v>
      </c>
      <c r="B22" s="21">
        <v>0</v>
      </c>
      <c r="C22" s="21">
        <v>105.8</v>
      </c>
      <c r="D22" s="21">
        <v>108.13</v>
      </c>
      <c r="E22" s="21">
        <v>87.31</v>
      </c>
      <c r="F22" s="21">
        <v>104.27</v>
      </c>
      <c r="G22" s="21">
        <v>88.98</v>
      </c>
      <c r="H22" s="21">
        <v>102.65</v>
      </c>
      <c r="I22" s="26">
        <v>73.900000000000006</v>
      </c>
      <c r="J22" s="23">
        <v>75.400000000000006</v>
      </c>
      <c r="K22" s="23">
        <v>68.099999999999994</v>
      </c>
      <c r="L22" s="23">
        <v>80.5</v>
      </c>
      <c r="M22" s="23">
        <v>171.6</v>
      </c>
      <c r="N22" s="23">
        <v>143.1</v>
      </c>
      <c r="O22" s="23"/>
      <c r="P22" s="16" t="s">
        <v>63</v>
      </c>
      <c r="Q22" s="8"/>
      <c r="R22" s="8"/>
    </row>
    <row r="23" spans="1:18" x14ac:dyDescent="0.35">
      <c r="A23" s="6" t="s">
        <v>20</v>
      </c>
      <c r="B23" s="21">
        <v>8707</v>
      </c>
      <c r="C23" s="21">
        <v>7682</v>
      </c>
      <c r="D23" s="21">
        <v>8099</v>
      </c>
      <c r="E23" s="21">
        <v>7777</v>
      </c>
      <c r="F23" s="21">
        <v>7424</v>
      </c>
      <c r="G23" s="21">
        <v>6789</v>
      </c>
      <c r="H23" s="21">
        <v>7697</v>
      </c>
      <c r="I23" s="26">
        <v>8300</v>
      </c>
      <c r="J23" s="23">
        <v>8780</v>
      </c>
      <c r="K23" s="23">
        <v>8890</v>
      </c>
      <c r="L23" s="23">
        <v>9580</v>
      </c>
      <c r="M23" s="23">
        <v>8760</v>
      </c>
      <c r="N23" s="23">
        <v>10890</v>
      </c>
      <c r="O23" s="23">
        <v>11870</v>
      </c>
      <c r="P23" s="16" t="s">
        <v>53</v>
      </c>
      <c r="Q23" s="8"/>
      <c r="R23" s="8"/>
    </row>
    <row r="24" spans="1:18" ht="29" x14ac:dyDescent="0.35">
      <c r="A24" s="6" t="s">
        <v>21</v>
      </c>
      <c r="B24" s="21">
        <v>0</v>
      </c>
      <c r="C24" s="21">
        <v>2686</v>
      </c>
      <c r="D24" s="21">
        <v>2686</v>
      </c>
      <c r="E24" s="21">
        <v>2750.7799999999997</v>
      </c>
      <c r="F24" s="21">
        <v>2686</v>
      </c>
      <c r="G24" s="21">
        <v>2923</v>
      </c>
      <c r="H24" s="21">
        <v>3104.7</v>
      </c>
      <c r="I24" s="22">
        <v>1965</v>
      </c>
      <c r="J24" s="22">
        <v>2230</v>
      </c>
      <c r="K24" s="22">
        <v>3599</v>
      </c>
      <c r="L24" s="22">
        <v>3122</v>
      </c>
      <c r="M24" s="22">
        <v>4367</v>
      </c>
      <c r="N24" s="22">
        <v>3526</v>
      </c>
      <c r="O24" s="23"/>
      <c r="P24" s="16" t="s">
        <v>54</v>
      </c>
      <c r="Q24" s="16" t="s">
        <v>70</v>
      </c>
      <c r="R24" s="8"/>
    </row>
    <row r="25" spans="1:18" ht="29" x14ac:dyDescent="0.35">
      <c r="A25" s="6" t="s">
        <v>22</v>
      </c>
      <c r="B25" s="21">
        <v>4250</v>
      </c>
      <c r="C25" s="21">
        <v>4064</v>
      </c>
      <c r="D25" s="21">
        <v>9866.3709199999994</v>
      </c>
      <c r="E25" s="21">
        <v>9998</v>
      </c>
      <c r="F25" s="21">
        <v>10599</v>
      </c>
      <c r="G25" s="21">
        <v>11264</v>
      </c>
      <c r="H25" s="21">
        <v>11799</v>
      </c>
      <c r="I25" s="22">
        <v>12304</v>
      </c>
      <c r="J25" s="22">
        <v>12813</v>
      </c>
      <c r="K25" s="22">
        <v>13426</v>
      </c>
      <c r="L25" s="22">
        <v>13338</v>
      </c>
      <c r="M25" s="22">
        <v>19400</v>
      </c>
      <c r="N25" s="22">
        <v>19557</v>
      </c>
      <c r="O25" s="23"/>
      <c r="P25" s="16" t="s">
        <v>55</v>
      </c>
      <c r="Q25" s="16" t="s">
        <v>70</v>
      </c>
      <c r="R25" s="8"/>
    </row>
    <row r="26" spans="1:18" ht="29" x14ac:dyDescent="0.35">
      <c r="A26" s="6" t="s">
        <v>23</v>
      </c>
      <c r="B26" s="21">
        <v>2200</v>
      </c>
      <c r="C26" s="21">
        <v>2000</v>
      </c>
      <c r="D26" s="21">
        <v>1800</v>
      </c>
      <c r="E26" s="21">
        <v>1700</v>
      </c>
      <c r="F26" s="21">
        <v>1730.37</v>
      </c>
      <c r="G26" s="21">
        <v>1726.78</v>
      </c>
      <c r="H26" s="21">
        <v>1820</v>
      </c>
      <c r="I26" s="22">
        <v>1547</v>
      </c>
      <c r="J26" s="22">
        <v>1778</v>
      </c>
      <c r="K26" s="22">
        <v>2241</v>
      </c>
      <c r="L26" s="22">
        <v>2456</v>
      </c>
      <c r="M26" s="22">
        <v>2586</v>
      </c>
      <c r="N26" s="22">
        <v>2432</v>
      </c>
      <c r="O26" s="23"/>
      <c r="P26" s="16" t="s">
        <v>56</v>
      </c>
      <c r="Q26" s="16" t="s">
        <v>70</v>
      </c>
      <c r="R26" s="8"/>
    </row>
    <row r="27" spans="1:18" ht="29" x14ac:dyDescent="0.35">
      <c r="A27" s="6" t="s">
        <v>24</v>
      </c>
      <c r="B27" s="21">
        <v>0</v>
      </c>
      <c r="C27" s="21">
        <v>2079</v>
      </c>
      <c r="D27" s="21">
        <v>3447.36</v>
      </c>
      <c r="E27" s="21">
        <v>2696.41</v>
      </c>
      <c r="F27" s="21">
        <v>2739.56</v>
      </c>
      <c r="G27" s="21">
        <v>1737</v>
      </c>
      <c r="H27" s="21">
        <v>1737</v>
      </c>
      <c r="I27" s="22">
        <v>2646</v>
      </c>
      <c r="J27" s="22">
        <v>2340</v>
      </c>
      <c r="K27" s="22">
        <v>3625</v>
      </c>
      <c r="L27" s="22">
        <v>2802</v>
      </c>
      <c r="M27" s="22">
        <v>4276</v>
      </c>
      <c r="N27" s="22">
        <v>4964</v>
      </c>
      <c r="O27" s="23"/>
      <c r="P27" s="16" t="s">
        <v>57</v>
      </c>
      <c r="Q27" s="16" t="s">
        <v>70</v>
      </c>
      <c r="R27" s="8"/>
    </row>
    <row r="28" spans="1:18" ht="29" x14ac:dyDescent="0.35">
      <c r="A28" s="6" t="s">
        <v>25</v>
      </c>
      <c r="B28" s="21">
        <v>0</v>
      </c>
      <c r="C28" s="21">
        <v>0</v>
      </c>
      <c r="D28" s="21">
        <v>525.4</v>
      </c>
      <c r="E28" s="21">
        <v>980</v>
      </c>
      <c r="F28" s="21">
        <v>1000</v>
      </c>
      <c r="G28" s="21">
        <v>950</v>
      </c>
      <c r="H28" s="21">
        <v>842</v>
      </c>
      <c r="I28" s="22">
        <v>939</v>
      </c>
      <c r="J28" s="22">
        <v>1236</v>
      </c>
      <c r="K28" s="22">
        <v>1460</v>
      </c>
      <c r="L28" s="22">
        <v>1534</v>
      </c>
      <c r="M28" s="22">
        <v>1748</v>
      </c>
      <c r="N28" s="22">
        <v>2030</v>
      </c>
      <c r="O28" s="23"/>
      <c r="P28" s="16" t="s">
        <v>58</v>
      </c>
      <c r="Q28" s="16" t="s">
        <v>70</v>
      </c>
      <c r="R28" s="8"/>
    </row>
    <row r="29" spans="1:18" ht="29" x14ac:dyDescent="0.35">
      <c r="A29" s="6" t="s">
        <v>26</v>
      </c>
      <c r="B29" s="21">
        <v>0</v>
      </c>
      <c r="C29" s="21">
        <v>915</v>
      </c>
      <c r="D29" s="21">
        <v>1053</v>
      </c>
      <c r="E29" s="21">
        <v>670</v>
      </c>
      <c r="F29" s="21">
        <v>722</v>
      </c>
      <c r="G29" s="21">
        <v>720</v>
      </c>
      <c r="H29" s="21">
        <v>719</v>
      </c>
      <c r="I29" s="24">
        <v>663</v>
      </c>
      <c r="J29" s="25">
        <v>872</v>
      </c>
      <c r="K29" s="25">
        <v>790</v>
      </c>
      <c r="L29" s="25">
        <v>823</v>
      </c>
      <c r="M29" s="25">
        <v>833</v>
      </c>
      <c r="N29" s="25">
        <v>826</v>
      </c>
      <c r="O29" s="23"/>
      <c r="P29" s="16" t="s">
        <v>59</v>
      </c>
      <c r="Q29" s="16" t="s">
        <v>70</v>
      </c>
      <c r="R29" s="8"/>
    </row>
    <row r="30" spans="1:18" ht="58" x14ac:dyDescent="0.35">
      <c r="A30" s="6" t="s">
        <v>27</v>
      </c>
      <c r="B30" s="44">
        <v>4405.9279999999999</v>
      </c>
      <c r="C30" s="21">
        <v>12103.092000000001</v>
      </c>
      <c r="D30" s="21">
        <v>12677.82</v>
      </c>
      <c r="E30" s="21">
        <v>11063.232</v>
      </c>
      <c r="F30" s="18">
        <v>10514</v>
      </c>
      <c r="G30" s="18">
        <v>10622</v>
      </c>
      <c r="H30" s="18">
        <v>10815</v>
      </c>
      <c r="I30" s="18">
        <v>12669</v>
      </c>
      <c r="J30" s="20">
        <v>11915</v>
      </c>
      <c r="K30" s="20">
        <v>12017</v>
      </c>
      <c r="L30" s="20">
        <v>12774</v>
      </c>
      <c r="M30" s="20">
        <v>12948</v>
      </c>
      <c r="N30" s="20">
        <v>14364</v>
      </c>
      <c r="O30" s="20">
        <v>15547</v>
      </c>
      <c r="P30" s="17" t="s">
        <v>64</v>
      </c>
      <c r="Q30" s="16" t="s">
        <v>69</v>
      </c>
      <c r="R30" s="8"/>
    </row>
    <row r="31" spans="1:18" ht="29" x14ac:dyDescent="0.35">
      <c r="A31" s="6" t="s">
        <v>28</v>
      </c>
      <c r="B31" s="21">
        <v>5200</v>
      </c>
      <c r="C31" s="21">
        <v>5168</v>
      </c>
      <c r="D31" s="21">
        <v>6197</v>
      </c>
      <c r="E31" s="21">
        <v>5708</v>
      </c>
      <c r="F31" s="21">
        <v>5640.7999999999993</v>
      </c>
      <c r="G31" s="18">
        <v>5601.2</v>
      </c>
      <c r="H31" s="18">
        <v>6041.6</v>
      </c>
      <c r="I31" s="18">
        <v>5811.9000000000005</v>
      </c>
      <c r="J31" s="20">
        <v>6013.8000000000011</v>
      </c>
      <c r="K31" s="20">
        <v>6904</v>
      </c>
      <c r="L31" s="20">
        <v>6833.5</v>
      </c>
      <c r="M31" s="25">
        <v>7386</v>
      </c>
      <c r="N31" s="25">
        <v>7558</v>
      </c>
      <c r="O31" s="23"/>
      <c r="P31" s="17" t="s">
        <v>61</v>
      </c>
      <c r="Q31" s="16" t="s">
        <v>71</v>
      </c>
      <c r="R31" s="8"/>
    </row>
    <row r="32" spans="1:18" x14ac:dyDescent="0.35">
      <c r="A32" s="6" t="s">
        <v>29</v>
      </c>
      <c r="B32" s="21">
        <v>3471</v>
      </c>
      <c r="C32" s="21">
        <v>3358</v>
      </c>
      <c r="D32" s="21">
        <v>3428</v>
      </c>
      <c r="E32" s="21">
        <v>3535</v>
      </c>
      <c r="F32" s="21">
        <v>3527</v>
      </c>
      <c r="G32" s="21">
        <v>3599</v>
      </c>
      <c r="H32" s="21">
        <v>3828</v>
      </c>
      <c r="I32" s="32">
        <v>4040</v>
      </c>
      <c r="J32" s="32">
        <v>4125</v>
      </c>
      <c r="K32" s="32">
        <v>4180</v>
      </c>
      <c r="L32" s="32">
        <v>4539</v>
      </c>
      <c r="M32" s="32">
        <v>4885</v>
      </c>
      <c r="N32" s="32">
        <v>5762</v>
      </c>
      <c r="O32" s="32">
        <v>6615</v>
      </c>
      <c r="P32" s="16" t="s">
        <v>52</v>
      </c>
      <c r="Q32" s="8"/>
      <c r="R32" s="8"/>
    </row>
    <row r="33" spans="1:44" ht="29" x14ac:dyDescent="0.35">
      <c r="A33" s="6" t="s">
        <v>30</v>
      </c>
      <c r="B33" s="21">
        <v>0</v>
      </c>
      <c r="C33" s="21">
        <v>45754.269</v>
      </c>
      <c r="D33" s="18">
        <v>39905.379000000001</v>
      </c>
      <c r="E33" s="18">
        <v>37181.567999999999</v>
      </c>
      <c r="F33" s="18">
        <v>35377.061999999998</v>
      </c>
      <c r="G33" s="18">
        <v>37276.79</v>
      </c>
      <c r="H33" s="18">
        <v>37657.976999999999</v>
      </c>
      <c r="I33" s="18">
        <v>37950.137000000002</v>
      </c>
      <c r="J33" s="20">
        <v>38918.51</v>
      </c>
      <c r="K33" s="20">
        <v>39013.525999999998</v>
      </c>
      <c r="L33" s="20">
        <v>38165.735000000001</v>
      </c>
      <c r="M33" s="20">
        <v>37748.826999999997</v>
      </c>
      <c r="N33" s="20">
        <v>40367.79</v>
      </c>
      <c r="O33" s="20">
        <v>43473.63</v>
      </c>
      <c r="P33" s="16" t="s">
        <v>60</v>
      </c>
      <c r="Q33" s="16" t="s">
        <v>71</v>
      </c>
      <c r="R33" s="8"/>
    </row>
    <row r="34" spans="1:44" x14ac:dyDescent="0.35">
      <c r="A34" s="6" t="s">
        <v>33</v>
      </c>
      <c r="B34" s="4"/>
      <c r="C34" s="27"/>
      <c r="D34" s="27"/>
      <c r="E34" s="27"/>
      <c r="F34" s="27"/>
      <c r="G34" s="27"/>
      <c r="H34" s="27"/>
      <c r="I34" s="28"/>
      <c r="J34" s="29"/>
      <c r="K34" s="29"/>
      <c r="L34" s="29"/>
      <c r="M34" s="29"/>
      <c r="N34" s="29"/>
      <c r="O34" s="29"/>
      <c r="P34" s="8"/>
      <c r="Q34" s="8"/>
      <c r="R34" s="8"/>
    </row>
    <row r="35" spans="1:44" x14ac:dyDescent="0.35">
      <c r="A35" s="42"/>
      <c r="B35" s="36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6"/>
      <c r="Q35" s="36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</row>
    <row r="36" spans="1:44" x14ac:dyDescent="0.35">
      <c r="A36" s="34"/>
      <c r="B36" s="4"/>
      <c r="C36" s="27"/>
      <c r="D36" s="27"/>
      <c r="E36" s="27"/>
      <c r="F36" s="27"/>
      <c r="G36" s="27"/>
      <c r="H36" s="27"/>
      <c r="I36" s="38"/>
      <c r="J36" s="38"/>
      <c r="K36" s="38"/>
      <c r="L36" s="38"/>
      <c r="M36" s="38"/>
      <c r="N36" s="38"/>
      <c r="O36" s="38"/>
      <c r="P36" s="39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</row>
    <row r="37" spans="1:44" x14ac:dyDescent="0.35">
      <c r="A37" s="34"/>
      <c r="B37" s="4"/>
      <c r="C37" s="27"/>
      <c r="D37" s="27"/>
      <c r="E37" s="27"/>
      <c r="F37" s="27"/>
      <c r="G37" s="27"/>
      <c r="H37" s="27"/>
      <c r="I37" s="38"/>
      <c r="J37" s="38"/>
      <c r="K37" s="38"/>
      <c r="L37" s="38"/>
      <c r="M37" s="38"/>
      <c r="N37" s="38"/>
      <c r="O37" s="38"/>
      <c r="P37" s="39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</row>
    <row r="38" spans="1:44" x14ac:dyDescent="0.35">
      <c r="A38" s="34"/>
      <c r="B38" s="4"/>
      <c r="C38" s="27"/>
      <c r="D38" s="27"/>
      <c r="E38" s="27"/>
      <c r="F38" s="27"/>
      <c r="G38" s="27"/>
      <c r="H38" s="27"/>
      <c r="I38" s="38"/>
      <c r="J38" s="38"/>
      <c r="K38" s="38"/>
      <c r="L38" s="38"/>
      <c r="M38" s="38"/>
      <c r="N38" s="38"/>
      <c r="O38" s="38"/>
      <c r="P38" s="39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</row>
    <row r="39" spans="1:44" x14ac:dyDescent="0.35">
      <c r="A39" s="34"/>
      <c r="B39" s="4"/>
      <c r="C39" s="27"/>
      <c r="D39" s="27"/>
      <c r="E39" s="27"/>
      <c r="F39" s="27"/>
      <c r="G39" s="27"/>
      <c r="H39" s="27"/>
      <c r="I39" s="38"/>
      <c r="J39" s="38"/>
      <c r="K39" s="38"/>
      <c r="L39" s="38"/>
      <c r="M39" s="38"/>
      <c r="N39" s="38"/>
      <c r="O39" s="38"/>
      <c r="P39" s="39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</row>
    <row r="40" spans="1:44" x14ac:dyDescent="0.35">
      <c r="A40" s="34"/>
      <c r="B40" s="4"/>
      <c r="C40" s="27"/>
      <c r="D40" s="27"/>
      <c r="E40" s="27"/>
      <c r="F40" s="27"/>
      <c r="G40" s="27"/>
      <c r="H40" s="27"/>
      <c r="I40" s="38"/>
      <c r="J40" s="38"/>
      <c r="K40" s="38"/>
      <c r="L40" s="38"/>
      <c r="M40" s="38"/>
      <c r="N40" s="38"/>
      <c r="O40" s="38"/>
      <c r="P40" s="39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</row>
    <row r="41" spans="1:44" x14ac:dyDescent="0.35">
      <c r="A41" s="34"/>
      <c r="B41" s="4"/>
      <c r="C41" s="27"/>
      <c r="D41" s="27"/>
      <c r="E41" s="27"/>
      <c r="F41" s="27"/>
      <c r="G41" s="27"/>
      <c r="H41" s="27"/>
      <c r="I41" s="38"/>
      <c r="J41" s="38"/>
      <c r="K41" s="38"/>
      <c r="L41" s="38"/>
      <c r="M41" s="38"/>
      <c r="N41" s="38"/>
      <c r="O41" s="38"/>
      <c r="P41" s="39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</row>
    <row r="42" spans="1:44" x14ac:dyDescent="0.35">
      <c r="A42" s="34"/>
      <c r="B42" s="4"/>
      <c r="C42" s="27"/>
      <c r="D42" s="27"/>
      <c r="E42" s="27"/>
      <c r="F42" s="27"/>
      <c r="G42" s="27"/>
      <c r="H42" s="27"/>
      <c r="I42" s="38"/>
      <c r="J42" s="30"/>
      <c r="K42" s="30"/>
      <c r="L42" s="30"/>
      <c r="M42" s="30"/>
      <c r="N42" s="30"/>
      <c r="O42" s="30"/>
      <c r="P42" s="39"/>
      <c r="Q42" s="37"/>
      <c r="R42" s="43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</row>
    <row r="43" spans="1:44" x14ac:dyDescent="0.35">
      <c r="A43" s="34"/>
      <c r="B43" s="4"/>
      <c r="C43" s="27"/>
      <c r="D43" s="27"/>
      <c r="E43" s="27"/>
      <c r="F43" s="27"/>
      <c r="G43" s="27"/>
      <c r="H43" s="27"/>
      <c r="I43" s="38"/>
      <c r="J43" s="38"/>
      <c r="K43" s="38"/>
      <c r="L43" s="38"/>
      <c r="M43" s="38"/>
      <c r="N43" s="38"/>
      <c r="O43" s="38"/>
      <c r="P43" s="39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</row>
    <row r="44" spans="1:44" x14ac:dyDescent="0.35">
      <c r="A44" s="34"/>
      <c r="B44" s="4"/>
      <c r="C44" s="27"/>
      <c r="D44" s="27"/>
      <c r="E44" s="27"/>
      <c r="F44" s="27"/>
      <c r="G44" s="27"/>
      <c r="H44" s="27"/>
      <c r="I44" s="38"/>
      <c r="J44" s="30"/>
      <c r="K44" s="30"/>
      <c r="L44" s="30"/>
      <c r="M44" s="30"/>
      <c r="N44" s="30"/>
      <c r="O44" s="38"/>
      <c r="P44" s="39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</row>
    <row r="45" spans="1:44" x14ac:dyDescent="0.35">
      <c r="A45" s="34"/>
      <c r="B45" s="4"/>
      <c r="C45" s="27"/>
      <c r="D45" s="27"/>
      <c r="E45" s="27"/>
      <c r="F45" s="27"/>
      <c r="G45" s="27"/>
      <c r="H45" s="27"/>
      <c r="I45" s="38"/>
      <c r="J45" s="38"/>
      <c r="K45" s="38"/>
      <c r="L45" s="38"/>
      <c r="M45" s="38"/>
      <c r="N45" s="38"/>
      <c r="O45" s="38"/>
      <c r="P45" s="39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</row>
    <row r="46" spans="1:44" x14ac:dyDescent="0.35">
      <c r="A46" s="34"/>
      <c r="B46" s="4"/>
      <c r="C46" s="27"/>
      <c r="D46" s="27"/>
      <c r="E46" s="27"/>
      <c r="F46" s="27"/>
      <c r="G46" s="27"/>
      <c r="H46" s="27"/>
      <c r="I46" s="38"/>
      <c r="J46" s="38"/>
      <c r="K46" s="38"/>
      <c r="L46" s="38"/>
      <c r="M46" s="38"/>
      <c r="N46" s="38"/>
      <c r="O46" s="38"/>
      <c r="P46" s="39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</row>
    <row r="47" spans="1:44" x14ac:dyDescent="0.35">
      <c r="A47" s="34"/>
      <c r="B47" s="4"/>
      <c r="C47" s="27"/>
      <c r="D47" s="27"/>
      <c r="E47" s="27"/>
      <c r="F47" s="27"/>
      <c r="G47" s="27"/>
      <c r="H47" s="27"/>
      <c r="I47" s="38"/>
      <c r="J47" s="38"/>
      <c r="K47" s="38"/>
      <c r="L47" s="38"/>
      <c r="M47" s="38"/>
      <c r="N47" s="38"/>
      <c r="O47" s="38"/>
      <c r="P47" s="39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</row>
    <row r="48" spans="1:44" x14ac:dyDescent="0.35">
      <c r="A48" s="34"/>
      <c r="B48" s="4"/>
      <c r="C48" s="27"/>
      <c r="D48" s="27"/>
      <c r="E48" s="27"/>
      <c r="F48" s="27"/>
      <c r="G48" s="27"/>
      <c r="H48" s="27"/>
      <c r="I48" s="38"/>
      <c r="J48" s="38"/>
      <c r="K48" s="38"/>
      <c r="L48" s="38"/>
      <c r="M48" s="38"/>
      <c r="N48" s="38"/>
      <c r="O48" s="38"/>
      <c r="P48" s="39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</row>
    <row r="49" spans="1:44" x14ac:dyDescent="0.35">
      <c r="A49" s="34"/>
      <c r="B49" s="4"/>
      <c r="C49" s="27"/>
      <c r="D49" s="27"/>
      <c r="E49" s="27"/>
      <c r="F49" s="27"/>
      <c r="G49" s="27"/>
      <c r="H49" s="27"/>
      <c r="I49" s="38"/>
      <c r="J49" s="38"/>
      <c r="K49" s="38"/>
      <c r="L49" s="38"/>
      <c r="M49" s="38"/>
      <c r="N49" s="38"/>
      <c r="O49" s="38"/>
      <c r="P49" s="39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</row>
    <row r="50" spans="1:44" x14ac:dyDescent="0.35">
      <c r="A50" s="34"/>
      <c r="B50" s="4"/>
      <c r="C50" s="27"/>
      <c r="D50" s="27"/>
      <c r="E50" s="27"/>
      <c r="F50" s="27"/>
      <c r="G50" s="27"/>
      <c r="H50" s="27"/>
      <c r="I50" s="38"/>
      <c r="J50" s="38"/>
      <c r="K50" s="38"/>
      <c r="L50" s="38"/>
      <c r="M50" s="38"/>
      <c r="N50" s="38"/>
      <c r="O50" s="38"/>
      <c r="P50" s="39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x14ac:dyDescent="0.35">
      <c r="A51" s="34"/>
      <c r="B51" s="4"/>
      <c r="C51" s="27"/>
      <c r="D51" s="27"/>
      <c r="E51" s="27"/>
      <c r="F51" s="27"/>
      <c r="G51" s="27"/>
      <c r="H51" s="27"/>
      <c r="I51" s="38"/>
      <c r="J51" s="38"/>
      <c r="K51" s="38"/>
      <c r="L51" s="38"/>
      <c r="M51" s="38"/>
      <c r="N51" s="38"/>
      <c r="O51" s="38"/>
      <c r="P51" s="39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x14ac:dyDescent="0.35">
      <c r="A52" s="34"/>
      <c r="B52" s="4"/>
      <c r="C52" s="27"/>
      <c r="D52" s="27"/>
      <c r="E52" s="27"/>
      <c r="F52" s="27"/>
      <c r="G52" s="27"/>
      <c r="H52" s="27"/>
      <c r="I52" s="38"/>
      <c r="J52" s="38"/>
      <c r="K52" s="38"/>
      <c r="L52" s="38"/>
      <c r="M52" s="38"/>
      <c r="N52" s="38"/>
      <c r="O52" s="38"/>
      <c r="P52" s="39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4" x14ac:dyDescent="0.35">
      <c r="A53" s="34"/>
      <c r="B53" s="4"/>
      <c r="C53" s="27"/>
      <c r="D53" s="27"/>
      <c r="E53" s="27"/>
      <c r="F53" s="27"/>
      <c r="G53" s="27"/>
      <c r="H53" s="27"/>
      <c r="I53" s="38"/>
      <c r="J53" s="38"/>
      <c r="K53" s="38"/>
      <c r="L53" s="38"/>
      <c r="M53" s="38"/>
      <c r="N53" s="38"/>
      <c r="O53" s="38"/>
      <c r="P53" s="39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4" x14ac:dyDescent="0.35">
      <c r="A54" s="34"/>
      <c r="B54" s="4"/>
      <c r="C54" s="27"/>
      <c r="D54" s="27"/>
      <c r="E54" s="27"/>
      <c r="F54" s="27"/>
      <c r="G54" s="27"/>
      <c r="H54" s="27"/>
      <c r="I54" s="38"/>
      <c r="J54" s="38"/>
      <c r="K54" s="38"/>
      <c r="L54" s="38"/>
      <c r="M54" s="38"/>
      <c r="N54" s="38"/>
      <c r="O54" s="38"/>
      <c r="P54" s="39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4" x14ac:dyDescent="0.35">
      <c r="A55" s="34"/>
      <c r="B55" s="4"/>
      <c r="C55" s="27"/>
      <c r="D55" s="27"/>
      <c r="E55" s="27"/>
      <c r="F55" s="27"/>
      <c r="G55" s="27"/>
      <c r="H55" s="27"/>
      <c r="I55" s="38"/>
      <c r="J55" s="38"/>
      <c r="K55" s="38"/>
      <c r="L55" s="38"/>
      <c r="M55" s="38"/>
      <c r="N55" s="38"/>
      <c r="O55" s="38"/>
      <c r="P55" s="39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4" x14ac:dyDescent="0.35">
      <c r="A56" s="34"/>
      <c r="B56" s="4"/>
      <c r="C56" s="27"/>
      <c r="D56" s="27"/>
      <c r="E56" s="27"/>
      <c r="F56" s="27"/>
      <c r="G56" s="27"/>
      <c r="H56" s="27"/>
      <c r="I56" s="38"/>
      <c r="J56" s="38"/>
      <c r="K56" s="38"/>
      <c r="L56" s="38"/>
      <c r="M56" s="38"/>
      <c r="N56" s="38"/>
      <c r="O56" s="38"/>
      <c r="P56" s="39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</row>
    <row r="57" spans="1:44" x14ac:dyDescent="0.35">
      <c r="A57" s="34"/>
      <c r="B57" s="4"/>
      <c r="C57" s="27"/>
      <c r="D57" s="27"/>
      <c r="E57" s="27"/>
      <c r="F57" s="27"/>
      <c r="G57" s="27"/>
      <c r="H57" s="27"/>
      <c r="I57" s="38"/>
      <c r="J57" s="38"/>
      <c r="K57" s="38"/>
      <c r="L57" s="40"/>
      <c r="M57" s="40"/>
      <c r="N57" s="40"/>
      <c r="O57" s="40"/>
      <c r="P57" s="39"/>
      <c r="Q57" s="37"/>
      <c r="R57" s="37"/>
      <c r="S57" s="43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</row>
    <row r="58" spans="1:44" x14ac:dyDescent="0.35">
      <c r="A58" s="34"/>
      <c r="B58" s="4"/>
      <c r="C58" s="27"/>
      <c r="D58" s="27"/>
      <c r="E58" s="27"/>
      <c r="F58" s="27"/>
      <c r="G58" s="27"/>
      <c r="H58" s="27"/>
      <c r="I58" s="38"/>
      <c r="J58" s="38"/>
      <c r="K58" s="38"/>
      <c r="L58" s="38"/>
      <c r="M58" s="38"/>
      <c r="N58" s="38"/>
      <c r="O58" s="38"/>
      <c r="P58" s="39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x14ac:dyDescent="0.35">
      <c r="A59" s="34"/>
      <c r="B59" s="4"/>
      <c r="C59" s="27"/>
      <c r="D59" s="27"/>
      <c r="E59" s="27"/>
      <c r="F59" s="27"/>
      <c r="G59" s="27"/>
      <c r="H59" s="27"/>
      <c r="I59" s="38"/>
      <c r="J59" s="38"/>
      <c r="K59" s="38"/>
      <c r="L59" s="38"/>
      <c r="M59" s="38"/>
      <c r="N59" s="38"/>
      <c r="O59" s="38"/>
      <c r="P59" s="39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</row>
    <row r="60" spans="1:44" x14ac:dyDescent="0.35">
      <c r="A60" s="34"/>
      <c r="B60" s="4"/>
      <c r="C60" s="27"/>
      <c r="D60" s="27"/>
      <c r="E60" s="27"/>
      <c r="F60" s="27"/>
      <c r="G60" s="27"/>
      <c r="H60" s="27"/>
      <c r="I60" s="38"/>
      <c r="J60" s="38"/>
      <c r="K60" s="38"/>
      <c r="L60" s="38"/>
      <c r="M60" s="38"/>
      <c r="N60" s="38"/>
      <c r="O60" s="38"/>
      <c r="P60" s="39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</row>
    <row r="61" spans="1:44" x14ac:dyDescent="0.35">
      <c r="A61" s="34"/>
      <c r="B61" s="4"/>
      <c r="C61" s="27"/>
      <c r="D61" s="27"/>
      <c r="E61" s="27"/>
      <c r="F61" s="27"/>
      <c r="G61" s="27"/>
      <c r="H61" s="27"/>
      <c r="I61" s="38"/>
      <c r="J61" s="38"/>
      <c r="K61" s="38"/>
      <c r="L61" s="38"/>
      <c r="M61" s="38"/>
      <c r="N61" s="38"/>
      <c r="O61" s="38"/>
      <c r="P61" s="39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</row>
    <row r="62" spans="1:44" x14ac:dyDescent="0.35">
      <c r="A62" s="34"/>
      <c r="B62" s="4"/>
      <c r="C62" s="27"/>
      <c r="D62" s="27"/>
      <c r="E62" s="27"/>
      <c r="F62" s="27"/>
      <c r="G62" s="27"/>
      <c r="H62" s="27"/>
      <c r="I62" s="38"/>
      <c r="J62" s="38"/>
      <c r="K62" s="38"/>
      <c r="L62" s="38"/>
      <c r="M62" s="38"/>
      <c r="N62" s="38"/>
      <c r="O62" s="38"/>
      <c r="P62" s="39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</row>
    <row r="63" spans="1:44" x14ac:dyDescent="0.35">
      <c r="A63" s="34"/>
      <c r="B63" s="4"/>
      <c r="C63" s="27"/>
      <c r="D63" s="27"/>
      <c r="E63" s="27"/>
      <c r="F63" s="27"/>
      <c r="G63" s="27"/>
      <c r="H63" s="27"/>
      <c r="I63" s="38"/>
      <c r="J63" s="38"/>
      <c r="K63" s="38"/>
      <c r="L63" s="38"/>
      <c r="M63" s="38"/>
      <c r="N63" s="38"/>
      <c r="O63" s="38"/>
      <c r="P63" s="39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</row>
    <row r="64" spans="1:44" x14ac:dyDescent="0.35">
      <c r="A64" s="34"/>
      <c r="B64" s="4"/>
      <c r="C64" s="27"/>
      <c r="D64" s="27"/>
      <c r="E64" s="27"/>
      <c r="F64" s="27"/>
      <c r="G64" s="27"/>
      <c r="H64" s="27"/>
      <c r="I64" s="38"/>
      <c r="J64" s="38"/>
      <c r="K64" s="38"/>
      <c r="L64" s="38"/>
      <c r="M64" s="38"/>
      <c r="N64" s="38"/>
      <c r="O64" s="38"/>
      <c r="P64" s="39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</row>
    <row r="65" spans="1:44" x14ac:dyDescent="0.35">
      <c r="A65" s="34"/>
      <c r="B65" s="4"/>
      <c r="C65" s="27"/>
      <c r="D65" s="27"/>
      <c r="E65" s="27"/>
      <c r="F65" s="27"/>
      <c r="G65" s="27"/>
      <c r="H65" s="27"/>
      <c r="I65" s="38"/>
      <c r="J65" s="38"/>
      <c r="K65" s="38"/>
      <c r="L65" s="38"/>
      <c r="M65" s="38"/>
      <c r="N65" s="38"/>
      <c r="O65" s="38"/>
      <c r="P65" s="39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</row>
    <row r="66" spans="1:44" x14ac:dyDescent="0.35">
      <c r="A66" s="34"/>
      <c r="B66" s="4"/>
      <c r="C66" s="27"/>
      <c r="D66" s="27"/>
      <c r="E66" s="27"/>
      <c r="F66" s="27"/>
      <c r="G66" s="27"/>
      <c r="H66" s="27"/>
      <c r="I66" s="40"/>
      <c r="J66" s="40"/>
      <c r="K66" s="40"/>
      <c r="L66" s="40"/>
      <c r="M66" s="40"/>
      <c r="N66" s="40"/>
      <c r="O66" s="38"/>
      <c r="P66" s="39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</row>
    <row r="67" spans="1:44" x14ac:dyDescent="0.35">
      <c r="A67" s="34"/>
      <c r="B67" s="4"/>
      <c r="C67" s="27"/>
      <c r="D67" s="27"/>
      <c r="E67" s="27"/>
      <c r="F67" s="27"/>
      <c r="G67" s="27"/>
      <c r="H67" s="27"/>
      <c r="I67" s="38"/>
      <c r="J67" s="38"/>
      <c r="K67" s="38"/>
      <c r="L67" s="38"/>
      <c r="M67" s="38"/>
      <c r="N67" s="38"/>
      <c r="O67" s="38"/>
      <c r="P67" s="39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</row>
    <row r="68" spans="1:44" x14ac:dyDescent="0.35">
      <c r="A68" s="34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</row>
    <row r="69" spans="1:44" x14ac:dyDescent="0.35">
      <c r="A69" s="34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</row>
    <row r="70" spans="1:44" x14ac:dyDescent="0.35">
      <c r="A70" s="34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</row>
    <row r="71" spans="1:44" x14ac:dyDescent="0.35">
      <c r="A71" s="34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</row>
    <row r="72" spans="1:44" x14ac:dyDescent="0.35">
      <c r="A72" s="34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</row>
    <row r="73" spans="1:44" x14ac:dyDescent="0.35">
      <c r="A73" s="34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</row>
    <row r="74" spans="1:44" x14ac:dyDescent="0.35">
      <c r="A74" s="34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</row>
    <row r="75" spans="1:44" x14ac:dyDescent="0.35">
      <c r="A75" s="34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</row>
    <row r="76" spans="1:44" x14ac:dyDescent="0.35">
      <c r="A76" s="34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</row>
    <row r="77" spans="1:44" x14ac:dyDescent="0.35">
      <c r="A77" s="34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</row>
    <row r="78" spans="1:44" x14ac:dyDescent="0.35">
      <c r="A78" s="34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</row>
    <row r="79" spans="1:44" x14ac:dyDescent="0.35">
      <c r="A79" s="34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</row>
    <row r="80" spans="1:44" x14ac:dyDescent="0.35">
      <c r="A80" s="34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</row>
    <row r="81" spans="1:44" x14ac:dyDescent="0.35">
      <c r="A81" s="34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</row>
    <row r="82" spans="1:44" x14ac:dyDescent="0.35">
      <c r="A82" s="34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</row>
    <row r="83" spans="1:44" x14ac:dyDescent="0.35">
      <c r="A83" s="34"/>
      <c r="B83" s="37"/>
      <c r="C83" s="37"/>
      <c r="D83" s="4"/>
      <c r="E83" s="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</row>
    <row r="84" spans="1:44" x14ac:dyDescent="0.35">
      <c r="A84" s="34"/>
      <c r="B84" s="37"/>
      <c r="C84" s="37"/>
      <c r="D84" s="4"/>
      <c r="E84" s="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</row>
    <row r="85" spans="1:44" x14ac:dyDescent="0.35">
      <c r="A85" s="34"/>
      <c r="B85" s="37"/>
      <c r="C85" s="37"/>
      <c r="D85" s="4"/>
      <c r="E85" s="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</row>
    <row r="86" spans="1:44" x14ac:dyDescent="0.35">
      <c r="A86" s="34"/>
      <c r="B86" s="37"/>
      <c r="C86" s="37"/>
      <c r="D86" s="4"/>
      <c r="E86" s="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</row>
    <row r="87" spans="1:44" x14ac:dyDescent="0.35">
      <c r="A87" s="34"/>
      <c r="B87" s="37"/>
      <c r="C87" s="37"/>
      <c r="D87" s="4"/>
      <c r="E87" s="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</row>
    <row r="88" spans="1:44" x14ac:dyDescent="0.35">
      <c r="A88" s="34"/>
      <c r="B88" s="37"/>
      <c r="C88" s="37"/>
      <c r="D88" s="4"/>
      <c r="E88" s="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</row>
    <row r="89" spans="1:44" x14ac:dyDescent="0.35">
      <c r="A89" s="34"/>
      <c r="B89" s="37"/>
      <c r="C89" s="37"/>
      <c r="D89" s="4"/>
      <c r="E89" s="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</row>
    <row r="90" spans="1:44" x14ac:dyDescent="0.35">
      <c r="A90" s="34"/>
      <c r="B90" s="37"/>
      <c r="C90" s="37"/>
      <c r="D90" s="4"/>
      <c r="E90" s="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</row>
    <row r="91" spans="1:44" x14ac:dyDescent="0.35">
      <c r="A91" s="34"/>
      <c r="B91" s="37"/>
      <c r="C91" s="37"/>
      <c r="D91" s="4"/>
      <c r="E91" s="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</row>
    <row r="92" spans="1:44" x14ac:dyDescent="0.35">
      <c r="A92" s="34"/>
      <c r="B92" s="37"/>
      <c r="C92" s="37"/>
      <c r="D92" s="4"/>
      <c r="E92" s="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</row>
    <row r="93" spans="1:44" x14ac:dyDescent="0.35">
      <c r="A93" s="34"/>
      <c r="B93" s="37"/>
      <c r="C93" s="37"/>
      <c r="D93" s="4"/>
      <c r="E93" s="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</row>
    <row r="94" spans="1:44" x14ac:dyDescent="0.35">
      <c r="A94" s="34"/>
      <c r="B94" s="37"/>
      <c r="C94" s="37"/>
      <c r="D94" s="4"/>
      <c r="E94" s="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</row>
    <row r="95" spans="1:44" x14ac:dyDescent="0.35">
      <c r="A95" s="34"/>
      <c r="B95" s="37"/>
      <c r="C95" s="37"/>
      <c r="D95" s="4"/>
      <c r="E95" s="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</row>
    <row r="96" spans="1:44" x14ac:dyDescent="0.35">
      <c r="A96" s="34"/>
      <c r="B96" s="37"/>
      <c r="C96" s="37"/>
      <c r="D96" s="4"/>
      <c r="E96" s="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</row>
    <row r="97" spans="1:44" x14ac:dyDescent="0.35">
      <c r="A97" s="34"/>
      <c r="B97" s="37"/>
      <c r="C97" s="37"/>
      <c r="D97" s="4"/>
      <c r="E97" s="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</row>
    <row r="98" spans="1:44" x14ac:dyDescent="0.35">
      <c r="A98" s="34"/>
      <c r="B98" s="37"/>
      <c r="C98" s="37"/>
      <c r="D98" s="4"/>
      <c r="E98" s="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</row>
    <row r="99" spans="1:44" x14ac:dyDescent="0.35">
      <c r="A99" s="34"/>
      <c r="B99" s="37"/>
      <c r="C99" s="37"/>
      <c r="D99" s="4"/>
      <c r="E99" s="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</row>
    <row r="100" spans="1:44" x14ac:dyDescent="0.35">
      <c r="A100" s="34"/>
      <c r="B100" s="37"/>
      <c r="C100" s="37"/>
      <c r="D100" s="4"/>
      <c r="E100" s="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</row>
    <row r="101" spans="1:44" x14ac:dyDescent="0.35">
      <c r="A101" s="34"/>
      <c r="B101" s="37"/>
      <c r="C101" s="37"/>
      <c r="D101" s="4"/>
      <c r="E101" s="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</row>
    <row r="102" spans="1:44" x14ac:dyDescent="0.35">
      <c r="A102" s="34"/>
      <c r="B102" s="37"/>
      <c r="C102" s="37"/>
      <c r="D102" s="4"/>
      <c r="E102" s="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</row>
    <row r="103" spans="1:44" x14ac:dyDescent="0.35">
      <c r="A103" s="34"/>
      <c r="B103" s="37"/>
      <c r="C103" s="37"/>
      <c r="D103" s="4"/>
      <c r="E103" s="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</row>
    <row r="104" spans="1:44" x14ac:dyDescent="0.35">
      <c r="A104" s="34"/>
      <c r="B104" s="37"/>
      <c r="C104" s="37"/>
      <c r="D104" s="4"/>
      <c r="E104" s="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</row>
    <row r="105" spans="1:44" x14ac:dyDescent="0.35">
      <c r="A105" s="34"/>
      <c r="B105" s="37"/>
      <c r="C105" s="37"/>
      <c r="D105" s="4"/>
      <c r="E105" s="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</row>
    <row r="106" spans="1:44" x14ac:dyDescent="0.35">
      <c r="A106" s="34"/>
      <c r="B106" s="37"/>
      <c r="C106" s="37"/>
      <c r="D106" s="4"/>
      <c r="E106" s="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</row>
    <row r="107" spans="1:44" x14ac:dyDescent="0.35">
      <c r="A107" s="34"/>
      <c r="B107" s="37"/>
      <c r="C107" s="37"/>
      <c r="D107" s="4"/>
      <c r="E107" s="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</row>
    <row r="108" spans="1:44" x14ac:dyDescent="0.35">
      <c r="A108" s="34"/>
      <c r="B108" s="37"/>
      <c r="C108" s="37"/>
      <c r="D108" s="4"/>
      <c r="E108" s="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</row>
    <row r="109" spans="1:44" x14ac:dyDescent="0.35">
      <c r="A109" s="34"/>
      <c r="B109" s="37"/>
      <c r="C109" s="37"/>
      <c r="D109" s="4"/>
      <c r="E109" s="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</row>
    <row r="110" spans="1:44" x14ac:dyDescent="0.35">
      <c r="A110" s="34"/>
      <c r="B110" s="37"/>
      <c r="C110" s="37"/>
      <c r="D110" s="4"/>
      <c r="E110" s="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</row>
    <row r="111" spans="1:44" x14ac:dyDescent="0.35">
      <c r="A111" s="34"/>
      <c r="B111" s="37"/>
      <c r="C111" s="37"/>
      <c r="D111" s="4"/>
      <c r="E111" s="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</row>
    <row r="112" spans="1:44" x14ac:dyDescent="0.35">
      <c r="A112" s="34"/>
      <c r="B112" s="37"/>
      <c r="C112" s="37"/>
      <c r="D112" s="4"/>
      <c r="E112" s="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</row>
    <row r="113" spans="1:44" x14ac:dyDescent="0.35">
      <c r="A113" s="34"/>
      <c r="B113" s="37"/>
      <c r="C113" s="37"/>
      <c r="D113" s="4"/>
      <c r="E113" s="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</row>
    <row r="114" spans="1:44" x14ac:dyDescent="0.35">
      <c r="A114" s="34"/>
      <c r="B114" s="37"/>
      <c r="C114" s="37"/>
      <c r="D114" s="41"/>
      <c r="E114" s="41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</row>
    <row r="115" spans="1:44" x14ac:dyDescent="0.35">
      <c r="A115" s="34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</row>
    <row r="116" spans="1:44" x14ac:dyDescent="0.35">
      <c r="A116" s="34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</row>
    <row r="117" spans="1:44" x14ac:dyDescent="0.35">
      <c r="A117" s="34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</row>
    <row r="118" spans="1:44" x14ac:dyDescent="0.35">
      <c r="A118" s="34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</row>
    <row r="119" spans="1:44" x14ac:dyDescent="0.35">
      <c r="A119" s="34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</row>
    <row r="120" spans="1:44" x14ac:dyDescent="0.35">
      <c r="A120" s="34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</row>
    <row r="121" spans="1:44" x14ac:dyDescent="0.35">
      <c r="A121" s="34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</row>
    <row r="122" spans="1:44" x14ac:dyDescent="0.35">
      <c r="A122" s="34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</row>
    <row r="123" spans="1:44" x14ac:dyDescent="0.35">
      <c r="A123" s="34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</row>
    <row r="124" spans="1:44" x14ac:dyDescent="0.35">
      <c r="A124" s="34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</row>
    <row r="125" spans="1:44" x14ac:dyDescent="0.35">
      <c r="A125" s="34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</row>
    <row r="126" spans="1:44" x14ac:dyDescent="0.35">
      <c r="A126" s="34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</row>
    <row r="127" spans="1:44" x14ac:dyDescent="0.35">
      <c r="A127" s="34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</row>
    <row r="128" spans="1:44" x14ac:dyDescent="0.35">
      <c r="A128" s="34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</row>
    <row r="129" spans="1:44" x14ac:dyDescent="0.35">
      <c r="A129" s="34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</row>
    <row r="130" spans="1:44" x14ac:dyDescent="0.35">
      <c r="A130" s="34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</row>
    <row r="131" spans="1:44" x14ac:dyDescent="0.35">
      <c r="A131" s="34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</row>
    <row r="132" spans="1:44" x14ac:dyDescent="0.35">
      <c r="A132" s="34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</row>
    <row r="133" spans="1:44" x14ac:dyDescent="0.35">
      <c r="A133" s="34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</row>
    <row r="134" spans="1:44" x14ac:dyDescent="0.35">
      <c r="A134" s="34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</row>
    <row r="135" spans="1:44" x14ac:dyDescent="0.35">
      <c r="A135" s="34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</row>
    <row r="136" spans="1:44" x14ac:dyDescent="0.35">
      <c r="A136" s="34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</row>
    <row r="137" spans="1:44" x14ac:dyDescent="0.35">
      <c r="A137" s="34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</row>
    <row r="138" spans="1:44" x14ac:dyDescent="0.35">
      <c r="A138" s="34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</row>
    <row r="139" spans="1:44" x14ac:dyDescent="0.35">
      <c r="A139" s="34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</row>
    <row r="140" spans="1:44" x14ac:dyDescent="0.35">
      <c r="A140" s="34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</row>
    <row r="141" spans="1:44" x14ac:dyDescent="0.35">
      <c r="A141" s="34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</row>
    <row r="142" spans="1:44" x14ac:dyDescent="0.35">
      <c r="A142" s="34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</row>
    <row r="143" spans="1:44" x14ac:dyDescent="0.35">
      <c r="A143" s="34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</row>
    <row r="144" spans="1:44" x14ac:dyDescent="0.35">
      <c r="A144" s="34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</row>
    <row r="145" spans="1:44" x14ac:dyDescent="0.35">
      <c r="A145" s="34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</row>
    <row r="146" spans="1:44" x14ac:dyDescent="0.35">
      <c r="A146" s="34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</row>
    <row r="147" spans="1:44" x14ac:dyDescent="0.35">
      <c r="A147" s="34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</row>
    <row r="148" spans="1:44" x14ac:dyDescent="0.35">
      <c r="A148" s="34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</row>
    <row r="149" spans="1:44" x14ac:dyDescent="0.35">
      <c r="A149" s="34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</row>
    <row r="150" spans="1:44" x14ac:dyDescent="0.35">
      <c r="A150" s="34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</row>
    <row r="151" spans="1:44" x14ac:dyDescent="0.35">
      <c r="A151" s="34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</row>
    <row r="152" spans="1:44" x14ac:dyDescent="0.35">
      <c r="A152" s="34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</row>
    <row r="153" spans="1:44" x14ac:dyDescent="0.35">
      <c r="A153" s="34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</row>
    <row r="154" spans="1:44" x14ac:dyDescent="0.35">
      <c r="A154" s="34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</row>
    <row r="155" spans="1:44" x14ac:dyDescent="0.35">
      <c r="A155" s="34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</row>
    <row r="156" spans="1:44" x14ac:dyDescent="0.35">
      <c r="A156" s="34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</row>
    <row r="157" spans="1:44" x14ac:dyDescent="0.35"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44" x14ac:dyDescent="0.35"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44" x14ac:dyDescent="0.35"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44" x14ac:dyDescent="0.35"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8:21" x14ac:dyDescent="0.35"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8:21" x14ac:dyDescent="0.35"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8:21" x14ac:dyDescent="0.35"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8:21" x14ac:dyDescent="0.35"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8:21" x14ac:dyDescent="0.35"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8:21" x14ac:dyDescent="0.35"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8:21" x14ac:dyDescent="0.35"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8:21" x14ac:dyDescent="0.35"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8:21" x14ac:dyDescent="0.35"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8:21" x14ac:dyDescent="0.35"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8:21" x14ac:dyDescent="0.35"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8:21" x14ac:dyDescent="0.35"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8:21" x14ac:dyDescent="0.35"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8:21" x14ac:dyDescent="0.35"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8:21" x14ac:dyDescent="0.35"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8:21" x14ac:dyDescent="0.35"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8:21" x14ac:dyDescent="0.35"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8:21" x14ac:dyDescent="0.35"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8:21" x14ac:dyDescent="0.35"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8:21" x14ac:dyDescent="0.35"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8:21" x14ac:dyDescent="0.35"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8:21" x14ac:dyDescent="0.35"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8:21" x14ac:dyDescent="0.35"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8:21" x14ac:dyDescent="0.35"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8:21" x14ac:dyDescent="0.35"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8:21" x14ac:dyDescent="0.35"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8:21" x14ac:dyDescent="0.35"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8:21" x14ac:dyDescent="0.35"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8:21" x14ac:dyDescent="0.35"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8:21" x14ac:dyDescent="0.35"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8:21" x14ac:dyDescent="0.35"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8:21" x14ac:dyDescent="0.35"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8:21" x14ac:dyDescent="0.35"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8:21" x14ac:dyDescent="0.35"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8:21" x14ac:dyDescent="0.35"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8:21" x14ac:dyDescent="0.35"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8:21" x14ac:dyDescent="0.35"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8:21" x14ac:dyDescent="0.35"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8:21" x14ac:dyDescent="0.35"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8:21" x14ac:dyDescent="0.35"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8:21" x14ac:dyDescent="0.35"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8:21" x14ac:dyDescent="0.35"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8:21" x14ac:dyDescent="0.35"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8:21" x14ac:dyDescent="0.35"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8:21" x14ac:dyDescent="0.35"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8:21" x14ac:dyDescent="0.35"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8:21" x14ac:dyDescent="0.35"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8:21" x14ac:dyDescent="0.35"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8:21" x14ac:dyDescent="0.35"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8:21" x14ac:dyDescent="0.35"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8:21" x14ac:dyDescent="0.35"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8:21" x14ac:dyDescent="0.35"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8:21" x14ac:dyDescent="0.35"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8:21" x14ac:dyDescent="0.35"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8:21" x14ac:dyDescent="0.35"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</sheetData>
  <mergeCells count="3">
    <mergeCell ref="B1:H1"/>
    <mergeCell ref="A1:A2"/>
    <mergeCell ref="I1:N1"/>
  </mergeCells>
  <hyperlinks>
    <hyperlink ref="R9" r:id="rId1" display="https://producentansvar.dk/en/statistics/batteries-bat/batteries-placed-on-the-market/" xr:uid="{FBAA57C8-799B-418D-B307-3F1F201E9107}"/>
    <hyperlink ref="R11" r:id="rId2" xr:uid="{C5FBC415-C440-4F66-91D6-65D6F167EE6F}"/>
    <hyperlink ref="R13" r:id="rId3" location="geratebatteriemarkt-masse-der-lithium-sekundarbatterien-stieg-wie-im-jahr-zuvor-starker-als-jedes-andere-batteriesystem-an" xr:uid="{48677FBD-447C-414F-A851-86434BA972A8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POM Portables GU</vt:lpstr>
      <vt:lpstr>POM BAU 2050</vt:lpstr>
      <vt:lpstr>POM REC 2050</vt:lpstr>
      <vt:lpstr>POM CIR 2050</vt:lpstr>
      <vt:lpstr>Scenarios</vt:lpstr>
      <vt:lpstr>EPBA countries ProSUM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 Itirit</dc:creator>
  <cp:lastModifiedBy>Mainuddin, Kibria</cp:lastModifiedBy>
  <dcterms:created xsi:type="dcterms:W3CDTF">2016-10-20T09:52:22Z</dcterms:created>
  <dcterms:modified xsi:type="dcterms:W3CDTF">2024-02-19T08:40:59Z</dcterms:modified>
</cp:coreProperties>
</file>