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lav\Desktop\ME 5840\Project\"/>
    </mc:Choice>
  </mc:AlternateContent>
  <xr:revisionPtr revIDLastSave="0" documentId="13_ncr:1_{0E077223-FE9A-4D34-A447-A1A966495C5C}" xr6:coauthVersionLast="47" xr6:coauthVersionMax="47" xr10:uidLastSave="{00000000-0000-0000-0000-000000000000}"/>
  <bookViews>
    <workbookView xWindow="-110" yWindow="-110" windowWidth="38620" windowHeight="21100" activeTab="5" xr2:uid="{8BE15F89-0502-45E7-A4E9-2832D8312D35}"/>
  </bookViews>
  <sheets>
    <sheet name="q-q old" sheetId="5" r:id="rId1"/>
    <sheet name="q-q" sheetId="6" r:id="rId2"/>
    <sheet name="calibration ultrasonic &amp; IR" sheetId="4" r:id="rId3"/>
    <sheet name="offset - ultrasonic &amp; IR" sheetId="3" r:id="rId4"/>
    <sheet name="offset - ultrasonic" sheetId="2" r:id="rId5"/>
    <sheet name="calibration curve" sheetId="7" r:id="rId6"/>
    <sheet name="Main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2" i="7"/>
  <c r="I31" i="7"/>
  <c r="I30" i="7"/>
  <c r="I29" i="7"/>
  <c r="I28" i="7"/>
  <c r="I27" i="7"/>
  <c r="I26" i="7"/>
  <c r="I25" i="7"/>
  <c r="L25" i="7" s="1"/>
  <c r="I24" i="7"/>
  <c r="L24" i="7" s="1"/>
  <c r="I23" i="7"/>
  <c r="L23" i="7" s="1"/>
  <c r="I22" i="7"/>
  <c r="L22" i="7" s="1"/>
  <c r="I21" i="7"/>
  <c r="L21" i="7" s="1"/>
  <c r="I20" i="7"/>
  <c r="L20" i="7" s="1"/>
  <c r="I19" i="7"/>
  <c r="I18" i="7"/>
  <c r="I17" i="7"/>
  <c r="I16" i="7"/>
  <c r="I15" i="7"/>
  <c r="L15" i="7" s="1"/>
  <c r="I14" i="7"/>
  <c r="I13" i="7"/>
  <c r="L13" i="7" s="1"/>
  <c r="I12" i="7"/>
  <c r="L12" i="7" s="1"/>
  <c r="I11" i="7"/>
  <c r="L11" i="7" s="1"/>
  <c r="I10" i="7"/>
  <c r="I9" i="7"/>
  <c r="I8" i="7"/>
  <c r="L8" i="7" s="1"/>
  <c r="I7" i="7"/>
  <c r="I6" i="7"/>
  <c r="I5" i="7"/>
  <c r="I4" i="7"/>
  <c r="I3" i="7"/>
  <c r="I2" i="7"/>
  <c r="L2" i="7" s="1"/>
  <c r="C2" i="7"/>
  <c r="L3" i="7"/>
  <c r="L4" i="7"/>
  <c r="L5" i="7"/>
  <c r="L6" i="7"/>
  <c r="L10" i="7"/>
  <c r="L14" i="7"/>
  <c r="L16" i="7"/>
  <c r="L17" i="7"/>
  <c r="L18" i="7"/>
  <c r="L7" i="7"/>
  <c r="L9" i="7"/>
  <c r="L19" i="7"/>
  <c r="L26" i="7"/>
  <c r="L27" i="7"/>
  <c r="L28" i="7"/>
  <c r="L29" i="7"/>
  <c r="L30" i="7"/>
  <c r="L31" i="7"/>
  <c r="J2" i="7"/>
  <c r="K2" i="7" s="1"/>
  <c r="D2" i="7"/>
  <c r="E2" i="7" s="1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U3" i="3" l="1"/>
  <c r="W3" i="3"/>
  <c r="D37" i="6"/>
  <c r="C39" i="6"/>
  <c r="C37" i="6"/>
  <c r="C38" i="6"/>
  <c r="C40" i="6"/>
  <c r="C41" i="6"/>
  <c r="C42" i="6"/>
  <c r="C43" i="6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C51" i="6"/>
  <c r="C52" i="6"/>
  <c r="C53" i="6"/>
  <c r="C54" i="6"/>
  <c r="C55" i="6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C63" i="6"/>
  <c r="C64" i="6"/>
  <c r="C65" i="6"/>
  <c r="C66" i="6"/>
  <c r="D38" i="6"/>
  <c r="D39" i="6"/>
  <c r="D40" i="6"/>
  <c r="D41" i="6"/>
  <c r="D42" i="6"/>
  <c r="D43" i="6"/>
  <c r="D50" i="6"/>
  <c r="D51" i="6"/>
  <c r="D52" i="6"/>
  <c r="D53" i="6"/>
  <c r="D54" i="6"/>
  <c r="D55" i="6"/>
  <c r="D62" i="6"/>
  <c r="D63" i="6"/>
  <c r="D64" i="6"/>
  <c r="D65" i="6"/>
  <c r="D66" i="6"/>
  <c r="I32" i="6"/>
  <c r="C32" i="6"/>
  <c r="I31" i="6"/>
  <c r="B31" i="6"/>
  <c r="C31" i="6" s="1"/>
  <c r="I30" i="6"/>
  <c r="C30" i="6"/>
  <c r="B30" i="6"/>
  <c r="I29" i="6"/>
  <c r="B29" i="6"/>
  <c r="C29" i="6" s="1"/>
  <c r="I28" i="6"/>
  <c r="C28" i="6"/>
  <c r="B28" i="6"/>
  <c r="I27" i="6"/>
  <c r="B27" i="6"/>
  <c r="C27" i="6" s="1"/>
  <c r="I26" i="6"/>
  <c r="B26" i="6"/>
  <c r="C26" i="6" s="1"/>
  <c r="I25" i="6"/>
  <c r="C25" i="6"/>
  <c r="B25" i="6"/>
  <c r="I24" i="6"/>
  <c r="B24" i="6"/>
  <c r="C24" i="6" s="1"/>
  <c r="I23" i="6"/>
  <c r="J23" i="6" s="1"/>
  <c r="C23" i="6"/>
  <c r="B23" i="6"/>
  <c r="I22" i="6"/>
  <c r="B22" i="6"/>
  <c r="C22" i="6" s="1"/>
  <c r="I21" i="6"/>
  <c r="B21" i="6"/>
  <c r="C21" i="6" s="1"/>
  <c r="I20" i="6"/>
  <c r="B20" i="6"/>
  <c r="C20" i="6" s="1"/>
  <c r="I19" i="6"/>
  <c r="B19" i="6"/>
  <c r="C19" i="6" s="1"/>
  <c r="I18" i="6"/>
  <c r="C18" i="6"/>
  <c r="B18" i="6"/>
  <c r="I17" i="6"/>
  <c r="J17" i="6" s="1"/>
  <c r="B17" i="6"/>
  <c r="C17" i="6" s="1"/>
  <c r="I16" i="6"/>
  <c r="B16" i="6"/>
  <c r="C16" i="6" s="1"/>
  <c r="I15" i="6"/>
  <c r="B15" i="6"/>
  <c r="C15" i="6" s="1"/>
  <c r="I14" i="6"/>
  <c r="B14" i="6"/>
  <c r="C14" i="6" s="1"/>
  <c r="I13" i="6"/>
  <c r="C13" i="6"/>
  <c r="B13" i="6"/>
  <c r="I12" i="6"/>
  <c r="J12" i="6" s="1"/>
  <c r="B12" i="6"/>
  <c r="C12" i="6" s="1"/>
  <c r="I11" i="6"/>
  <c r="C11" i="6"/>
  <c r="B11" i="6"/>
  <c r="I10" i="6"/>
  <c r="B10" i="6"/>
  <c r="C10" i="6" s="1"/>
  <c r="I9" i="6"/>
  <c r="B9" i="6"/>
  <c r="C9" i="6" s="1"/>
  <c r="I8" i="6"/>
  <c r="B8" i="6"/>
  <c r="C8" i="6" s="1"/>
  <c r="I7" i="6"/>
  <c r="J7" i="6" s="1"/>
  <c r="B7" i="6"/>
  <c r="C7" i="6" s="1"/>
  <c r="I6" i="6"/>
  <c r="J6" i="6" s="1"/>
  <c r="C6" i="6"/>
  <c r="B6" i="6"/>
  <c r="I5" i="6"/>
  <c r="B5" i="6"/>
  <c r="C5" i="6" s="1"/>
  <c r="I4" i="6"/>
  <c r="B4" i="6"/>
  <c r="C4" i="6" s="1"/>
  <c r="K3" i="6"/>
  <c r="L3" i="6" s="1"/>
  <c r="U3" i="6" s="1"/>
  <c r="I3" i="6"/>
  <c r="B3" i="6"/>
  <c r="C3" i="6" s="1"/>
  <c r="E3" i="4"/>
  <c r="I9" i="4"/>
  <c r="C9" i="4"/>
  <c r="I8" i="4"/>
  <c r="C8" i="4"/>
  <c r="I7" i="4"/>
  <c r="C7" i="4"/>
  <c r="I6" i="4"/>
  <c r="C6" i="4"/>
  <c r="I14" i="4"/>
  <c r="C14" i="4"/>
  <c r="I13" i="4"/>
  <c r="C13" i="4"/>
  <c r="I12" i="4"/>
  <c r="C12" i="4"/>
  <c r="I11" i="4"/>
  <c r="C11" i="4"/>
  <c r="I10" i="4"/>
  <c r="C10" i="4"/>
  <c r="I5" i="4"/>
  <c r="C5" i="4"/>
  <c r="I4" i="4"/>
  <c r="C4" i="4"/>
  <c r="I3" i="4"/>
  <c r="J32" i="3"/>
  <c r="C32" i="3"/>
  <c r="J31" i="3"/>
  <c r="B31" i="3"/>
  <c r="C31" i="3" s="1"/>
  <c r="J30" i="3"/>
  <c r="B30" i="3"/>
  <c r="C30" i="3" s="1"/>
  <c r="J29" i="3"/>
  <c r="B29" i="3"/>
  <c r="C29" i="3" s="1"/>
  <c r="J28" i="3"/>
  <c r="B28" i="3"/>
  <c r="C28" i="3" s="1"/>
  <c r="J27" i="3"/>
  <c r="B27" i="3"/>
  <c r="C27" i="3" s="1"/>
  <c r="J26" i="3"/>
  <c r="B26" i="3"/>
  <c r="C26" i="3" s="1"/>
  <c r="J25" i="3"/>
  <c r="B25" i="3"/>
  <c r="C25" i="3" s="1"/>
  <c r="J24" i="3"/>
  <c r="B24" i="3"/>
  <c r="C24" i="3" s="1"/>
  <c r="J23" i="3"/>
  <c r="B23" i="3"/>
  <c r="C23" i="3" s="1"/>
  <c r="J22" i="3"/>
  <c r="B22" i="3"/>
  <c r="C22" i="3" s="1"/>
  <c r="J21" i="3"/>
  <c r="B21" i="3"/>
  <c r="C21" i="3" s="1"/>
  <c r="J20" i="3"/>
  <c r="B20" i="3"/>
  <c r="C20" i="3" s="1"/>
  <c r="J19" i="3"/>
  <c r="B19" i="3"/>
  <c r="C19" i="3" s="1"/>
  <c r="J18" i="3"/>
  <c r="B18" i="3"/>
  <c r="C18" i="3" s="1"/>
  <c r="J17" i="3"/>
  <c r="B17" i="3"/>
  <c r="C17" i="3" s="1"/>
  <c r="J16" i="3"/>
  <c r="B16" i="3"/>
  <c r="C16" i="3" s="1"/>
  <c r="J15" i="3"/>
  <c r="B15" i="3"/>
  <c r="C15" i="3" s="1"/>
  <c r="J14" i="3"/>
  <c r="B14" i="3"/>
  <c r="C14" i="3" s="1"/>
  <c r="J13" i="3"/>
  <c r="B13" i="3"/>
  <c r="C13" i="3" s="1"/>
  <c r="J12" i="3"/>
  <c r="B12" i="3"/>
  <c r="C12" i="3" s="1"/>
  <c r="J11" i="3"/>
  <c r="B11" i="3"/>
  <c r="C11" i="3" s="1"/>
  <c r="J10" i="3"/>
  <c r="B10" i="3"/>
  <c r="C10" i="3" s="1"/>
  <c r="J9" i="3"/>
  <c r="B9" i="3"/>
  <c r="C9" i="3" s="1"/>
  <c r="J8" i="3"/>
  <c r="B8" i="3"/>
  <c r="C8" i="3" s="1"/>
  <c r="J7" i="3"/>
  <c r="B7" i="3"/>
  <c r="C7" i="3" s="1"/>
  <c r="J6" i="3"/>
  <c r="B6" i="3"/>
  <c r="C6" i="3" s="1"/>
  <c r="J5" i="3"/>
  <c r="B5" i="3"/>
  <c r="J4" i="3"/>
  <c r="B4" i="3"/>
  <c r="C4" i="3" s="1"/>
  <c r="M3" i="3"/>
  <c r="N3" i="3" s="1"/>
  <c r="J3" i="3"/>
  <c r="B3" i="3"/>
  <c r="C3" i="3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" i="2"/>
  <c r="T3" i="2"/>
  <c r="R3" i="2"/>
  <c r="H25" i="2"/>
  <c r="H26" i="2"/>
  <c r="H27" i="2"/>
  <c r="B11" i="2"/>
  <c r="B14" i="2"/>
  <c r="B32" i="2"/>
  <c r="G32" i="2"/>
  <c r="H32" i="2" s="1"/>
  <c r="G31" i="2"/>
  <c r="H31" i="2" s="1"/>
  <c r="A31" i="2"/>
  <c r="B31" i="2" s="1"/>
  <c r="G30" i="2"/>
  <c r="H30" i="2" s="1"/>
  <c r="A30" i="2"/>
  <c r="B30" i="2" s="1"/>
  <c r="G29" i="2"/>
  <c r="H29" i="2" s="1"/>
  <c r="A29" i="2"/>
  <c r="B29" i="2" s="1"/>
  <c r="G28" i="2"/>
  <c r="H28" i="2" s="1"/>
  <c r="A28" i="2"/>
  <c r="B28" i="2" s="1"/>
  <c r="G27" i="2"/>
  <c r="A27" i="2"/>
  <c r="B27" i="2" s="1"/>
  <c r="G26" i="2"/>
  <c r="A26" i="2"/>
  <c r="B26" i="2" s="1"/>
  <c r="G25" i="2"/>
  <c r="A25" i="2"/>
  <c r="B25" i="2" s="1"/>
  <c r="G24" i="2"/>
  <c r="H24" i="2" s="1"/>
  <c r="A24" i="2"/>
  <c r="B24" i="2" s="1"/>
  <c r="G23" i="2"/>
  <c r="H23" i="2" s="1"/>
  <c r="A23" i="2"/>
  <c r="B23" i="2" s="1"/>
  <c r="G22" i="2"/>
  <c r="H22" i="2" s="1"/>
  <c r="A22" i="2"/>
  <c r="B22" i="2" s="1"/>
  <c r="G21" i="2"/>
  <c r="H21" i="2" s="1"/>
  <c r="A21" i="2"/>
  <c r="B21" i="2" s="1"/>
  <c r="G20" i="2"/>
  <c r="H20" i="2" s="1"/>
  <c r="A20" i="2"/>
  <c r="B20" i="2" s="1"/>
  <c r="G19" i="2"/>
  <c r="H19" i="2" s="1"/>
  <c r="A19" i="2"/>
  <c r="B19" i="2" s="1"/>
  <c r="G18" i="2"/>
  <c r="H18" i="2" s="1"/>
  <c r="A18" i="2"/>
  <c r="B18" i="2" s="1"/>
  <c r="G17" i="2"/>
  <c r="H17" i="2" s="1"/>
  <c r="A17" i="2"/>
  <c r="B17" i="2" s="1"/>
  <c r="G16" i="2"/>
  <c r="H16" i="2" s="1"/>
  <c r="A16" i="2"/>
  <c r="B16" i="2" s="1"/>
  <c r="G15" i="2"/>
  <c r="H15" i="2" s="1"/>
  <c r="A15" i="2"/>
  <c r="B15" i="2" s="1"/>
  <c r="G14" i="2"/>
  <c r="H14" i="2" s="1"/>
  <c r="A14" i="2"/>
  <c r="G13" i="2"/>
  <c r="H13" i="2" s="1"/>
  <c r="A13" i="2"/>
  <c r="B13" i="2" s="1"/>
  <c r="G12" i="2"/>
  <c r="H12" i="2" s="1"/>
  <c r="A12" i="2"/>
  <c r="B12" i="2" s="1"/>
  <c r="G11" i="2"/>
  <c r="H11" i="2" s="1"/>
  <c r="A11" i="2"/>
  <c r="G10" i="2"/>
  <c r="H10" i="2" s="1"/>
  <c r="A10" i="2"/>
  <c r="B10" i="2" s="1"/>
  <c r="G9" i="2"/>
  <c r="H9" i="2" s="1"/>
  <c r="A9" i="2"/>
  <c r="B9" i="2" s="1"/>
  <c r="G8" i="2"/>
  <c r="H8" i="2" s="1"/>
  <c r="A8" i="2"/>
  <c r="B8" i="2" s="1"/>
  <c r="G7" i="2"/>
  <c r="H7" i="2" s="1"/>
  <c r="A7" i="2"/>
  <c r="B7" i="2" s="1"/>
  <c r="G6" i="2"/>
  <c r="H6" i="2" s="1"/>
  <c r="A6" i="2"/>
  <c r="B6" i="2" s="1"/>
  <c r="G5" i="2"/>
  <c r="H5" i="2" s="1"/>
  <c r="A5" i="2"/>
  <c r="B5" i="2" s="1"/>
  <c r="G4" i="2"/>
  <c r="H4" i="2" s="1"/>
  <c r="A4" i="2"/>
  <c r="B4" i="2" s="1"/>
  <c r="G3" i="2"/>
  <c r="H3" i="2" s="1"/>
  <c r="A3" i="2"/>
  <c r="B3" i="2" s="1"/>
  <c r="I32" i="1"/>
  <c r="I31" i="1"/>
  <c r="I30" i="1"/>
  <c r="I29" i="1"/>
  <c r="I28" i="1"/>
  <c r="I27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3" i="1" s="1"/>
  <c r="K3" i="1" s="1"/>
  <c r="I26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L3" i="3" l="1"/>
  <c r="J28" i="6"/>
  <c r="J18" i="6"/>
  <c r="J3" i="6"/>
  <c r="J13" i="6"/>
  <c r="J24" i="6"/>
  <c r="J29" i="6"/>
  <c r="J19" i="6"/>
  <c r="J30" i="6"/>
  <c r="J32" i="6"/>
  <c r="J27" i="6"/>
  <c r="J15" i="6"/>
  <c r="J22" i="6"/>
  <c r="J10" i="6"/>
  <c r="J25" i="6"/>
  <c r="J20" i="6"/>
  <c r="J8" i="6"/>
  <c r="J14" i="6"/>
  <c r="J4" i="6"/>
  <c r="J5" i="6"/>
  <c r="J21" i="6"/>
  <c r="J26" i="6"/>
  <c r="J31" i="6"/>
  <c r="J9" i="6"/>
  <c r="J16" i="6"/>
  <c r="J11" i="6"/>
  <c r="E3" i="6"/>
  <c r="F3" i="6" s="1"/>
  <c r="S3" i="6" s="1"/>
  <c r="D8" i="6" s="1"/>
  <c r="F3" i="3"/>
  <c r="G3" i="3" s="1"/>
  <c r="E10" i="3" s="1"/>
  <c r="C5" i="3"/>
  <c r="K3" i="4"/>
  <c r="L3" i="4" s="1"/>
  <c r="U3" i="4" s="1"/>
  <c r="J7" i="4" s="1"/>
  <c r="F3" i="4"/>
  <c r="S3" i="4" s="1"/>
  <c r="D6" i="4" s="1"/>
  <c r="C3" i="4"/>
  <c r="L4" i="3"/>
  <c r="L14" i="3"/>
  <c r="L28" i="3"/>
  <c r="L9" i="3"/>
  <c r="L23" i="3"/>
  <c r="L29" i="3"/>
  <c r="L20" i="3"/>
  <c r="L6" i="3"/>
  <c r="L5" i="3"/>
  <c r="L16" i="3"/>
  <c r="L11" i="3"/>
  <c r="L26" i="3"/>
  <c r="L10" i="3"/>
  <c r="L12" i="3"/>
  <c r="L19" i="3"/>
  <c r="L15" i="3"/>
  <c r="L7" i="3"/>
  <c r="L24" i="3"/>
  <c r="L21" i="3"/>
  <c r="L25" i="3"/>
  <c r="L30" i="3"/>
  <c r="L31" i="3"/>
  <c r="L17" i="3"/>
  <c r="L22" i="3"/>
  <c r="L8" i="3"/>
  <c r="L27" i="3"/>
  <c r="L13" i="3"/>
  <c r="L18" i="3"/>
  <c r="L32" i="3"/>
  <c r="D3" i="2"/>
  <c r="E3" i="2" s="1"/>
  <c r="J3" i="2"/>
  <c r="K3" i="2" s="1"/>
  <c r="F3" i="1"/>
  <c r="G3" i="1" s="1"/>
  <c r="A31" i="1"/>
  <c r="A30" i="1"/>
  <c r="A29" i="1"/>
  <c r="A28" i="1"/>
  <c r="A27" i="1"/>
  <c r="A26" i="1"/>
  <c r="A25" i="1"/>
  <c r="A24" i="1"/>
  <c r="A23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22" i="1"/>
  <c r="A3" i="1"/>
  <c r="E8" i="3" l="1"/>
  <c r="E17" i="3"/>
  <c r="E4" i="3"/>
  <c r="E7" i="3"/>
  <c r="E11" i="3"/>
  <c r="E13" i="3"/>
  <c r="E16" i="3"/>
  <c r="E30" i="3"/>
  <c r="E22" i="3"/>
  <c r="E19" i="3"/>
  <c r="E18" i="3"/>
  <c r="E9" i="3"/>
  <c r="E25" i="3"/>
  <c r="E24" i="3"/>
  <c r="E5" i="3"/>
  <c r="E3" i="3"/>
  <c r="E14" i="3"/>
  <c r="E20" i="3"/>
  <c r="E29" i="3"/>
  <c r="E31" i="3"/>
  <c r="E6" i="3"/>
  <c r="E15" i="3"/>
  <c r="E32" i="3"/>
  <c r="E12" i="3"/>
  <c r="E27" i="3"/>
  <c r="E26" i="3"/>
  <c r="E28" i="3"/>
  <c r="D16" i="6"/>
  <c r="D22" i="6"/>
  <c r="D19" i="6"/>
  <c r="D11" i="6"/>
  <c r="D12" i="6"/>
  <c r="D27" i="6"/>
  <c r="D26" i="6"/>
  <c r="D5" i="6"/>
  <c r="D15" i="6"/>
  <c r="D24" i="6"/>
  <c r="D4" i="6"/>
  <c r="D31" i="6"/>
  <c r="D32" i="6"/>
  <c r="D29" i="6"/>
  <c r="D9" i="6"/>
  <c r="D10" i="6"/>
  <c r="D14" i="6"/>
  <c r="D7" i="6"/>
  <c r="D25" i="6"/>
  <c r="D13" i="6"/>
  <c r="D23" i="6"/>
  <c r="D30" i="6"/>
  <c r="D18" i="6"/>
  <c r="D6" i="6"/>
  <c r="D20" i="6"/>
  <c r="D3" i="6"/>
  <c r="D28" i="6"/>
  <c r="D21" i="6"/>
  <c r="D17" i="6"/>
  <c r="J9" i="4"/>
  <c r="D9" i="4"/>
  <c r="D7" i="4"/>
  <c r="J6" i="4"/>
  <c r="J8" i="4"/>
  <c r="D8" i="4"/>
  <c r="E23" i="3"/>
  <c r="E21" i="3"/>
  <c r="J5" i="4"/>
  <c r="J4" i="4"/>
  <c r="J12" i="4"/>
  <c r="J10" i="4"/>
  <c r="J3" i="4"/>
  <c r="J14" i="4"/>
  <c r="J13" i="4"/>
  <c r="J11" i="4"/>
  <c r="D10" i="4"/>
  <c r="D3" i="4"/>
  <c r="D4" i="4"/>
  <c r="D11" i="4"/>
  <c r="D14" i="4"/>
  <c r="D13" i="4"/>
  <c r="D12" i="4"/>
  <c r="D5" i="4"/>
  <c r="B3" i="1"/>
  <c r="C3" i="1" s="1"/>
</calcChain>
</file>

<file path=xl/sharedStrings.xml><?xml version="1.0" encoding="utf-8"?>
<sst xmlns="http://schemas.openxmlformats.org/spreadsheetml/2006/main" count="87" uniqueCount="28">
  <si>
    <t>sensor data</t>
  </si>
  <si>
    <t>avg inches</t>
  </si>
  <si>
    <t>avg cm</t>
  </si>
  <si>
    <t>wood</t>
  </si>
  <si>
    <t>couch</t>
  </si>
  <si>
    <t>book</t>
  </si>
  <si>
    <t>sensor data
(inch)</t>
  </si>
  <si>
    <t>sensor data
(cm)</t>
  </si>
  <si>
    <t>offset sensor data
(cm)</t>
  </si>
  <si>
    <t>IR</t>
  </si>
  <si>
    <t>15 cm</t>
  </si>
  <si>
    <t>10 cm</t>
  </si>
  <si>
    <t>20 cm</t>
  </si>
  <si>
    <t>ultrasonic</t>
  </si>
  <si>
    <t>Ultrasonic</t>
  </si>
  <si>
    <t>(i-0.5/n</t>
  </si>
  <si>
    <t xml:space="preserve"> z score</t>
  </si>
  <si>
    <t>Ultrasonic Sensor data
(cm)</t>
  </si>
  <si>
    <t>Infrared sensor data
(cm)</t>
  </si>
  <si>
    <t>Infrared Sensor data
(cm)</t>
  </si>
  <si>
    <t>Ultrasonic Calibrated data
(cm)</t>
  </si>
  <si>
    <t>Infrared Calibrated data
(cm)</t>
  </si>
  <si>
    <t>Accuracy</t>
  </si>
  <si>
    <t>Mean Average</t>
  </si>
  <si>
    <t>Standard Deviation</t>
  </si>
  <si>
    <t>Precision</t>
  </si>
  <si>
    <t>Relative Percent Difference</t>
  </si>
  <si>
    <t>Actual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</si>
</sst>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'q-q'!$D$37:$D$66</c:f>
              <c:numCache>
                <c:formatCode>General</c:formatCode>
                <c:ptCount val="30"/>
                <c:pt idx="0">
                  <c:v>-2.128045234184984</c:v>
                </c:pt>
                <c:pt idx="1">
                  <c:v>-1.6448536269514726</c:v>
                </c:pt>
                <c:pt idx="2">
                  <c:v>-1.3829941271006392</c:v>
                </c:pt>
                <c:pt idx="3">
                  <c:v>-1.1918161716813944</c:v>
                </c:pt>
                <c:pt idx="4">
                  <c:v>-1.0364333894937898</c:v>
                </c:pt>
                <c:pt idx="5">
                  <c:v>-0.90273479164386372</c:v>
                </c:pt>
                <c:pt idx="6">
                  <c:v>-0.78350037538977446</c:v>
                </c:pt>
                <c:pt idx="7">
                  <c:v>-0.67448975019608193</c:v>
                </c:pt>
                <c:pt idx="8">
                  <c:v>-0.57296754849546372</c:v>
                </c:pt>
                <c:pt idx="9">
                  <c:v>-0.47704042848944361</c:v>
                </c:pt>
                <c:pt idx="10">
                  <c:v>-0.38532046640756784</c:v>
                </c:pt>
                <c:pt idx="11">
                  <c:v>-0.29673783825989802</c:v>
                </c:pt>
                <c:pt idx="12">
                  <c:v>-0.21042839424792467</c:v>
                </c:pt>
                <c:pt idx="13">
                  <c:v>-0.12566134685507402</c:v>
                </c:pt>
                <c:pt idx="14">
                  <c:v>-4.178929781645381E-2</c:v>
                </c:pt>
                <c:pt idx="15">
                  <c:v>4.1789297816453949E-2</c:v>
                </c:pt>
                <c:pt idx="16">
                  <c:v>0.12566134685507416</c:v>
                </c:pt>
                <c:pt idx="17">
                  <c:v>0.21042839424792484</c:v>
                </c:pt>
                <c:pt idx="18">
                  <c:v>0.29673783825989819</c:v>
                </c:pt>
                <c:pt idx="19">
                  <c:v>0.38532046640756784</c:v>
                </c:pt>
                <c:pt idx="20">
                  <c:v>0.47704042848944361</c:v>
                </c:pt>
                <c:pt idx="21">
                  <c:v>0.57296754849546372</c:v>
                </c:pt>
                <c:pt idx="22">
                  <c:v>0.67448975019608193</c:v>
                </c:pt>
                <c:pt idx="23">
                  <c:v>0.78350037538977446</c:v>
                </c:pt>
                <c:pt idx="24">
                  <c:v>0.90273479164386372</c:v>
                </c:pt>
                <c:pt idx="25">
                  <c:v>1.0364333894937898</c:v>
                </c:pt>
                <c:pt idx="26">
                  <c:v>1.1918161716813944</c:v>
                </c:pt>
                <c:pt idx="27">
                  <c:v>1.3829941271006372</c:v>
                </c:pt>
                <c:pt idx="28">
                  <c:v>1.6448536269514715</c:v>
                </c:pt>
                <c:pt idx="29">
                  <c:v>2.128045234184984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E-4472-8C21-23AD4D289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837551"/>
        <c:axId val="1156837967"/>
      </c:scatterChart>
      <c:valAx>
        <c:axId val="115683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37967"/>
        <c:crosses val="autoZero"/>
        <c:crossBetween val="midCat"/>
      </c:valAx>
      <c:valAx>
        <c:axId val="11568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3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Ultrasonic Linear Calibration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curve'!$G$1</c:f>
              <c:strCache>
                <c:ptCount val="1"/>
                <c:pt idx="0">
                  <c:v>Ultrasonic Calibrated data
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curve'!$B$2:$B$31</c:f>
              <c:numCache>
                <c:formatCode>0.00</c:formatCode>
                <c:ptCount val="30"/>
                <c:pt idx="0">
                  <c:v>13.49375</c:v>
                </c:pt>
                <c:pt idx="1">
                  <c:v>13.6525</c:v>
                </c:pt>
                <c:pt idx="2">
                  <c:v>13.335000000000001</c:v>
                </c:pt>
                <c:pt idx="3">
                  <c:v>14.208125000000001</c:v>
                </c:pt>
                <c:pt idx="4">
                  <c:v>13.0175</c:v>
                </c:pt>
                <c:pt idx="5">
                  <c:v>12.7</c:v>
                </c:pt>
                <c:pt idx="6">
                  <c:v>13.6525</c:v>
                </c:pt>
                <c:pt idx="7">
                  <c:v>13.17625</c:v>
                </c:pt>
                <c:pt idx="8">
                  <c:v>13.096875000000001</c:v>
                </c:pt>
                <c:pt idx="9">
                  <c:v>12.3825</c:v>
                </c:pt>
                <c:pt idx="10">
                  <c:v>12.858750000000001</c:v>
                </c:pt>
                <c:pt idx="11">
                  <c:v>12.3825</c:v>
                </c:pt>
                <c:pt idx="12">
                  <c:v>12.858750000000001</c:v>
                </c:pt>
                <c:pt idx="13">
                  <c:v>12.3825</c:v>
                </c:pt>
                <c:pt idx="14">
                  <c:v>13.731875</c:v>
                </c:pt>
                <c:pt idx="15">
                  <c:v>15.001875</c:v>
                </c:pt>
                <c:pt idx="16">
                  <c:v>13.0175</c:v>
                </c:pt>
                <c:pt idx="17">
                  <c:v>13.335000000000001</c:v>
                </c:pt>
                <c:pt idx="18">
                  <c:v>13.0175</c:v>
                </c:pt>
                <c:pt idx="19">
                  <c:v>13.49375</c:v>
                </c:pt>
                <c:pt idx="20">
                  <c:v>12.858750000000001</c:v>
                </c:pt>
                <c:pt idx="21">
                  <c:v>13.0175</c:v>
                </c:pt>
                <c:pt idx="22">
                  <c:v>13.49375</c:v>
                </c:pt>
                <c:pt idx="23">
                  <c:v>13.255625</c:v>
                </c:pt>
                <c:pt idx="24">
                  <c:v>13.17625</c:v>
                </c:pt>
                <c:pt idx="25">
                  <c:v>13.335000000000001</c:v>
                </c:pt>
                <c:pt idx="26">
                  <c:v>14.922499999999999</c:v>
                </c:pt>
                <c:pt idx="27">
                  <c:v>13.096875000000001</c:v>
                </c:pt>
                <c:pt idx="28">
                  <c:v>14.922499999999999</c:v>
                </c:pt>
                <c:pt idx="29">
                  <c:v>13.49375</c:v>
                </c:pt>
              </c:numCache>
            </c:numRef>
          </c:xVal>
          <c:yVal>
            <c:numRef>
              <c:f>'calibration curve'!$G$2:$G$31</c:f>
              <c:numCache>
                <c:formatCode>0.00</c:formatCode>
                <c:ptCount val="30"/>
                <c:pt idx="0">
                  <c:v>15.148166666666667</c:v>
                </c:pt>
                <c:pt idx="1">
                  <c:v>15.306916666666666</c:v>
                </c:pt>
                <c:pt idx="2">
                  <c:v>14.989416666666667</c:v>
                </c:pt>
                <c:pt idx="3">
                  <c:v>15.862541666666667</c:v>
                </c:pt>
                <c:pt idx="4">
                  <c:v>14.671916666666666</c:v>
                </c:pt>
                <c:pt idx="5">
                  <c:v>14.354416666666665</c:v>
                </c:pt>
                <c:pt idx="6">
                  <c:v>15.306916666666666</c:v>
                </c:pt>
                <c:pt idx="7">
                  <c:v>14.830666666666666</c:v>
                </c:pt>
                <c:pt idx="8">
                  <c:v>14.751291666666667</c:v>
                </c:pt>
                <c:pt idx="9">
                  <c:v>14.036916666666666</c:v>
                </c:pt>
                <c:pt idx="10">
                  <c:v>14.513166666666667</c:v>
                </c:pt>
                <c:pt idx="11">
                  <c:v>14.036916666666666</c:v>
                </c:pt>
                <c:pt idx="12">
                  <c:v>14.513166666666667</c:v>
                </c:pt>
                <c:pt idx="13">
                  <c:v>14.036916666666666</c:v>
                </c:pt>
                <c:pt idx="14">
                  <c:v>15.386291666666667</c:v>
                </c:pt>
                <c:pt idx="15">
                  <c:v>16.656291666666668</c:v>
                </c:pt>
                <c:pt idx="16">
                  <c:v>14.671916666666666</c:v>
                </c:pt>
                <c:pt idx="17">
                  <c:v>14.989416666666667</c:v>
                </c:pt>
                <c:pt idx="18">
                  <c:v>14.671916666666666</c:v>
                </c:pt>
                <c:pt idx="19">
                  <c:v>15.148166666666667</c:v>
                </c:pt>
                <c:pt idx="20">
                  <c:v>14.513166666666667</c:v>
                </c:pt>
                <c:pt idx="21">
                  <c:v>14.671916666666666</c:v>
                </c:pt>
                <c:pt idx="22">
                  <c:v>15.148166666666667</c:v>
                </c:pt>
                <c:pt idx="23">
                  <c:v>14.910041666666666</c:v>
                </c:pt>
                <c:pt idx="24">
                  <c:v>14.830666666666666</c:v>
                </c:pt>
                <c:pt idx="25">
                  <c:v>14.989416666666667</c:v>
                </c:pt>
                <c:pt idx="26">
                  <c:v>16.576916666666666</c:v>
                </c:pt>
                <c:pt idx="27">
                  <c:v>14.751291666666667</c:v>
                </c:pt>
                <c:pt idx="28">
                  <c:v>16.576916666666666</c:v>
                </c:pt>
                <c:pt idx="29">
                  <c:v>15.148166666666667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A-4E0E-B510-0684D782495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95151455"/>
        <c:axId val="995157695"/>
      </c:scatterChart>
      <c:valAx>
        <c:axId val="995151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 Data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57695"/>
        <c:crosses val="autoZero"/>
        <c:crossBetween val="midCat"/>
      </c:valAx>
      <c:valAx>
        <c:axId val="9951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Calibrated Data(cm)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5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Infrared Linear 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curve'!$M$1</c:f>
              <c:strCache>
                <c:ptCount val="1"/>
                <c:pt idx="0">
                  <c:v>Infrared Calibrated data
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065938243505773E-2"/>
                  <c:y val="0.1240991917957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'calibration curve'!$H$2:$H$31</c:f>
              <c:numCache>
                <c:formatCode>0.00</c:formatCode>
                <c:ptCount val="30"/>
                <c:pt idx="0">
                  <c:v>16.637</c:v>
                </c:pt>
                <c:pt idx="1">
                  <c:v>16.896080000000001</c:v>
                </c:pt>
                <c:pt idx="2">
                  <c:v>17.734280000000002</c:v>
                </c:pt>
                <c:pt idx="3">
                  <c:v>17.226279999999999</c:v>
                </c:pt>
                <c:pt idx="4">
                  <c:v>15.7988</c:v>
                </c:pt>
                <c:pt idx="5">
                  <c:v>12.98448</c:v>
                </c:pt>
                <c:pt idx="6">
                  <c:v>14.42212</c:v>
                </c:pt>
                <c:pt idx="7">
                  <c:v>13.51534</c:v>
                </c:pt>
                <c:pt idx="8">
                  <c:v>16.90624</c:v>
                </c:pt>
                <c:pt idx="9">
                  <c:v>19.202400000000001</c:v>
                </c:pt>
                <c:pt idx="10">
                  <c:v>18.923000000000002</c:v>
                </c:pt>
                <c:pt idx="11">
                  <c:v>17.653000000000002</c:v>
                </c:pt>
                <c:pt idx="12">
                  <c:v>17.8308</c:v>
                </c:pt>
                <c:pt idx="13">
                  <c:v>18.0594</c:v>
                </c:pt>
                <c:pt idx="14">
                  <c:v>17.399000000000001</c:v>
                </c:pt>
                <c:pt idx="15">
                  <c:v>17.2212</c:v>
                </c:pt>
                <c:pt idx="16">
                  <c:v>15.836900000000002</c:v>
                </c:pt>
                <c:pt idx="17">
                  <c:v>17.774920000000002</c:v>
                </c:pt>
                <c:pt idx="18">
                  <c:v>19.3675</c:v>
                </c:pt>
                <c:pt idx="19">
                  <c:v>20.193000000000001</c:v>
                </c:pt>
                <c:pt idx="20">
                  <c:v>17.8308</c:v>
                </c:pt>
                <c:pt idx="21">
                  <c:v>18.923000000000002</c:v>
                </c:pt>
                <c:pt idx="22">
                  <c:v>19.47672</c:v>
                </c:pt>
                <c:pt idx="23">
                  <c:v>20.904200000000003</c:v>
                </c:pt>
                <c:pt idx="24">
                  <c:v>19.431000000000001</c:v>
                </c:pt>
                <c:pt idx="25">
                  <c:v>20.573999999999998</c:v>
                </c:pt>
                <c:pt idx="26">
                  <c:v>17.861280000000001</c:v>
                </c:pt>
                <c:pt idx="27">
                  <c:v>18.06194</c:v>
                </c:pt>
                <c:pt idx="28">
                  <c:v>16.629380000000001</c:v>
                </c:pt>
                <c:pt idx="29">
                  <c:v>17.231359999999999</c:v>
                </c:pt>
              </c:numCache>
            </c:numRef>
          </c:xVal>
          <c:yVal>
            <c:numRef>
              <c:f>'calibration curve'!$M$2:$M$31</c:f>
              <c:numCache>
                <c:formatCode>0.00</c:formatCode>
                <c:ptCount val="30"/>
                <c:pt idx="0">
                  <c:v>14.020152666666668</c:v>
                </c:pt>
                <c:pt idx="1">
                  <c:v>14.279232666666669</c:v>
                </c:pt>
                <c:pt idx="2">
                  <c:v>15.117432666666669</c:v>
                </c:pt>
                <c:pt idx="3">
                  <c:v>14.609432666666667</c:v>
                </c:pt>
                <c:pt idx="4">
                  <c:v>13.181952666666668</c:v>
                </c:pt>
                <c:pt idx="5">
                  <c:v>10.367632666666667</c:v>
                </c:pt>
                <c:pt idx="6">
                  <c:v>11.805272666666667</c:v>
                </c:pt>
                <c:pt idx="7">
                  <c:v>10.898492666666668</c:v>
                </c:pt>
                <c:pt idx="8">
                  <c:v>14.289392666666668</c:v>
                </c:pt>
                <c:pt idx="9">
                  <c:v>16.585552666666668</c:v>
                </c:pt>
                <c:pt idx="10">
                  <c:v>16.306152666666669</c:v>
                </c:pt>
                <c:pt idx="11">
                  <c:v>15.03615266666667</c:v>
                </c:pt>
                <c:pt idx="12">
                  <c:v>15.213952666666668</c:v>
                </c:pt>
                <c:pt idx="13">
                  <c:v>15.442552666666668</c:v>
                </c:pt>
                <c:pt idx="14">
                  <c:v>14.782152666666668</c:v>
                </c:pt>
                <c:pt idx="15">
                  <c:v>14.604352666666667</c:v>
                </c:pt>
                <c:pt idx="16">
                  <c:v>13.220052666666669</c:v>
                </c:pt>
                <c:pt idx="17">
                  <c:v>15.158072666666669</c:v>
                </c:pt>
                <c:pt idx="18">
                  <c:v>16.750652666666667</c:v>
                </c:pt>
                <c:pt idx="19">
                  <c:v>17.576152666666669</c:v>
                </c:pt>
                <c:pt idx="20">
                  <c:v>15.213952666666668</c:v>
                </c:pt>
                <c:pt idx="21">
                  <c:v>16.306152666666669</c:v>
                </c:pt>
                <c:pt idx="22">
                  <c:v>16.859872666666668</c:v>
                </c:pt>
                <c:pt idx="23">
                  <c:v>18.287352666666671</c:v>
                </c:pt>
                <c:pt idx="24">
                  <c:v>16.814152666666669</c:v>
                </c:pt>
                <c:pt idx="25">
                  <c:v>17.957152666666666</c:v>
                </c:pt>
                <c:pt idx="26">
                  <c:v>15.244432666666668</c:v>
                </c:pt>
                <c:pt idx="27">
                  <c:v>15.445092666666667</c:v>
                </c:pt>
                <c:pt idx="28">
                  <c:v>14.012532666666669</c:v>
                </c:pt>
                <c:pt idx="29">
                  <c:v>14.614512666666666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19-4A57-AD3C-A68E602E7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630671"/>
        <c:axId val="789651471"/>
      </c:scatterChart>
      <c:valAx>
        <c:axId val="78963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Standard Data (cm)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51471"/>
        <c:crosses val="autoZero"/>
        <c:crossBetween val="midCat"/>
      </c:valAx>
      <c:valAx>
        <c:axId val="78965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Calibrated Data(cm)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3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41</xdr:row>
      <xdr:rowOff>57150</xdr:rowOff>
    </xdr:from>
    <xdr:to>
      <xdr:col>18</xdr:col>
      <xdr:colOff>441325</xdr:colOff>
      <xdr:row>56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0C01A0-1C24-B758-90F7-9C04E5395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558271</xdr:colOff>
      <xdr:row>2</xdr:row>
      <xdr:rowOff>80961</xdr:rowOff>
    </xdr:from>
    <xdr:to>
      <xdr:col>24</xdr:col>
      <xdr:colOff>317500</xdr:colOff>
      <xdr:row>18</xdr:row>
      <xdr:rowOff>121707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054E1A-69B9-1835-BBEE-0119BAA4C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568853</xdr:colOff>
      <xdr:row>20</xdr:row>
      <xdr:rowOff>28046</xdr:rowOff>
    </xdr:from>
    <xdr:to>
      <xdr:col>24</xdr:col>
      <xdr:colOff>375708</xdr:colOff>
      <xdr:row>36</xdr:row>
      <xdr:rowOff>116417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5F0259-8877-658B-F987-E748F360A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7C12C-D970-4EA1-AA0A-B3D5C97E8F52}">
  <dimension ref="A1:C34"/>
  <sheetViews>
    <sheetView workbookViewId="0">
      <selection activeCell="Z23" sqref="Z23"/>
    </sheetView>
  </sheetViews>
  <sheetFormatPr defaultRowHeight="14.5" x14ac:dyDescent="0.35"/>
  <cols>
    <col min="1" max="1" width="8.7265625" style="3"/>
    <col min="2" max="3" width="10.54296875" style="3" bestFit="1" customWidth="1"/>
    <col min="4" max="16384" width="8.7265625" style="3"/>
  </cols>
  <sheetData>
    <row r="1" spans="1:3" x14ac:dyDescent="0.35">
      <c r="B1" s="2" t="s">
        <v>13</v>
      </c>
      <c r="C1" s="2" t="s">
        <v>9</v>
      </c>
    </row>
    <row r="2" spans="1:3" ht="29" x14ac:dyDescent="0.35">
      <c r="B2" s="4" t="s">
        <v>6</v>
      </c>
      <c r="C2" s="4" t="s">
        <v>6</v>
      </c>
    </row>
    <row r="3" spans="1:3" x14ac:dyDescent="0.35">
      <c r="A3" s="14"/>
      <c r="B3" s="12">
        <v>9.7030799597464643</v>
      </c>
      <c r="C3" s="11">
        <v>8.6423108754074569</v>
      </c>
    </row>
    <row r="4" spans="1:3" x14ac:dyDescent="0.35">
      <c r="A4" s="14"/>
      <c r="B4" s="12">
        <v>9.8542172954631848</v>
      </c>
      <c r="C4" s="11">
        <v>9.3803385461489608</v>
      </c>
    </row>
    <row r="5" spans="1:3" x14ac:dyDescent="0.35">
      <c r="A5" s="14"/>
      <c r="B5" s="12">
        <v>9.9904998259345579</v>
      </c>
      <c r="C5" s="11">
        <v>9.7506325057067507</v>
      </c>
    </row>
    <row r="6" spans="1:3" x14ac:dyDescent="0.35">
      <c r="A6" s="14"/>
      <c r="B6" s="12">
        <v>10.036625527403659</v>
      </c>
      <c r="C6" s="11">
        <v>9.761605940366243</v>
      </c>
    </row>
    <row r="7" spans="1:3" x14ac:dyDescent="0.35">
      <c r="A7" s="14"/>
      <c r="B7" s="12">
        <v>10.143600915245427</v>
      </c>
      <c r="C7" s="11">
        <v>10.343918774006022</v>
      </c>
    </row>
    <row r="8" spans="1:3" x14ac:dyDescent="0.35">
      <c r="A8" s="14"/>
      <c r="B8" s="12">
        <v>10.354557332047694</v>
      </c>
      <c r="C8" s="11">
        <v>11.533978003064052</v>
      </c>
    </row>
    <row r="9" spans="1:3" x14ac:dyDescent="0.35">
      <c r="A9" s="14"/>
      <c r="B9" s="12">
        <v>10.550123444744232</v>
      </c>
      <c r="C9" s="11">
        <v>11.719787474193591</v>
      </c>
    </row>
    <row r="10" spans="1:3" x14ac:dyDescent="0.35">
      <c r="A10" s="14"/>
      <c r="B10" s="12">
        <v>10.865997346095698</v>
      </c>
      <c r="C10" s="11">
        <v>12.053994655420368</v>
      </c>
    </row>
    <row r="11" spans="1:3" x14ac:dyDescent="0.35">
      <c r="A11" s="14"/>
      <c r="B11" s="12">
        <v>10.970998061344709</v>
      </c>
      <c r="C11" s="11">
        <v>12.872090732644761</v>
      </c>
    </row>
    <row r="12" spans="1:3" x14ac:dyDescent="0.35">
      <c r="A12" s="14"/>
      <c r="B12" s="5">
        <v>14.036916666666666</v>
      </c>
      <c r="C12" s="5">
        <v>15.836900000000002</v>
      </c>
    </row>
    <row r="13" spans="1:3" x14ac:dyDescent="0.35">
      <c r="A13" s="14"/>
      <c r="B13" s="5">
        <v>14.036916666666666</v>
      </c>
      <c r="C13" s="5">
        <v>16.637</v>
      </c>
    </row>
    <row r="14" spans="1:3" x14ac:dyDescent="0.35">
      <c r="A14" s="14"/>
      <c r="B14" s="5">
        <v>14.036916666666666</v>
      </c>
      <c r="C14" s="5">
        <v>17.2212</v>
      </c>
    </row>
    <row r="15" spans="1:3" x14ac:dyDescent="0.35">
      <c r="A15" s="15"/>
      <c r="B15" s="7">
        <v>14.354416666666665</v>
      </c>
      <c r="C15" s="7">
        <v>17.231359999999999</v>
      </c>
    </row>
    <row r="16" spans="1:3" x14ac:dyDescent="0.35">
      <c r="A16" s="15"/>
      <c r="B16" s="7">
        <v>14.513166666666667</v>
      </c>
      <c r="C16" s="7">
        <v>17.653000000000002</v>
      </c>
    </row>
    <row r="17" spans="1:3" x14ac:dyDescent="0.35">
      <c r="A17" s="15"/>
      <c r="B17" s="7">
        <v>14.513166666666667</v>
      </c>
      <c r="C17" s="7">
        <v>17.653000000000002</v>
      </c>
    </row>
    <row r="18" spans="1:3" x14ac:dyDescent="0.35">
      <c r="A18" s="15"/>
      <c r="B18" s="7">
        <v>14.671916666666666</v>
      </c>
      <c r="C18" s="7">
        <v>17.8308</v>
      </c>
    </row>
    <row r="19" spans="1:3" x14ac:dyDescent="0.35">
      <c r="A19" s="15"/>
      <c r="B19" s="7">
        <v>14.751291666666667</v>
      </c>
      <c r="C19" s="7">
        <v>17.8308</v>
      </c>
    </row>
    <row r="20" spans="1:3" x14ac:dyDescent="0.35">
      <c r="A20" s="15"/>
      <c r="B20" s="7">
        <v>14.830666666666666</v>
      </c>
      <c r="C20" s="7">
        <v>18.0594</v>
      </c>
    </row>
    <row r="21" spans="1:3" x14ac:dyDescent="0.35">
      <c r="A21" s="15"/>
      <c r="B21" s="7">
        <v>15.306916666666666</v>
      </c>
      <c r="C21" s="9">
        <v>18.496999752044765</v>
      </c>
    </row>
    <row r="22" spans="1:3" x14ac:dyDescent="0.35">
      <c r="A22" s="15"/>
      <c r="B22" s="7">
        <v>15.386291666666667</v>
      </c>
      <c r="C22" s="9">
        <v>18.8</v>
      </c>
    </row>
    <row r="23" spans="1:3" x14ac:dyDescent="0.35">
      <c r="A23" s="6"/>
      <c r="B23" s="7">
        <v>16.656291666666668</v>
      </c>
      <c r="C23" s="9">
        <v>18.841059359004038</v>
      </c>
    </row>
    <row r="24" spans="1:3" x14ac:dyDescent="0.35">
      <c r="A24" s="15"/>
      <c r="B24" s="9">
        <v>19.955008133649727</v>
      </c>
      <c r="C24" s="7">
        <v>18.923000000000002</v>
      </c>
    </row>
    <row r="25" spans="1:3" x14ac:dyDescent="0.35">
      <c r="A25" s="15"/>
      <c r="B25" s="9">
        <v>20.216701488514463</v>
      </c>
      <c r="C25" s="7">
        <v>18.923000000000002</v>
      </c>
    </row>
    <row r="26" spans="1:3" x14ac:dyDescent="0.35">
      <c r="A26" s="15"/>
      <c r="B26" s="9">
        <v>20.332028451403307</v>
      </c>
      <c r="C26" s="7">
        <v>19.202400000000001</v>
      </c>
    </row>
    <row r="27" spans="1:3" x14ac:dyDescent="0.35">
      <c r="A27" s="15"/>
      <c r="B27" s="9">
        <v>20.410239101019386</v>
      </c>
      <c r="C27" s="9">
        <v>19.301621897574122</v>
      </c>
    </row>
    <row r="28" spans="1:3" x14ac:dyDescent="0.35">
      <c r="A28" s="15"/>
      <c r="B28" s="9">
        <v>20.492893868421692</v>
      </c>
      <c r="C28" s="9">
        <v>19.33735592822887</v>
      </c>
    </row>
    <row r="29" spans="1:3" x14ac:dyDescent="0.35">
      <c r="A29" s="15"/>
      <c r="B29" s="9">
        <v>20.928683435037456</v>
      </c>
      <c r="C29" s="9">
        <v>19.7</v>
      </c>
    </row>
    <row r="30" spans="1:3" x14ac:dyDescent="0.35">
      <c r="A30" s="15"/>
      <c r="B30" s="9">
        <v>21.011525868719001</v>
      </c>
      <c r="C30" s="9">
        <v>19.940854295746938</v>
      </c>
    </row>
    <row r="31" spans="1:3" x14ac:dyDescent="0.35">
      <c r="B31" s="9">
        <v>21.44112065584493</v>
      </c>
      <c r="C31" s="9">
        <v>20.220378159448234</v>
      </c>
    </row>
    <row r="32" spans="1:3" x14ac:dyDescent="0.35">
      <c r="B32" s="9">
        <v>21.779775736595795</v>
      </c>
      <c r="C32" s="9">
        <v>20.91753668830059</v>
      </c>
    </row>
    <row r="33" spans="2:3" x14ac:dyDescent="0.35">
      <c r="B33" s="9">
        <v>21.843697537426696</v>
      </c>
      <c r="C33" s="9">
        <v>22.668788489187236</v>
      </c>
    </row>
    <row r="34" spans="2:3" x14ac:dyDescent="0.35">
      <c r="B34" s="9">
        <v>21.918643427843353</v>
      </c>
      <c r="C34" s="9">
        <v>23.15</v>
      </c>
    </row>
  </sheetData>
  <sortState xmlns:xlrd2="http://schemas.microsoft.com/office/spreadsheetml/2017/richdata2" ref="B3:B34">
    <sortCondition ref="B3:B34"/>
  </sortState>
  <mergeCells count="3">
    <mergeCell ref="A3:A14"/>
    <mergeCell ref="A15:A22"/>
    <mergeCell ref="A24:A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F4378-8EDA-4D6C-A3C3-B3EED9839D43}">
  <dimension ref="A1:U66"/>
  <sheetViews>
    <sheetView topLeftCell="A19" workbookViewId="0">
      <selection activeCell="K49" sqref="K49"/>
    </sheetView>
  </sheetViews>
  <sheetFormatPr defaultRowHeight="14.5" x14ac:dyDescent="0.35"/>
  <cols>
    <col min="1" max="1" width="8.7265625" style="3"/>
    <col min="2" max="2" width="10.54296875" style="3" bestFit="1" customWidth="1"/>
    <col min="3" max="4" width="15.26953125" style="3" customWidth="1"/>
    <col min="5" max="5" width="19.7265625" style="3" customWidth="1"/>
    <col min="6" max="6" width="11.81640625" style="3" bestFit="1" customWidth="1"/>
    <col min="7" max="7" width="8.7265625" style="3"/>
    <col min="8" max="8" width="10.54296875" style="3" bestFit="1" customWidth="1"/>
    <col min="9" max="10" width="10.54296875" style="3" customWidth="1"/>
    <col min="11" max="12" width="11.81640625" style="3" bestFit="1" customWidth="1"/>
    <col min="13" max="16384" width="8.7265625" style="3"/>
  </cols>
  <sheetData>
    <row r="1" spans="2:21" x14ac:dyDescent="0.35">
      <c r="B1" s="2" t="s">
        <v>3</v>
      </c>
      <c r="C1" s="2"/>
      <c r="D1" s="2"/>
      <c r="H1" s="2" t="s">
        <v>9</v>
      </c>
      <c r="I1" s="2"/>
      <c r="J1" s="2"/>
    </row>
    <row r="2" spans="2:21" ht="43.5" x14ac:dyDescent="0.35">
      <c r="B2" s="4" t="s">
        <v>6</v>
      </c>
      <c r="C2" s="4" t="s">
        <v>7</v>
      </c>
      <c r="D2" s="4" t="s">
        <v>8</v>
      </c>
      <c r="E2" s="5" t="s">
        <v>1</v>
      </c>
      <c r="F2" s="5" t="s">
        <v>2</v>
      </c>
      <c r="G2" s="5"/>
      <c r="H2" s="4" t="s">
        <v>6</v>
      </c>
      <c r="I2" s="4" t="s">
        <v>7</v>
      </c>
      <c r="J2" s="4" t="s">
        <v>8</v>
      </c>
      <c r="K2" s="5" t="s">
        <v>1</v>
      </c>
      <c r="L2" s="5" t="s">
        <v>2</v>
      </c>
    </row>
    <row r="3" spans="2:21" x14ac:dyDescent="0.35">
      <c r="B3" s="5">
        <f>5+(10/32)</f>
        <v>5.3125</v>
      </c>
      <c r="C3" s="5">
        <f>B3*$Q$3</f>
        <v>13.49375</v>
      </c>
      <c r="D3" s="5">
        <f>C3+$S$3</f>
        <v>4.8720675000000124</v>
      </c>
      <c r="E3" s="5">
        <f>AVERAGE(B:B)</f>
        <v>9.2998749999999948</v>
      </c>
      <c r="F3" s="5">
        <f>E3*2.54</f>
        <v>23.621682499999988</v>
      </c>
      <c r="G3" s="5"/>
      <c r="H3" s="5">
        <v>6.55</v>
      </c>
      <c r="I3" s="5">
        <f>H3*$Q$3</f>
        <v>16.637</v>
      </c>
      <c r="J3" s="5">
        <f>I3+$U$3</f>
        <v>14.020152666666668</v>
      </c>
      <c r="K3" s="5">
        <f>AVERAGE(H:H)</f>
        <v>6.935766666666666</v>
      </c>
      <c r="L3" s="5">
        <f>K3*2.54</f>
        <v>17.616847333333332</v>
      </c>
      <c r="Q3" s="3">
        <v>2.54</v>
      </c>
      <c r="S3" s="3">
        <f>15-F3</f>
        <v>-8.6216824999999879</v>
      </c>
      <c r="U3" s="3">
        <f>15-L3</f>
        <v>-2.6168473333333324</v>
      </c>
    </row>
    <row r="4" spans="2:21" x14ac:dyDescent="0.35">
      <c r="B4" s="5">
        <f>5+(12/32)</f>
        <v>5.375</v>
      </c>
      <c r="C4" s="5">
        <f t="shared" ref="C4:C32" si="0">B4*$Q$3</f>
        <v>13.6525</v>
      </c>
      <c r="D4" s="5">
        <f t="shared" ref="D4:D32" si="1">C4+$S$3</f>
        <v>5.0308175000000119</v>
      </c>
      <c r="E4" s="5"/>
      <c r="F4" s="5"/>
      <c r="G4" s="5"/>
      <c r="H4" s="5">
        <v>6.6520000000000001</v>
      </c>
      <c r="I4" s="5">
        <f t="shared" ref="I4:I32" si="2">H4*$Q$3</f>
        <v>16.896080000000001</v>
      </c>
      <c r="J4" s="5">
        <f t="shared" ref="J4:J32" si="3">I4+$U$3</f>
        <v>14.279232666666669</v>
      </c>
      <c r="K4" s="5"/>
      <c r="L4" s="5"/>
    </row>
    <row r="5" spans="2:21" x14ac:dyDescent="0.35">
      <c r="B5" s="5">
        <f>5+(8/32)</f>
        <v>5.25</v>
      </c>
      <c r="C5" s="5">
        <f t="shared" si="0"/>
        <v>13.335000000000001</v>
      </c>
      <c r="D5" s="5">
        <f t="shared" si="1"/>
        <v>4.7133175000000129</v>
      </c>
      <c r="E5" s="5"/>
      <c r="F5" s="5"/>
      <c r="G5" s="5"/>
      <c r="H5" s="5">
        <v>6.9820000000000002</v>
      </c>
      <c r="I5" s="5">
        <f t="shared" si="2"/>
        <v>17.734280000000002</v>
      </c>
      <c r="J5" s="5">
        <f t="shared" si="3"/>
        <v>15.117432666666669</v>
      </c>
      <c r="K5" s="5"/>
      <c r="L5" s="5"/>
    </row>
    <row r="6" spans="2:21" x14ac:dyDescent="0.35">
      <c r="B6" s="5">
        <f>5+(19/32)</f>
        <v>5.59375</v>
      </c>
      <c r="C6" s="5">
        <f t="shared" si="0"/>
        <v>14.208125000000001</v>
      </c>
      <c r="D6" s="5">
        <f t="shared" si="1"/>
        <v>5.5864425000000129</v>
      </c>
      <c r="E6" s="5"/>
      <c r="F6" s="5"/>
      <c r="G6" s="5"/>
      <c r="H6" s="5">
        <v>6.782</v>
      </c>
      <c r="I6" s="5">
        <f t="shared" si="2"/>
        <v>17.226279999999999</v>
      </c>
      <c r="J6" s="5">
        <f t="shared" si="3"/>
        <v>14.609432666666667</v>
      </c>
      <c r="K6" s="5"/>
      <c r="L6" s="5"/>
    </row>
    <row r="7" spans="2:21" x14ac:dyDescent="0.35">
      <c r="B7" s="5">
        <f>5+(4/32)</f>
        <v>5.125</v>
      </c>
      <c r="C7" s="5">
        <f t="shared" si="0"/>
        <v>13.0175</v>
      </c>
      <c r="D7" s="5">
        <f t="shared" si="1"/>
        <v>4.3958175000000121</v>
      </c>
      <c r="E7" s="5"/>
      <c r="F7" s="5"/>
      <c r="G7" s="5"/>
      <c r="H7" s="5">
        <v>6.22</v>
      </c>
      <c r="I7" s="5">
        <f t="shared" si="2"/>
        <v>15.7988</v>
      </c>
      <c r="J7" s="5">
        <f t="shared" si="3"/>
        <v>13.181952666666668</v>
      </c>
      <c r="K7" s="5"/>
      <c r="L7" s="5"/>
    </row>
    <row r="8" spans="2:21" x14ac:dyDescent="0.35">
      <c r="B8" s="5">
        <f>5</f>
        <v>5</v>
      </c>
      <c r="C8" s="5">
        <f t="shared" si="0"/>
        <v>12.7</v>
      </c>
      <c r="D8" s="5">
        <f t="shared" si="1"/>
        <v>4.0783175000000114</v>
      </c>
      <c r="E8" s="5"/>
      <c r="F8" s="5"/>
      <c r="G8" s="5"/>
      <c r="H8" s="5">
        <v>5.1120000000000001</v>
      </c>
      <c r="I8" s="5">
        <f t="shared" si="2"/>
        <v>12.98448</v>
      </c>
      <c r="J8" s="5">
        <f t="shared" si="3"/>
        <v>10.367632666666667</v>
      </c>
      <c r="K8" s="5"/>
      <c r="L8" s="5"/>
    </row>
    <row r="9" spans="2:21" x14ac:dyDescent="0.35">
      <c r="B9" s="5">
        <f>5+(12/32)</f>
        <v>5.375</v>
      </c>
      <c r="C9" s="5">
        <f t="shared" si="0"/>
        <v>13.6525</v>
      </c>
      <c r="D9" s="5">
        <f t="shared" si="1"/>
        <v>5.0308175000000119</v>
      </c>
      <c r="E9" s="5"/>
      <c r="F9" s="5"/>
      <c r="G9" s="5"/>
      <c r="H9" s="5">
        <v>5.6779999999999999</v>
      </c>
      <c r="I9" s="5">
        <f t="shared" si="2"/>
        <v>14.42212</v>
      </c>
      <c r="J9" s="5">
        <f t="shared" si="3"/>
        <v>11.805272666666667</v>
      </c>
      <c r="K9" s="5"/>
      <c r="L9" s="5"/>
    </row>
    <row r="10" spans="2:21" x14ac:dyDescent="0.35">
      <c r="B10" s="5">
        <f>5+(6/32)</f>
        <v>5.1875</v>
      </c>
      <c r="C10" s="5">
        <f t="shared" si="0"/>
        <v>13.17625</v>
      </c>
      <c r="D10" s="5">
        <f t="shared" si="1"/>
        <v>4.5545675000000116</v>
      </c>
      <c r="E10" s="5"/>
      <c r="F10" s="5"/>
      <c r="G10" s="5"/>
      <c r="H10" s="5">
        <v>5.3209999999999997</v>
      </c>
      <c r="I10" s="5">
        <f t="shared" si="2"/>
        <v>13.51534</v>
      </c>
      <c r="J10" s="5">
        <f t="shared" si="3"/>
        <v>10.898492666666668</v>
      </c>
      <c r="K10" s="5"/>
      <c r="L10" s="5"/>
    </row>
    <row r="11" spans="2:21" x14ac:dyDescent="0.35">
      <c r="B11" s="5">
        <f>5+(5/32)</f>
        <v>5.15625</v>
      </c>
      <c r="C11" s="5">
        <f t="shared" si="0"/>
        <v>13.096875000000001</v>
      </c>
      <c r="D11" s="5">
        <f t="shared" si="1"/>
        <v>4.4751925000000128</v>
      </c>
      <c r="E11" s="5"/>
      <c r="F11" s="5"/>
      <c r="G11" s="5"/>
      <c r="H11" s="5">
        <v>6.6559999999999997</v>
      </c>
      <c r="I11" s="5">
        <f t="shared" si="2"/>
        <v>16.90624</v>
      </c>
      <c r="J11" s="5">
        <f t="shared" si="3"/>
        <v>14.289392666666668</v>
      </c>
      <c r="K11" s="5"/>
      <c r="L11" s="5"/>
    </row>
    <row r="12" spans="2:21" x14ac:dyDescent="0.35">
      <c r="B12" s="5">
        <f>4+(28/32)</f>
        <v>4.875</v>
      </c>
      <c r="C12" s="5">
        <f t="shared" si="0"/>
        <v>12.3825</v>
      </c>
      <c r="D12" s="5">
        <f t="shared" si="1"/>
        <v>3.7608175000000124</v>
      </c>
      <c r="E12" s="5"/>
      <c r="F12" s="5"/>
      <c r="G12" s="5"/>
      <c r="H12" s="5">
        <v>7.56</v>
      </c>
      <c r="I12" s="5">
        <f t="shared" si="2"/>
        <v>19.202400000000001</v>
      </c>
      <c r="J12" s="5">
        <f t="shared" si="3"/>
        <v>16.585552666666668</v>
      </c>
      <c r="K12" s="5"/>
      <c r="L12" s="5"/>
    </row>
    <row r="13" spans="2:21" x14ac:dyDescent="0.35">
      <c r="B13" s="5">
        <f>5+(2/32)</f>
        <v>5.0625</v>
      </c>
      <c r="C13" s="5">
        <f t="shared" si="0"/>
        <v>12.858750000000001</v>
      </c>
      <c r="D13" s="5">
        <f t="shared" si="1"/>
        <v>4.2370675000000126</v>
      </c>
      <c r="E13" s="5"/>
      <c r="F13" s="5"/>
      <c r="G13" s="5"/>
      <c r="H13" s="5">
        <v>7.45</v>
      </c>
      <c r="I13" s="5">
        <f t="shared" si="2"/>
        <v>18.923000000000002</v>
      </c>
      <c r="J13" s="5">
        <f t="shared" si="3"/>
        <v>16.306152666666669</v>
      </c>
      <c r="K13" s="5"/>
      <c r="L13" s="5"/>
    </row>
    <row r="14" spans="2:21" x14ac:dyDescent="0.35">
      <c r="B14" s="5">
        <f>4+(28/32)</f>
        <v>4.875</v>
      </c>
      <c r="C14" s="5">
        <f t="shared" si="0"/>
        <v>12.3825</v>
      </c>
      <c r="D14" s="5">
        <f t="shared" si="1"/>
        <v>3.7608175000000124</v>
      </c>
      <c r="E14" s="5"/>
      <c r="F14" s="5"/>
      <c r="G14" s="5"/>
      <c r="H14" s="5">
        <v>6.95</v>
      </c>
      <c r="I14" s="5">
        <f t="shared" si="2"/>
        <v>17.653000000000002</v>
      </c>
      <c r="J14" s="5">
        <f t="shared" si="3"/>
        <v>15.03615266666667</v>
      </c>
      <c r="K14" s="5"/>
      <c r="L14" s="5"/>
    </row>
    <row r="15" spans="2:21" x14ac:dyDescent="0.35">
      <c r="B15" s="5">
        <f>5+(2/32)</f>
        <v>5.0625</v>
      </c>
      <c r="C15" s="5">
        <f t="shared" si="0"/>
        <v>12.858750000000001</v>
      </c>
      <c r="D15" s="5">
        <f t="shared" si="1"/>
        <v>4.2370675000000126</v>
      </c>
      <c r="E15" s="5"/>
      <c r="F15" s="5"/>
      <c r="G15" s="5"/>
      <c r="H15" s="5">
        <v>7.02</v>
      </c>
      <c r="I15" s="5">
        <f t="shared" si="2"/>
        <v>17.8308</v>
      </c>
      <c r="J15" s="5">
        <f t="shared" si="3"/>
        <v>15.213952666666668</v>
      </c>
      <c r="K15" s="5"/>
      <c r="L15" s="5"/>
    </row>
    <row r="16" spans="2:21" x14ac:dyDescent="0.35">
      <c r="B16" s="5">
        <f>4+(28/32)</f>
        <v>4.875</v>
      </c>
      <c r="C16" s="5">
        <f t="shared" si="0"/>
        <v>12.3825</v>
      </c>
      <c r="D16" s="5">
        <f t="shared" si="1"/>
        <v>3.7608175000000124</v>
      </c>
      <c r="E16" s="5"/>
      <c r="F16" s="5"/>
      <c r="G16" s="5"/>
      <c r="H16" s="5">
        <v>7.11</v>
      </c>
      <c r="I16" s="5">
        <f t="shared" si="2"/>
        <v>18.0594</v>
      </c>
      <c r="J16" s="5">
        <f t="shared" si="3"/>
        <v>15.442552666666668</v>
      </c>
      <c r="K16" s="5"/>
      <c r="L16" s="5"/>
    </row>
    <row r="17" spans="2:12" x14ac:dyDescent="0.35">
      <c r="B17" s="5">
        <f>5+(13/32)</f>
        <v>5.40625</v>
      </c>
      <c r="C17" s="5">
        <f t="shared" si="0"/>
        <v>13.731875</v>
      </c>
      <c r="D17" s="5">
        <f t="shared" si="1"/>
        <v>5.1101925000000126</v>
      </c>
      <c r="E17" s="5"/>
      <c r="F17" s="5"/>
      <c r="G17" s="5"/>
      <c r="H17" s="5">
        <v>6.85</v>
      </c>
      <c r="I17" s="5">
        <f t="shared" si="2"/>
        <v>17.399000000000001</v>
      </c>
      <c r="J17" s="5">
        <f t="shared" si="3"/>
        <v>14.782152666666668</v>
      </c>
      <c r="K17" s="5"/>
      <c r="L17" s="5"/>
    </row>
    <row r="18" spans="2:12" x14ac:dyDescent="0.35">
      <c r="B18" s="5">
        <f>5+(29/32)</f>
        <v>5.90625</v>
      </c>
      <c r="C18" s="5">
        <f t="shared" si="0"/>
        <v>15.001875</v>
      </c>
      <c r="D18" s="5">
        <f t="shared" si="1"/>
        <v>6.3801925000000121</v>
      </c>
      <c r="E18" s="5"/>
      <c r="F18" s="5"/>
      <c r="G18" s="5"/>
      <c r="H18" s="5">
        <v>6.78</v>
      </c>
      <c r="I18" s="5">
        <f t="shared" si="2"/>
        <v>17.2212</v>
      </c>
      <c r="J18" s="5">
        <f t="shared" si="3"/>
        <v>14.604352666666667</v>
      </c>
      <c r="K18" s="5"/>
      <c r="L18" s="5"/>
    </row>
    <row r="19" spans="2:12" x14ac:dyDescent="0.35">
      <c r="B19" s="5">
        <f>5+(4/32)</f>
        <v>5.125</v>
      </c>
      <c r="C19" s="5">
        <f t="shared" si="0"/>
        <v>13.0175</v>
      </c>
      <c r="D19" s="5">
        <f t="shared" si="1"/>
        <v>4.3958175000000121</v>
      </c>
      <c r="E19" s="5"/>
      <c r="F19" s="5"/>
      <c r="G19" s="5"/>
      <c r="H19" s="5">
        <v>6.2350000000000003</v>
      </c>
      <c r="I19" s="5">
        <f t="shared" si="2"/>
        <v>15.836900000000002</v>
      </c>
      <c r="J19" s="5">
        <f t="shared" si="3"/>
        <v>13.220052666666669</v>
      </c>
      <c r="K19" s="5"/>
      <c r="L19" s="5"/>
    </row>
    <row r="20" spans="2:12" x14ac:dyDescent="0.35">
      <c r="B20" s="5">
        <f>5+(8/32)</f>
        <v>5.25</v>
      </c>
      <c r="C20" s="5">
        <f t="shared" si="0"/>
        <v>13.335000000000001</v>
      </c>
      <c r="D20" s="5">
        <f t="shared" si="1"/>
        <v>4.7133175000000129</v>
      </c>
      <c r="E20" s="5"/>
      <c r="F20" s="5"/>
      <c r="G20" s="5"/>
      <c r="H20" s="5">
        <v>6.9980000000000002</v>
      </c>
      <c r="I20" s="5">
        <f t="shared" si="2"/>
        <v>17.774920000000002</v>
      </c>
      <c r="J20" s="5">
        <f t="shared" si="3"/>
        <v>15.158072666666669</v>
      </c>
      <c r="K20" s="5"/>
      <c r="L20" s="5"/>
    </row>
    <row r="21" spans="2:12" x14ac:dyDescent="0.35">
      <c r="B21" s="5">
        <f>5+(4/32)</f>
        <v>5.125</v>
      </c>
      <c r="C21" s="5">
        <f t="shared" si="0"/>
        <v>13.0175</v>
      </c>
      <c r="D21" s="5">
        <f t="shared" si="1"/>
        <v>4.3958175000000121</v>
      </c>
      <c r="E21" s="5"/>
      <c r="F21" s="5"/>
      <c r="G21" s="5"/>
      <c r="H21" s="5">
        <v>7.625</v>
      </c>
      <c r="I21" s="5">
        <f t="shared" si="2"/>
        <v>19.3675</v>
      </c>
      <c r="J21" s="5">
        <f t="shared" si="3"/>
        <v>16.750652666666667</v>
      </c>
      <c r="K21" s="5"/>
      <c r="L21" s="5"/>
    </row>
    <row r="22" spans="2:12" x14ac:dyDescent="0.35">
      <c r="B22" s="5">
        <f t="shared" ref="B22" si="4">5+(10/32)</f>
        <v>5.3125</v>
      </c>
      <c r="C22" s="5">
        <f t="shared" si="0"/>
        <v>13.49375</v>
      </c>
      <c r="D22" s="5">
        <f t="shared" si="1"/>
        <v>4.8720675000000124</v>
      </c>
      <c r="E22" s="5"/>
      <c r="F22" s="5"/>
      <c r="G22" s="5"/>
      <c r="H22" s="5">
        <v>7.95</v>
      </c>
      <c r="I22" s="5">
        <f t="shared" si="2"/>
        <v>20.193000000000001</v>
      </c>
      <c r="J22" s="5">
        <f t="shared" si="3"/>
        <v>17.576152666666669</v>
      </c>
      <c r="K22" s="5"/>
      <c r="L22" s="5"/>
    </row>
    <row r="23" spans="2:12" x14ac:dyDescent="0.35">
      <c r="B23" s="5">
        <f>5+(2/32)</f>
        <v>5.0625</v>
      </c>
      <c r="C23" s="5">
        <f t="shared" si="0"/>
        <v>12.858750000000001</v>
      </c>
      <c r="D23" s="5">
        <f t="shared" si="1"/>
        <v>4.2370675000000126</v>
      </c>
      <c r="E23" s="5"/>
      <c r="F23" s="5"/>
      <c r="G23" s="5"/>
      <c r="H23" s="5">
        <v>7.02</v>
      </c>
      <c r="I23" s="5">
        <f t="shared" si="2"/>
        <v>17.8308</v>
      </c>
      <c r="J23" s="5">
        <f t="shared" si="3"/>
        <v>15.213952666666668</v>
      </c>
      <c r="K23" s="5"/>
      <c r="L23" s="5"/>
    </row>
    <row r="24" spans="2:12" x14ac:dyDescent="0.35">
      <c r="B24" s="5">
        <f>5+(4/32)</f>
        <v>5.125</v>
      </c>
      <c r="C24" s="5">
        <f t="shared" si="0"/>
        <v>13.0175</v>
      </c>
      <c r="D24" s="5">
        <f t="shared" si="1"/>
        <v>4.3958175000000121</v>
      </c>
      <c r="E24" s="5"/>
      <c r="F24" s="5"/>
      <c r="G24" s="5"/>
      <c r="H24" s="5">
        <v>7.45</v>
      </c>
      <c r="I24" s="5">
        <f t="shared" si="2"/>
        <v>18.923000000000002</v>
      </c>
      <c r="J24" s="5">
        <f t="shared" si="3"/>
        <v>16.306152666666669</v>
      </c>
      <c r="K24" s="5"/>
      <c r="L24" s="5"/>
    </row>
    <row r="25" spans="2:12" x14ac:dyDescent="0.35">
      <c r="B25" s="5">
        <f>5+(10/32)</f>
        <v>5.3125</v>
      </c>
      <c r="C25" s="5">
        <f t="shared" si="0"/>
        <v>13.49375</v>
      </c>
      <c r="D25" s="5">
        <f t="shared" si="1"/>
        <v>4.8720675000000124</v>
      </c>
      <c r="E25" s="5"/>
      <c r="F25" s="5"/>
      <c r="G25" s="5"/>
      <c r="H25" s="5">
        <v>7.6680000000000001</v>
      </c>
      <c r="I25" s="5">
        <f t="shared" si="2"/>
        <v>19.47672</v>
      </c>
      <c r="J25" s="5">
        <f t="shared" si="3"/>
        <v>16.859872666666668</v>
      </c>
      <c r="K25" s="5"/>
      <c r="L25" s="5"/>
    </row>
    <row r="26" spans="2:12" x14ac:dyDescent="0.35">
      <c r="B26" s="5">
        <f>5+(7/32)</f>
        <v>5.21875</v>
      </c>
      <c r="C26" s="5">
        <f t="shared" si="0"/>
        <v>13.255625</v>
      </c>
      <c r="D26" s="5">
        <f t="shared" si="1"/>
        <v>4.6339425000000123</v>
      </c>
      <c r="E26" s="5"/>
      <c r="F26" s="5"/>
      <c r="G26" s="5"/>
      <c r="H26" s="5">
        <v>8.23</v>
      </c>
      <c r="I26" s="5">
        <f t="shared" si="2"/>
        <v>20.904200000000003</v>
      </c>
      <c r="J26" s="5">
        <f t="shared" si="3"/>
        <v>18.287352666666671</v>
      </c>
      <c r="K26" s="5"/>
      <c r="L26" s="5"/>
    </row>
    <row r="27" spans="2:12" x14ac:dyDescent="0.35">
      <c r="B27" s="5">
        <f>5+(6/32)</f>
        <v>5.1875</v>
      </c>
      <c r="C27" s="5">
        <f t="shared" si="0"/>
        <v>13.17625</v>
      </c>
      <c r="D27" s="5">
        <f t="shared" si="1"/>
        <v>4.5545675000000116</v>
      </c>
      <c r="E27" s="5"/>
      <c r="F27" s="5"/>
      <c r="G27" s="5"/>
      <c r="H27" s="5">
        <v>7.65</v>
      </c>
      <c r="I27" s="5">
        <f t="shared" si="2"/>
        <v>19.431000000000001</v>
      </c>
      <c r="J27" s="5">
        <f t="shared" si="3"/>
        <v>16.814152666666669</v>
      </c>
      <c r="K27" s="5"/>
      <c r="L27" s="5"/>
    </row>
    <row r="28" spans="2:12" x14ac:dyDescent="0.35">
      <c r="B28" s="5">
        <f>5+(8/32)</f>
        <v>5.25</v>
      </c>
      <c r="C28" s="5">
        <f t="shared" si="0"/>
        <v>13.335000000000001</v>
      </c>
      <c r="D28" s="5">
        <f t="shared" si="1"/>
        <v>4.7133175000000129</v>
      </c>
      <c r="E28" s="5"/>
      <c r="F28" s="5"/>
      <c r="G28" s="5"/>
      <c r="H28" s="5">
        <v>8.1</v>
      </c>
      <c r="I28" s="5">
        <f t="shared" si="2"/>
        <v>20.573999999999998</v>
      </c>
      <c r="J28" s="5">
        <f t="shared" si="3"/>
        <v>17.957152666666666</v>
      </c>
      <c r="K28" s="5"/>
      <c r="L28" s="5"/>
    </row>
    <row r="29" spans="2:12" x14ac:dyDescent="0.35">
      <c r="B29" s="5">
        <f>5+(28/32)</f>
        <v>5.875</v>
      </c>
      <c r="C29" s="5">
        <f t="shared" si="0"/>
        <v>14.922499999999999</v>
      </c>
      <c r="D29" s="5">
        <f t="shared" si="1"/>
        <v>6.3008175000000115</v>
      </c>
      <c r="E29" s="5"/>
      <c r="F29" s="5"/>
      <c r="G29" s="5"/>
      <c r="H29" s="5">
        <v>7.032</v>
      </c>
      <c r="I29" s="5">
        <f t="shared" si="2"/>
        <v>17.861280000000001</v>
      </c>
      <c r="J29" s="5">
        <f t="shared" si="3"/>
        <v>15.244432666666668</v>
      </c>
      <c r="K29" s="5"/>
      <c r="L29" s="5"/>
    </row>
    <row r="30" spans="2:12" x14ac:dyDescent="0.35">
      <c r="B30" s="5">
        <f>5+(5/32)</f>
        <v>5.15625</v>
      </c>
      <c r="C30" s="5">
        <f t="shared" si="0"/>
        <v>13.096875000000001</v>
      </c>
      <c r="D30" s="5">
        <f t="shared" si="1"/>
        <v>4.4751925000000128</v>
      </c>
      <c r="E30" s="5"/>
      <c r="F30" s="5"/>
      <c r="G30" s="5"/>
      <c r="H30" s="5">
        <v>7.1109999999999998</v>
      </c>
      <c r="I30" s="5">
        <f t="shared" si="2"/>
        <v>18.06194</v>
      </c>
      <c r="J30" s="5">
        <f t="shared" si="3"/>
        <v>15.445092666666667</v>
      </c>
      <c r="K30" s="5"/>
      <c r="L30" s="5"/>
    </row>
    <row r="31" spans="2:12" x14ac:dyDescent="0.35">
      <c r="B31" s="5">
        <f>5+(28/32)</f>
        <v>5.875</v>
      </c>
      <c r="C31" s="5">
        <f t="shared" si="0"/>
        <v>14.922499999999999</v>
      </c>
      <c r="D31" s="5">
        <f t="shared" si="1"/>
        <v>6.3008175000000115</v>
      </c>
      <c r="E31" s="5"/>
      <c r="F31" s="5"/>
      <c r="G31" s="5"/>
      <c r="H31" s="5">
        <v>6.5469999999999997</v>
      </c>
      <c r="I31" s="5">
        <f t="shared" si="2"/>
        <v>16.629380000000001</v>
      </c>
      <c r="J31" s="5">
        <f t="shared" si="3"/>
        <v>14.012532666666669</v>
      </c>
      <c r="K31" s="5"/>
      <c r="L31" s="5"/>
    </row>
    <row r="32" spans="2:12" x14ac:dyDescent="0.35">
      <c r="B32" s="5">
        <v>5.3125</v>
      </c>
      <c r="C32" s="5">
        <f t="shared" si="0"/>
        <v>13.49375</v>
      </c>
      <c r="D32" s="5">
        <f t="shared" si="1"/>
        <v>4.8720675000000124</v>
      </c>
      <c r="E32" s="5"/>
      <c r="F32" s="5"/>
      <c r="G32" s="5"/>
      <c r="H32" s="5">
        <v>6.7839999999999998</v>
      </c>
      <c r="I32" s="5">
        <f t="shared" si="2"/>
        <v>17.231359999999999</v>
      </c>
      <c r="J32" s="5">
        <f t="shared" si="3"/>
        <v>14.614512666666666</v>
      </c>
      <c r="K32" s="5"/>
      <c r="L32" s="5"/>
    </row>
    <row r="36" spans="1:6" x14ac:dyDescent="0.35">
      <c r="B36" s="3" t="s">
        <v>14</v>
      </c>
      <c r="C36" s="3" t="s">
        <v>15</v>
      </c>
      <c r="D36" s="3" t="s">
        <v>16</v>
      </c>
    </row>
    <row r="37" spans="1:6" x14ac:dyDescent="0.35">
      <c r="A37" s="3">
        <v>1</v>
      </c>
      <c r="B37" s="3">
        <v>13.49375</v>
      </c>
      <c r="C37" s="13">
        <f>(A37-0.5)/30</f>
        <v>1.6666666666666666E-2</v>
      </c>
      <c r="D37" s="3">
        <f>_xlfn.NORM.S.INV(C37)</f>
        <v>-2.128045234184984</v>
      </c>
      <c r="F37" s="3">
        <v>16.637</v>
      </c>
    </row>
    <row r="38" spans="1:6" x14ac:dyDescent="0.35">
      <c r="A38" s="3">
        <v>2</v>
      </c>
      <c r="B38" s="3">
        <v>13.6525</v>
      </c>
      <c r="C38" s="13">
        <f t="shared" ref="C38:C66" si="5">(A38-0.5)/30</f>
        <v>0.05</v>
      </c>
      <c r="D38" s="3">
        <f t="shared" ref="D38:D66" si="6">_xlfn.NORM.S.INV(C38)</f>
        <v>-1.6448536269514726</v>
      </c>
      <c r="F38" s="3">
        <v>16.896080000000001</v>
      </c>
    </row>
    <row r="39" spans="1:6" x14ac:dyDescent="0.35">
      <c r="A39" s="3">
        <v>3</v>
      </c>
      <c r="B39" s="3">
        <v>13.335000000000001</v>
      </c>
      <c r="C39" s="13">
        <f>(A39-0.5)/30</f>
        <v>8.3333333333333329E-2</v>
      </c>
      <c r="D39" s="3">
        <f t="shared" si="6"/>
        <v>-1.3829941271006392</v>
      </c>
      <c r="F39" s="3">
        <v>17.734280000000002</v>
      </c>
    </row>
    <row r="40" spans="1:6" x14ac:dyDescent="0.35">
      <c r="A40" s="3">
        <v>4</v>
      </c>
      <c r="B40" s="3">
        <v>14.208125000000001</v>
      </c>
      <c r="C40" s="13">
        <f t="shared" si="5"/>
        <v>0.11666666666666667</v>
      </c>
      <c r="D40" s="3">
        <f t="shared" si="6"/>
        <v>-1.1918161716813944</v>
      </c>
      <c r="F40" s="3">
        <v>17.226279999999999</v>
      </c>
    </row>
    <row r="41" spans="1:6" x14ac:dyDescent="0.35">
      <c r="A41" s="3">
        <v>5</v>
      </c>
      <c r="B41" s="3">
        <v>13.0175</v>
      </c>
      <c r="C41" s="13">
        <f t="shared" si="5"/>
        <v>0.15</v>
      </c>
      <c r="D41" s="3">
        <f t="shared" si="6"/>
        <v>-1.0364333894937898</v>
      </c>
      <c r="F41" s="3">
        <v>15.7988</v>
      </c>
    </row>
    <row r="42" spans="1:6" x14ac:dyDescent="0.35">
      <c r="A42" s="3">
        <v>6</v>
      </c>
      <c r="B42" s="3">
        <v>12.7</v>
      </c>
      <c r="C42" s="13">
        <f t="shared" si="5"/>
        <v>0.18333333333333332</v>
      </c>
      <c r="D42" s="3">
        <f t="shared" si="6"/>
        <v>-0.90273479164386372</v>
      </c>
      <c r="F42" s="3">
        <v>12.98448</v>
      </c>
    </row>
    <row r="43" spans="1:6" x14ac:dyDescent="0.35">
      <c r="A43" s="3">
        <v>7</v>
      </c>
      <c r="B43" s="3">
        <v>13.6525</v>
      </c>
      <c r="C43" s="13">
        <f t="shared" si="5"/>
        <v>0.21666666666666667</v>
      </c>
      <c r="D43" s="3">
        <f t="shared" si="6"/>
        <v>-0.78350037538977446</v>
      </c>
      <c r="F43" s="3">
        <v>14.42212</v>
      </c>
    </row>
    <row r="44" spans="1:6" x14ac:dyDescent="0.35">
      <c r="A44" s="3">
        <v>8</v>
      </c>
      <c r="B44" s="3">
        <v>13.17625</v>
      </c>
      <c r="C44" s="13">
        <f t="shared" si="5"/>
        <v>0.25</v>
      </c>
      <c r="D44" s="3">
        <f t="shared" si="6"/>
        <v>-0.67448975019608193</v>
      </c>
      <c r="F44" s="3">
        <v>13.51534</v>
      </c>
    </row>
    <row r="45" spans="1:6" x14ac:dyDescent="0.35">
      <c r="A45" s="3">
        <v>9</v>
      </c>
      <c r="B45" s="3">
        <v>13.096875000000001</v>
      </c>
      <c r="C45" s="13">
        <f t="shared" si="5"/>
        <v>0.28333333333333333</v>
      </c>
      <c r="D45" s="3">
        <f t="shared" si="6"/>
        <v>-0.57296754849546372</v>
      </c>
      <c r="F45" s="3">
        <v>16.90624</v>
      </c>
    </row>
    <row r="46" spans="1:6" x14ac:dyDescent="0.35">
      <c r="A46" s="3">
        <v>10</v>
      </c>
      <c r="B46" s="3">
        <v>12.3825</v>
      </c>
      <c r="C46" s="13">
        <f t="shared" si="5"/>
        <v>0.31666666666666665</v>
      </c>
      <c r="D46" s="3">
        <f t="shared" si="6"/>
        <v>-0.47704042848944361</v>
      </c>
      <c r="F46" s="3">
        <v>19.202400000000001</v>
      </c>
    </row>
    <row r="47" spans="1:6" x14ac:dyDescent="0.35">
      <c r="A47" s="3">
        <v>11</v>
      </c>
      <c r="B47" s="3">
        <v>12.858750000000001</v>
      </c>
      <c r="C47" s="13">
        <f t="shared" si="5"/>
        <v>0.35</v>
      </c>
      <c r="D47" s="3">
        <f t="shared" si="6"/>
        <v>-0.38532046640756784</v>
      </c>
      <c r="F47" s="3">
        <v>18.923000000000002</v>
      </c>
    </row>
    <row r="48" spans="1:6" x14ac:dyDescent="0.35">
      <c r="A48" s="3">
        <v>12</v>
      </c>
      <c r="B48" s="3">
        <v>12.3825</v>
      </c>
      <c r="C48" s="13">
        <f t="shared" si="5"/>
        <v>0.38333333333333336</v>
      </c>
      <c r="D48" s="3">
        <f t="shared" si="6"/>
        <v>-0.29673783825989802</v>
      </c>
      <c r="F48" s="3">
        <v>17.653000000000002</v>
      </c>
    </row>
    <row r="49" spans="1:6" x14ac:dyDescent="0.35">
      <c r="A49" s="3">
        <v>13</v>
      </c>
      <c r="B49" s="3">
        <v>12.858750000000001</v>
      </c>
      <c r="C49" s="13">
        <f t="shared" si="5"/>
        <v>0.41666666666666669</v>
      </c>
      <c r="D49" s="3">
        <f t="shared" si="6"/>
        <v>-0.21042839424792467</v>
      </c>
      <c r="F49" s="3">
        <v>17.8308</v>
      </c>
    </row>
    <row r="50" spans="1:6" x14ac:dyDescent="0.35">
      <c r="A50" s="3">
        <v>14</v>
      </c>
      <c r="B50" s="3">
        <v>12.3825</v>
      </c>
      <c r="C50" s="13">
        <f t="shared" si="5"/>
        <v>0.45</v>
      </c>
      <c r="D50" s="3">
        <f t="shared" si="6"/>
        <v>-0.12566134685507402</v>
      </c>
      <c r="F50" s="3">
        <v>18.0594</v>
      </c>
    </row>
    <row r="51" spans="1:6" x14ac:dyDescent="0.35">
      <c r="A51" s="3">
        <v>15</v>
      </c>
      <c r="B51" s="3">
        <v>13.731875</v>
      </c>
      <c r="C51" s="13">
        <f t="shared" si="5"/>
        <v>0.48333333333333334</v>
      </c>
      <c r="D51" s="3">
        <f t="shared" si="6"/>
        <v>-4.178929781645381E-2</v>
      </c>
      <c r="F51" s="3">
        <v>17.399000000000001</v>
      </c>
    </row>
    <row r="52" spans="1:6" x14ac:dyDescent="0.35">
      <c r="A52" s="3">
        <v>16</v>
      </c>
      <c r="B52" s="3">
        <v>15.001875</v>
      </c>
      <c r="C52" s="13">
        <f t="shared" si="5"/>
        <v>0.51666666666666672</v>
      </c>
      <c r="D52" s="3">
        <f t="shared" si="6"/>
        <v>4.1789297816453949E-2</v>
      </c>
      <c r="F52" s="3">
        <v>17.2212</v>
      </c>
    </row>
    <row r="53" spans="1:6" x14ac:dyDescent="0.35">
      <c r="A53" s="3">
        <v>17</v>
      </c>
      <c r="B53" s="3">
        <v>13.0175</v>
      </c>
      <c r="C53" s="13">
        <f t="shared" si="5"/>
        <v>0.55000000000000004</v>
      </c>
      <c r="D53" s="3">
        <f t="shared" si="6"/>
        <v>0.12566134685507416</v>
      </c>
      <c r="F53" s="3">
        <v>15.836900000000002</v>
      </c>
    </row>
    <row r="54" spans="1:6" x14ac:dyDescent="0.35">
      <c r="A54" s="3">
        <v>18</v>
      </c>
      <c r="B54" s="3">
        <v>13.335000000000001</v>
      </c>
      <c r="C54" s="13">
        <f t="shared" si="5"/>
        <v>0.58333333333333337</v>
      </c>
      <c r="D54" s="3">
        <f t="shared" si="6"/>
        <v>0.21042839424792484</v>
      </c>
      <c r="F54" s="3">
        <v>17.774920000000002</v>
      </c>
    </row>
    <row r="55" spans="1:6" x14ac:dyDescent="0.35">
      <c r="A55" s="3">
        <v>19</v>
      </c>
      <c r="B55" s="3">
        <v>13.0175</v>
      </c>
      <c r="C55" s="13">
        <f t="shared" si="5"/>
        <v>0.6166666666666667</v>
      </c>
      <c r="D55" s="3">
        <f t="shared" si="6"/>
        <v>0.29673783825989819</v>
      </c>
      <c r="F55" s="3">
        <v>19.3675</v>
      </c>
    </row>
    <row r="56" spans="1:6" x14ac:dyDescent="0.35">
      <c r="A56" s="3">
        <v>20</v>
      </c>
      <c r="B56" s="3">
        <v>13.49375</v>
      </c>
      <c r="C56" s="13">
        <f t="shared" si="5"/>
        <v>0.65</v>
      </c>
      <c r="D56" s="3">
        <f t="shared" si="6"/>
        <v>0.38532046640756784</v>
      </c>
      <c r="F56" s="3">
        <v>20.193000000000001</v>
      </c>
    </row>
    <row r="57" spans="1:6" x14ac:dyDescent="0.35">
      <c r="A57" s="3">
        <v>21</v>
      </c>
      <c r="B57" s="3">
        <v>12.858750000000001</v>
      </c>
      <c r="C57" s="13">
        <f t="shared" si="5"/>
        <v>0.68333333333333335</v>
      </c>
      <c r="D57" s="3">
        <f t="shared" si="6"/>
        <v>0.47704042848944361</v>
      </c>
      <c r="F57" s="3">
        <v>17.8308</v>
      </c>
    </row>
    <row r="58" spans="1:6" x14ac:dyDescent="0.35">
      <c r="A58" s="3">
        <v>22</v>
      </c>
      <c r="B58" s="3">
        <v>13.0175</v>
      </c>
      <c r="C58" s="13">
        <f t="shared" si="5"/>
        <v>0.71666666666666667</v>
      </c>
      <c r="D58" s="3">
        <f t="shared" si="6"/>
        <v>0.57296754849546372</v>
      </c>
      <c r="F58" s="3">
        <v>18.923000000000002</v>
      </c>
    </row>
    <row r="59" spans="1:6" x14ac:dyDescent="0.35">
      <c r="A59" s="3">
        <v>23</v>
      </c>
      <c r="B59" s="3">
        <v>13.49375</v>
      </c>
      <c r="C59" s="13">
        <f t="shared" si="5"/>
        <v>0.75</v>
      </c>
      <c r="D59" s="3">
        <f t="shared" si="6"/>
        <v>0.67448975019608193</v>
      </c>
      <c r="F59" s="3">
        <v>19.47672</v>
      </c>
    </row>
    <row r="60" spans="1:6" x14ac:dyDescent="0.35">
      <c r="A60" s="3">
        <v>24</v>
      </c>
      <c r="B60" s="3">
        <v>13.255625</v>
      </c>
      <c r="C60" s="13">
        <f t="shared" si="5"/>
        <v>0.78333333333333333</v>
      </c>
      <c r="D60" s="3">
        <f t="shared" si="6"/>
        <v>0.78350037538977446</v>
      </c>
      <c r="F60" s="3">
        <v>20.904200000000003</v>
      </c>
    </row>
    <row r="61" spans="1:6" x14ac:dyDescent="0.35">
      <c r="A61" s="3">
        <v>25</v>
      </c>
      <c r="B61" s="3">
        <v>13.17625</v>
      </c>
      <c r="C61" s="13">
        <f t="shared" si="5"/>
        <v>0.81666666666666665</v>
      </c>
      <c r="D61" s="3">
        <f t="shared" si="6"/>
        <v>0.90273479164386372</v>
      </c>
      <c r="F61" s="3">
        <v>19.431000000000001</v>
      </c>
    </row>
    <row r="62" spans="1:6" x14ac:dyDescent="0.35">
      <c r="A62" s="3">
        <v>26</v>
      </c>
      <c r="B62" s="3">
        <v>13.335000000000001</v>
      </c>
      <c r="C62" s="13">
        <f t="shared" si="5"/>
        <v>0.85</v>
      </c>
      <c r="D62" s="3">
        <f t="shared" si="6"/>
        <v>1.0364333894937898</v>
      </c>
      <c r="F62" s="3">
        <v>20.573999999999998</v>
      </c>
    </row>
    <row r="63" spans="1:6" x14ac:dyDescent="0.35">
      <c r="A63" s="3">
        <v>27</v>
      </c>
      <c r="B63" s="3">
        <v>14.922499999999999</v>
      </c>
      <c r="C63" s="13">
        <f t="shared" si="5"/>
        <v>0.8833333333333333</v>
      </c>
      <c r="D63" s="3">
        <f t="shared" si="6"/>
        <v>1.1918161716813944</v>
      </c>
      <c r="F63" s="3">
        <v>17.861280000000001</v>
      </c>
    </row>
    <row r="64" spans="1:6" x14ac:dyDescent="0.35">
      <c r="A64" s="3">
        <v>28</v>
      </c>
      <c r="B64" s="3">
        <v>13.096875000000001</v>
      </c>
      <c r="C64" s="13">
        <f t="shared" si="5"/>
        <v>0.91666666666666663</v>
      </c>
      <c r="D64" s="3">
        <f t="shared" si="6"/>
        <v>1.3829941271006372</v>
      </c>
      <c r="F64" s="3">
        <v>18.06194</v>
      </c>
    </row>
    <row r="65" spans="1:6" x14ac:dyDescent="0.35">
      <c r="A65" s="3">
        <v>29</v>
      </c>
      <c r="B65" s="3">
        <v>14.922499999999999</v>
      </c>
      <c r="C65" s="13">
        <f t="shared" si="5"/>
        <v>0.95</v>
      </c>
      <c r="D65" s="3">
        <f t="shared" si="6"/>
        <v>1.6448536269514715</v>
      </c>
      <c r="F65" s="3">
        <v>16.629380000000001</v>
      </c>
    </row>
    <row r="66" spans="1:6" x14ac:dyDescent="0.35">
      <c r="A66" s="3">
        <v>30</v>
      </c>
      <c r="B66" s="3">
        <v>13.49375</v>
      </c>
      <c r="C66" s="13">
        <f t="shared" si="5"/>
        <v>0.98333333333333328</v>
      </c>
      <c r="D66" s="3">
        <f t="shared" si="6"/>
        <v>2.128045234184984</v>
      </c>
      <c r="F66" s="3">
        <v>17.231359999999999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717C3-6F3E-4E89-B6CF-DE3FC1A0277A}">
  <dimension ref="A1:U36"/>
  <sheetViews>
    <sheetView workbookViewId="0">
      <selection activeCell="M30" sqref="M30"/>
    </sheetView>
  </sheetViews>
  <sheetFormatPr defaultRowHeight="14.5" x14ac:dyDescent="0.35"/>
  <cols>
    <col min="1" max="1" width="8.7265625" style="3"/>
    <col min="2" max="2" width="10.54296875" style="3" bestFit="1" customWidth="1"/>
    <col min="3" max="4" width="15.26953125" style="3" customWidth="1"/>
    <col min="5" max="5" width="19.7265625" style="3" customWidth="1"/>
    <col min="6" max="6" width="11.81640625" style="3" bestFit="1" customWidth="1"/>
    <col min="7" max="7" width="8.7265625" style="3"/>
    <col min="8" max="8" width="10.54296875" style="3" bestFit="1" customWidth="1"/>
    <col min="9" max="10" width="10.54296875" style="3" customWidth="1"/>
    <col min="11" max="12" width="11.81640625" style="3" bestFit="1" customWidth="1"/>
    <col min="13" max="16384" width="8.7265625" style="3"/>
  </cols>
  <sheetData>
    <row r="1" spans="1:21" x14ac:dyDescent="0.35">
      <c r="B1" s="2" t="s">
        <v>13</v>
      </c>
      <c r="C1" s="2"/>
      <c r="D1" s="2"/>
      <c r="H1" s="2" t="s">
        <v>9</v>
      </c>
      <c r="I1" s="2"/>
      <c r="J1" s="2"/>
    </row>
    <row r="2" spans="1:21" ht="43.5" x14ac:dyDescent="0.35">
      <c r="B2" s="4" t="s">
        <v>6</v>
      </c>
      <c r="C2" s="4" t="s">
        <v>7</v>
      </c>
      <c r="D2" s="4" t="s">
        <v>8</v>
      </c>
      <c r="E2" s="5" t="s">
        <v>1</v>
      </c>
      <c r="F2" s="5" t="s">
        <v>2</v>
      </c>
      <c r="G2" s="5"/>
      <c r="H2" s="4" t="s">
        <v>6</v>
      </c>
      <c r="I2" s="4" t="s">
        <v>7</v>
      </c>
      <c r="J2" s="4" t="s">
        <v>8</v>
      </c>
      <c r="K2" s="5" t="s">
        <v>1</v>
      </c>
      <c r="L2" s="5" t="s">
        <v>2</v>
      </c>
    </row>
    <row r="3" spans="1:21" x14ac:dyDescent="0.35">
      <c r="A3" s="14" t="s">
        <v>10</v>
      </c>
      <c r="B3" s="5">
        <v>14.671916666666666</v>
      </c>
      <c r="C3" s="5">
        <f>B3*$Q$3</f>
        <v>37.266668333333335</v>
      </c>
      <c r="D3" s="5">
        <f>C3+$S$3</f>
        <v>12.58751124809104</v>
      </c>
      <c r="E3" s="5">
        <f>AVERAGE(B:B)</f>
        <v>15.621715387890667</v>
      </c>
      <c r="F3" s="5">
        <f>E3*2.54</f>
        <v>39.679157085242295</v>
      </c>
      <c r="G3" s="5"/>
      <c r="H3" s="5">
        <v>6.55</v>
      </c>
      <c r="I3" s="5">
        <f>H3*$Q$3</f>
        <v>16.637</v>
      </c>
      <c r="J3" s="5">
        <f>I3+$U$3</f>
        <v>-0.21557250857162913</v>
      </c>
      <c r="K3" s="5">
        <f>AVERAGE(H:H)</f>
        <v>12.540382877390405</v>
      </c>
      <c r="L3" s="5">
        <f>K3*2.54</f>
        <v>31.85257250857163</v>
      </c>
      <c r="Q3" s="3">
        <v>2.54</v>
      </c>
      <c r="S3" s="3">
        <f>15-F3</f>
        <v>-24.679157085242295</v>
      </c>
      <c r="U3" s="3">
        <f>15-L3</f>
        <v>-16.85257250857163</v>
      </c>
    </row>
    <row r="4" spans="1:21" x14ac:dyDescent="0.35">
      <c r="A4" s="14"/>
      <c r="B4" s="5">
        <v>14.354416666666665</v>
      </c>
      <c r="C4" s="5">
        <f>B4*$Q$3</f>
        <v>36.46021833333333</v>
      </c>
      <c r="D4" s="5">
        <f>C4+$S$3</f>
        <v>11.781061248091035</v>
      </c>
      <c r="E4" s="5"/>
      <c r="F4" s="5"/>
      <c r="G4" s="5"/>
      <c r="H4" s="5">
        <v>7.45</v>
      </c>
      <c r="I4" s="5">
        <f>H4*$Q$3</f>
        <v>18.923000000000002</v>
      </c>
      <c r="J4" s="5">
        <f>I4+$U$3</f>
        <v>2.0704274914283722</v>
      </c>
      <c r="K4" s="5"/>
      <c r="L4" s="5"/>
    </row>
    <row r="5" spans="1:21" x14ac:dyDescent="0.35">
      <c r="A5" s="14"/>
      <c r="B5" s="5">
        <v>15.306916666666666</v>
      </c>
      <c r="C5" s="5">
        <f>B5*$Q$3</f>
        <v>38.879568333333332</v>
      </c>
      <c r="D5" s="5">
        <f>C5+$S$3</f>
        <v>14.200411248091036</v>
      </c>
      <c r="E5" s="5"/>
      <c r="F5" s="5"/>
      <c r="G5" s="5"/>
      <c r="H5" s="5">
        <v>6.95</v>
      </c>
      <c r="I5" s="5">
        <f>H5*$Q$3</f>
        <v>17.653000000000002</v>
      </c>
      <c r="J5" s="5">
        <f>I5+$U$3</f>
        <v>0.80042749142837266</v>
      </c>
      <c r="K5" s="5"/>
      <c r="L5" s="5"/>
    </row>
    <row r="6" spans="1:21" x14ac:dyDescent="0.35">
      <c r="A6" s="14"/>
      <c r="B6" s="5">
        <v>14.830666666666666</v>
      </c>
      <c r="C6" s="5">
        <f t="shared" ref="C6:C9" si="0">B6*$Q$3</f>
        <v>37.669893333333334</v>
      </c>
      <c r="D6" s="5">
        <f t="shared" ref="D6:D9" si="1">C6+$S$3</f>
        <v>12.990736248091039</v>
      </c>
      <c r="E6" s="5"/>
      <c r="F6" s="5"/>
      <c r="G6" s="5"/>
      <c r="H6" s="5">
        <v>7.56</v>
      </c>
      <c r="I6" s="5">
        <f t="shared" ref="I6:I9" si="2">H6*$Q$3</f>
        <v>19.202400000000001</v>
      </c>
      <c r="J6" s="5">
        <f t="shared" ref="J6:J9" si="3">I6+$U$3</f>
        <v>2.3498274914283712</v>
      </c>
      <c r="K6" s="5"/>
      <c r="L6" s="5"/>
    </row>
    <row r="7" spans="1:21" x14ac:dyDescent="0.35">
      <c r="A7" s="14"/>
      <c r="B7" s="5">
        <v>14.751291666666667</v>
      </c>
      <c r="C7" s="5">
        <f t="shared" si="0"/>
        <v>37.468280833333331</v>
      </c>
      <c r="D7" s="5">
        <f t="shared" si="1"/>
        <v>12.789123748091036</v>
      </c>
      <c r="E7" s="5"/>
      <c r="F7" s="5"/>
      <c r="G7" s="5"/>
      <c r="H7" s="5">
        <v>7.45</v>
      </c>
      <c r="I7" s="5">
        <f t="shared" si="2"/>
        <v>18.923000000000002</v>
      </c>
      <c r="J7" s="5">
        <f t="shared" si="3"/>
        <v>2.0704274914283722</v>
      </c>
      <c r="K7" s="5"/>
      <c r="L7" s="5"/>
    </row>
    <row r="8" spans="1:21" x14ac:dyDescent="0.35">
      <c r="A8" s="14"/>
      <c r="B8" s="5">
        <v>14.036916666666666</v>
      </c>
      <c r="C8" s="5">
        <f t="shared" si="0"/>
        <v>35.653768333333332</v>
      </c>
      <c r="D8" s="5">
        <f t="shared" si="1"/>
        <v>10.974611248091037</v>
      </c>
      <c r="E8" s="5"/>
      <c r="F8" s="5"/>
      <c r="G8" s="5"/>
      <c r="H8" s="5">
        <v>6.95</v>
      </c>
      <c r="I8" s="5">
        <f t="shared" si="2"/>
        <v>17.653000000000002</v>
      </c>
      <c r="J8" s="5">
        <f t="shared" si="3"/>
        <v>0.80042749142837266</v>
      </c>
      <c r="K8" s="5"/>
      <c r="L8" s="5"/>
    </row>
    <row r="9" spans="1:21" x14ac:dyDescent="0.35">
      <c r="A9" s="14"/>
      <c r="B9" s="5">
        <v>14.513166666666667</v>
      </c>
      <c r="C9" s="5">
        <f t="shared" si="0"/>
        <v>36.863443333333336</v>
      </c>
      <c r="D9" s="5">
        <f t="shared" si="1"/>
        <v>12.184286248091041</v>
      </c>
      <c r="E9" s="5"/>
      <c r="F9" s="5"/>
      <c r="G9" s="5"/>
      <c r="H9" s="5">
        <v>7.02</v>
      </c>
      <c r="I9" s="5">
        <f t="shared" si="2"/>
        <v>17.8308</v>
      </c>
      <c r="J9" s="5">
        <f t="shared" si="3"/>
        <v>0.9782274914283704</v>
      </c>
      <c r="K9" s="5"/>
      <c r="L9" s="5"/>
    </row>
    <row r="10" spans="1:21" x14ac:dyDescent="0.35">
      <c r="A10" s="14"/>
      <c r="B10" s="5">
        <v>14.036916666666666</v>
      </c>
      <c r="C10" s="5">
        <f>B10*$Q$3</f>
        <v>35.653768333333332</v>
      </c>
      <c r="D10" s="5">
        <f>C10+$S$3</f>
        <v>10.974611248091037</v>
      </c>
      <c r="E10" s="5"/>
      <c r="F10" s="5"/>
      <c r="G10" s="5"/>
      <c r="H10" s="5">
        <v>7.02</v>
      </c>
      <c r="I10" s="5">
        <f>H10*$Q$3</f>
        <v>17.8308</v>
      </c>
      <c r="J10" s="5">
        <f>I10+$U$3</f>
        <v>0.9782274914283704</v>
      </c>
      <c r="K10" s="5"/>
      <c r="L10" s="5"/>
    </row>
    <row r="11" spans="1:21" x14ac:dyDescent="0.35">
      <c r="A11" s="14"/>
      <c r="B11" s="5">
        <v>14.513166666666667</v>
      </c>
      <c r="C11" s="5">
        <f>B11*$Q$3</f>
        <v>36.863443333333336</v>
      </c>
      <c r="D11" s="5">
        <f>C11+$S$3</f>
        <v>12.184286248091041</v>
      </c>
      <c r="E11" s="5"/>
      <c r="F11" s="5"/>
      <c r="G11" s="5"/>
      <c r="H11" s="5">
        <v>7.11</v>
      </c>
      <c r="I11" s="5">
        <f>H11*$Q$3</f>
        <v>18.0594</v>
      </c>
      <c r="J11" s="5">
        <f>I11+$U$3</f>
        <v>1.2068274914283705</v>
      </c>
      <c r="K11" s="5"/>
      <c r="L11" s="5"/>
    </row>
    <row r="12" spans="1:21" x14ac:dyDescent="0.35">
      <c r="A12" s="14"/>
      <c r="B12" s="5">
        <v>14.036916666666666</v>
      </c>
      <c r="C12" s="5">
        <f>B12*$Q$3</f>
        <v>35.653768333333332</v>
      </c>
      <c r="D12" s="5">
        <f>C12+$S$3</f>
        <v>10.974611248091037</v>
      </c>
      <c r="E12" s="5"/>
      <c r="F12" s="5"/>
      <c r="G12" s="5"/>
      <c r="H12" s="5">
        <v>6.78</v>
      </c>
      <c r="I12" s="5">
        <f>H12*$Q$3</f>
        <v>17.2212</v>
      </c>
      <c r="J12" s="5">
        <f>I12+$U$3</f>
        <v>0.36862749142837004</v>
      </c>
      <c r="K12" s="5"/>
      <c r="L12" s="5"/>
    </row>
    <row r="13" spans="1:21" x14ac:dyDescent="0.35">
      <c r="A13" s="14"/>
      <c r="B13" s="5">
        <v>15.386291666666667</v>
      </c>
      <c r="C13" s="5">
        <f>B13*$Q$3</f>
        <v>39.081180833333335</v>
      </c>
      <c r="D13" s="5">
        <f>C13+$S$3</f>
        <v>14.40202374809104</v>
      </c>
      <c r="E13" s="5"/>
      <c r="F13" s="5"/>
      <c r="G13" s="5"/>
      <c r="H13" s="5">
        <v>6.2350000000000003</v>
      </c>
      <c r="I13" s="5">
        <f>H13*$Q$3</f>
        <v>15.836900000000002</v>
      </c>
      <c r="J13" s="5">
        <f>I13+$U$3</f>
        <v>-1.0156725085716278</v>
      </c>
      <c r="K13" s="5"/>
      <c r="L13" s="5"/>
    </row>
    <row r="14" spans="1:21" x14ac:dyDescent="0.35">
      <c r="A14" s="14"/>
      <c r="B14" s="5">
        <v>16.656291666666668</v>
      </c>
      <c r="C14" s="5">
        <f>B14*$Q$3</f>
        <v>42.306980833333334</v>
      </c>
      <c r="D14" s="5">
        <f>C14+$S$3</f>
        <v>17.627823748091039</v>
      </c>
      <c r="E14" s="5"/>
      <c r="F14" s="5"/>
      <c r="G14" s="5"/>
      <c r="H14" s="5">
        <v>6.7839999999999998</v>
      </c>
      <c r="I14" s="5">
        <f>H14*$Q$3</f>
        <v>17.231359999999999</v>
      </c>
      <c r="J14" s="5">
        <f>I14+$U$3</f>
        <v>0.37878749142836909</v>
      </c>
      <c r="K14" s="5"/>
      <c r="L14" s="5"/>
    </row>
    <row r="15" spans="1:21" x14ac:dyDescent="0.35">
      <c r="A15" s="8"/>
      <c r="B15" s="7"/>
      <c r="C15" s="5"/>
      <c r="D15" s="5"/>
      <c r="E15" s="7"/>
      <c r="F15" s="7"/>
      <c r="G15" s="7"/>
      <c r="H15" s="7"/>
      <c r="I15" s="5"/>
      <c r="J15" s="5"/>
      <c r="K15" s="7"/>
      <c r="L15" s="7"/>
    </row>
    <row r="16" spans="1:21" x14ac:dyDescent="0.35">
      <c r="A16" s="15" t="s">
        <v>11</v>
      </c>
      <c r="B16" s="9">
        <v>10.550123444744232</v>
      </c>
      <c r="C16" s="5"/>
      <c r="D16" s="5"/>
      <c r="H16" s="10">
        <v>12.053994655420368</v>
      </c>
      <c r="I16" s="5"/>
      <c r="J16" s="5"/>
    </row>
    <row r="17" spans="1:10" x14ac:dyDescent="0.35">
      <c r="A17" s="15"/>
      <c r="B17" s="9">
        <v>9.9904998259345579</v>
      </c>
      <c r="C17" s="5"/>
      <c r="D17" s="5"/>
      <c r="H17" s="10">
        <v>12.872090732644761</v>
      </c>
      <c r="I17" s="5"/>
      <c r="J17" s="5"/>
    </row>
    <row r="18" spans="1:10" x14ac:dyDescent="0.35">
      <c r="A18" s="15"/>
      <c r="B18" s="9">
        <v>10.354557332047694</v>
      </c>
      <c r="C18" s="5"/>
      <c r="D18" s="5"/>
      <c r="H18" s="10">
        <v>10.343918774006022</v>
      </c>
      <c r="I18" s="5"/>
      <c r="J18" s="5"/>
    </row>
    <row r="19" spans="1:10" x14ac:dyDescent="0.35">
      <c r="A19" s="15"/>
      <c r="B19" s="9">
        <v>10.970998061344709</v>
      </c>
      <c r="C19" s="5"/>
      <c r="D19" s="5"/>
      <c r="H19" s="10">
        <v>9.761605940366243</v>
      </c>
      <c r="I19" s="5"/>
      <c r="J19" s="5"/>
    </row>
    <row r="20" spans="1:10" x14ac:dyDescent="0.35">
      <c r="A20" s="15"/>
      <c r="B20" s="9">
        <v>10.036625527403659</v>
      </c>
      <c r="C20" s="5"/>
      <c r="D20" s="5"/>
      <c r="H20" s="10">
        <v>11.533978003064052</v>
      </c>
      <c r="I20" s="5"/>
      <c r="J20" s="5"/>
    </row>
    <row r="21" spans="1:10" x14ac:dyDescent="0.35">
      <c r="A21" s="15"/>
      <c r="B21" s="9">
        <v>10.865997346095698</v>
      </c>
      <c r="C21" s="5"/>
      <c r="D21" s="5"/>
      <c r="H21" s="10">
        <v>11.719787474193591</v>
      </c>
      <c r="I21" s="5"/>
      <c r="J21" s="5"/>
    </row>
    <row r="22" spans="1:10" x14ac:dyDescent="0.35">
      <c r="A22" s="15"/>
      <c r="B22" s="9">
        <v>10.143600915245427</v>
      </c>
      <c r="C22" s="5"/>
      <c r="D22" s="5"/>
      <c r="H22" s="10">
        <v>9.3803385461489608</v>
      </c>
      <c r="I22" s="5"/>
      <c r="J22" s="5"/>
    </row>
    <row r="23" spans="1:10" x14ac:dyDescent="0.35">
      <c r="A23" s="15"/>
      <c r="B23" s="9">
        <v>9.8542172954631848</v>
      </c>
      <c r="C23" s="5"/>
      <c r="D23" s="5"/>
      <c r="H23" s="10">
        <v>9.7506325057067507</v>
      </c>
      <c r="I23" s="5"/>
      <c r="J23" s="5"/>
    </row>
    <row r="24" spans="1:10" x14ac:dyDescent="0.35">
      <c r="A24" s="6"/>
      <c r="B24" s="9">
        <v>9.7030799597464643</v>
      </c>
      <c r="C24" s="7"/>
      <c r="D24" s="7"/>
      <c r="H24" s="10">
        <v>8.6423108754074569</v>
      </c>
      <c r="I24" s="7"/>
      <c r="J24" s="7"/>
    </row>
    <row r="25" spans="1:10" x14ac:dyDescent="0.35">
      <c r="A25" s="6"/>
      <c r="B25" s="9"/>
      <c r="C25" s="7"/>
      <c r="D25" s="7"/>
      <c r="H25" s="10"/>
      <c r="I25" s="7"/>
      <c r="J25" s="7"/>
    </row>
    <row r="26" spans="1:10" x14ac:dyDescent="0.35">
      <c r="A26" s="15" t="s">
        <v>12</v>
      </c>
      <c r="B26" s="9">
        <v>20.216701488514463</v>
      </c>
      <c r="H26" s="9">
        <v>23.15</v>
      </c>
    </row>
    <row r="27" spans="1:10" x14ac:dyDescent="0.35">
      <c r="A27" s="15"/>
      <c r="B27" s="9">
        <v>20.928683435037456</v>
      </c>
      <c r="H27" s="9">
        <v>19.7</v>
      </c>
    </row>
    <row r="28" spans="1:10" x14ac:dyDescent="0.35">
      <c r="A28" s="15"/>
      <c r="B28" s="9">
        <v>20.332028451403307</v>
      </c>
      <c r="H28" s="9">
        <v>18.8</v>
      </c>
    </row>
    <row r="29" spans="1:10" x14ac:dyDescent="0.35">
      <c r="A29" s="15"/>
      <c r="B29" s="9">
        <v>21.918643427843353</v>
      </c>
      <c r="H29" s="9">
        <v>22.668788489187236</v>
      </c>
    </row>
    <row r="30" spans="1:10" x14ac:dyDescent="0.35">
      <c r="A30" s="15"/>
      <c r="B30" s="9">
        <v>20.492893868421692</v>
      </c>
      <c r="H30" s="9">
        <v>18.496999752044765</v>
      </c>
    </row>
    <row r="31" spans="1:10" x14ac:dyDescent="0.35">
      <c r="A31" s="15"/>
      <c r="B31" s="9">
        <v>21.011525868719001</v>
      </c>
      <c r="H31" s="9">
        <v>19.33735592822887</v>
      </c>
    </row>
    <row r="32" spans="1:10" x14ac:dyDescent="0.35">
      <c r="A32" s="15"/>
      <c r="B32" s="9">
        <v>21.779775736595795</v>
      </c>
      <c r="H32" s="9">
        <v>18.841059359004038</v>
      </c>
    </row>
    <row r="33" spans="2:8" x14ac:dyDescent="0.35">
      <c r="B33" s="9">
        <v>19.955008133649727</v>
      </c>
      <c r="H33" s="9">
        <v>20.91753668830059</v>
      </c>
    </row>
    <row r="34" spans="2:8" x14ac:dyDescent="0.35">
      <c r="B34" s="9">
        <v>21.843697537426696</v>
      </c>
      <c r="H34" s="9">
        <v>20.220378159448234</v>
      </c>
    </row>
    <row r="35" spans="2:8" x14ac:dyDescent="0.35">
      <c r="B35" s="9">
        <v>21.44112065584493</v>
      </c>
      <c r="H35" s="9">
        <v>19.940854295746938</v>
      </c>
    </row>
    <row r="36" spans="2:8" x14ac:dyDescent="0.35">
      <c r="B36" s="9">
        <v>20.410239101019386</v>
      </c>
      <c r="H36" s="9">
        <v>19.301621897574122</v>
      </c>
    </row>
  </sheetData>
  <mergeCells count="3">
    <mergeCell ref="A3:A14"/>
    <mergeCell ref="A16:A23"/>
    <mergeCell ref="A26:A3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451C8-8D08-4919-913E-91E945F99A1D}">
  <dimension ref="B1:AU32"/>
  <sheetViews>
    <sheetView workbookViewId="0">
      <selection activeCell="L2" sqref="L2:L32"/>
    </sheetView>
  </sheetViews>
  <sheetFormatPr defaultRowHeight="14.5" x14ac:dyDescent="0.35"/>
  <cols>
    <col min="1" max="1" width="8.7265625" style="3"/>
    <col min="2" max="3" width="10.54296875" style="3" bestFit="1" customWidth="1"/>
    <col min="4" max="4" width="10.6328125" style="3" bestFit="1" customWidth="1"/>
    <col min="5" max="7" width="11.81640625" style="3" bestFit="1" customWidth="1"/>
    <col min="8" max="8" width="8.7265625" style="3"/>
    <col min="9" max="9" width="10.54296875" style="3" bestFit="1" customWidth="1"/>
    <col min="10" max="11" width="10.54296875" style="3" customWidth="1"/>
    <col min="12" max="14" width="11.81640625" style="3" bestFit="1" customWidth="1"/>
    <col min="15" max="16" width="8.7265625" style="3"/>
    <col min="17" max="17" width="10.6328125" style="3" bestFit="1" customWidth="1"/>
    <col min="18" max="47" width="5.36328125" style="3" bestFit="1" customWidth="1"/>
    <col min="48" max="16384" width="8.7265625" style="3"/>
  </cols>
  <sheetData>
    <row r="1" spans="2:23" x14ac:dyDescent="0.35">
      <c r="B1" s="2" t="s">
        <v>3</v>
      </c>
      <c r="C1" s="2"/>
      <c r="D1" s="2"/>
      <c r="E1" s="2"/>
      <c r="I1" s="2" t="s">
        <v>9</v>
      </c>
      <c r="J1" s="2"/>
      <c r="K1" s="2"/>
      <c r="L1" s="2"/>
    </row>
    <row r="2" spans="2:23" ht="43.5" x14ac:dyDescent="0.35">
      <c r="B2" s="4" t="s">
        <v>6</v>
      </c>
      <c r="C2" s="4" t="s">
        <v>7</v>
      </c>
      <c r="D2" s="4" t="s">
        <v>17</v>
      </c>
      <c r="E2" s="4" t="s">
        <v>8</v>
      </c>
      <c r="F2" s="5" t="s">
        <v>1</v>
      </c>
      <c r="G2" s="5" t="s">
        <v>2</v>
      </c>
      <c r="H2" s="5"/>
      <c r="I2" s="4" t="s">
        <v>6</v>
      </c>
      <c r="J2" s="4" t="s">
        <v>7</v>
      </c>
      <c r="K2" s="4" t="s">
        <v>18</v>
      </c>
      <c r="L2" s="4" t="s">
        <v>8</v>
      </c>
      <c r="M2" s="5" t="s">
        <v>1</v>
      </c>
      <c r="N2" s="5" t="s">
        <v>2</v>
      </c>
    </row>
    <row r="3" spans="2:23" x14ac:dyDescent="0.35">
      <c r="B3" s="5">
        <f>5+(10/32)</f>
        <v>5.3125</v>
      </c>
      <c r="C3" s="5">
        <f>B3*$S$3</f>
        <v>13.49375</v>
      </c>
      <c r="D3" s="5">
        <v>13.49375</v>
      </c>
      <c r="E3" s="5">
        <f>C3+$U$3</f>
        <v>15.148166666666667</v>
      </c>
      <c r="F3" s="5">
        <f>AVERAGE(B:B)</f>
        <v>5.2541666666666664</v>
      </c>
      <c r="G3" s="5">
        <f>F3*2.54</f>
        <v>13.345583333333334</v>
      </c>
      <c r="H3" s="5"/>
      <c r="I3" s="5">
        <v>6.55</v>
      </c>
      <c r="J3" s="5">
        <f>I3*$S$3</f>
        <v>16.637</v>
      </c>
      <c r="K3" s="5">
        <v>16.637</v>
      </c>
      <c r="L3" s="5">
        <f>J3+$W$3</f>
        <v>14.020152666666668</v>
      </c>
      <c r="M3" s="5">
        <f>AVERAGE(I:I)</f>
        <v>6.935766666666666</v>
      </c>
      <c r="N3" s="5">
        <f>M3*2.54</f>
        <v>17.616847333333332</v>
      </c>
      <c r="S3" s="17">
        <v>2.54</v>
      </c>
      <c r="T3" s="17"/>
      <c r="U3" s="17">
        <f>15-G3</f>
        <v>1.6544166666666662</v>
      </c>
      <c r="V3" s="17"/>
      <c r="W3" s="17">
        <f>15-N3</f>
        <v>-2.6168473333333324</v>
      </c>
    </row>
    <row r="4" spans="2:23" x14ac:dyDescent="0.35">
      <c r="B4" s="5">
        <f>5+(12/32)</f>
        <v>5.375</v>
      </c>
      <c r="C4" s="5">
        <f t="shared" ref="C4:C32" si="0">B4*$S$3</f>
        <v>13.6525</v>
      </c>
      <c r="D4" s="5">
        <v>13.6525</v>
      </c>
      <c r="E4" s="5">
        <f t="shared" ref="E4:E32" si="1">C4+$U$3</f>
        <v>15.306916666666666</v>
      </c>
      <c r="F4" s="5"/>
      <c r="G4" s="5"/>
      <c r="H4" s="5"/>
      <c r="I4" s="5">
        <v>6.6520000000000001</v>
      </c>
      <c r="J4" s="5">
        <f t="shared" ref="J4:J32" si="2">I4*$S$3</f>
        <v>16.896080000000001</v>
      </c>
      <c r="K4" s="5">
        <v>16.896080000000001</v>
      </c>
      <c r="L4" s="5">
        <f t="shared" ref="L4:L32" si="3">J4+$W$3</f>
        <v>14.279232666666669</v>
      </c>
      <c r="M4" s="5"/>
      <c r="N4" s="5"/>
    </row>
    <row r="5" spans="2:23" x14ac:dyDescent="0.35">
      <c r="B5" s="5">
        <f>5+(8/32)</f>
        <v>5.25</v>
      </c>
      <c r="C5" s="5">
        <f t="shared" si="0"/>
        <v>13.335000000000001</v>
      </c>
      <c r="D5" s="5">
        <v>13.335000000000001</v>
      </c>
      <c r="E5" s="5">
        <f t="shared" si="1"/>
        <v>14.989416666666667</v>
      </c>
      <c r="F5" s="5"/>
      <c r="G5" s="5"/>
      <c r="H5" s="5"/>
      <c r="I5" s="5">
        <v>6.9820000000000002</v>
      </c>
      <c r="J5" s="5">
        <f t="shared" si="2"/>
        <v>17.734280000000002</v>
      </c>
      <c r="K5" s="5">
        <v>17.734280000000002</v>
      </c>
      <c r="L5" s="5">
        <f t="shared" si="3"/>
        <v>15.117432666666669</v>
      </c>
      <c r="M5" s="5"/>
      <c r="N5" s="5"/>
    </row>
    <row r="6" spans="2:23" x14ac:dyDescent="0.35">
      <c r="B6" s="5">
        <f>5+(19/32)</f>
        <v>5.59375</v>
      </c>
      <c r="C6" s="5">
        <f t="shared" si="0"/>
        <v>14.208125000000001</v>
      </c>
      <c r="D6" s="5">
        <v>14.208125000000001</v>
      </c>
      <c r="E6" s="5">
        <f t="shared" si="1"/>
        <v>15.862541666666667</v>
      </c>
      <c r="F6" s="5"/>
      <c r="G6" s="5"/>
      <c r="H6" s="5"/>
      <c r="I6" s="5">
        <v>6.782</v>
      </c>
      <c r="J6" s="5">
        <f t="shared" si="2"/>
        <v>17.226279999999999</v>
      </c>
      <c r="K6" s="5">
        <v>17.226279999999999</v>
      </c>
      <c r="L6" s="5">
        <f t="shared" si="3"/>
        <v>14.609432666666667</v>
      </c>
      <c r="M6" s="5"/>
      <c r="N6" s="5"/>
    </row>
    <row r="7" spans="2:23" x14ac:dyDescent="0.35">
      <c r="B7" s="5">
        <f>5+(4/32)</f>
        <v>5.125</v>
      </c>
      <c r="C7" s="5">
        <f t="shared" si="0"/>
        <v>13.0175</v>
      </c>
      <c r="D7" s="5">
        <v>13.0175</v>
      </c>
      <c r="E7" s="5">
        <f t="shared" si="1"/>
        <v>14.671916666666666</v>
      </c>
      <c r="F7" s="5"/>
      <c r="G7" s="5"/>
      <c r="H7" s="5"/>
      <c r="I7" s="5">
        <v>6.22</v>
      </c>
      <c r="J7" s="5">
        <f t="shared" si="2"/>
        <v>15.7988</v>
      </c>
      <c r="K7" s="5">
        <v>15.7988</v>
      </c>
      <c r="L7" s="5">
        <f t="shared" si="3"/>
        <v>13.181952666666668</v>
      </c>
      <c r="M7" s="5"/>
      <c r="N7" s="5"/>
    </row>
    <row r="8" spans="2:23" x14ac:dyDescent="0.35">
      <c r="B8" s="5">
        <f>5</f>
        <v>5</v>
      </c>
      <c r="C8" s="5">
        <f t="shared" si="0"/>
        <v>12.7</v>
      </c>
      <c r="D8" s="5">
        <v>12.7</v>
      </c>
      <c r="E8" s="5">
        <f t="shared" si="1"/>
        <v>14.354416666666665</v>
      </c>
      <c r="F8" s="5"/>
      <c r="G8" s="5"/>
      <c r="H8" s="5"/>
      <c r="I8" s="5">
        <v>5.1120000000000001</v>
      </c>
      <c r="J8" s="5">
        <f t="shared" si="2"/>
        <v>12.98448</v>
      </c>
      <c r="K8" s="5">
        <v>12.98448</v>
      </c>
      <c r="L8" s="5">
        <f t="shared" si="3"/>
        <v>10.367632666666667</v>
      </c>
      <c r="M8" s="5"/>
      <c r="N8" s="5"/>
    </row>
    <row r="9" spans="2:23" x14ac:dyDescent="0.35">
      <c r="B9" s="5">
        <f>5+(12/32)</f>
        <v>5.375</v>
      </c>
      <c r="C9" s="5">
        <f t="shared" si="0"/>
        <v>13.6525</v>
      </c>
      <c r="D9" s="5">
        <v>13.6525</v>
      </c>
      <c r="E9" s="5">
        <f t="shared" si="1"/>
        <v>15.306916666666666</v>
      </c>
      <c r="F9" s="5"/>
      <c r="G9" s="5"/>
      <c r="H9" s="5"/>
      <c r="I9" s="5">
        <v>5.6779999999999999</v>
      </c>
      <c r="J9" s="5">
        <f t="shared" si="2"/>
        <v>14.42212</v>
      </c>
      <c r="K9" s="5">
        <v>14.42212</v>
      </c>
      <c r="L9" s="5">
        <f t="shared" si="3"/>
        <v>11.805272666666667</v>
      </c>
      <c r="M9" s="5"/>
      <c r="N9" s="5"/>
    </row>
    <row r="10" spans="2:23" x14ac:dyDescent="0.35">
      <c r="B10" s="5">
        <f>5+(6/32)</f>
        <v>5.1875</v>
      </c>
      <c r="C10" s="5">
        <f t="shared" si="0"/>
        <v>13.17625</v>
      </c>
      <c r="D10" s="5">
        <v>13.17625</v>
      </c>
      <c r="E10" s="5">
        <f t="shared" si="1"/>
        <v>14.830666666666666</v>
      </c>
      <c r="F10" s="5"/>
      <c r="G10" s="5"/>
      <c r="H10" s="5"/>
      <c r="I10" s="5">
        <v>5.3209999999999997</v>
      </c>
      <c r="J10" s="5">
        <f t="shared" si="2"/>
        <v>13.51534</v>
      </c>
      <c r="K10" s="5">
        <v>13.51534</v>
      </c>
      <c r="L10" s="5">
        <f t="shared" si="3"/>
        <v>10.898492666666668</v>
      </c>
      <c r="M10" s="5"/>
      <c r="N10" s="5"/>
    </row>
    <row r="11" spans="2:23" x14ac:dyDescent="0.35">
      <c r="B11" s="5">
        <f>5+(5/32)</f>
        <v>5.15625</v>
      </c>
      <c r="C11" s="5">
        <f t="shared" si="0"/>
        <v>13.096875000000001</v>
      </c>
      <c r="D11" s="5">
        <v>13.096875000000001</v>
      </c>
      <c r="E11" s="5">
        <f t="shared" si="1"/>
        <v>14.751291666666667</v>
      </c>
      <c r="F11" s="5"/>
      <c r="G11" s="5"/>
      <c r="H11" s="5"/>
      <c r="I11" s="5">
        <v>6.6559999999999997</v>
      </c>
      <c r="J11" s="5">
        <f t="shared" si="2"/>
        <v>16.90624</v>
      </c>
      <c r="K11" s="5">
        <v>16.90624</v>
      </c>
      <c r="L11" s="5">
        <f t="shared" si="3"/>
        <v>14.289392666666668</v>
      </c>
      <c r="M11" s="5"/>
      <c r="N11" s="5"/>
    </row>
    <row r="12" spans="2:23" x14ac:dyDescent="0.35">
      <c r="B12" s="5">
        <f>4+(28/32)</f>
        <v>4.875</v>
      </c>
      <c r="C12" s="5">
        <f t="shared" si="0"/>
        <v>12.3825</v>
      </c>
      <c r="D12" s="5">
        <v>12.3825</v>
      </c>
      <c r="E12" s="5">
        <f t="shared" si="1"/>
        <v>14.036916666666666</v>
      </c>
      <c r="F12" s="5"/>
      <c r="G12" s="5"/>
      <c r="H12" s="5"/>
      <c r="I12" s="5">
        <v>7.56</v>
      </c>
      <c r="J12" s="5">
        <f t="shared" si="2"/>
        <v>19.202400000000001</v>
      </c>
      <c r="K12" s="5">
        <v>19.202400000000001</v>
      </c>
      <c r="L12" s="5">
        <f t="shared" si="3"/>
        <v>16.585552666666668</v>
      </c>
      <c r="M12" s="5"/>
      <c r="N12" s="5"/>
    </row>
    <row r="13" spans="2:23" x14ac:dyDescent="0.35">
      <c r="B13" s="5">
        <f>5+(2/32)</f>
        <v>5.0625</v>
      </c>
      <c r="C13" s="5">
        <f t="shared" si="0"/>
        <v>12.858750000000001</v>
      </c>
      <c r="D13" s="5">
        <v>12.858750000000001</v>
      </c>
      <c r="E13" s="5">
        <f t="shared" si="1"/>
        <v>14.513166666666667</v>
      </c>
      <c r="F13" s="5"/>
      <c r="G13" s="5"/>
      <c r="H13" s="5"/>
      <c r="I13" s="5">
        <v>7.45</v>
      </c>
      <c r="J13" s="5">
        <f t="shared" si="2"/>
        <v>18.923000000000002</v>
      </c>
      <c r="K13" s="5">
        <v>18.923000000000002</v>
      </c>
      <c r="L13" s="5">
        <f t="shared" si="3"/>
        <v>16.306152666666669</v>
      </c>
      <c r="M13" s="5"/>
      <c r="N13" s="5"/>
    </row>
    <row r="14" spans="2:23" x14ac:dyDescent="0.35">
      <c r="B14" s="5">
        <f>4+(28/32)</f>
        <v>4.875</v>
      </c>
      <c r="C14" s="5">
        <f t="shared" si="0"/>
        <v>12.3825</v>
      </c>
      <c r="D14" s="5">
        <v>12.3825</v>
      </c>
      <c r="E14" s="5">
        <f t="shared" si="1"/>
        <v>14.036916666666666</v>
      </c>
      <c r="F14" s="5"/>
      <c r="G14" s="5"/>
      <c r="H14" s="5"/>
      <c r="I14" s="5">
        <v>6.95</v>
      </c>
      <c r="J14" s="5">
        <f t="shared" si="2"/>
        <v>17.653000000000002</v>
      </c>
      <c r="K14" s="5">
        <v>17.653000000000002</v>
      </c>
      <c r="L14" s="5">
        <f t="shared" si="3"/>
        <v>15.03615266666667</v>
      </c>
      <c r="M14" s="5"/>
      <c r="N14" s="5"/>
    </row>
    <row r="15" spans="2:23" x14ac:dyDescent="0.35">
      <c r="B15" s="5">
        <f>5+(2/32)</f>
        <v>5.0625</v>
      </c>
      <c r="C15" s="5">
        <f t="shared" si="0"/>
        <v>12.858750000000001</v>
      </c>
      <c r="D15" s="5">
        <v>12.858750000000001</v>
      </c>
      <c r="E15" s="5">
        <f t="shared" si="1"/>
        <v>14.513166666666667</v>
      </c>
      <c r="F15" s="5"/>
      <c r="G15" s="5"/>
      <c r="H15" s="5"/>
      <c r="I15" s="5">
        <v>7.02</v>
      </c>
      <c r="J15" s="5">
        <f t="shared" si="2"/>
        <v>17.8308</v>
      </c>
      <c r="K15" s="5">
        <v>17.8308</v>
      </c>
      <c r="L15" s="5">
        <f t="shared" si="3"/>
        <v>15.213952666666668</v>
      </c>
      <c r="M15" s="5"/>
      <c r="N15" s="5"/>
    </row>
    <row r="16" spans="2:23" x14ac:dyDescent="0.35">
      <c r="B16" s="5">
        <f>4+(28/32)</f>
        <v>4.875</v>
      </c>
      <c r="C16" s="5">
        <f t="shared" si="0"/>
        <v>12.3825</v>
      </c>
      <c r="D16" s="5">
        <v>12.3825</v>
      </c>
      <c r="E16" s="5">
        <f t="shared" si="1"/>
        <v>14.036916666666666</v>
      </c>
      <c r="F16" s="5"/>
      <c r="G16" s="5"/>
      <c r="H16" s="5"/>
      <c r="I16" s="5">
        <v>7.11</v>
      </c>
      <c r="J16" s="5">
        <f t="shared" si="2"/>
        <v>18.0594</v>
      </c>
      <c r="K16" s="5">
        <v>18.0594</v>
      </c>
      <c r="L16" s="5">
        <f t="shared" si="3"/>
        <v>15.442552666666668</v>
      </c>
      <c r="M16" s="5"/>
      <c r="N16" s="5"/>
    </row>
    <row r="17" spans="2:47" x14ac:dyDescent="0.35">
      <c r="B17" s="5">
        <f>5+(13/32)</f>
        <v>5.40625</v>
      </c>
      <c r="C17" s="5">
        <f t="shared" si="0"/>
        <v>13.731875</v>
      </c>
      <c r="D17" s="5">
        <v>13.731875</v>
      </c>
      <c r="E17" s="5">
        <f t="shared" si="1"/>
        <v>15.386291666666667</v>
      </c>
      <c r="F17" s="5"/>
      <c r="G17" s="5"/>
      <c r="H17" s="5"/>
      <c r="I17" s="5">
        <v>6.85</v>
      </c>
      <c r="J17" s="5">
        <f t="shared" si="2"/>
        <v>17.399000000000001</v>
      </c>
      <c r="K17" s="5">
        <v>17.399000000000001</v>
      </c>
      <c r="L17" s="5">
        <f t="shared" si="3"/>
        <v>14.782152666666668</v>
      </c>
      <c r="M17" s="5"/>
      <c r="N17" s="5"/>
    </row>
    <row r="18" spans="2:47" ht="15" thickBot="1" x14ac:dyDescent="0.4">
      <c r="B18" s="5">
        <f>5+(29/32)</f>
        <v>5.90625</v>
      </c>
      <c r="C18" s="5">
        <f t="shared" si="0"/>
        <v>15.001875</v>
      </c>
      <c r="D18" s="5">
        <v>15.001875</v>
      </c>
      <c r="E18" s="5">
        <f t="shared" si="1"/>
        <v>16.656291666666668</v>
      </c>
      <c r="F18" s="5"/>
      <c r="G18" s="5"/>
      <c r="H18" s="5"/>
      <c r="I18" s="5">
        <v>6.78</v>
      </c>
      <c r="J18" s="5">
        <f t="shared" si="2"/>
        <v>17.2212</v>
      </c>
      <c r="K18" s="5">
        <v>17.2212</v>
      </c>
      <c r="L18" s="5">
        <f t="shared" si="3"/>
        <v>14.604352666666667</v>
      </c>
      <c r="M18" s="5"/>
      <c r="N18" s="5"/>
    </row>
    <row r="19" spans="2:47" ht="43.5" x14ac:dyDescent="0.35">
      <c r="B19" s="5">
        <f>5+(4/32)</f>
        <v>5.125</v>
      </c>
      <c r="C19" s="5">
        <f t="shared" si="0"/>
        <v>13.0175</v>
      </c>
      <c r="D19" s="5">
        <v>13.0175</v>
      </c>
      <c r="E19" s="5">
        <f t="shared" si="1"/>
        <v>14.671916666666666</v>
      </c>
      <c r="F19" s="5"/>
      <c r="G19" s="5"/>
      <c r="H19" s="5"/>
      <c r="I19" s="5">
        <v>6.2350000000000003</v>
      </c>
      <c r="J19" s="5">
        <f t="shared" si="2"/>
        <v>15.836900000000002</v>
      </c>
      <c r="K19" s="5">
        <v>15.836900000000002</v>
      </c>
      <c r="L19" s="5">
        <f t="shared" si="3"/>
        <v>13.220052666666669</v>
      </c>
      <c r="M19" s="5"/>
      <c r="N19" s="5"/>
      <c r="Q19" s="18" t="s">
        <v>17</v>
      </c>
      <c r="R19" s="19">
        <v>13.49375</v>
      </c>
      <c r="S19" s="19">
        <v>13.6525</v>
      </c>
      <c r="T19" s="19">
        <v>13.335000000000001</v>
      </c>
      <c r="U19" s="19">
        <v>14.208125000000001</v>
      </c>
      <c r="V19" s="19">
        <v>13.0175</v>
      </c>
      <c r="W19" s="19">
        <v>12.7</v>
      </c>
      <c r="X19" s="19">
        <v>13.6525</v>
      </c>
      <c r="Y19" s="19">
        <v>13.17625</v>
      </c>
      <c r="Z19" s="19">
        <v>13.096875000000001</v>
      </c>
      <c r="AA19" s="19">
        <v>12.3825</v>
      </c>
      <c r="AB19" s="19">
        <v>12.858750000000001</v>
      </c>
      <c r="AC19" s="19">
        <v>12.3825</v>
      </c>
      <c r="AD19" s="19">
        <v>12.858750000000001</v>
      </c>
      <c r="AE19" s="19">
        <v>12.3825</v>
      </c>
      <c r="AF19" s="19">
        <v>13.731875</v>
      </c>
      <c r="AG19" s="19">
        <v>15.001875</v>
      </c>
      <c r="AH19" s="19">
        <v>13.0175</v>
      </c>
      <c r="AI19" s="19">
        <v>13.335000000000001</v>
      </c>
      <c r="AJ19" s="19">
        <v>13.0175</v>
      </c>
      <c r="AK19" s="19">
        <v>13.49375</v>
      </c>
      <c r="AL19" s="19">
        <v>12.858750000000001</v>
      </c>
      <c r="AM19" s="19">
        <v>13.0175</v>
      </c>
      <c r="AN19" s="19">
        <v>13.49375</v>
      </c>
      <c r="AO19" s="19">
        <v>13.255625</v>
      </c>
      <c r="AP19" s="19">
        <v>13.17625</v>
      </c>
      <c r="AQ19" s="19">
        <v>13.335000000000001</v>
      </c>
      <c r="AR19" s="19">
        <v>14.922499999999999</v>
      </c>
      <c r="AS19" s="19">
        <v>13.096875000000001</v>
      </c>
      <c r="AT19" s="19">
        <v>14.922499999999999</v>
      </c>
      <c r="AU19" s="20">
        <v>13.49375</v>
      </c>
    </row>
    <row r="20" spans="2:47" ht="44" thickBot="1" x14ac:dyDescent="0.4">
      <c r="B20" s="5">
        <f>5+(8/32)</f>
        <v>5.25</v>
      </c>
      <c r="C20" s="5">
        <f t="shared" si="0"/>
        <v>13.335000000000001</v>
      </c>
      <c r="D20" s="5">
        <v>13.335000000000001</v>
      </c>
      <c r="E20" s="5">
        <f t="shared" si="1"/>
        <v>14.989416666666667</v>
      </c>
      <c r="F20" s="5"/>
      <c r="G20" s="5"/>
      <c r="H20" s="5"/>
      <c r="I20" s="5">
        <v>6.9980000000000002</v>
      </c>
      <c r="J20" s="5">
        <f t="shared" si="2"/>
        <v>17.774920000000002</v>
      </c>
      <c r="K20" s="5">
        <v>17.774920000000002</v>
      </c>
      <c r="L20" s="5">
        <f t="shared" si="3"/>
        <v>15.158072666666669</v>
      </c>
      <c r="M20" s="5"/>
      <c r="N20" s="5"/>
      <c r="Q20" s="21" t="s">
        <v>18</v>
      </c>
      <c r="R20" s="22">
        <v>16.637</v>
      </c>
      <c r="S20" s="22">
        <v>16.896080000000001</v>
      </c>
      <c r="T20" s="22">
        <v>17.734280000000002</v>
      </c>
      <c r="U20" s="22">
        <v>17.226279999999999</v>
      </c>
      <c r="V20" s="22">
        <v>15.7988</v>
      </c>
      <c r="W20" s="22">
        <v>12.98448</v>
      </c>
      <c r="X20" s="22">
        <v>14.42212</v>
      </c>
      <c r="Y20" s="22">
        <v>13.51534</v>
      </c>
      <c r="Z20" s="22">
        <v>16.90624</v>
      </c>
      <c r="AA20" s="22">
        <v>19.202400000000001</v>
      </c>
      <c r="AB20" s="22">
        <v>18.923000000000002</v>
      </c>
      <c r="AC20" s="22">
        <v>17.653000000000002</v>
      </c>
      <c r="AD20" s="22">
        <v>17.8308</v>
      </c>
      <c r="AE20" s="22">
        <v>18.0594</v>
      </c>
      <c r="AF20" s="22">
        <v>17.399000000000001</v>
      </c>
      <c r="AG20" s="22">
        <v>17.2212</v>
      </c>
      <c r="AH20" s="22">
        <v>15.836900000000002</v>
      </c>
      <c r="AI20" s="22">
        <v>17.774920000000002</v>
      </c>
      <c r="AJ20" s="22">
        <v>19.3675</v>
      </c>
      <c r="AK20" s="22">
        <v>20.193000000000001</v>
      </c>
      <c r="AL20" s="22">
        <v>17.8308</v>
      </c>
      <c r="AM20" s="22">
        <v>18.923000000000002</v>
      </c>
      <c r="AN20" s="22">
        <v>19.47672</v>
      </c>
      <c r="AO20" s="22">
        <v>20.904200000000003</v>
      </c>
      <c r="AP20" s="22">
        <v>19.431000000000001</v>
      </c>
      <c r="AQ20" s="22">
        <v>20.573999999999998</v>
      </c>
      <c r="AR20" s="22">
        <v>17.861280000000001</v>
      </c>
      <c r="AS20" s="22">
        <v>18.06194</v>
      </c>
      <c r="AT20" s="22">
        <v>16.629380000000001</v>
      </c>
      <c r="AU20" s="23">
        <v>17.231359999999999</v>
      </c>
    </row>
    <row r="21" spans="2:47" x14ac:dyDescent="0.35">
      <c r="B21" s="5">
        <f>5+(4/32)</f>
        <v>5.125</v>
      </c>
      <c r="C21" s="5">
        <f t="shared" si="0"/>
        <v>13.0175</v>
      </c>
      <c r="D21" s="5">
        <v>13.0175</v>
      </c>
      <c r="E21" s="5">
        <f t="shared" si="1"/>
        <v>14.671916666666666</v>
      </c>
      <c r="F21" s="5"/>
      <c r="G21" s="5"/>
      <c r="H21" s="5"/>
      <c r="I21" s="5">
        <v>7.625</v>
      </c>
      <c r="J21" s="5">
        <f t="shared" si="2"/>
        <v>19.3675</v>
      </c>
      <c r="K21" s="5">
        <v>19.3675</v>
      </c>
      <c r="L21" s="5">
        <f t="shared" si="3"/>
        <v>16.750652666666667</v>
      </c>
      <c r="M21" s="5"/>
      <c r="N21" s="5"/>
    </row>
    <row r="22" spans="2:47" x14ac:dyDescent="0.35">
      <c r="B22" s="5">
        <f t="shared" ref="B22" si="4">5+(10/32)</f>
        <v>5.3125</v>
      </c>
      <c r="C22" s="5">
        <f t="shared" si="0"/>
        <v>13.49375</v>
      </c>
      <c r="D22" s="5">
        <v>13.49375</v>
      </c>
      <c r="E22" s="5">
        <f t="shared" si="1"/>
        <v>15.148166666666667</v>
      </c>
      <c r="F22" s="5"/>
      <c r="G22" s="5"/>
      <c r="H22" s="5"/>
      <c r="I22" s="5">
        <v>7.95</v>
      </c>
      <c r="J22" s="5">
        <f t="shared" si="2"/>
        <v>20.193000000000001</v>
      </c>
      <c r="K22" s="5">
        <v>20.193000000000001</v>
      </c>
      <c r="L22" s="5">
        <f t="shared" si="3"/>
        <v>17.576152666666669</v>
      </c>
      <c r="M22" s="5"/>
      <c r="N22" s="5"/>
    </row>
    <row r="23" spans="2:47" x14ac:dyDescent="0.35">
      <c r="B23" s="5">
        <f>5+(2/32)</f>
        <v>5.0625</v>
      </c>
      <c r="C23" s="5">
        <f t="shared" si="0"/>
        <v>12.858750000000001</v>
      </c>
      <c r="D23" s="5">
        <v>12.858750000000001</v>
      </c>
      <c r="E23" s="5">
        <f t="shared" si="1"/>
        <v>14.513166666666667</v>
      </c>
      <c r="F23" s="5"/>
      <c r="G23" s="5"/>
      <c r="H23" s="5"/>
      <c r="I23" s="5">
        <v>7.02</v>
      </c>
      <c r="J23" s="5">
        <f t="shared" si="2"/>
        <v>17.8308</v>
      </c>
      <c r="K23" s="5">
        <v>17.8308</v>
      </c>
      <c r="L23" s="5">
        <f t="shared" si="3"/>
        <v>15.213952666666668</v>
      </c>
      <c r="M23" s="5"/>
      <c r="N23" s="5"/>
    </row>
    <row r="24" spans="2:47" x14ac:dyDescent="0.35">
      <c r="B24" s="5">
        <f>5+(4/32)</f>
        <v>5.125</v>
      </c>
      <c r="C24" s="5">
        <f t="shared" si="0"/>
        <v>13.0175</v>
      </c>
      <c r="D24" s="5">
        <v>13.0175</v>
      </c>
      <c r="E24" s="5">
        <f t="shared" si="1"/>
        <v>14.671916666666666</v>
      </c>
      <c r="F24" s="5"/>
      <c r="G24" s="5"/>
      <c r="H24" s="5"/>
      <c r="I24" s="5">
        <v>7.45</v>
      </c>
      <c r="J24" s="5">
        <f t="shared" si="2"/>
        <v>18.923000000000002</v>
      </c>
      <c r="K24" s="5">
        <v>18.923000000000002</v>
      </c>
      <c r="L24" s="5">
        <f t="shared" si="3"/>
        <v>16.306152666666669</v>
      </c>
      <c r="M24" s="5"/>
      <c r="N24" s="5"/>
    </row>
    <row r="25" spans="2:47" x14ac:dyDescent="0.35">
      <c r="B25" s="5">
        <f>5+(10/32)</f>
        <v>5.3125</v>
      </c>
      <c r="C25" s="5">
        <f t="shared" si="0"/>
        <v>13.49375</v>
      </c>
      <c r="D25" s="5">
        <v>13.49375</v>
      </c>
      <c r="E25" s="5">
        <f t="shared" si="1"/>
        <v>15.148166666666667</v>
      </c>
      <c r="F25" s="5"/>
      <c r="G25" s="5"/>
      <c r="H25" s="5"/>
      <c r="I25" s="5">
        <v>7.6680000000000001</v>
      </c>
      <c r="J25" s="5">
        <f t="shared" si="2"/>
        <v>19.47672</v>
      </c>
      <c r="K25" s="5">
        <v>19.47672</v>
      </c>
      <c r="L25" s="5">
        <f t="shared" si="3"/>
        <v>16.859872666666668</v>
      </c>
      <c r="M25" s="5"/>
      <c r="N25" s="5"/>
    </row>
    <row r="26" spans="2:47" x14ac:dyDescent="0.35">
      <c r="B26" s="5">
        <f>5+(7/32)</f>
        <v>5.21875</v>
      </c>
      <c r="C26" s="5">
        <f t="shared" si="0"/>
        <v>13.255625</v>
      </c>
      <c r="D26" s="5">
        <v>13.255625</v>
      </c>
      <c r="E26" s="5">
        <f t="shared" si="1"/>
        <v>14.910041666666666</v>
      </c>
      <c r="F26" s="5"/>
      <c r="G26" s="5"/>
      <c r="H26" s="5"/>
      <c r="I26" s="5">
        <v>8.23</v>
      </c>
      <c r="J26" s="5">
        <f t="shared" si="2"/>
        <v>20.904200000000003</v>
      </c>
      <c r="K26" s="5">
        <v>20.904200000000003</v>
      </c>
      <c r="L26" s="5">
        <f t="shared" si="3"/>
        <v>18.287352666666671</v>
      </c>
      <c r="M26" s="5"/>
      <c r="N26" s="5"/>
    </row>
    <row r="27" spans="2:47" x14ac:dyDescent="0.35">
      <c r="B27" s="5">
        <f>5+(6/32)</f>
        <v>5.1875</v>
      </c>
      <c r="C27" s="5">
        <f t="shared" si="0"/>
        <v>13.17625</v>
      </c>
      <c r="D27" s="5">
        <v>13.17625</v>
      </c>
      <c r="E27" s="5">
        <f t="shared" si="1"/>
        <v>14.830666666666666</v>
      </c>
      <c r="F27" s="5"/>
      <c r="G27" s="5"/>
      <c r="H27" s="5"/>
      <c r="I27" s="5">
        <v>7.65</v>
      </c>
      <c r="J27" s="5">
        <f t="shared" si="2"/>
        <v>19.431000000000001</v>
      </c>
      <c r="K27" s="5">
        <v>19.431000000000001</v>
      </c>
      <c r="L27" s="5">
        <f t="shared" si="3"/>
        <v>16.814152666666669</v>
      </c>
      <c r="M27" s="5"/>
      <c r="N27" s="5"/>
    </row>
    <row r="28" spans="2:47" x14ac:dyDescent="0.35">
      <c r="B28" s="5">
        <f>5+(8/32)</f>
        <v>5.25</v>
      </c>
      <c r="C28" s="5">
        <f t="shared" si="0"/>
        <v>13.335000000000001</v>
      </c>
      <c r="D28" s="5">
        <v>13.335000000000001</v>
      </c>
      <c r="E28" s="5">
        <f t="shared" si="1"/>
        <v>14.989416666666667</v>
      </c>
      <c r="F28" s="5"/>
      <c r="G28" s="5"/>
      <c r="H28" s="5"/>
      <c r="I28" s="5">
        <v>8.1</v>
      </c>
      <c r="J28" s="5">
        <f t="shared" si="2"/>
        <v>20.573999999999998</v>
      </c>
      <c r="K28" s="5">
        <v>20.573999999999998</v>
      </c>
      <c r="L28" s="5">
        <f t="shared" si="3"/>
        <v>17.957152666666666</v>
      </c>
      <c r="M28" s="5"/>
      <c r="N28" s="5"/>
    </row>
    <row r="29" spans="2:47" x14ac:dyDescent="0.35">
      <c r="B29" s="5">
        <f>5+(28/32)</f>
        <v>5.875</v>
      </c>
      <c r="C29" s="5">
        <f t="shared" si="0"/>
        <v>14.922499999999999</v>
      </c>
      <c r="D29" s="5">
        <v>14.922499999999999</v>
      </c>
      <c r="E29" s="5">
        <f t="shared" si="1"/>
        <v>16.576916666666666</v>
      </c>
      <c r="F29" s="5"/>
      <c r="G29" s="5"/>
      <c r="H29" s="5"/>
      <c r="I29" s="5">
        <v>7.032</v>
      </c>
      <c r="J29" s="5">
        <f t="shared" si="2"/>
        <v>17.861280000000001</v>
      </c>
      <c r="K29" s="5">
        <v>17.861280000000001</v>
      </c>
      <c r="L29" s="5">
        <f t="shared" si="3"/>
        <v>15.244432666666668</v>
      </c>
      <c r="M29" s="5"/>
      <c r="N29" s="5"/>
    </row>
    <row r="30" spans="2:47" x14ac:dyDescent="0.35">
      <c r="B30" s="5">
        <f>5+(5/32)</f>
        <v>5.15625</v>
      </c>
      <c r="C30" s="5">
        <f t="shared" si="0"/>
        <v>13.096875000000001</v>
      </c>
      <c r="D30" s="5">
        <v>13.096875000000001</v>
      </c>
      <c r="E30" s="5">
        <f t="shared" si="1"/>
        <v>14.751291666666667</v>
      </c>
      <c r="F30" s="5"/>
      <c r="G30" s="5"/>
      <c r="H30" s="5"/>
      <c r="I30" s="5">
        <v>7.1109999999999998</v>
      </c>
      <c r="J30" s="5">
        <f t="shared" si="2"/>
        <v>18.06194</v>
      </c>
      <c r="K30" s="5">
        <v>18.06194</v>
      </c>
      <c r="L30" s="5">
        <f t="shared" si="3"/>
        <v>15.445092666666667</v>
      </c>
      <c r="M30" s="5"/>
      <c r="N30" s="5"/>
    </row>
    <row r="31" spans="2:47" x14ac:dyDescent="0.35">
      <c r="B31" s="5">
        <f>5+(28/32)</f>
        <v>5.875</v>
      </c>
      <c r="C31" s="5">
        <f t="shared" si="0"/>
        <v>14.922499999999999</v>
      </c>
      <c r="D31" s="5">
        <v>14.922499999999999</v>
      </c>
      <c r="E31" s="5">
        <f t="shared" si="1"/>
        <v>16.576916666666666</v>
      </c>
      <c r="F31" s="5"/>
      <c r="G31" s="5"/>
      <c r="H31" s="5"/>
      <c r="I31" s="5">
        <v>6.5469999999999997</v>
      </c>
      <c r="J31" s="5">
        <f t="shared" si="2"/>
        <v>16.629380000000001</v>
      </c>
      <c r="K31" s="5">
        <v>16.629380000000001</v>
      </c>
      <c r="L31" s="5">
        <f t="shared" si="3"/>
        <v>14.012532666666669</v>
      </c>
      <c r="M31" s="5"/>
      <c r="N31" s="5"/>
    </row>
    <row r="32" spans="2:47" x14ac:dyDescent="0.35">
      <c r="B32" s="5">
        <v>5.3125</v>
      </c>
      <c r="C32" s="5">
        <f t="shared" si="0"/>
        <v>13.49375</v>
      </c>
      <c r="D32" s="5">
        <v>13.49375</v>
      </c>
      <c r="E32" s="5">
        <f t="shared" si="1"/>
        <v>15.148166666666667</v>
      </c>
      <c r="F32" s="5"/>
      <c r="G32" s="5"/>
      <c r="H32" s="5"/>
      <c r="I32" s="5">
        <v>6.7839999999999998</v>
      </c>
      <c r="J32" s="5">
        <f t="shared" si="2"/>
        <v>17.231359999999999</v>
      </c>
      <c r="K32" s="5">
        <v>17.231359999999999</v>
      </c>
      <c r="L32" s="5">
        <f t="shared" si="3"/>
        <v>14.614512666666666</v>
      </c>
      <c r="M32" s="5"/>
      <c r="N32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DAD8-C0A4-45BF-9ADE-6D51821C6B5C}">
  <dimension ref="A1:T32"/>
  <sheetViews>
    <sheetView workbookViewId="0">
      <selection activeCell="E3" sqref="E3"/>
    </sheetView>
  </sheetViews>
  <sheetFormatPr defaultRowHeight="14.5" x14ac:dyDescent="0.35"/>
  <cols>
    <col min="1" max="1" width="10.54296875" style="3" bestFit="1" customWidth="1"/>
    <col min="2" max="3" width="15.26953125" style="3" customWidth="1"/>
    <col min="4" max="4" width="19.7265625" style="3" customWidth="1"/>
    <col min="5" max="5" width="11.81640625" style="3" bestFit="1" customWidth="1"/>
    <col min="6" max="6" width="8.7265625" style="3"/>
    <col min="7" max="7" width="10.54296875" style="3" bestFit="1" customWidth="1"/>
    <col min="8" max="9" width="10.54296875" style="3" customWidth="1"/>
    <col min="10" max="11" width="11.81640625" style="3" bestFit="1" customWidth="1"/>
    <col min="12" max="16384" width="8.7265625" style="3"/>
  </cols>
  <sheetData>
    <row r="1" spans="1:20" x14ac:dyDescent="0.35">
      <c r="A1" s="2" t="s">
        <v>3</v>
      </c>
      <c r="B1" s="2"/>
      <c r="C1" s="2"/>
      <c r="G1" s="2" t="s">
        <v>4</v>
      </c>
      <c r="H1" s="2"/>
      <c r="I1" s="2"/>
    </row>
    <row r="2" spans="1:20" ht="43.5" x14ac:dyDescent="0.35">
      <c r="A2" s="4" t="s">
        <v>6</v>
      </c>
      <c r="B2" s="4" t="s">
        <v>7</v>
      </c>
      <c r="C2" s="4" t="s">
        <v>8</v>
      </c>
      <c r="D2" s="5" t="s">
        <v>1</v>
      </c>
      <c r="E2" s="5" t="s">
        <v>2</v>
      </c>
      <c r="F2" s="5"/>
      <c r="G2" s="4" t="s">
        <v>6</v>
      </c>
      <c r="H2" s="4" t="s">
        <v>7</v>
      </c>
      <c r="I2" s="4" t="s">
        <v>8</v>
      </c>
      <c r="J2" s="5" t="s">
        <v>1</v>
      </c>
      <c r="K2" s="5" t="s">
        <v>2</v>
      </c>
    </row>
    <row r="3" spans="1:20" x14ac:dyDescent="0.35">
      <c r="A3" s="5">
        <f>5+(10/32)</f>
        <v>5.3125</v>
      </c>
      <c r="B3" s="5">
        <f>A3*$P$3</f>
        <v>13.49375</v>
      </c>
      <c r="C3" s="5">
        <f>B3+$R$3</f>
        <v>15.148166666666667</v>
      </c>
      <c r="D3" s="5">
        <f>AVERAGE(A:A)</f>
        <v>5.2541666666666664</v>
      </c>
      <c r="E3" s="5">
        <f>D3*2.54</f>
        <v>13.345583333333334</v>
      </c>
      <c r="F3" s="5"/>
      <c r="G3" s="5">
        <f>5+(28/32)</f>
        <v>5.875</v>
      </c>
      <c r="H3" s="5">
        <f>G3*$P$3</f>
        <v>14.922499999999999</v>
      </c>
      <c r="I3" s="5">
        <f>H3+$T$3</f>
        <v>16.383770833333333</v>
      </c>
      <c r="J3" s="5">
        <f>AVERAGE(G:G)</f>
        <v>5.3302083333333332</v>
      </c>
      <c r="K3" s="5">
        <f>J3*2.54</f>
        <v>13.538729166666666</v>
      </c>
      <c r="P3" s="3">
        <v>2.54</v>
      </c>
      <c r="R3" s="3">
        <f>15-E3</f>
        <v>1.6544166666666662</v>
      </c>
      <c r="T3" s="3">
        <f>15-K3</f>
        <v>1.4612708333333337</v>
      </c>
    </row>
    <row r="4" spans="1:20" x14ac:dyDescent="0.35">
      <c r="A4" s="5">
        <f>5+(12/32)</f>
        <v>5.375</v>
      </c>
      <c r="B4" s="5">
        <f t="shared" ref="B4:B32" si="0">A4*$P$3</f>
        <v>13.6525</v>
      </c>
      <c r="C4" s="5">
        <f t="shared" ref="C4:C32" si="1">B4+$R$3</f>
        <v>15.306916666666666</v>
      </c>
      <c r="D4" s="5"/>
      <c r="E4" s="5"/>
      <c r="F4" s="5"/>
      <c r="G4" s="5">
        <f>5+(4/32)</f>
        <v>5.125</v>
      </c>
      <c r="H4" s="5">
        <f t="shared" ref="H4:H32" si="2">G4*$P$3</f>
        <v>13.0175</v>
      </c>
      <c r="I4" s="5">
        <f t="shared" ref="I4:I32" si="3">H4+$T$3</f>
        <v>14.478770833333334</v>
      </c>
      <c r="J4" s="5"/>
      <c r="K4" s="5"/>
    </row>
    <row r="5" spans="1:20" x14ac:dyDescent="0.35">
      <c r="A5" s="5">
        <f>5+(8/32)</f>
        <v>5.25</v>
      </c>
      <c r="B5" s="5">
        <f t="shared" si="0"/>
        <v>13.335000000000001</v>
      </c>
      <c r="C5" s="5">
        <f t="shared" si="1"/>
        <v>14.989416666666667</v>
      </c>
      <c r="D5" s="5"/>
      <c r="E5" s="5"/>
      <c r="F5" s="5"/>
      <c r="G5" s="5">
        <f>4+(24/32)</f>
        <v>4.75</v>
      </c>
      <c r="H5" s="5">
        <f t="shared" si="2"/>
        <v>12.065</v>
      </c>
      <c r="I5" s="5">
        <f t="shared" si="3"/>
        <v>13.526270833333333</v>
      </c>
      <c r="J5" s="5"/>
      <c r="K5" s="5"/>
    </row>
    <row r="6" spans="1:20" x14ac:dyDescent="0.35">
      <c r="A6" s="5">
        <f>5+(19/32)</f>
        <v>5.59375</v>
      </c>
      <c r="B6" s="5">
        <f t="shared" si="0"/>
        <v>14.208125000000001</v>
      </c>
      <c r="C6" s="5">
        <f t="shared" si="1"/>
        <v>15.862541666666667</v>
      </c>
      <c r="D6" s="5"/>
      <c r="E6" s="5"/>
      <c r="F6" s="5"/>
      <c r="G6" s="5">
        <f>5+(8/32)</f>
        <v>5.25</v>
      </c>
      <c r="H6" s="5">
        <f t="shared" si="2"/>
        <v>13.335000000000001</v>
      </c>
      <c r="I6" s="5">
        <f t="shared" si="3"/>
        <v>14.796270833333335</v>
      </c>
      <c r="J6" s="5"/>
      <c r="K6" s="5"/>
    </row>
    <row r="7" spans="1:20" x14ac:dyDescent="0.35">
      <c r="A7" s="5">
        <f>5+(4/32)</f>
        <v>5.125</v>
      </c>
      <c r="B7" s="5">
        <f t="shared" si="0"/>
        <v>13.0175</v>
      </c>
      <c r="C7" s="5">
        <f t="shared" si="1"/>
        <v>14.671916666666666</v>
      </c>
      <c r="D7" s="5"/>
      <c r="E7" s="5"/>
      <c r="F7" s="5"/>
      <c r="G7" s="5">
        <f>4+(27/32)</f>
        <v>4.84375</v>
      </c>
      <c r="H7" s="5">
        <f t="shared" si="2"/>
        <v>12.303125</v>
      </c>
      <c r="I7" s="5">
        <f t="shared" si="3"/>
        <v>13.764395833333333</v>
      </c>
      <c r="J7" s="5"/>
      <c r="K7" s="5"/>
    </row>
    <row r="8" spans="1:20" x14ac:dyDescent="0.35">
      <c r="A8" s="5">
        <f>5</f>
        <v>5</v>
      </c>
      <c r="B8" s="5">
        <f t="shared" si="0"/>
        <v>12.7</v>
      </c>
      <c r="C8" s="5">
        <f t="shared" si="1"/>
        <v>14.354416666666665</v>
      </c>
      <c r="D8" s="5"/>
      <c r="E8" s="5"/>
      <c r="F8" s="5"/>
      <c r="G8" s="5">
        <f>5+(14/32)</f>
        <v>5.4375</v>
      </c>
      <c r="H8" s="5">
        <f t="shared" si="2"/>
        <v>13.811249999999999</v>
      </c>
      <c r="I8" s="5">
        <f t="shared" si="3"/>
        <v>15.272520833333333</v>
      </c>
      <c r="J8" s="5"/>
      <c r="K8" s="5"/>
    </row>
    <row r="9" spans="1:20" x14ac:dyDescent="0.35">
      <c r="A9" s="5">
        <f>5+(12/32)</f>
        <v>5.375</v>
      </c>
      <c r="B9" s="5">
        <f t="shared" si="0"/>
        <v>13.6525</v>
      </c>
      <c r="C9" s="5">
        <f t="shared" si="1"/>
        <v>15.306916666666666</v>
      </c>
      <c r="D9" s="5"/>
      <c r="E9" s="5"/>
      <c r="F9" s="5"/>
      <c r="G9" s="5">
        <f>5+(4/32)</f>
        <v>5.125</v>
      </c>
      <c r="H9" s="5">
        <f t="shared" si="2"/>
        <v>13.0175</v>
      </c>
      <c r="I9" s="5">
        <f t="shared" si="3"/>
        <v>14.478770833333334</v>
      </c>
      <c r="J9" s="5"/>
      <c r="K9" s="5"/>
    </row>
    <row r="10" spans="1:20" x14ac:dyDescent="0.35">
      <c r="A10" s="5">
        <f>5+(6/32)</f>
        <v>5.1875</v>
      </c>
      <c r="B10" s="5">
        <f t="shared" si="0"/>
        <v>13.17625</v>
      </c>
      <c r="C10" s="5">
        <f t="shared" si="1"/>
        <v>14.830666666666666</v>
      </c>
      <c r="D10" s="5"/>
      <c r="E10" s="5"/>
      <c r="F10" s="5"/>
      <c r="G10" s="5">
        <f>5+(9/32)</f>
        <v>5.28125</v>
      </c>
      <c r="H10" s="5">
        <f t="shared" si="2"/>
        <v>13.414375</v>
      </c>
      <c r="I10" s="5">
        <f t="shared" si="3"/>
        <v>14.875645833333333</v>
      </c>
      <c r="J10" s="5"/>
      <c r="K10" s="5"/>
    </row>
    <row r="11" spans="1:20" x14ac:dyDescent="0.35">
      <c r="A11" s="5">
        <f>5+(5/32)</f>
        <v>5.15625</v>
      </c>
      <c r="B11" s="5">
        <f t="shared" si="0"/>
        <v>13.096875000000001</v>
      </c>
      <c r="C11" s="5">
        <f t="shared" si="1"/>
        <v>14.751291666666667</v>
      </c>
      <c r="D11" s="5"/>
      <c r="E11" s="5"/>
      <c r="F11" s="5"/>
      <c r="G11" s="5">
        <f>5+(7/32)</f>
        <v>5.21875</v>
      </c>
      <c r="H11" s="5">
        <f t="shared" si="2"/>
        <v>13.255625</v>
      </c>
      <c r="I11" s="5">
        <f t="shared" si="3"/>
        <v>14.716895833333334</v>
      </c>
      <c r="J11" s="5"/>
      <c r="K11" s="5"/>
    </row>
    <row r="12" spans="1:20" x14ac:dyDescent="0.35">
      <c r="A12" s="5">
        <f>4+(28/32)</f>
        <v>4.875</v>
      </c>
      <c r="B12" s="5">
        <f t="shared" si="0"/>
        <v>12.3825</v>
      </c>
      <c r="C12" s="5">
        <f t="shared" si="1"/>
        <v>14.036916666666666</v>
      </c>
      <c r="D12" s="5"/>
      <c r="E12" s="5"/>
      <c r="F12" s="5"/>
      <c r="G12" s="5">
        <f>5+(12/32)</f>
        <v>5.375</v>
      </c>
      <c r="H12" s="5">
        <f t="shared" si="2"/>
        <v>13.6525</v>
      </c>
      <c r="I12" s="5">
        <f t="shared" si="3"/>
        <v>15.113770833333334</v>
      </c>
      <c r="J12" s="5"/>
      <c r="K12" s="5"/>
    </row>
    <row r="13" spans="1:20" x14ac:dyDescent="0.35">
      <c r="A13" s="5">
        <f>5+(2/32)</f>
        <v>5.0625</v>
      </c>
      <c r="B13" s="5">
        <f t="shared" si="0"/>
        <v>12.858750000000001</v>
      </c>
      <c r="C13" s="5">
        <f t="shared" si="1"/>
        <v>14.513166666666667</v>
      </c>
      <c r="D13" s="5"/>
      <c r="E13" s="5"/>
      <c r="F13" s="5"/>
      <c r="G13" s="5">
        <f>5+(22/32)</f>
        <v>5.6875</v>
      </c>
      <c r="H13" s="5">
        <f t="shared" si="2"/>
        <v>14.446250000000001</v>
      </c>
      <c r="I13" s="5">
        <f t="shared" si="3"/>
        <v>15.907520833333335</v>
      </c>
      <c r="J13" s="5"/>
      <c r="K13" s="5"/>
    </row>
    <row r="14" spans="1:20" x14ac:dyDescent="0.35">
      <c r="A14" s="5">
        <f>4+(28/32)</f>
        <v>4.875</v>
      </c>
      <c r="B14" s="5">
        <f t="shared" si="0"/>
        <v>12.3825</v>
      </c>
      <c r="C14" s="5">
        <f t="shared" si="1"/>
        <v>14.036916666666666</v>
      </c>
      <c r="D14" s="5"/>
      <c r="E14" s="5"/>
      <c r="F14" s="5"/>
      <c r="G14" s="5">
        <f>5+(15/32)</f>
        <v>5.46875</v>
      </c>
      <c r="H14" s="5">
        <f t="shared" si="2"/>
        <v>13.890625</v>
      </c>
      <c r="I14" s="5">
        <f t="shared" si="3"/>
        <v>15.351895833333334</v>
      </c>
      <c r="J14" s="5"/>
      <c r="K14" s="5"/>
    </row>
    <row r="15" spans="1:20" x14ac:dyDescent="0.35">
      <c r="A15" s="5">
        <f>5+(2/32)</f>
        <v>5.0625</v>
      </c>
      <c r="B15" s="5">
        <f t="shared" si="0"/>
        <v>12.858750000000001</v>
      </c>
      <c r="C15" s="5">
        <f t="shared" si="1"/>
        <v>14.513166666666667</v>
      </c>
      <c r="D15" s="5"/>
      <c r="E15" s="5"/>
      <c r="F15" s="5"/>
      <c r="G15" s="5">
        <f>5+(15/32)</f>
        <v>5.46875</v>
      </c>
      <c r="H15" s="5">
        <f t="shared" si="2"/>
        <v>13.890625</v>
      </c>
      <c r="I15" s="5">
        <f t="shared" si="3"/>
        <v>15.351895833333334</v>
      </c>
      <c r="J15" s="5"/>
      <c r="K15" s="5"/>
    </row>
    <row r="16" spans="1:20" x14ac:dyDescent="0.35">
      <c r="A16" s="5">
        <f>4+(28/32)</f>
        <v>4.875</v>
      </c>
      <c r="B16" s="5">
        <f t="shared" si="0"/>
        <v>12.3825</v>
      </c>
      <c r="C16" s="5">
        <f t="shared" si="1"/>
        <v>14.036916666666666</v>
      </c>
      <c r="D16" s="5"/>
      <c r="E16" s="5"/>
      <c r="F16" s="5"/>
      <c r="G16" s="5">
        <f>5+(13/32)</f>
        <v>5.40625</v>
      </c>
      <c r="H16" s="5">
        <f t="shared" si="2"/>
        <v>13.731875</v>
      </c>
      <c r="I16" s="5">
        <f t="shared" si="3"/>
        <v>15.193145833333334</v>
      </c>
      <c r="J16" s="5"/>
      <c r="K16" s="5"/>
    </row>
    <row r="17" spans="1:11" x14ac:dyDescent="0.35">
      <c r="A17" s="5">
        <f>5+(13/32)</f>
        <v>5.40625</v>
      </c>
      <c r="B17" s="5">
        <f t="shared" si="0"/>
        <v>13.731875</v>
      </c>
      <c r="C17" s="5">
        <f t="shared" si="1"/>
        <v>15.386291666666667</v>
      </c>
      <c r="D17" s="5"/>
      <c r="E17" s="5"/>
      <c r="F17" s="5"/>
      <c r="G17" s="5">
        <f>5+(8/32)</f>
        <v>5.25</v>
      </c>
      <c r="H17" s="5">
        <f t="shared" si="2"/>
        <v>13.335000000000001</v>
      </c>
      <c r="I17" s="5">
        <f t="shared" si="3"/>
        <v>14.796270833333335</v>
      </c>
      <c r="J17" s="5"/>
      <c r="K17" s="5"/>
    </row>
    <row r="18" spans="1:11" x14ac:dyDescent="0.35">
      <c r="A18" s="5">
        <f>5+(29/32)</f>
        <v>5.90625</v>
      </c>
      <c r="B18" s="5">
        <f t="shared" si="0"/>
        <v>15.001875</v>
      </c>
      <c r="C18" s="5">
        <f t="shared" si="1"/>
        <v>16.656291666666668</v>
      </c>
      <c r="D18" s="5"/>
      <c r="E18" s="5"/>
      <c r="F18" s="5"/>
      <c r="G18" s="5">
        <f>5+(16/32)</f>
        <v>5.5</v>
      </c>
      <c r="H18" s="5">
        <f t="shared" si="2"/>
        <v>13.97</v>
      </c>
      <c r="I18" s="5">
        <f t="shared" si="3"/>
        <v>15.431270833333334</v>
      </c>
      <c r="J18" s="5"/>
      <c r="K18" s="5"/>
    </row>
    <row r="19" spans="1:11" x14ac:dyDescent="0.35">
      <c r="A19" s="5">
        <f>5+(4/32)</f>
        <v>5.125</v>
      </c>
      <c r="B19" s="5">
        <f t="shared" si="0"/>
        <v>13.0175</v>
      </c>
      <c r="C19" s="5">
        <f t="shared" si="1"/>
        <v>14.671916666666666</v>
      </c>
      <c r="D19" s="5"/>
      <c r="E19" s="5"/>
      <c r="F19" s="5"/>
      <c r="G19" s="5">
        <f>5+(8/32)</f>
        <v>5.25</v>
      </c>
      <c r="H19" s="5">
        <f t="shared" si="2"/>
        <v>13.335000000000001</v>
      </c>
      <c r="I19" s="5">
        <f t="shared" si="3"/>
        <v>14.796270833333335</v>
      </c>
      <c r="J19" s="5"/>
      <c r="K19" s="5"/>
    </row>
    <row r="20" spans="1:11" x14ac:dyDescent="0.35">
      <c r="A20" s="5">
        <f>5+(8/32)</f>
        <v>5.25</v>
      </c>
      <c r="B20" s="5">
        <f t="shared" si="0"/>
        <v>13.335000000000001</v>
      </c>
      <c r="C20" s="5">
        <f t="shared" si="1"/>
        <v>14.989416666666667</v>
      </c>
      <c r="D20" s="5"/>
      <c r="E20" s="5"/>
      <c r="F20" s="5"/>
      <c r="G20" s="5">
        <f>5+(13/32)</f>
        <v>5.40625</v>
      </c>
      <c r="H20" s="5">
        <f t="shared" si="2"/>
        <v>13.731875</v>
      </c>
      <c r="I20" s="5">
        <f t="shared" si="3"/>
        <v>15.193145833333334</v>
      </c>
      <c r="J20" s="5"/>
      <c r="K20" s="5"/>
    </row>
    <row r="21" spans="1:11" x14ac:dyDescent="0.35">
      <c r="A21" s="5">
        <f>5+(4/32)</f>
        <v>5.125</v>
      </c>
      <c r="B21" s="5">
        <f t="shared" si="0"/>
        <v>13.0175</v>
      </c>
      <c r="C21" s="5">
        <f t="shared" si="1"/>
        <v>14.671916666666666</v>
      </c>
      <c r="D21" s="5"/>
      <c r="E21" s="5"/>
      <c r="F21" s="5"/>
      <c r="G21" s="5">
        <f>5+(20/32)</f>
        <v>5.625</v>
      </c>
      <c r="H21" s="5">
        <f t="shared" si="2"/>
        <v>14.2875</v>
      </c>
      <c r="I21" s="5">
        <f t="shared" si="3"/>
        <v>15.748770833333333</v>
      </c>
      <c r="J21" s="5"/>
      <c r="K21" s="5"/>
    </row>
    <row r="22" spans="1:11" x14ac:dyDescent="0.35">
      <c r="A22" s="5">
        <f t="shared" ref="A22" si="4">5+(10/32)</f>
        <v>5.3125</v>
      </c>
      <c r="B22" s="5">
        <f t="shared" si="0"/>
        <v>13.49375</v>
      </c>
      <c r="C22" s="5">
        <f t="shared" si="1"/>
        <v>15.148166666666667</v>
      </c>
      <c r="D22" s="5"/>
      <c r="E22" s="5"/>
      <c r="F22" s="5"/>
      <c r="G22" s="5">
        <f>5+(15/32)</f>
        <v>5.46875</v>
      </c>
      <c r="H22" s="5">
        <f t="shared" si="2"/>
        <v>13.890625</v>
      </c>
      <c r="I22" s="5">
        <f t="shared" si="3"/>
        <v>15.351895833333334</v>
      </c>
      <c r="J22" s="5"/>
      <c r="K22" s="5"/>
    </row>
    <row r="23" spans="1:11" x14ac:dyDescent="0.35">
      <c r="A23" s="5">
        <f>5+(2/32)</f>
        <v>5.0625</v>
      </c>
      <c r="B23" s="5">
        <f t="shared" si="0"/>
        <v>12.858750000000001</v>
      </c>
      <c r="C23" s="5">
        <f t="shared" si="1"/>
        <v>14.513166666666667</v>
      </c>
      <c r="D23" s="5"/>
      <c r="E23" s="5"/>
      <c r="F23" s="5"/>
      <c r="G23" s="5">
        <f>5+(11/32)</f>
        <v>5.34375</v>
      </c>
      <c r="H23" s="5">
        <f t="shared" si="2"/>
        <v>13.573125000000001</v>
      </c>
      <c r="I23" s="5">
        <f t="shared" si="3"/>
        <v>15.034395833333335</v>
      </c>
      <c r="J23" s="5"/>
      <c r="K23" s="5"/>
    </row>
    <row r="24" spans="1:11" x14ac:dyDescent="0.35">
      <c r="A24" s="5">
        <f>5+(4/32)</f>
        <v>5.125</v>
      </c>
      <c r="B24" s="5">
        <f t="shared" si="0"/>
        <v>13.0175</v>
      </c>
      <c r="C24" s="5">
        <f t="shared" si="1"/>
        <v>14.671916666666666</v>
      </c>
      <c r="D24" s="5"/>
      <c r="E24" s="5"/>
      <c r="F24" s="5"/>
      <c r="G24" s="5">
        <f>5+(12/32)</f>
        <v>5.375</v>
      </c>
      <c r="H24" s="5">
        <f t="shared" si="2"/>
        <v>13.6525</v>
      </c>
      <c r="I24" s="5">
        <f t="shared" si="3"/>
        <v>15.113770833333334</v>
      </c>
      <c r="J24" s="5"/>
      <c r="K24" s="5"/>
    </row>
    <row r="25" spans="1:11" x14ac:dyDescent="0.35">
      <c r="A25" s="5">
        <f>5+(10/32)</f>
        <v>5.3125</v>
      </c>
      <c r="B25" s="5">
        <f t="shared" si="0"/>
        <v>13.49375</v>
      </c>
      <c r="C25" s="5">
        <f t="shared" si="1"/>
        <v>15.148166666666667</v>
      </c>
      <c r="D25" s="5"/>
      <c r="E25" s="5"/>
      <c r="F25" s="5"/>
      <c r="G25" s="5">
        <f>5+(9/32)</f>
        <v>5.28125</v>
      </c>
      <c r="H25" s="5">
        <f t="shared" si="2"/>
        <v>13.414375</v>
      </c>
      <c r="I25" s="5">
        <f t="shared" si="3"/>
        <v>14.875645833333333</v>
      </c>
      <c r="J25" s="5"/>
      <c r="K25" s="5"/>
    </row>
    <row r="26" spans="1:11" x14ac:dyDescent="0.35">
      <c r="A26" s="5">
        <f>5+(7/32)</f>
        <v>5.21875</v>
      </c>
      <c r="B26" s="5">
        <f t="shared" si="0"/>
        <v>13.255625</v>
      </c>
      <c r="C26" s="5">
        <f t="shared" si="1"/>
        <v>14.910041666666666</v>
      </c>
      <c r="D26" s="5"/>
      <c r="E26" s="5"/>
      <c r="F26" s="5"/>
      <c r="G26" s="5">
        <f>5+(12/32)</f>
        <v>5.375</v>
      </c>
      <c r="H26" s="5">
        <f t="shared" si="2"/>
        <v>13.6525</v>
      </c>
      <c r="I26" s="5">
        <f t="shared" si="3"/>
        <v>15.113770833333334</v>
      </c>
      <c r="J26" s="5"/>
      <c r="K26" s="5"/>
    </row>
    <row r="27" spans="1:11" x14ac:dyDescent="0.35">
      <c r="A27" s="5">
        <f>5+(6/32)</f>
        <v>5.1875</v>
      </c>
      <c r="B27" s="5">
        <f t="shared" si="0"/>
        <v>13.17625</v>
      </c>
      <c r="C27" s="5">
        <f t="shared" si="1"/>
        <v>14.830666666666666</v>
      </c>
      <c r="D27" s="5"/>
      <c r="E27" s="5"/>
      <c r="F27" s="5"/>
      <c r="G27" s="5">
        <f>5+(16/32)</f>
        <v>5.5</v>
      </c>
      <c r="H27" s="5">
        <f t="shared" si="2"/>
        <v>13.97</v>
      </c>
      <c r="I27" s="5">
        <f t="shared" si="3"/>
        <v>15.431270833333334</v>
      </c>
      <c r="J27" s="5"/>
      <c r="K27" s="5"/>
    </row>
    <row r="28" spans="1:11" x14ac:dyDescent="0.35">
      <c r="A28" s="5">
        <f>5+(8/32)</f>
        <v>5.25</v>
      </c>
      <c r="B28" s="5">
        <f t="shared" si="0"/>
        <v>13.335000000000001</v>
      </c>
      <c r="C28" s="5">
        <f t="shared" si="1"/>
        <v>14.989416666666667</v>
      </c>
      <c r="D28" s="5"/>
      <c r="E28" s="5"/>
      <c r="F28" s="5"/>
      <c r="G28" s="5">
        <f>5+(6/32)</f>
        <v>5.1875</v>
      </c>
      <c r="H28" s="5">
        <f t="shared" si="2"/>
        <v>13.17625</v>
      </c>
      <c r="I28" s="5">
        <f t="shared" si="3"/>
        <v>14.637520833333333</v>
      </c>
      <c r="J28" s="5"/>
      <c r="K28" s="5"/>
    </row>
    <row r="29" spans="1:11" x14ac:dyDescent="0.35">
      <c r="A29" s="5">
        <f>5+(28/32)</f>
        <v>5.875</v>
      </c>
      <c r="B29" s="5">
        <f t="shared" si="0"/>
        <v>14.922499999999999</v>
      </c>
      <c r="C29" s="5">
        <f t="shared" si="1"/>
        <v>16.576916666666666</v>
      </c>
      <c r="D29" s="5"/>
      <c r="E29" s="5"/>
      <c r="F29" s="5"/>
      <c r="G29" s="5">
        <f>5+(8/32)</f>
        <v>5.25</v>
      </c>
      <c r="H29" s="5">
        <f t="shared" si="2"/>
        <v>13.335000000000001</v>
      </c>
      <c r="I29" s="5">
        <f t="shared" si="3"/>
        <v>14.796270833333335</v>
      </c>
      <c r="J29" s="5"/>
      <c r="K29" s="5"/>
    </row>
    <row r="30" spans="1:11" x14ac:dyDescent="0.35">
      <c r="A30" s="5">
        <f>5+(5/32)</f>
        <v>5.15625</v>
      </c>
      <c r="B30" s="5">
        <f t="shared" si="0"/>
        <v>13.096875000000001</v>
      </c>
      <c r="C30" s="5">
        <f t="shared" si="1"/>
        <v>14.751291666666667</v>
      </c>
      <c r="D30" s="5"/>
      <c r="E30" s="5"/>
      <c r="F30" s="5"/>
      <c r="G30" s="5">
        <f>5+(6/32)</f>
        <v>5.1875</v>
      </c>
      <c r="H30" s="5">
        <f t="shared" si="2"/>
        <v>13.17625</v>
      </c>
      <c r="I30" s="5">
        <f t="shared" si="3"/>
        <v>14.637520833333333</v>
      </c>
      <c r="J30" s="5"/>
      <c r="K30" s="5"/>
    </row>
    <row r="31" spans="1:11" x14ac:dyDescent="0.35">
      <c r="A31" s="5">
        <f>5+(28/32)</f>
        <v>5.875</v>
      </c>
      <c r="B31" s="5">
        <f t="shared" si="0"/>
        <v>14.922499999999999</v>
      </c>
      <c r="C31" s="5">
        <f t="shared" si="1"/>
        <v>16.576916666666666</v>
      </c>
      <c r="D31" s="5"/>
      <c r="E31" s="5"/>
      <c r="F31" s="5"/>
      <c r="G31" s="5">
        <f>5+(9/32)</f>
        <v>5.28125</v>
      </c>
      <c r="H31" s="5">
        <f t="shared" si="2"/>
        <v>13.414375</v>
      </c>
      <c r="I31" s="5">
        <f t="shared" si="3"/>
        <v>14.875645833333333</v>
      </c>
      <c r="J31" s="5"/>
      <c r="K31" s="5"/>
    </row>
    <row r="32" spans="1:11" x14ac:dyDescent="0.35">
      <c r="A32" s="5">
        <v>5.3125</v>
      </c>
      <c r="B32" s="5">
        <f t="shared" si="0"/>
        <v>13.49375</v>
      </c>
      <c r="C32" s="5">
        <f t="shared" si="1"/>
        <v>15.148166666666667</v>
      </c>
      <c r="D32" s="5"/>
      <c r="E32" s="5"/>
      <c r="F32" s="5"/>
      <c r="G32" s="5">
        <f>5+(10/32)</f>
        <v>5.3125</v>
      </c>
      <c r="H32" s="5">
        <f t="shared" si="2"/>
        <v>13.49375</v>
      </c>
      <c r="I32" s="5">
        <f t="shared" si="3"/>
        <v>14.955020833333334</v>
      </c>
      <c r="J32" s="5"/>
      <c r="K32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46EA-A6E4-47F5-B166-00553F58AF85}">
  <dimension ref="A1:M31"/>
  <sheetViews>
    <sheetView tabSelected="1" topLeftCell="C1" zoomScale="120" zoomScaleNormal="120" workbookViewId="0">
      <selection activeCell="M2" sqref="M2:M31"/>
    </sheetView>
  </sheetViews>
  <sheetFormatPr defaultRowHeight="14.5" x14ac:dyDescent="0.35"/>
  <cols>
    <col min="1" max="1" width="10.36328125" style="3" bestFit="1" customWidth="1"/>
    <col min="2" max="2" width="19.08984375" style="3" bestFit="1" customWidth="1"/>
    <col min="3" max="3" width="9.453125" style="3" bestFit="1" customWidth="1"/>
    <col min="4" max="4" width="12.90625" style="3" bestFit="1" customWidth="1"/>
    <col min="5" max="5" width="11.81640625" style="3" bestFit="1" customWidth="1"/>
    <col min="6" max="6" width="13.453125" style="3" customWidth="1"/>
    <col min="7" max="7" width="22" style="3" bestFit="1" customWidth="1"/>
    <col min="8" max="8" width="18.08984375" style="3" bestFit="1" customWidth="1"/>
    <col min="9" max="9" width="10" style="3" customWidth="1"/>
    <col min="10" max="10" width="12.90625" style="3" bestFit="1" customWidth="1"/>
    <col min="11" max="12" width="12.90625" style="3" customWidth="1"/>
    <col min="13" max="13" width="21.08984375" style="3" bestFit="1" customWidth="1"/>
    <col min="14" max="16384" width="8.7265625" style="3"/>
  </cols>
  <sheetData>
    <row r="1" spans="1:13" ht="58" x14ac:dyDescent="0.35">
      <c r="A1" s="3" t="s">
        <v>27</v>
      </c>
      <c r="B1" s="4" t="s">
        <v>17</v>
      </c>
      <c r="C1" s="4" t="s">
        <v>22</v>
      </c>
      <c r="D1" s="4" t="s">
        <v>23</v>
      </c>
      <c r="E1" s="4" t="s">
        <v>24</v>
      </c>
      <c r="F1" s="4" t="s">
        <v>26</v>
      </c>
      <c r="G1" s="4" t="s">
        <v>20</v>
      </c>
      <c r="H1" s="4" t="s">
        <v>19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21</v>
      </c>
    </row>
    <row r="2" spans="1:13" x14ac:dyDescent="0.35">
      <c r="A2" s="3">
        <v>15</v>
      </c>
      <c r="B2" s="16">
        <v>13.49375</v>
      </c>
      <c r="C2" s="16">
        <f>A2-B2</f>
        <v>1.5062499999999996</v>
      </c>
      <c r="D2" s="16">
        <f>AVERAGE(B2:B31)</f>
        <v>13.345583333333332</v>
      </c>
      <c r="E2" s="16">
        <f>_xlfn.STDEV.S(B2:B31,D2)</f>
        <v>0.66874189896443259</v>
      </c>
      <c r="F2" s="16">
        <f>ABS(A2-B2)*100/AVERAGE(A2:B2)</f>
        <v>10.572493967975431</v>
      </c>
      <c r="G2" s="16">
        <v>15.148166666666667</v>
      </c>
      <c r="H2" s="16">
        <v>16.637</v>
      </c>
      <c r="I2" s="16">
        <f>ABS(A2-H2)</f>
        <v>1.6370000000000005</v>
      </c>
      <c r="J2" s="16">
        <f>AVERAGE(H2:H31)</f>
        <v>17.616847333333336</v>
      </c>
      <c r="K2" s="16">
        <f>_xlfn.STDEV.S(H2:H31,J2)</f>
        <v>1.8343048887138267</v>
      </c>
      <c r="L2" s="16">
        <f>SUM((A2/(A2+I2)))</f>
        <v>0.90160485664482781</v>
      </c>
      <c r="M2" s="16">
        <v>14.020152666666668</v>
      </c>
    </row>
    <row r="3" spans="1:13" x14ac:dyDescent="0.35">
      <c r="A3" s="3">
        <v>15</v>
      </c>
      <c r="B3" s="16">
        <v>13.6525</v>
      </c>
      <c r="C3" s="16">
        <f t="shared" ref="C3:C31" si="0">A3-B3</f>
        <v>1.3475000000000001</v>
      </c>
      <c r="D3" s="16"/>
      <c r="E3" s="16"/>
      <c r="F3" s="16">
        <f t="shared" ref="F3:F31" si="1">ABS(A3-B3)*100/AVERAGE(A3:B3)</f>
        <v>9.4058110112555617</v>
      </c>
      <c r="G3" s="16">
        <v>15.306916666666666</v>
      </c>
      <c r="H3" s="16">
        <v>16.896080000000001</v>
      </c>
      <c r="I3" s="16">
        <f t="shared" ref="I3:I31" si="2">ABS(A3-H3)</f>
        <v>1.8960800000000013</v>
      </c>
      <c r="J3" s="16"/>
      <c r="K3" s="16"/>
      <c r="L3" s="16">
        <f t="shared" ref="L3:L31" si="3">SUM((A3/(A3+I3)))</f>
        <v>0.88777988740583613</v>
      </c>
      <c r="M3" s="16">
        <v>14.279232666666669</v>
      </c>
    </row>
    <row r="4" spans="1:13" x14ac:dyDescent="0.35">
      <c r="A4" s="3">
        <v>15</v>
      </c>
      <c r="B4" s="16">
        <v>13.335000000000001</v>
      </c>
      <c r="C4" s="16">
        <f t="shared" si="0"/>
        <v>1.6649999999999991</v>
      </c>
      <c r="D4" s="16"/>
      <c r="E4" s="16"/>
      <c r="F4" s="16">
        <f t="shared" si="1"/>
        <v>11.752249867654838</v>
      </c>
      <c r="G4" s="16">
        <v>14.989416666666667</v>
      </c>
      <c r="H4" s="16">
        <v>17.734280000000002</v>
      </c>
      <c r="I4" s="16">
        <f t="shared" si="2"/>
        <v>2.7342800000000018</v>
      </c>
      <c r="J4" s="16"/>
      <c r="K4" s="16"/>
      <c r="L4" s="16">
        <f t="shared" si="3"/>
        <v>0.84581950888336033</v>
      </c>
      <c r="M4" s="16">
        <v>15.117432666666669</v>
      </c>
    </row>
    <row r="5" spans="1:13" x14ac:dyDescent="0.35">
      <c r="A5" s="3">
        <v>15</v>
      </c>
      <c r="B5" s="16">
        <v>14.208125000000001</v>
      </c>
      <c r="C5" s="16">
        <f t="shared" si="0"/>
        <v>0.79187499999999922</v>
      </c>
      <c r="D5" s="16"/>
      <c r="E5" s="16"/>
      <c r="F5" s="16">
        <f t="shared" si="1"/>
        <v>5.4222925983780135</v>
      </c>
      <c r="G5" s="16">
        <v>15.862541666666667</v>
      </c>
      <c r="H5" s="16">
        <v>17.226279999999999</v>
      </c>
      <c r="I5" s="16">
        <f t="shared" si="2"/>
        <v>2.2262799999999991</v>
      </c>
      <c r="J5" s="16"/>
      <c r="K5" s="16"/>
      <c r="L5" s="16">
        <f t="shared" si="3"/>
        <v>0.87076257903621679</v>
      </c>
      <c r="M5" s="16">
        <v>14.609432666666667</v>
      </c>
    </row>
    <row r="6" spans="1:13" x14ac:dyDescent="0.35">
      <c r="A6" s="3">
        <v>15</v>
      </c>
      <c r="B6" s="16">
        <v>13.0175</v>
      </c>
      <c r="C6" s="16">
        <f t="shared" si="0"/>
        <v>1.9824999999999999</v>
      </c>
      <c r="D6" s="16"/>
      <c r="E6" s="16"/>
      <c r="F6" s="16">
        <f t="shared" si="1"/>
        <v>14.151869367359687</v>
      </c>
      <c r="G6" s="16">
        <v>14.671916666666666</v>
      </c>
      <c r="H6" s="16">
        <v>15.7988</v>
      </c>
      <c r="I6" s="16">
        <f t="shared" si="2"/>
        <v>0.79879999999999995</v>
      </c>
      <c r="J6" s="16"/>
      <c r="K6" s="16"/>
      <c r="L6" s="16">
        <f t="shared" si="3"/>
        <v>0.94943919791376563</v>
      </c>
      <c r="M6" s="16">
        <v>13.181952666666668</v>
      </c>
    </row>
    <row r="7" spans="1:13" x14ac:dyDescent="0.35">
      <c r="A7" s="3">
        <v>15</v>
      </c>
      <c r="B7" s="16">
        <v>12.7</v>
      </c>
      <c r="C7" s="16">
        <f t="shared" si="0"/>
        <v>2.3000000000000007</v>
      </c>
      <c r="D7" s="16"/>
      <c r="E7" s="16"/>
      <c r="F7" s="16">
        <f t="shared" si="1"/>
        <v>16.606498194945853</v>
      </c>
      <c r="G7" s="16">
        <v>14.354416666666665</v>
      </c>
      <c r="H7" s="16">
        <v>12.98448</v>
      </c>
      <c r="I7" s="16">
        <f t="shared" si="2"/>
        <v>2.0155200000000004</v>
      </c>
      <c r="J7" s="16"/>
      <c r="K7" s="16"/>
      <c r="L7" s="16">
        <f t="shared" si="3"/>
        <v>0.88154813958080613</v>
      </c>
      <c r="M7" s="16">
        <v>10.367632666666667</v>
      </c>
    </row>
    <row r="8" spans="1:13" x14ac:dyDescent="0.35">
      <c r="A8" s="3">
        <v>15</v>
      </c>
      <c r="B8" s="16">
        <v>13.6525</v>
      </c>
      <c r="C8" s="16">
        <f t="shared" si="0"/>
        <v>1.3475000000000001</v>
      </c>
      <c r="D8" s="16"/>
      <c r="E8" s="16"/>
      <c r="F8" s="16">
        <f t="shared" si="1"/>
        <v>9.4058110112555617</v>
      </c>
      <c r="G8" s="16">
        <v>15.306916666666666</v>
      </c>
      <c r="H8" s="16">
        <v>14.42212</v>
      </c>
      <c r="I8" s="16">
        <f t="shared" si="2"/>
        <v>0.57788000000000039</v>
      </c>
      <c r="J8" s="16"/>
      <c r="K8" s="16"/>
      <c r="L8" s="16">
        <f t="shared" si="3"/>
        <v>0.96290380976102008</v>
      </c>
      <c r="M8" s="16">
        <v>11.805272666666667</v>
      </c>
    </row>
    <row r="9" spans="1:13" x14ac:dyDescent="0.35">
      <c r="A9" s="3">
        <v>15</v>
      </c>
      <c r="B9" s="16">
        <v>13.17625</v>
      </c>
      <c r="C9" s="16">
        <f t="shared" si="0"/>
        <v>1.8237500000000004</v>
      </c>
      <c r="D9" s="16"/>
      <c r="E9" s="16"/>
      <c r="F9" s="16">
        <f t="shared" si="1"/>
        <v>12.945299676145694</v>
      </c>
      <c r="G9" s="16">
        <v>14.830666666666666</v>
      </c>
      <c r="H9" s="16">
        <v>13.51534</v>
      </c>
      <c r="I9" s="16">
        <f t="shared" si="2"/>
        <v>1.4846599999999999</v>
      </c>
      <c r="J9" s="16"/>
      <c r="K9" s="16"/>
      <c r="L9" s="16">
        <f t="shared" si="3"/>
        <v>0.90993687464588302</v>
      </c>
      <c r="M9" s="16">
        <v>10.898492666666668</v>
      </c>
    </row>
    <row r="10" spans="1:13" x14ac:dyDescent="0.35">
      <c r="A10" s="3">
        <v>15</v>
      </c>
      <c r="B10" s="16">
        <v>13.096875000000001</v>
      </c>
      <c r="C10" s="16">
        <f t="shared" si="0"/>
        <v>1.9031249999999993</v>
      </c>
      <c r="D10" s="16"/>
      <c r="E10" s="16"/>
      <c r="F10" s="16">
        <f t="shared" si="1"/>
        <v>13.546880213546876</v>
      </c>
      <c r="G10" s="16">
        <v>14.751291666666667</v>
      </c>
      <c r="H10" s="16">
        <v>16.90624</v>
      </c>
      <c r="I10" s="16">
        <f t="shared" si="2"/>
        <v>1.9062400000000004</v>
      </c>
      <c r="J10" s="16"/>
      <c r="K10" s="16"/>
      <c r="L10" s="16">
        <f t="shared" si="3"/>
        <v>0.8872463658388855</v>
      </c>
      <c r="M10" s="16">
        <v>14.289392666666668</v>
      </c>
    </row>
    <row r="11" spans="1:13" x14ac:dyDescent="0.35">
      <c r="A11" s="3">
        <v>15</v>
      </c>
      <c r="B11" s="16">
        <v>12.3825</v>
      </c>
      <c r="C11" s="16">
        <f t="shared" si="0"/>
        <v>2.6174999999999997</v>
      </c>
      <c r="D11" s="16"/>
      <c r="E11" s="16"/>
      <c r="F11" s="16">
        <f t="shared" si="1"/>
        <v>19.118049849356339</v>
      </c>
      <c r="G11" s="16">
        <v>14.036916666666666</v>
      </c>
      <c r="H11" s="16">
        <v>19.202400000000001</v>
      </c>
      <c r="I11" s="16">
        <f t="shared" si="2"/>
        <v>4.2024000000000008</v>
      </c>
      <c r="J11" s="16"/>
      <c r="K11" s="16"/>
      <c r="L11" s="16">
        <f t="shared" si="3"/>
        <v>0.78115235595550558</v>
      </c>
      <c r="M11" s="16">
        <v>16.585552666666668</v>
      </c>
    </row>
    <row r="12" spans="1:13" x14ac:dyDescent="0.35">
      <c r="A12" s="3">
        <v>15</v>
      </c>
      <c r="B12" s="16">
        <v>12.858750000000001</v>
      </c>
      <c r="C12" s="16">
        <f t="shared" si="0"/>
        <v>2.1412499999999994</v>
      </c>
      <c r="D12" s="16"/>
      <c r="E12" s="16"/>
      <c r="F12" s="16">
        <f t="shared" si="1"/>
        <v>15.372190065957728</v>
      </c>
      <c r="G12" s="16">
        <v>14.513166666666667</v>
      </c>
      <c r="H12" s="16">
        <v>18.923000000000002</v>
      </c>
      <c r="I12" s="16">
        <f t="shared" si="2"/>
        <v>3.9230000000000018</v>
      </c>
      <c r="J12" s="16"/>
      <c r="K12" s="16"/>
      <c r="L12" s="16">
        <f t="shared" si="3"/>
        <v>0.79268614913068747</v>
      </c>
      <c r="M12" s="16">
        <v>16.306152666666669</v>
      </c>
    </row>
    <row r="13" spans="1:13" x14ac:dyDescent="0.35">
      <c r="A13" s="3">
        <v>15</v>
      </c>
      <c r="B13" s="16">
        <v>12.3825</v>
      </c>
      <c r="C13" s="16">
        <f t="shared" si="0"/>
        <v>2.6174999999999997</v>
      </c>
      <c r="D13" s="16"/>
      <c r="E13" s="16"/>
      <c r="F13" s="16">
        <f t="shared" si="1"/>
        <v>19.118049849356339</v>
      </c>
      <c r="G13" s="16">
        <v>14.036916666666666</v>
      </c>
      <c r="H13" s="16">
        <v>17.653000000000002</v>
      </c>
      <c r="I13" s="16">
        <f t="shared" si="2"/>
        <v>2.6530000000000022</v>
      </c>
      <c r="J13" s="16"/>
      <c r="K13" s="16"/>
      <c r="L13" s="16">
        <f t="shared" si="3"/>
        <v>0.84971392964368653</v>
      </c>
      <c r="M13" s="16">
        <v>15.03615266666667</v>
      </c>
    </row>
    <row r="14" spans="1:13" x14ac:dyDescent="0.35">
      <c r="A14" s="3">
        <v>15</v>
      </c>
      <c r="B14" s="16">
        <v>12.858750000000001</v>
      </c>
      <c r="C14" s="16">
        <f t="shared" si="0"/>
        <v>2.1412499999999994</v>
      </c>
      <c r="D14" s="16"/>
      <c r="E14" s="16"/>
      <c r="F14" s="16">
        <f t="shared" si="1"/>
        <v>15.372190065957728</v>
      </c>
      <c r="G14" s="16">
        <v>14.513166666666667</v>
      </c>
      <c r="H14" s="16">
        <v>17.8308</v>
      </c>
      <c r="I14" s="16">
        <f t="shared" si="2"/>
        <v>2.8308</v>
      </c>
      <c r="J14" s="16"/>
      <c r="K14" s="16"/>
      <c r="L14" s="16">
        <f t="shared" si="3"/>
        <v>0.84124099872131364</v>
      </c>
      <c r="M14" s="16">
        <v>15.213952666666668</v>
      </c>
    </row>
    <row r="15" spans="1:13" x14ac:dyDescent="0.35">
      <c r="A15" s="3">
        <v>15</v>
      </c>
      <c r="B15" s="16">
        <v>12.3825</v>
      </c>
      <c r="C15" s="16">
        <f t="shared" si="0"/>
        <v>2.6174999999999997</v>
      </c>
      <c r="D15" s="16"/>
      <c r="E15" s="16"/>
      <c r="F15" s="16">
        <f t="shared" si="1"/>
        <v>19.118049849356339</v>
      </c>
      <c r="G15" s="16">
        <v>14.036916666666666</v>
      </c>
      <c r="H15" s="16">
        <v>18.0594</v>
      </c>
      <c r="I15" s="16">
        <f t="shared" si="2"/>
        <v>3.0594000000000001</v>
      </c>
      <c r="J15" s="16"/>
      <c r="K15" s="16"/>
      <c r="L15" s="16">
        <f t="shared" si="3"/>
        <v>0.83059237848433498</v>
      </c>
      <c r="M15" s="16">
        <v>15.442552666666668</v>
      </c>
    </row>
    <row r="16" spans="1:13" x14ac:dyDescent="0.35">
      <c r="A16" s="3">
        <v>15</v>
      </c>
      <c r="B16" s="16">
        <v>13.731875</v>
      </c>
      <c r="C16" s="16">
        <f t="shared" si="0"/>
        <v>1.2681249999999995</v>
      </c>
      <c r="D16" s="16"/>
      <c r="E16" s="16"/>
      <c r="F16" s="16">
        <f t="shared" si="1"/>
        <v>8.8273041700202253</v>
      </c>
      <c r="G16" s="16">
        <v>15.386291666666667</v>
      </c>
      <c r="H16" s="16">
        <v>17.399000000000001</v>
      </c>
      <c r="I16" s="16">
        <f t="shared" si="2"/>
        <v>2.3990000000000009</v>
      </c>
      <c r="J16" s="16"/>
      <c r="K16" s="16"/>
      <c r="L16" s="16">
        <f t="shared" si="3"/>
        <v>0.86211851255819294</v>
      </c>
      <c r="M16" s="16">
        <v>14.782152666666668</v>
      </c>
    </row>
    <row r="17" spans="1:13" x14ac:dyDescent="0.35">
      <c r="A17" s="3">
        <v>15</v>
      </c>
      <c r="B17" s="16">
        <v>15.001875</v>
      </c>
      <c r="C17" s="16">
        <f t="shared" si="0"/>
        <v>-1.8750000000000711E-3</v>
      </c>
      <c r="D17" s="16"/>
      <c r="E17" s="16"/>
      <c r="F17" s="16">
        <f t="shared" si="1"/>
        <v>1.2499218798825549E-2</v>
      </c>
      <c r="G17" s="16">
        <v>16.656291666666668</v>
      </c>
      <c r="H17" s="16">
        <v>17.2212</v>
      </c>
      <c r="I17" s="16">
        <f t="shared" si="2"/>
        <v>2.2211999999999996</v>
      </c>
      <c r="J17" s="16"/>
      <c r="K17" s="16"/>
      <c r="L17" s="16">
        <f t="shared" si="3"/>
        <v>0.8710194411539266</v>
      </c>
      <c r="M17" s="16">
        <v>14.604352666666667</v>
      </c>
    </row>
    <row r="18" spans="1:13" x14ac:dyDescent="0.35">
      <c r="A18" s="3">
        <v>15</v>
      </c>
      <c r="B18" s="16">
        <v>13.0175</v>
      </c>
      <c r="C18" s="16">
        <f t="shared" si="0"/>
        <v>1.9824999999999999</v>
      </c>
      <c r="D18" s="16"/>
      <c r="E18" s="16"/>
      <c r="F18" s="16">
        <f t="shared" si="1"/>
        <v>14.151869367359687</v>
      </c>
      <c r="G18" s="16">
        <v>14.671916666666666</v>
      </c>
      <c r="H18" s="16">
        <v>15.836900000000002</v>
      </c>
      <c r="I18" s="16">
        <f t="shared" si="2"/>
        <v>0.83690000000000175</v>
      </c>
      <c r="J18" s="16"/>
      <c r="K18" s="16"/>
      <c r="L18" s="16">
        <f t="shared" si="3"/>
        <v>0.94715506191236909</v>
      </c>
      <c r="M18" s="16">
        <v>13.220052666666669</v>
      </c>
    </row>
    <row r="19" spans="1:13" x14ac:dyDescent="0.35">
      <c r="A19" s="3">
        <v>15</v>
      </c>
      <c r="B19" s="16">
        <v>13.335000000000001</v>
      </c>
      <c r="C19" s="16">
        <f t="shared" si="0"/>
        <v>1.6649999999999991</v>
      </c>
      <c r="D19" s="16"/>
      <c r="E19" s="16"/>
      <c r="F19" s="16">
        <f t="shared" si="1"/>
        <v>11.752249867654838</v>
      </c>
      <c r="G19" s="16">
        <v>14.989416666666667</v>
      </c>
      <c r="H19" s="16">
        <v>17.774920000000002</v>
      </c>
      <c r="I19" s="16">
        <f t="shared" si="2"/>
        <v>2.7749200000000016</v>
      </c>
      <c r="J19" s="16"/>
      <c r="K19" s="16"/>
      <c r="L19" s="16">
        <f t="shared" si="3"/>
        <v>0.84388565461897991</v>
      </c>
      <c r="M19" s="16">
        <v>15.158072666666669</v>
      </c>
    </row>
    <row r="20" spans="1:13" x14ac:dyDescent="0.35">
      <c r="A20" s="3">
        <v>15</v>
      </c>
      <c r="B20" s="16">
        <v>13.0175</v>
      </c>
      <c r="C20" s="16">
        <f t="shared" si="0"/>
        <v>1.9824999999999999</v>
      </c>
      <c r="D20" s="16"/>
      <c r="E20" s="16"/>
      <c r="F20" s="16">
        <f t="shared" si="1"/>
        <v>14.151869367359687</v>
      </c>
      <c r="G20" s="16">
        <v>14.671916666666666</v>
      </c>
      <c r="H20" s="16">
        <v>19.3675</v>
      </c>
      <c r="I20" s="16">
        <f t="shared" si="2"/>
        <v>4.3674999999999997</v>
      </c>
      <c r="J20" s="16"/>
      <c r="K20" s="16"/>
      <c r="L20" s="16">
        <f t="shared" si="3"/>
        <v>0.77449335226539306</v>
      </c>
      <c r="M20" s="16">
        <v>16.750652666666667</v>
      </c>
    </row>
    <row r="21" spans="1:13" x14ac:dyDescent="0.35">
      <c r="A21" s="3">
        <v>15</v>
      </c>
      <c r="B21" s="16">
        <v>13.49375</v>
      </c>
      <c r="C21" s="16">
        <f t="shared" si="0"/>
        <v>1.5062499999999996</v>
      </c>
      <c r="D21" s="16"/>
      <c r="E21" s="16"/>
      <c r="F21" s="16">
        <f t="shared" si="1"/>
        <v>10.572493967975431</v>
      </c>
      <c r="G21" s="16">
        <v>15.148166666666667</v>
      </c>
      <c r="H21" s="16">
        <v>20.193000000000001</v>
      </c>
      <c r="I21" s="16">
        <f t="shared" si="2"/>
        <v>5.1930000000000014</v>
      </c>
      <c r="J21" s="16"/>
      <c r="K21" s="16"/>
      <c r="L21" s="16">
        <f t="shared" si="3"/>
        <v>0.7428316743425939</v>
      </c>
      <c r="M21" s="16">
        <v>17.576152666666669</v>
      </c>
    </row>
    <row r="22" spans="1:13" x14ac:dyDescent="0.35">
      <c r="A22" s="3">
        <v>15</v>
      </c>
      <c r="B22" s="16">
        <v>12.858750000000001</v>
      </c>
      <c r="C22" s="16">
        <f t="shared" si="0"/>
        <v>2.1412499999999994</v>
      </c>
      <c r="D22" s="16"/>
      <c r="E22" s="16"/>
      <c r="F22" s="16">
        <f t="shared" si="1"/>
        <v>15.372190065957728</v>
      </c>
      <c r="G22" s="16">
        <v>14.513166666666667</v>
      </c>
      <c r="H22" s="16">
        <v>17.8308</v>
      </c>
      <c r="I22" s="16">
        <f t="shared" si="2"/>
        <v>2.8308</v>
      </c>
      <c r="J22" s="16"/>
      <c r="K22" s="16"/>
      <c r="L22" s="16">
        <f t="shared" si="3"/>
        <v>0.84124099872131364</v>
      </c>
      <c r="M22" s="16">
        <v>15.213952666666668</v>
      </c>
    </row>
    <row r="23" spans="1:13" x14ac:dyDescent="0.35">
      <c r="A23" s="3">
        <v>15</v>
      </c>
      <c r="B23" s="16">
        <v>13.0175</v>
      </c>
      <c r="C23" s="16">
        <f t="shared" si="0"/>
        <v>1.9824999999999999</v>
      </c>
      <c r="D23" s="16"/>
      <c r="E23" s="16"/>
      <c r="F23" s="16">
        <f t="shared" si="1"/>
        <v>14.151869367359687</v>
      </c>
      <c r="G23" s="16">
        <v>14.671916666666666</v>
      </c>
      <c r="H23" s="16">
        <v>18.923000000000002</v>
      </c>
      <c r="I23" s="16">
        <f t="shared" si="2"/>
        <v>3.9230000000000018</v>
      </c>
      <c r="J23" s="16"/>
      <c r="K23" s="16"/>
      <c r="L23" s="16">
        <f t="shared" si="3"/>
        <v>0.79268614913068747</v>
      </c>
      <c r="M23" s="16">
        <v>16.306152666666669</v>
      </c>
    </row>
    <row r="24" spans="1:13" x14ac:dyDescent="0.35">
      <c r="A24" s="3">
        <v>15</v>
      </c>
      <c r="B24" s="16">
        <v>13.49375</v>
      </c>
      <c r="C24" s="16">
        <f t="shared" si="0"/>
        <v>1.5062499999999996</v>
      </c>
      <c r="D24" s="16"/>
      <c r="E24" s="16"/>
      <c r="F24" s="16">
        <f t="shared" si="1"/>
        <v>10.572493967975431</v>
      </c>
      <c r="G24" s="16">
        <v>15.148166666666667</v>
      </c>
      <c r="H24" s="16">
        <v>19.47672</v>
      </c>
      <c r="I24" s="16">
        <f t="shared" si="2"/>
        <v>4.4767200000000003</v>
      </c>
      <c r="J24" s="16"/>
      <c r="K24" s="16"/>
      <c r="L24" s="16">
        <f t="shared" si="3"/>
        <v>0.77015021009697726</v>
      </c>
      <c r="M24" s="16">
        <v>16.859872666666668</v>
      </c>
    </row>
    <row r="25" spans="1:13" x14ac:dyDescent="0.35">
      <c r="A25" s="3">
        <v>15</v>
      </c>
      <c r="B25" s="16">
        <v>13.255625</v>
      </c>
      <c r="C25" s="16">
        <f t="shared" si="0"/>
        <v>1.7443749999999998</v>
      </c>
      <c r="D25" s="16"/>
      <c r="E25" s="16"/>
      <c r="F25" s="16">
        <f t="shared" si="1"/>
        <v>12.347099028954409</v>
      </c>
      <c r="G25" s="16">
        <v>14.910041666666666</v>
      </c>
      <c r="H25" s="16">
        <v>20.904200000000003</v>
      </c>
      <c r="I25" s="16">
        <f t="shared" si="2"/>
        <v>5.904200000000003</v>
      </c>
      <c r="J25" s="16"/>
      <c r="K25" s="16"/>
      <c r="L25" s="16">
        <f t="shared" si="3"/>
        <v>0.71755915079266352</v>
      </c>
      <c r="M25" s="16">
        <v>18.287352666666671</v>
      </c>
    </row>
    <row r="26" spans="1:13" x14ac:dyDescent="0.35">
      <c r="A26" s="3">
        <v>15</v>
      </c>
      <c r="B26" s="16">
        <v>13.17625</v>
      </c>
      <c r="C26" s="16">
        <f t="shared" si="0"/>
        <v>1.8237500000000004</v>
      </c>
      <c r="D26" s="16"/>
      <c r="E26" s="16"/>
      <c r="F26" s="16">
        <f t="shared" si="1"/>
        <v>12.945299676145694</v>
      </c>
      <c r="G26" s="16">
        <v>14.830666666666666</v>
      </c>
      <c r="H26" s="16">
        <v>19.431000000000001</v>
      </c>
      <c r="I26" s="16">
        <f t="shared" si="2"/>
        <v>4.4310000000000009</v>
      </c>
      <c r="J26" s="16"/>
      <c r="K26" s="16"/>
      <c r="L26" s="16">
        <f t="shared" si="3"/>
        <v>0.77196232823838196</v>
      </c>
      <c r="M26" s="16">
        <v>16.814152666666669</v>
      </c>
    </row>
    <row r="27" spans="1:13" x14ac:dyDescent="0.35">
      <c r="A27" s="3">
        <v>15</v>
      </c>
      <c r="B27" s="16">
        <v>13.335000000000001</v>
      </c>
      <c r="C27" s="16">
        <f t="shared" si="0"/>
        <v>1.6649999999999991</v>
      </c>
      <c r="D27" s="16"/>
      <c r="E27" s="16"/>
      <c r="F27" s="16">
        <f t="shared" si="1"/>
        <v>11.752249867654838</v>
      </c>
      <c r="G27" s="16">
        <v>14.989416666666667</v>
      </c>
      <c r="H27" s="16">
        <v>20.573999999999998</v>
      </c>
      <c r="I27" s="16">
        <f t="shared" si="2"/>
        <v>5.5739999999999981</v>
      </c>
      <c r="J27" s="16"/>
      <c r="K27" s="16"/>
      <c r="L27" s="16">
        <f t="shared" si="3"/>
        <v>0.72907553222513855</v>
      </c>
      <c r="M27" s="16">
        <v>17.957152666666666</v>
      </c>
    </row>
    <row r="28" spans="1:13" x14ac:dyDescent="0.35">
      <c r="A28" s="3">
        <v>15</v>
      </c>
      <c r="B28" s="16">
        <v>14.922499999999999</v>
      </c>
      <c r="C28" s="16">
        <f t="shared" si="0"/>
        <v>7.7500000000000568E-2</v>
      </c>
      <c r="D28" s="16"/>
      <c r="E28" s="16"/>
      <c r="F28" s="16">
        <f t="shared" si="1"/>
        <v>0.51800484585178763</v>
      </c>
      <c r="G28" s="16">
        <v>16.576916666666666</v>
      </c>
      <c r="H28" s="16">
        <v>17.861280000000001</v>
      </c>
      <c r="I28" s="16">
        <f t="shared" si="2"/>
        <v>2.8612800000000007</v>
      </c>
      <c r="J28" s="16"/>
      <c r="K28" s="16"/>
      <c r="L28" s="16">
        <f t="shared" si="3"/>
        <v>0.83980543387707929</v>
      </c>
      <c r="M28" s="16">
        <v>15.244432666666668</v>
      </c>
    </row>
    <row r="29" spans="1:13" x14ac:dyDescent="0.35">
      <c r="A29" s="3">
        <v>15</v>
      </c>
      <c r="B29" s="16">
        <v>13.096875000000001</v>
      </c>
      <c r="C29" s="16">
        <f t="shared" si="0"/>
        <v>1.9031249999999993</v>
      </c>
      <c r="D29" s="16"/>
      <c r="E29" s="16"/>
      <c r="F29" s="16">
        <f t="shared" si="1"/>
        <v>13.546880213546876</v>
      </c>
      <c r="G29" s="16">
        <v>14.751291666666667</v>
      </c>
      <c r="H29" s="16">
        <v>18.06194</v>
      </c>
      <c r="I29" s="16">
        <f t="shared" si="2"/>
        <v>3.0619399999999999</v>
      </c>
      <c r="J29" s="16"/>
      <c r="K29" s="16"/>
      <c r="L29" s="16">
        <f t="shared" si="3"/>
        <v>0.83047557460605004</v>
      </c>
      <c r="M29" s="16">
        <v>15.445092666666667</v>
      </c>
    </row>
    <row r="30" spans="1:13" x14ac:dyDescent="0.35">
      <c r="A30" s="3">
        <v>15</v>
      </c>
      <c r="B30" s="16">
        <v>14.922499999999999</v>
      </c>
      <c r="C30" s="16">
        <f t="shared" si="0"/>
        <v>7.7500000000000568E-2</v>
      </c>
      <c r="D30" s="16"/>
      <c r="E30" s="16"/>
      <c r="F30" s="16">
        <f t="shared" si="1"/>
        <v>0.51800484585178763</v>
      </c>
      <c r="G30" s="16">
        <v>16.576916666666666</v>
      </c>
      <c r="H30" s="16">
        <v>16.629380000000001</v>
      </c>
      <c r="I30" s="16">
        <f t="shared" si="2"/>
        <v>1.6293800000000012</v>
      </c>
      <c r="J30" s="16"/>
      <c r="K30" s="16"/>
      <c r="L30" s="16">
        <f t="shared" si="3"/>
        <v>0.90201799465764798</v>
      </c>
      <c r="M30" s="16">
        <v>14.012532666666669</v>
      </c>
    </row>
    <row r="31" spans="1:13" x14ac:dyDescent="0.35">
      <c r="A31" s="3">
        <v>15</v>
      </c>
      <c r="B31" s="16">
        <v>13.49375</v>
      </c>
      <c r="C31" s="16">
        <f t="shared" si="0"/>
        <v>1.5062499999999996</v>
      </c>
      <c r="D31" s="16"/>
      <c r="E31" s="16"/>
      <c r="F31" s="16">
        <f t="shared" si="1"/>
        <v>10.572493967975431</v>
      </c>
      <c r="G31" s="16">
        <v>15.148166666666667</v>
      </c>
      <c r="H31" s="16">
        <v>17.231359999999999</v>
      </c>
      <c r="I31" s="16">
        <f t="shared" si="2"/>
        <v>2.2313599999999987</v>
      </c>
      <c r="J31" s="16"/>
      <c r="K31" s="16"/>
      <c r="L31" s="16">
        <f t="shared" si="3"/>
        <v>0.87050586837022736</v>
      </c>
      <c r="M31" s="16">
        <v>14.614512666666666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0F39E-53E7-48F2-84D7-0FC50C7830BF}">
  <dimension ref="A1:K32"/>
  <sheetViews>
    <sheetView workbookViewId="0">
      <selection activeCell="C3" sqref="C3"/>
    </sheetView>
  </sheetViews>
  <sheetFormatPr defaultRowHeight="14.5" x14ac:dyDescent="0.35"/>
  <cols>
    <col min="1" max="1" width="10.54296875" bestFit="1" customWidth="1"/>
    <col min="2" max="3" width="11.81640625" bestFit="1" customWidth="1"/>
    <col min="5" max="5" width="10.54296875" bestFit="1" customWidth="1"/>
    <col min="6" max="7" width="11.81640625" bestFit="1" customWidth="1"/>
    <col min="9" max="9" width="10.54296875" bestFit="1" customWidth="1"/>
    <col min="10" max="11" width="11.81640625" bestFit="1" customWidth="1"/>
  </cols>
  <sheetData>
    <row r="1" spans="1:11" x14ac:dyDescent="0.35">
      <c r="A1" s="1" t="s">
        <v>3</v>
      </c>
      <c r="E1" s="1" t="s">
        <v>4</v>
      </c>
      <c r="I1" s="1" t="s">
        <v>5</v>
      </c>
    </row>
    <row r="2" spans="1:1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</row>
    <row r="3" spans="1:11" x14ac:dyDescent="0.35">
      <c r="A3">
        <f>5+(10/32)</f>
        <v>5.3125</v>
      </c>
      <c r="B3">
        <f>AVERAGE(A:A)</f>
        <v>5.2541666666666664</v>
      </c>
      <c r="C3">
        <f>B3*2.54</f>
        <v>13.345583333333334</v>
      </c>
      <c r="E3">
        <f>5+(28/32)</f>
        <v>5.875</v>
      </c>
      <c r="F3">
        <f>AVERAGE(E:E)</f>
        <v>5.3302083333333332</v>
      </c>
      <c r="G3">
        <f>F3*2.54</f>
        <v>13.538729166666666</v>
      </c>
      <c r="I3">
        <f>5+(15/32)</f>
        <v>5.46875</v>
      </c>
      <c r="J3">
        <f>AVERAGE(I:I)</f>
        <v>5.307291666666667</v>
      </c>
      <c r="K3">
        <f>J3*2.54</f>
        <v>13.480520833333335</v>
      </c>
    </row>
    <row r="4" spans="1:11" x14ac:dyDescent="0.35">
      <c r="A4">
        <f>5+(12/32)</f>
        <v>5.375</v>
      </c>
      <c r="E4">
        <f>5+(4/32)</f>
        <v>5.125</v>
      </c>
      <c r="I4">
        <f>5+(7/32)</f>
        <v>5.21875</v>
      </c>
    </row>
    <row r="5" spans="1:11" x14ac:dyDescent="0.35">
      <c r="A5">
        <f>5+(8/32)</f>
        <v>5.25</v>
      </c>
      <c r="E5">
        <f>4+(24/32)</f>
        <v>4.75</v>
      </c>
      <c r="I5">
        <f>5+(7/32)</f>
        <v>5.21875</v>
      </c>
    </row>
    <row r="6" spans="1:11" x14ac:dyDescent="0.35">
      <c r="A6">
        <f>5+(19/32)</f>
        <v>5.59375</v>
      </c>
      <c r="E6">
        <f>5+(8/32)</f>
        <v>5.25</v>
      </c>
      <c r="I6">
        <f>5+(5/32)</f>
        <v>5.15625</v>
      </c>
    </row>
    <row r="7" spans="1:11" x14ac:dyDescent="0.35">
      <c r="A7">
        <f>5+(4/32)</f>
        <v>5.125</v>
      </c>
      <c r="E7">
        <f>4+(27/32)</f>
        <v>4.84375</v>
      </c>
      <c r="I7">
        <f>5+(8/32)</f>
        <v>5.25</v>
      </c>
    </row>
    <row r="8" spans="1:11" x14ac:dyDescent="0.35">
      <c r="A8">
        <f>5</f>
        <v>5</v>
      </c>
      <c r="E8">
        <f>5+(14/32)</f>
        <v>5.4375</v>
      </c>
      <c r="I8">
        <f>5+(13/32)</f>
        <v>5.40625</v>
      </c>
    </row>
    <row r="9" spans="1:11" x14ac:dyDescent="0.35">
      <c r="A9">
        <f>5+(12/32)</f>
        <v>5.375</v>
      </c>
      <c r="E9">
        <f>5+(4/32)</f>
        <v>5.125</v>
      </c>
      <c r="I9">
        <f>5+(7/32)</f>
        <v>5.21875</v>
      </c>
    </row>
    <row r="10" spans="1:11" x14ac:dyDescent="0.35">
      <c r="A10">
        <f>5+(6/32)</f>
        <v>5.1875</v>
      </c>
      <c r="E10">
        <f>5+(9/32)</f>
        <v>5.28125</v>
      </c>
      <c r="I10">
        <f>5+(6/32)</f>
        <v>5.1875</v>
      </c>
    </row>
    <row r="11" spans="1:11" x14ac:dyDescent="0.35">
      <c r="A11">
        <f>5+(5/32)</f>
        <v>5.15625</v>
      </c>
      <c r="E11">
        <f>5+(7/32)</f>
        <v>5.21875</v>
      </c>
      <c r="I11">
        <f>4+(29/32)</f>
        <v>4.90625</v>
      </c>
    </row>
    <row r="12" spans="1:11" x14ac:dyDescent="0.35">
      <c r="A12">
        <f>4+(28/32)</f>
        <v>4.875</v>
      </c>
      <c r="E12">
        <f>5+(12/32)</f>
        <v>5.375</v>
      </c>
      <c r="I12">
        <f>5+(16/32)</f>
        <v>5.5</v>
      </c>
    </row>
    <row r="13" spans="1:11" x14ac:dyDescent="0.35">
      <c r="A13">
        <f>5+(2/32)</f>
        <v>5.0625</v>
      </c>
      <c r="E13">
        <f>5+(22/32)</f>
        <v>5.6875</v>
      </c>
      <c r="I13">
        <f>5+(20/32)</f>
        <v>5.625</v>
      </c>
    </row>
    <row r="14" spans="1:11" x14ac:dyDescent="0.35">
      <c r="A14">
        <f>4+(28/32)</f>
        <v>4.875</v>
      </c>
      <c r="E14">
        <f>5+(15/32)</f>
        <v>5.46875</v>
      </c>
      <c r="I14">
        <f>5+(26/32)</f>
        <v>5.8125</v>
      </c>
    </row>
    <row r="15" spans="1:11" x14ac:dyDescent="0.35">
      <c r="A15">
        <f>5+(2/32)</f>
        <v>5.0625</v>
      </c>
      <c r="E15">
        <f>5+(15/32)</f>
        <v>5.46875</v>
      </c>
      <c r="I15">
        <f>5+(7/32)</f>
        <v>5.21875</v>
      </c>
    </row>
    <row r="16" spans="1:11" x14ac:dyDescent="0.35">
      <c r="A16">
        <f>4+(28/32)</f>
        <v>4.875</v>
      </c>
      <c r="E16">
        <f>5+(13/32)</f>
        <v>5.40625</v>
      </c>
      <c r="I16">
        <f>5+(6/32)</f>
        <v>5.1875</v>
      </c>
    </row>
    <row r="17" spans="1:9" x14ac:dyDescent="0.35">
      <c r="A17">
        <f>5+(13/32)</f>
        <v>5.40625</v>
      </c>
      <c r="E17">
        <f>5+(8/32)</f>
        <v>5.25</v>
      </c>
      <c r="I17">
        <f>5+(9/32)</f>
        <v>5.28125</v>
      </c>
    </row>
    <row r="18" spans="1:9" x14ac:dyDescent="0.35">
      <c r="A18">
        <f>5+(29/32)</f>
        <v>5.90625</v>
      </c>
      <c r="E18">
        <f>5+(16/32)</f>
        <v>5.5</v>
      </c>
      <c r="I18">
        <f>5+(12/32)</f>
        <v>5.375</v>
      </c>
    </row>
    <row r="19" spans="1:9" x14ac:dyDescent="0.35">
      <c r="A19">
        <f>5+(4/32)</f>
        <v>5.125</v>
      </c>
      <c r="E19">
        <f>5+(8/32)</f>
        <v>5.25</v>
      </c>
      <c r="I19">
        <f>5+(12/32)</f>
        <v>5.375</v>
      </c>
    </row>
    <row r="20" spans="1:9" x14ac:dyDescent="0.35">
      <c r="A20">
        <f>5+(8/32)</f>
        <v>5.25</v>
      </c>
      <c r="E20">
        <f>5+(13/32)</f>
        <v>5.40625</v>
      </c>
      <c r="I20">
        <f>5+(3/32)</f>
        <v>5.09375</v>
      </c>
    </row>
    <row r="21" spans="1:9" x14ac:dyDescent="0.35">
      <c r="A21">
        <f>5+(4/32)</f>
        <v>5.125</v>
      </c>
      <c r="E21">
        <f>5+(20/32)</f>
        <v>5.625</v>
      </c>
      <c r="I21">
        <f>5+(5/32)</f>
        <v>5.15625</v>
      </c>
    </row>
    <row r="22" spans="1:9" x14ac:dyDescent="0.35">
      <c r="A22">
        <f t="shared" ref="A22" si="0">5+(10/32)</f>
        <v>5.3125</v>
      </c>
      <c r="E22">
        <f>5+(15/32)</f>
        <v>5.46875</v>
      </c>
      <c r="I22">
        <f>5+(20/32)</f>
        <v>5.625</v>
      </c>
    </row>
    <row r="23" spans="1:9" x14ac:dyDescent="0.35">
      <c r="A23">
        <f>5+(2/32)</f>
        <v>5.0625</v>
      </c>
      <c r="E23">
        <f>5+(11/32)</f>
        <v>5.34375</v>
      </c>
      <c r="I23">
        <f>5+(12/32)</f>
        <v>5.375</v>
      </c>
    </row>
    <row r="24" spans="1:9" x14ac:dyDescent="0.35">
      <c r="A24">
        <f>5+(4/32)</f>
        <v>5.125</v>
      </c>
      <c r="E24">
        <f>5+(12/32)</f>
        <v>5.375</v>
      </c>
      <c r="I24">
        <f>5+(16/32)</f>
        <v>5.5</v>
      </c>
    </row>
    <row r="25" spans="1:9" x14ac:dyDescent="0.35">
      <c r="A25">
        <f>5+(10/32)</f>
        <v>5.3125</v>
      </c>
      <c r="E25">
        <f>5+(9/32)</f>
        <v>5.28125</v>
      </c>
      <c r="I25">
        <f>5+(12/32)</f>
        <v>5.375</v>
      </c>
    </row>
    <row r="26" spans="1:9" x14ac:dyDescent="0.35">
      <c r="A26">
        <f>5+(7/32)</f>
        <v>5.21875</v>
      </c>
      <c r="E26">
        <f>5+(12/32)</f>
        <v>5.375</v>
      </c>
      <c r="I26">
        <f t="shared" ref="I26" si="1">5+(10/32)</f>
        <v>5.3125</v>
      </c>
    </row>
    <row r="27" spans="1:9" x14ac:dyDescent="0.35">
      <c r="A27">
        <f>5+(6/32)</f>
        <v>5.1875</v>
      </c>
      <c r="E27">
        <f>5+(16/32)</f>
        <v>5.5</v>
      </c>
      <c r="I27">
        <f>5+(9/32)</f>
        <v>5.28125</v>
      </c>
    </row>
    <row r="28" spans="1:9" x14ac:dyDescent="0.35">
      <c r="A28">
        <f>5+(8/32)</f>
        <v>5.25</v>
      </c>
      <c r="E28">
        <f>5+(6/32)</f>
        <v>5.1875</v>
      </c>
      <c r="I28">
        <f>5+(7/32)</f>
        <v>5.21875</v>
      </c>
    </row>
    <row r="29" spans="1:9" x14ac:dyDescent="0.35">
      <c r="A29">
        <f>5+(28/32)</f>
        <v>5.875</v>
      </c>
      <c r="E29">
        <f>5+(8/32)</f>
        <v>5.25</v>
      </c>
      <c r="I29">
        <f>5+(4/32)</f>
        <v>5.125</v>
      </c>
    </row>
    <row r="30" spans="1:9" x14ac:dyDescent="0.35">
      <c r="A30">
        <f>5+(5/32)</f>
        <v>5.15625</v>
      </c>
      <c r="E30">
        <f>5+(6/32)</f>
        <v>5.1875</v>
      </c>
      <c r="I30">
        <f>5+(4/32)</f>
        <v>5.125</v>
      </c>
    </row>
    <row r="31" spans="1:9" x14ac:dyDescent="0.35">
      <c r="A31">
        <f>5+(28/32)</f>
        <v>5.875</v>
      </c>
      <c r="E31">
        <f>5+(9/32)</f>
        <v>5.28125</v>
      </c>
      <c r="I31">
        <f>5+(13/32)</f>
        <v>5.40625</v>
      </c>
    </row>
    <row r="32" spans="1:9" x14ac:dyDescent="0.35">
      <c r="A32">
        <v>5.3125</v>
      </c>
      <c r="E32">
        <f>5+(10/32)</f>
        <v>5.3125</v>
      </c>
      <c r="I32">
        <f>5+(7/32)</f>
        <v>5.21875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q-q old</vt:lpstr>
      <vt:lpstr>q-q</vt:lpstr>
      <vt:lpstr>calibration ultrasonic &amp; IR</vt:lpstr>
      <vt:lpstr>offset - ultrasonic &amp; IR</vt:lpstr>
      <vt:lpstr>offset - ultrasonic</vt:lpstr>
      <vt:lpstr>calibration curve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eleen babloyan</dc:creator>
  <cp:lastModifiedBy>Durlav</cp:lastModifiedBy>
  <dcterms:created xsi:type="dcterms:W3CDTF">2022-05-10T05:12:50Z</dcterms:created>
  <dcterms:modified xsi:type="dcterms:W3CDTF">2022-05-19T07:14:50Z</dcterms:modified>
</cp:coreProperties>
</file>