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e62968b752914e/Escritorio/Estadística/"/>
    </mc:Choice>
  </mc:AlternateContent>
  <xr:revisionPtr revIDLastSave="643" documentId="8_{5C1932AE-53D7-4DC3-9AF4-9E78AFE8DEF5}" xr6:coauthVersionLast="47" xr6:coauthVersionMax="47" xr10:uidLastSave="{FE97EFEE-7BFC-40ED-8A93-A7E77472F03C}"/>
  <bookViews>
    <workbookView xWindow="-110" yWindow="-110" windowWidth="19420" windowHeight="10300" firstSheet="2" activeTab="5" xr2:uid="{4964B474-3ECE-4E96-A74F-B7D71FD4C880}"/>
  </bookViews>
  <sheets>
    <sheet name="SerieDatos" sheetId="1" r:id="rId1"/>
    <sheet name="Desc02" sheetId="4" r:id="rId2"/>
    <sheet name="DatoNoAgrupado" sheetId="2" r:id="rId3"/>
    <sheet name="Desc03" sheetId="5" r:id="rId4"/>
    <sheet name="DatosAgrupado" sheetId="3" r:id="rId5"/>
    <sheet name="Desc05" sheetId="6" r:id="rId6"/>
    <sheet name="Desc0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7" l="1"/>
  <c r="G6" i="7"/>
  <c r="G5" i="7"/>
  <c r="G4" i="7"/>
  <c r="G3" i="7"/>
  <c r="G2" i="7"/>
  <c r="G3" i="6"/>
  <c r="F3" i="7"/>
  <c r="F4" i="7"/>
  <c r="F8" i="7" s="1"/>
  <c r="B10" i="7" s="1"/>
  <c r="F5" i="7"/>
  <c r="F6" i="7"/>
  <c r="F7" i="7"/>
  <c r="F2" i="7"/>
  <c r="F3" i="6"/>
  <c r="B10" i="6"/>
  <c r="D3" i="7"/>
  <c r="D2" i="7"/>
  <c r="J15" i="7"/>
  <c r="K13" i="7"/>
  <c r="M10" i="7"/>
  <c r="B12" i="6"/>
  <c r="E4" i="7"/>
  <c r="E5" i="7"/>
  <c r="E6" i="7"/>
  <c r="E7" i="7"/>
  <c r="E3" i="7"/>
  <c r="E2" i="7"/>
  <c r="C8" i="7"/>
  <c r="D4" i="7"/>
  <c r="D5" i="7"/>
  <c r="D6" i="7"/>
  <c r="D7" i="7"/>
  <c r="N9" i="6"/>
  <c r="L12" i="6"/>
  <c r="K14" i="6"/>
  <c r="L16" i="3"/>
  <c r="L15" i="3"/>
  <c r="H18" i="3" s="1"/>
  <c r="M13" i="3"/>
  <c r="O10" i="3"/>
  <c r="N11" i="2"/>
  <c r="L14" i="2"/>
  <c r="K16" i="2"/>
  <c r="K17" i="2" s="1"/>
  <c r="H10" i="4"/>
  <c r="F4" i="6"/>
  <c r="F5" i="6"/>
  <c r="C8" i="6"/>
  <c r="E3" i="6"/>
  <c r="E4" i="6" s="1"/>
  <c r="E5" i="6" s="1"/>
  <c r="E6" i="6" s="1"/>
  <c r="E7" i="6" s="1"/>
  <c r="D4" i="6"/>
  <c r="G4" i="6" s="1"/>
  <c r="D5" i="6"/>
  <c r="G5" i="6" s="1"/>
  <c r="D6" i="6"/>
  <c r="G6" i="6" s="1"/>
  <c r="D7" i="6"/>
  <c r="G7" i="6" s="1"/>
  <c r="D3" i="6"/>
  <c r="E18" i="5"/>
  <c r="E16" i="5"/>
  <c r="E4" i="5"/>
  <c r="E5" i="5"/>
  <c r="E6" i="5"/>
  <c r="E7" i="5"/>
  <c r="E8" i="5"/>
  <c r="E3" i="5"/>
  <c r="E2" i="5"/>
  <c r="E14" i="5"/>
  <c r="E12" i="5"/>
  <c r="E11" i="5"/>
  <c r="D9" i="5"/>
  <c r="D3" i="5"/>
  <c r="D4" i="5"/>
  <c r="D5" i="5"/>
  <c r="D6" i="5"/>
  <c r="D7" i="5"/>
  <c r="D8" i="5"/>
  <c r="D2" i="5"/>
  <c r="G8" i="7" l="1"/>
  <c r="B12" i="7" s="1"/>
  <c r="B13" i="7" s="1"/>
  <c r="J16" i="7"/>
  <c r="K15" i="6"/>
  <c r="D8" i="6"/>
  <c r="G8" i="6"/>
  <c r="B13" i="6" s="1"/>
  <c r="F7" i="6"/>
  <c r="F6" i="6"/>
  <c r="B13" i="5"/>
  <c r="B11" i="5"/>
  <c r="B9" i="5"/>
  <c r="C9" i="5"/>
  <c r="C3" i="5"/>
  <c r="C4" i="5"/>
  <c r="C5" i="5"/>
  <c r="C6" i="5"/>
  <c r="C7" i="5"/>
  <c r="C8" i="5"/>
  <c r="C2" i="5"/>
  <c r="B11" i="2"/>
  <c r="E10" i="4"/>
  <c r="B10" i="4"/>
  <c r="H8" i="4"/>
  <c r="D12" i="1"/>
  <c r="H6" i="4"/>
  <c r="E8" i="4"/>
  <c r="E6" i="4"/>
  <c r="B8" i="4"/>
  <c r="B6" i="4"/>
  <c r="C8" i="3"/>
  <c r="D7" i="3"/>
  <c r="G7" i="3" s="1"/>
  <c r="D6" i="3"/>
  <c r="G6" i="3" s="1"/>
  <c r="D5" i="3"/>
  <c r="G5" i="3" s="1"/>
  <c r="D4" i="3"/>
  <c r="G4" i="3" s="1"/>
  <c r="E3" i="3"/>
  <c r="E4" i="3" s="1"/>
  <c r="D3" i="3"/>
  <c r="G3" i="3" s="1"/>
  <c r="D2" i="3"/>
  <c r="G2" i="3" s="1"/>
  <c r="E2" i="2"/>
  <c r="H16" i="2"/>
  <c r="H13" i="2"/>
  <c r="H10" i="2"/>
  <c r="B9" i="2"/>
  <c r="B13" i="2" s="1"/>
  <c r="E8" i="2"/>
  <c r="C8" i="2"/>
  <c r="E7" i="2"/>
  <c r="C7" i="2"/>
  <c r="E6" i="2"/>
  <c r="C6" i="2"/>
  <c r="E5" i="2"/>
  <c r="C5" i="2"/>
  <c r="E4" i="2"/>
  <c r="D4" i="2"/>
  <c r="D5" i="2" s="1"/>
  <c r="D6" i="2" s="1"/>
  <c r="D7" i="2" s="1"/>
  <c r="D8" i="2" s="1"/>
  <c r="C4" i="2"/>
  <c r="E3" i="2"/>
  <c r="D3" i="2"/>
  <c r="C3" i="2"/>
  <c r="E9" i="2"/>
  <c r="C2" i="2"/>
  <c r="C9" i="2" s="1"/>
  <c r="G12" i="1"/>
  <c r="G10" i="1"/>
  <c r="G8" i="1"/>
  <c r="G6" i="1"/>
  <c r="G4" i="1"/>
  <c r="D10" i="1"/>
  <c r="D8" i="1"/>
  <c r="D6" i="1"/>
  <c r="D4" i="1"/>
  <c r="E5" i="3" l="1"/>
  <c r="E6" i="3" s="1"/>
  <c r="E7" i="3" s="1"/>
  <c r="F4" i="3"/>
  <c r="G8" i="3"/>
  <c r="E12" i="3" s="1"/>
  <c r="C12" i="3" s="1"/>
  <c r="F6" i="3"/>
  <c r="F8" i="6"/>
  <c r="F2" i="3"/>
  <c r="F3" i="3"/>
  <c r="F5" i="3"/>
  <c r="F7" i="3"/>
  <c r="E11" i="2"/>
  <c r="B16" i="2" s="1"/>
  <c r="E15" i="2" s="1"/>
  <c r="E17" i="2"/>
  <c r="E13" i="2" s="1"/>
  <c r="C16" i="3" l="1"/>
  <c r="C18" i="3" s="1"/>
  <c r="F8" i="3"/>
  <c r="C10" i="3" l="1"/>
  <c r="C14" i="3" s="1"/>
</calcChain>
</file>

<file path=xl/sharedStrings.xml><?xml version="1.0" encoding="utf-8"?>
<sst xmlns="http://schemas.openxmlformats.org/spreadsheetml/2006/main" count="123" uniqueCount="65">
  <si>
    <t>Promedio</t>
  </si>
  <si>
    <t>Mediana</t>
  </si>
  <si>
    <t>Moda</t>
  </si>
  <si>
    <t>Desv. Poblacional</t>
  </si>
  <si>
    <t>Coef. Variacion</t>
  </si>
  <si>
    <t>Variáncia Mostral</t>
  </si>
  <si>
    <t>Desv. Est. Mostral</t>
  </si>
  <si>
    <t>Quartil 3</t>
  </si>
  <si>
    <t>Percentil 31</t>
  </si>
  <si>
    <t>Percentil 59</t>
  </si>
  <si>
    <t>Quantitat donada</t>
  </si>
  <si>
    <t>Nombre de donacions</t>
  </si>
  <si>
    <t>Mitjana</t>
  </si>
  <si>
    <t>x.f</t>
  </si>
  <si>
    <t>x.F.acumulada</t>
  </si>
  <si>
    <t>Desv. Est. Poblacional</t>
  </si>
  <si>
    <t>Var. Pobl</t>
  </si>
  <si>
    <t>Coef. Variacio</t>
  </si>
  <si>
    <t>Quartil 1</t>
  </si>
  <si>
    <t>Percentil 15</t>
  </si>
  <si>
    <t>Percentil 87</t>
  </si>
  <si>
    <t>Temps en Anys</t>
  </si>
  <si>
    <t>xi</t>
  </si>
  <si>
    <t>Nº Baterías (fi)</t>
  </si>
  <si>
    <t>Fi</t>
  </si>
  <si>
    <t>xi*fi</t>
  </si>
  <si>
    <t>Desv. Est. Pobla</t>
  </si>
  <si>
    <t>(xi-!x)^2 * fi</t>
  </si>
  <si>
    <t>Coef. Variació</t>
  </si>
  <si>
    <t>Var. Mostral</t>
  </si>
  <si>
    <t>Percentil 29</t>
  </si>
  <si>
    <t>Var.Mostral</t>
  </si>
  <si>
    <t>Desv.Most</t>
  </si>
  <si>
    <t>Coef.Var</t>
  </si>
  <si>
    <t>Cuartil 1</t>
  </si>
  <si>
    <t>Percentil 52</t>
  </si>
  <si>
    <t>Percentil 28</t>
  </si>
  <si>
    <t>Desv.Mostral</t>
  </si>
  <si>
    <t>Cuartil 3</t>
  </si>
  <si>
    <t>X.F</t>
  </si>
  <si>
    <t>Percentil 80</t>
  </si>
  <si>
    <t>Percentil 10</t>
  </si>
  <si>
    <t>Intervalo</t>
  </si>
  <si>
    <t>nº Dias (fi)</t>
  </si>
  <si>
    <t>Percentil 60</t>
  </si>
  <si>
    <t>Percentil 46</t>
  </si>
  <si>
    <t>N =</t>
  </si>
  <si>
    <t>Varian. Mostral</t>
  </si>
  <si>
    <t>Nº Perc/Cuartil</t>
  </si>
  <si>
    <t>Total Dades</t>
  </si>
  <si>
    <t>Extr. Inferior</t>
  </si>
  <si>
    <t>Extr. Superior</t>
  </si>
  <si>
    <t>Freq. Acum. Actual</t>
  </si>
  <si>
    <t>Freq. Acum. Anterior</t>
  </si>
  <si>
    <t xml:space="preserve">P = </t>
  </si>
  <si>
    <t>Extr. Inf - Extr. Sup</t>
  </si>
  <si>
    <t>FAAc - FAAn</t>
  </si>
  <si>
    <t>Extr. Sup - Extr. Inf</t>
  </si>
  <si>
    <t>Desv. Mostral</t>
  </si>
  <si>
    <t>Mitjana (!x)</t>
  </si>
  <si>
    <t>Percentil 72</t>
  </si>
  <si>
    <t>Percentil 14</t>
  </si>
  <si>
    <t>fi</t>
  </si>
  <si>
    <t>[Extr. Inf , Extr. Sup]</t>
  </si>
  <si>
    <t>Insertar datos en casilla azul solucion en rojo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</si>
</sst>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7"/>
      <color rgb="FF001A1E"/>
      <name val="Segoe UI"/>
      <family val="2"/>
    </font>
    <font>
      <u/>
      <sz val="11"/>
      <color theme="1"/>
      <name val="Calibri"/>
      <family val="2"/>
      <scheme val="minor"/>
    </font>
    <font>
      <sz val="11"/>
      <color rgb="FF001A1E"/>
      <name val="Segoe UI"/>
      <family val="2"/>
    </font>
    <font>
      <sz val="11"/>
      <color rgb="FF000000"/>
      <name val="Calibri"/>
      <family val="2"/>
      <scheme val="minor"/>
    </font>
    <font>
      <sz val="9"/>
      <color rgb="FF001A1E"/>
      <name val="Segoe UI"/>
      <family val="2"/>
    </font>
  </fonts>
  <fills count="1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F3F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/>
    <xf numFmtId="0" fontId="3" fillId="5" borderId="0" xfId="0" applyFont="1" applyFill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0" fillId="6" borderId="0" xfId="0" applyFill="1"/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0" xfId="0" applyFill="1"/>
    <xf numFmtId="0" fontId="2" fillId="0" borderId="0" xfId="0" applyFont="1"/>
    <xf numFmtId="0" fontId="1" fillId="0" borderId="0" xfId="0" applyFont="1"/>
    <xf numFmtId="0" fontId="0" fillId="0" borderId="0" xfId="0" applyAlignment="1">
      <alignment wrapText="1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2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11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left"/>
    </xf>
    <xf numFmtId="0" fontId="0" fillId="14" borderId="0" xfId="0" applyFill="1" applyAlignment="1">
      <alignment horizontal="left"/>
    </xf>
    <xf numFmtId="0" fontId="3" fillId="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15" borderId="0" xfId="0" applyFill="1"/>
    <xf numFmtId="0" fontId="4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5" borderId="0" xfId="0" applyFont="1" applyFill="1" applyAlignment="1">
      <alignment horizontal="center" vertical="center" wrapText="1"/>
    </xf>
    <xf numFmtId="0" fontId="0" fillId="16" borderId="0" xfId="0" applyFill="1"/>
    <xf numFmtId="0" fontId="0" fillId="16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175383</xdr:colOff>
      <xdr:row>1</xdr:row>
      <xdr:rowOff>25139</xdr:rowOff>
    </xdr:from>
    <xdr:ext cx="6221127" cy="11747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A53B44B-0353-6997-181B-ABFB9B3AF216}"/>
                </a:ext>
              </a:extLst>
            </xdr:cNvPr>
            <xdr:cNvSpPr txBox="1"/>
          </xdr:nvSpPr>
          <xdr:spPr>
            <a:xfrm>
              <a:off x="5731633" y="212753"/>
              <a:ext cx="6221127" cy="11747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:r>
                <a:rPr lang="es-ES" sz="1100" b="0" i="1">
                  <a:latin typeface="Cambria Math" panose="02040503050406030204" pitchFamily="18" charset="0"/>
                </a:rPr>
                <a:t>Formula Percentiles y Cuartiles:</a:t>
              </a:r>
            </a:p>
            <a:p>
              <a:pPr algn="ctr"/>
              <a:endParaRPr lang="es-ES" sz="1100" b="0" i="1">
                <a:latin typeface="Cambria Math" panose="02040503050406030204" pitchFamily="18" charset="0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º 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𝑃𝑒𝑟𝑐𝑒𝑛𝑡𝑖𝑙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100</m:t>
                        </m:r>
                      </m:den>
                    </m:f>
                    <m:r>
                      <a:rPr lang="es-ES" sz="11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𝐷𝑎𝑑𝑒𝑠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−1</m:t>
                        </m:r>
                      </m:e>
                    </m:d>
                    <m:r>
                      <a:rPr lang="es-ES" sz="1100" b="0" i="1">
                        <a:latin typeface="Cambria Math" panose="02040503050406030204" pitchFamily="18" charset="0"/>
                      </a:rPr>
                      <m:t>+1</m:t>
                    </m:r>
                  </m:oMath>
                </m:oMathPara>
              </a14:m>
              <a:endParaRPr lang="es-ES" sz="1100" b="0"/>
            </a:p>
            <a:p>
              <a:pPr algn="ctr"/>
              <a:endParaRPr lang="es-ES" sz="1100" b="0"/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 baseline="0">
                        <a:latin typeface="Cambria Math" panose="02040503050406030204" pitchFamily="18" charset="0"/>
                      </a:rPr>
                      <m:t>𝑃</m:t>
                    </m:r>
                    <m:r>
                      <a:rPr lang="es-ES" sz="1100" b="0" i="1" baseline="0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100" b="0" i="1" baseline="0">
                        <a:latin typeface="Cambria Math" panose="02040503050406030204" pitchFamily="18" charset="0"/>
                      </a:rPr>
                      <m:t>𝐸𝑥𝑡𝑟</m:t>
                    </m:r>
                    <m:r>
                      <a:rPr lang="es-ES" sz="1100" b="0" i="1" baseline="0">
                        <a:latin typeface="Cambria Math" panose="02040503050406030204" pitchFamily="18" charset="0"/>
                      </a:rPr>
                      <m:t>. </m:t>
                    </m:r>
                    <m:r>
                      <a:rPr lang="es-ES" sz="1100" b="0" i="1" baseline="0">
                        <a:latin typeface="Cambria Math" panose="02040503050406030204" pitchFamily="18" charset="0"/>
                      </a:rPr>
                      <m:t>𝐼𝑛𝑓𝑒𝑟𝑖𝑜𝑟</m:t>
                    </m:r>
                    <m:r>
                      <a:rPr lang="es-ES" sz="1100" b="0" i="1" baseline="0">
                        <a:latin typeface="Cambria Math" panose="02040503050406030204" pitchFamily="18" charset="0"/>
                      </a:rPr>
                      <m:t>+((</m:t>
                    </m:r>
                    <m:f>
                      <m:fPr>
                        <m:ctrlPr>
                          <a:rPr lang="es-ES" sz="1100" b="0" i="1" baseline="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 baseline="0">
                            <a:latin typeface="Cambria Math" panose="02040503050406030204" pitchFamily="18" charset="0"/>
                          </a:rPr>
                          <m:t>𝐸𝑥𝑡𝑟</m:t>
                        </m:r>
                        <m:r>
                          <a:rPr lang="es-ES" sz="1100" b="0" i="1" baseline="0">
                            <a:latin typeface="Cambria Math" panose="02040503050406030204" pitchFamily="18" charset="0"/>
                          </a:rPr>
                          <m:t>. </m:t>
                        </m:r>
                        <m:r>
                          <a:rPr lang="es-ES" sz="1100" b="0" i="1" baseline="0">
                            <a:latin typeface="Cambria Math" panose="02040503050406030204" pitchFamily="18" charset="0"/>
                          </a:rPr>
                          <m:t>𝑆𝑢𝑝𝑒𝑟𝑖𝑜𝑟</m:t>
                        </m:r>
                        <m:r>
                          <a:rPr lang="es-ES" sz="1100" b="0" i="1" baseline="0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s-ES" sz="1100" b="0" i="1" baseline="0">
                            <a:latin typeface="Cambria Math" panose="02040503050406030204" pitchFamily="18" charset="0"/>
                          </a:rPr>
                          <m:t>𝐸𝑥𝑡𝑟</m:t>
                        </m:r>
                        <m:r>
                          <a:rPr lang="es-ES" sz="1100" b="0" i="1" baseline="0">
                            <a:latin typeface="Cambria Math" panose="02040503050406030204" pitchFamily="18" charset="0"/>
                          </a:rPr>
                          <m:t>. </m:t>
                        </m:r>
                        <m:r>
                          <a:rPr lang="es-ES" sz="1100" b="0" i="1" baseline="0">
                            <a:latin typeface="Cambria Math" panose="02040503050406030204" pitchFamily="18" charset="0"/>
                          </a:rPr>
                          <m:t>𝐼𝑛𝑓𝑒𝑟𝑖𝑜𝑟</m:t>
                        </m:r>
                      </m:num>
                      <m:den>
                        <m:r>
                          <a:rPr lang="es-ES" sz="1100" b="0" i="1" baseline="0">
                            <a:latin typeface="Cambria Math" panose="02040503050406030204" pitchFamily="18" charset="0"/>
                          </a:rPr>
                          <m:t>𝐹𝑟𝑒𝑞</m:t>
                        </m:r>
                        <m:r>
                          <a:rPr lang="es-ES" sz="1100" b="0" i="1" baseline="0">
                            <a:latin typeface="Cambria Math" panose="02040503050406030204" pitchFamily="18" charset="0"/>
                          </a:rPr>
                          <m:t>. </m:t>
                        </m:r>
                        <m:r>
                          <a:rPr lang="es-ES" sz="1100" b="0" i="1" baseline="0">
                            <a:latin typeface="Cambria Math" panose="02040503050406030204" pitchFamily="18" charset="0"/>
                          </a:rPr>
                          <m:t>𝐴𝑐𝑢𝑚</m:t>
                        </m:r>
                        <m:r>
                          <a:rPr lang="es-ES" sz="1100" b="0" i="1" baseline="0">
                            <a:latin typeface="Cambria Math" panose="02040503050406030204" pitchFamily="18" charset="0"/>
                          </a:rPr>
                          <m:t>. </m:t>
                        </m:r>
                        <m:r>
                          <a:rPr lang="es-ES" sz="1100" b="0" i="1" baseline="0">
                            <a:latin typeface="Cambria Math" panose="02040503050406030204" pitchFamily="18" charset="0"/>
                          </a:rPr>
                          <m:t>𝐴𝑐𝑡𝑢𝑎𝑙</m:t>
                        </m:r>
                        <m:r>
                          <a:rPr lang="es-ES" sz="1100" b="0" i="1" baseline="0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s-ES" sz="1100" b="0" i="1" baseline="0">
                            <a:latin typeface="Cambria Math" panose="02040503050406030204" pitchFamily="18" charset="0"/>
                          </a:rPr>
                          <m:t>𝐹𝑟𝑒𝑞</m:t>
                        </m:r>
                        <m:r>
                          <a:rPr lang="es-ES" sz="1100" b="0" i="1" baseline="0">
                            <a:latin typeface="Cambria Math" panose="02040503050406030204" pitchFamily="18" charset="0"/>
                          </a:rPr>
                          <m:t>. </m:t>
                        </m:r>
                        <m:r>
                          <a:rPr lang="es-ES" sz="1100" b="0" i="1" baseline="0">
                            <a:latin typeface="Cambria Math" panose="02040503050406030204" pitchFamily="18" charset="0"/>
                          </a:rPr>
                          <m:t>𝐴𝑐𝑢𝑚</m:t>
                        </m:r>
                        <m:r>
                          <a:rPr lang="es-ES" sz="1100" b="0" i="1" baseline="0">
                            <a:latin typeface="Cambria Math" panose="02040503050406030204" pitchFamily="18" charset="0"/>
                          </a:rPr>
                          <m:t>. </m:t>
                        </m:r>
                        <m:r>
                          <a:rPr lang="es-ES" sz="1100" b="0" i="1" baseline="0">
                            <a:latin typeface="Cambria Math" panose="02040503050406030204" pitchFamily="18" charset="0"/>
                          </a:rPr>
                          <m:t>𝐴𝑛𝑡𝑒𝑟𝑖𝑜𝑟</m:t>
                        </m:r>
                      </m:den>
                    </m:f>
                    <m:r>
                      <a:rPr lang="es-ES" sz="1100" b="0" i="1" baseline="0">
                        <a:latin typeface="Cambria Math" panose="02040503050406030204" pitchFamily="18" charset="0"/>
                      </a:rPr>
                      <m:t>) ∗ (</m:t>
                    </m:r>
                    <m:r>
                      <a:rPr lang="es-ES" sz="1100" b="0" i="1" baseline="0">
                        <a:latin typeface="Cambria Math" panose="02040503050406030204" pitchFamily="18" charset="0"/>
                      </a:rPr>
                      <m:t>𝑁</m:t>
                    </m:r>
                    <m:r>
                      <a:rPr lang="es-ES" sz="1100" b="0" i="1" baseline="0">
                        <a:latin typeface="Cambria Math" panose="02040503050406030204" pitchFamily="18" charset="0"/>
                      </a:rPr>
                      <m:t> −</m:t>
                    </m:r>
                    <m:r>
                      <a:rPr lang="es-ES" sz="1100" b="0" i="1" baseline="0">
                        <a:latin typeface="Cambria Math" panose="02040503050406030204" pitchFamily="18" charset="0"/>
                      </a:rPr>
                      <m:t>𝐹𝑟𝑒𝑞</m:t>
                    </m:r>
                    <m:r>
                      <a:rPr lang="es-ES" sz="1100" b="0" i="1" baseline="0">
                        <a:latin typeface="Cambria Math" panose="02040503050406030204" pitchFamily="18" charset="0"/>
                      </a:rPr>
                      <m:t>. </m:t>
                    </m:r>
                    <m:r>
                      <a:rPr lang="es-ES" sz="1100" b="0" i="1" baseline="0">
                        <a:latin typeface="Cambria Math" panose="02040503050406030204" pitchFamily="18" charset="0"/>
                      </a:rPr>
                      <m:t>𝐴𝑐𝑢𝑚</m:t>
                    </m:r>
                    <m:r>
                      <a:rPr lang="es-ES" sz="1100" b="0" i="1" baseline="0">
                        <a:latin typeface="Cambria Math" panose="02040503050406030204" pitchFamily="18" charset="0"/>
                      </a:rPr>
                      <m:t>. </m:t>
                    </m:r>
                    <m:r>
                      <a:rPr lang="es-ES" sz="1100" b="0" i="1" baseline="0">
                        <a:latin typeface="Cambria Math" panose="02040503050406030204" pitchFamily="18" charset="0"/>
                      </a:rPr>
                      <m:t>𝐴𝑛𝑡𝑒𝑟𝑖𝑜𝑟</m:t>
                    </m:r>
                    <m:r>
                      <a:rPr lang="es-ES" sz="1100" b="0" i="1" baseline="0">
                        <a:latin typeface="Cambria Math" panose="02040503050406030204" pitchFamily="18" charset="0"/>
                      </a:rPr>
                      <m:t>))</m:t>
                    </m:r>
                  </m:oMath>
                </m:oMathPara>
              </a14:m>
              <a:endParaRPr lang="es-ES" sz="1100" b="0" i="1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A53B44B-0353-6997-181B-ABFB9B3AF216}"/>
                </a:ext>
              </a:extLst>
            </xdr:cNvPr>
            <xdr:cNvSpPr txBox="1"/>
          </xdr:nvSpPr>
          <xdr:spPr>
            <a:xfrm>
              <a:off x="5731633" y="212753"/>
              <a:ext cx="6221127" cy="11747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:r>
                <a:rPr lang="es-ES" sz="1100" b="0" i="1">
                  <a:latin typeface="Cambria Math" panose="02040503050406030204" pitchFamily="18" charset="0"/>
                </a:rPr>
                <a:t>Formula Percentiles y Cuartiles:</a:t>
              </a:r>
            </a:p>
            <a:p>
              <a:pPr algn="ctr"/>
              <a:endParaRPr lang="es-ES" sz="1100" b="0" i="1">
                <a:latin typeface="Cambria Math" panose="02040503050406030204" pitchFamily="18" charset="0"/>
              </a:endParaRPr>
            </a:p>
            <a:p>
              <a:pPr algn="ctr"/>
              <a:r>
                <a:rPr lang="es-ES" sz="1100" b="0" i="0">
                  <a:latin typeface="Cambria Math" panose="02040503050406030204" pitchFamily="18" charset="0"/>
                </a:rPr>
                <a:t>𝑁=(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𝑁º 𝑃𝑒𝑟𝑐𝑒𝑛𝑡𝑖𝑙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s-ES" sz="1100" b="0" i="0">
                  <a:latin typeface="Cambria Math" panose="02040503050406030204" pitchFamily="18" charset="0"/>
                </a:rPr>
                <a:t>100∗(𝑇𝑜𝑡𝑎𝑙 𝐷𝑎𝑑𝑒𝑠 −1)+1</a:t>
              </a:r>
              <a:endParaRPr lang="es-ES" sz="1100" b="0"/>
            </a:p>
            <a:p>
              <a:pPr algn="ctr"/>
              <a:endParaRPr lang="es-ES" sz="1100" b="0"/>
            </a:p>
            <a:p>
              <a:pPr algn="ctr"/>
              <a:r>
                <a:rPr lang="es-ES" sz="1100" b="0" i="0" baseline="0">
                  <a:latin typeface="Cambria Math" panose="02040503050406030204" pitchFamily="18" charset="0"/>
                </a:rPr>
                <a:t>𝑃=𝐸𝑥𝑡𝑟. 𝐼𝑛𝑓𝑒𝑟𝑖𝑜𝑟+(((𝐸𝑥𝑡𝑟. 𝑆𝑢𝑝𝑒𝑟𝑖𝑜𝑟 −𝐸𝑥𝑡𝑟. 𝐼𝑛𝑓𝑒𝑟𝑖𝑜𝑟)/(𝐹𝑟𝑒𝑞. 𝐴𝑐𝑢𝑚. 𝐴𝑐𝑡𝑢𝑎𝑙 −𝐹𝑟𝑒𝑞. 𝐴𝑐𝑢𝑚. 𝐴𝑛𝑡𝑒𝑟𝑖𝑜𝑟)) ∗ (𝑁 −𝐹𝑟𝑒𝑞. 𝐴𝑐𝑢𝑚. 𝐴𝑛𝑡𝑒𝑟𝑖𝑜𝑟))</a:t>
              </a:r>
              <a:endParaRPr lang="es-ES" sz="1100" b="0" i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431800</xdr:colOff>
      <xdr:row>0</xdr:row>
      <xdr:rowOff>254000</xdr:rowOff>
    </xdr:from>
    <xdr:ext cx="6221127" cy="11747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F3A271E9-F963-4971-8016-C792AAAE9D97}"/>
                </a:ext>
              </a:extLst>
            </xdr:cNvPr>
            <xdr:cNvSpPr txBox="1"/>
          </xdr:nvSpPr>
          <xdr:spPr>
            <a:xfrm>
              <a:off x="4565650" y="254000"/>
              <a:ext cx="6221127" cy="11747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:r>
                <a:rPr lang="es-ES" sz="1100" b="0" i="1">
                  <a:latin typeface="Cambria Math" panose="02040503050406030204" pitchFamily="18" charset="0"/>
                </a:rPr>
                <a:t>Formula Percentiles y Cuartiles:</a:t>
              </a:r>
            </a:p>
            <a:p>
              <a:pPr algn="ctr"/>
              <a:endParaRPr lang="es-ES" sz="1100" b="0" i="1">
                <a:latin typeface="Cambria Math" panose="02040503050406030204" pitchFamily="18" charset="0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º 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𝑃𝑒𝑟𝑐𝑒𝑛𝑡𝑖𝑙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100</m:t>
                        </m:r>
                      </m:den>
                    </m:f>
                    <m:r>
                      <a:rPr lang="es-ES" sz="11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𝐷𝑎𝑑𝑒𝑠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−1</m:t>
                        </m:r>
                      </m:e>
                    </m:d>
                    <m:r>
                      <a:rPr lang="es-ES" sz="1100" b="0" i="1">
                        <a:latin typeface="Cambria Math" panose="02040503050406030204" pitchFamily="18" charset="0"/>
                      </a:rPr>
                      <m:t>+1</m:t>
                    </m:r>
                  </m:oMath>
                </m:oMathPara>
              </a14:m>
              <a:endParaRPr lang="es-ES" sz="1100" b="0"/>
            </a:p>
            <a:p>
              <a:pPr algn="ctr"/>
              <a:endParaRPr lang="es-ES" sz="1100" b="0"/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 baseline="0">
                        <a:latin typeface="Cambria Math" panose="02040503050406030204" pitchFamily="18" charset="0"/>
                      </a:rPr>
                      <m:t>𝑃</m:t>
                    </m:r>
                    <m:r>
                      <a:rPr lang="es-ES" sz="1100" b="0" i="1" baseline="0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100" b="0" i="1" baseline="0">
                        <a:latin typeface="Cambria Math" panose="02040503050406030204" pitchFamily="18" charset="0"/>
                      </a:rPr>
                      <m:t>𝐸𝑥𝑡𝑟</m:t>
                    </m:r>
                    <m:r>
                      <a:rPr lang="es-ES" sz="1100" b="0" i="1" baseline="0">
                        <a:latin typeface="Cambria Math" panose="02040503050406030204" pitchFamily="18" charset="0"/>
                      </a:rPr>
                      <m:t>. </m:t>
                    </m:r>
                    <m:r>
                      <a:rPr lang="es-ES" sz="1100" b="0" i="1" baseline="0">
                        <a:latin typeface="Cambria Math" panose="02040503050406030204" pitchFamily="18" charset="0"/>
                      </a:rPr>
                      <m:t>𝐼𝑛𝑓𝑒𝑟𝑖𝑜𝑟</m:t>
                    </m:r>
                    <m:r>
                      <a:rPr lang="es-ES" sz="1100" b="0" i="1" baseline="0">
                        <a:latin typeface="Cambria Math" panose="02040503050406030204" pitchFamily="18" charset="0"/>
                      </a:rPr>
                      <m:t>+((</m:t>
                    </m:r>
                    <m:f>
                      <m:fPr>
                        <m:ctrlPr>
                          <a:rPr lang="es-ES" sz="1100" b="0" i="1" baseline="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 baseline="0">
                            <a:latin typeface="Cambria Math" panose="02040503050406030204" pitchFamily="18" charset="0"/>
                          </a:rPr>
                          <m:t>𝐸𝑥𝑡𝑟</m:t>
                        </m:r>
                        <m:r>
                          <a:rPr lang="es-ES" sz="1100" b="0" i="1" baseline="0">
                            <a:latin typeface="Cambria Math" panose="02040503050406030204" pitchFamily="18" charset="0"/>
                          </a:rPr>
                          <m:t>. </m:t>
                        </m:r>
                        <m:r>
                          <a:rPr lang="es-ES" sz="1100" b="0" i="1" baseline="0">
                            <a:latin typeface="Cambria Math" panose="02040503050406030204" pitchFamily="18" charset="0"/>
                          </a:rPr>
                          <m:t>𝑆𝑢𝑝𝑒𝑟𝑖𝑜𝑟</m:t>
                        </m:r>
                        <m:r>
                          <a:rPr lang="es-ES" sz="1100" b="0" i="1" baseline="0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s-ES" sz="1100" b="0" i="1" baseline="0">
                            <a:latin typeface="Cambria Math" panose="02040503050406030204" pitchFamily="18" charset="0"/>
                          </a:rPr>
                          <m:t>𝐸𝑥𝑡𝑟</m:t>
                        </m:r>
                        <m:r>
                          <a:rPr lang="es-ES" sz="1100" b="0" i="1" baseline="0">
                            <a:latin typeface="Cambria Math" panose="02040503050406030204" pitchFamily="18" charset="0"/>
                          </a:rPr>
                          <m:t>. </m:t>
                        </m:r>
                        <m:r>
                          <a:rPr lang="es-ES" sz="1100" b="0" i="1" baseline="0">
                            <a:latin typeface="Cambria Math" panose="02040503050406030204" pitchFamily="18" charset="0"/>
                          </a:rPr>
                          <m:t>𝐼𝑛𝑓𝑒𝑟𝑖𝑜𝑟</m:t>
                        </m:r>
                      </m:num>
                      <m:den>
                        <m:r>
                          <a:rPr lang="es-ES" sz="1100" b="0" i="1" baseline="0">
                            <a:latin typeface="Cambria Math" panose="02040503050406030204" pitchFamily="18" charset="0"/>
                          </a:rPr>
                          <m:t>𝐹𝑟𝑒𝑞</m:t>
                        </m:r>
                        <m:r>
                          <a:rPr lang="es-ES" sz="1100" b="0" i="1" baseline="0">
                            <a:latin typeface="Cambria Math" panose="02040503050406030204" pitchFamily="18" charset="0"/>
                          </a:rPr>
                          <m:t>. </m:t>
                        </m:r>
                        <m:r>
                          <a:rPr lang="es-ES" sz="1100" b="0" i="1" baseline="0">
                            <a:latin typeface="Cambria Math" panose="02040503050406030204" pitchFamily="18" charset="0"/>
                          </a:rPr>
                          <m:t>𝐴𝑐𝑢𝑚</m:t>
                        </m:r>
                        <m:r>
                          <a:rPr lang="es-ES" sz="1100" b="0" i="1" baseline="0">
                            <a:latin typeface="Cambria Math" panose="02040503050406030204" pitchFamily="18" charset="0"/>
                          </a:rPr>
                          <m:t>. </m:t>
                        </m:r>
                        <m:r>
                          <a:rPr lang="es-ES" sz="1100" b="0" i="1" baseline="0">
                            <a:latin typeface="Cambria Math" panose="02040503050406030204" pitchFamily="18" charset="0"/>
                          </a:rPr>
                          <m:t>𝐴𝑐𝑡𝑢𝑎𝑙</m:t>
                        </m:r>
                        <m:r>
                          <a:rPr lang="es-ES" sz="1100" b="0" i="1" baseline="0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s-ES" sz="1100" b="0" i="1" baseline="0">
                            <a:latin typeface="Cambria Math" panose="02040503050406030204" pitchFamily="18" charset="0"/>
                          </a:rPr>
                          <m:t>𝐹𝑟𝑒𝑞</m:t>
                        </m:r>
                        <m:r>
                          <a:rPr lang="es-ES" sz="1100" b="0" i="1" baseline="0">
                            <a:latin typeface="Cambria Math" panose="02040503050406030204" pitchFamily="18" charset="0"/>
                          </a:rPr>
                          <m:t>. </m:t>
                        </m:r>
                        <m:r>
                          <a:rPr lang="es-ES" sz="1100" b="0" i="1" baseline="0">
                            <a:latin typeface="Cambria Math" panose="02040503050406030204" pitchFamily="18" charset="0"/>
                          </a:rPr>
                          <m:t>𝐴𝑐𝑢𝑚</m:t>
                        </m:r>
                        <m:r>
                          <a:rPr lang="es-ES" sz="1100" b="0" i="1" baseline="0">
                            <a:latin typeface="Cambria Math" panose="02040503050406030204" pitchFamily="18" charset="0"/>
                          </a:rPr>
                          <m:t>. </m:t>
                        </m:r>
                        <m:r>
                          <a:rPr lang="es-ES" sz="1100" b="0" i="1" baseline="0">
                            <a:latin typeface="Cambria Math" panose="02040503050406030204" pitchFamily="18" charset="0"/>
                          </a:rPr>
                          <m:t>𝐴𝑛𝑡𝑒𝑟𝑖𝑜𝑟</m:t>
                        </m:r>
                      </m:den>
                    </m:f>
                    <m:r>
                      <a:rPr lang="es-ES" sz="1100" b="0" i="1" baseline="0">
                        <a:latin typeface="Cambria Math" panose="02040503050406030204" pitchFamily="18" charset="0"/>
                      </a:rPr>
                      <m:t>) ∗ (</m:t>
                    </m:r>
                    <m:r>
                      <a:rPr lang="es-ES" sz="1100" b="0" i="1" baseline="0">
                        <a:latin typeface="Cambria Math" panose="02040503050406030204" pitchFamily="18" charset="0"/>
                      </a:rPr>
                      <m:t>𝑁</m:t>
                    </m:r>
                    <m:r>
                      <a:rPr lang="es-ES" sz="1100" b="0" i="1" baseline="0">
                        <a:latin typeface="Cambria Math" panose="02040503050406030204" pitchFamily="18" charset="0"/>
                      </a:rPr>
                      <m:t> −</m:t>
                    </m:r>
                    <m:r>
                      <a:rPr lang="es-ES" sz="1100" b="0" i="1" baseline="0">
                        <a:latin typeface="Cambria Math" panose="02040503050406030204" pitchFamily="18" charset="0"/>
                      </a:rPr>
                      <m:t>𝐹𝑟𝑒𝑞</m:t>
                    </m:r>
                    <m:r>
                      <a:rPr lang="es-ES" sz="1100" b="0" i="1" baseline="0">
                        <a:latin typeface="Cambria Math" panose="02040503050406030204" pitchFamily="18" charset="0"/>
                      </a:rPr>
                      <m:t>. </m:t>
                    </m:r>
                    <m:r>
                      <a:rPr lang="es-ES" sz="1100" b="0" i="1" baseline="0">
                        <a:latin typeface="Cambria Math" panose="02040503050406030204" pitchFamily="18" charset="0"/>
                      </a:rPr>
                      <m:t>𝐴𝑐𝑢𝑚</m:t>
                    </m:r>
                    <m:r>
                      <a:rPr lang="es-ES" sz="1100" b="0" i="1" baseline="0">
                        <a:latin typeface="Cambria Math" panose="02040503050406030204" pitchFamily="18" charset="0"/>
                      </a:rPr>
                      <m:t>. </m:t>
                    </m:r>
                    <m:r>
                      <a:rPr lang="es-ES" sz="1100" b="0" i="1" baseline="0">
                        <a:latin typeface="Cambria Math" panose="02040503050406030204" pitchFamily="18" charset="0"/>
                      </a:rPr>
                      <m:t>𝐴𝑛𝑡𝑒𝑟𝑖𝑜𝑟</m:t>
                    </m:r>
                    <m:r>
                      <a:rPr lang="es-ES" sz="1100" b="0" i="1" baseline="0">
                        <a:latin typeface="Cambria Math" panose="02040503050406030204" pitchFamily="18" charset="0"/>
                      </a:rPr>
                      <m:t>))</m:t>
                    </m:r>
                  </m:oMath>
                </m:oMathPara>
              </a14:m>
              <a:endParaRPr lang="es-ES" sz="1100" b="0" i="1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F3A271E9-F963-4971-8016-C792AAAE9D97}"/>
                </a:ext>
              </a:extLst>
            </xdr:cNvPr>
            <xdr:cNvSpPr txBox="1"/>
          </xdr:nvSpPr>
          <xdr:spPr>
            <a:xfrm>
              <a:off x="4565650" y="254000"/>
              <a:ext cx="6221127" cy="11747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:r>
                <a:rPr lang="es-ES" sz="1100" b="0" i="1">
                  <a:latin typeface="Cambria Math" panose="02040503050406030204" pitchFamily="18" charset="0"/>
                </a:rPr>
                <a:t>Formula Percentiles y Cuartiles:</a:t>
              </a:r>
            </a:p>
            <a:p>
              <a:pPr algn="ctr"/>
              <a:endParaRPr lang="es-ES" sz="1100" b="0" i="1">
                <a:latin typeface="Cambria Math" panose="02040503050406030204" pitchFamily="18" charset="0"/>
              </a:endParaRPr>
            </a:p>
            <a:p>
              <a:pPr algn="ctr"/>
              <a:r>
                <a:rPr lang="es-ES" sz="1100" b="0" i="0">
                  <a:latin typeface="Cambria Math" panose="02040503050406030204" pitchFamily="18" charset="0"/>
                </a:rPr>
                <a:t>𝑁=(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𝑁º 𝑃𝑒𝑟𝑐𝑒𝑛𝑡𝑖𝑙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s-ES" sz="1100" b="0" i="0">
                  <a:latin typeface="Cambria Math" panose="02040503050406030204" pitchFamily="18" charset="0"/>
                </a:rPr>
                <a:t>100∗(𝑇𝑜𝑡𝑎𝑙 𝐷𝑎𝑑𝑒𝑠 −1)+1</a:t>
              </a:r>
              <a:endParaRPr lang="es-ES" sz="1100" b="0"/>
            </a:p>
            <a:p>
              <a:pPr algn="ctr"/>
              <a:endParaRPr lang="es-ES" sz="1100" b="0"/>
            </a:p>
            <a:p>
              <a:pPr algn="ctr"/>
              <a:r>
                <a:rPr lang="es-ES" sz="1100" b="0" i="0" baseline="0">
                  <a:latin typeface="Cambria Math" panose="02040503050406030204" pitchFamily="18" charset="0"/>
                </a:rPr>
                <a:t>𝑃=𝐸𝑥𝑡𝑟. 𝐼𝑛𝑓𝑒𝑟𝑖𝑜𝑟+(((𝐸𝑥𝑡𝑟. 𝑆𝑢𝑝𝑒𝑟𝑖𝑜𝑟 −𝐸𝑥𝑡𝑟. 𝐼𝑛𝑓𝑒𝑟𝑖𝑜𝑟)/(𝐹𝑟𝑒𝑞. 𝐴𝑐𝑢𝑚. 𝐴𝑐𝑡𝑢𝑎𝑙 −𝐹𝑟𝑒𝑞. 𝐴𝑐𝑢𝑚. 𝐴𝑛𝑡𝑒𝑟𝑖𝑜𝑟)) ∗ (𝑁 −𝐹𝑟𝑒𝑞. 𝐴𝑐𝑢𝑚. 𝐴𝑛𝑡𝑒𝑟𝑖𝑜𝑟))</a:t>
              </a:r>
              <a:endParaRPr lang="es-ES" sz="1100" b="0" i="1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317500</xdr:colOff>
      <xdr:row>0</xdr:row>
      <xdr:rowOff>152400</xdr:rowOff>
    </xdr:from>
    <xdr:to>
      <xdr:col>13</xdr:col>
      <xdr:colOff>621521</xdr:colOff>
      <xdr:row>5</xdr:row>
      <xdr:rowOff>152543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CB511AA-44B4-57A3-6606-69FAC809E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0" y="152400"/>
          <a:ext cx="4856971" cy="92089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19050</xdr:colOff>
      <xdr:row>0</xdr:row>
      <xdr:rowOff>133350</xdr:rowOff>
    </xdr:from>
    <xdr:to>
      <xdr:col>13</xdr:col>
      <xdr:colOff>246871</xdr:colOff>
      <xdr:row>5</xdr:row>
      <xdr:rowOff>110618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4CF890A-B99A-83D1-4C0E-34FE46AF3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133350"/>
          <a:ext cx="4736321" cy="89801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177800</xdr:colOff>
      <xdr:row>1</xdr:row>
      <xdr:rowOff>25400</xdr:rowOff>
    </xdr:from>
    <xdr:to>
      <xdr:col>13</xdr:col>
      <xdr:colOff>411971</xdr:colOff>
      <xdr:row>5</xdr:row>
      <xdr:rowOff>85218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478EA6A-20F9-4050-9CC7-5611BE9680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00800" y="209550"/>
          <a:ext cx="4736321" cy="8980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DA791-15E3-4E1D-B4B7-138CBF2A3045}">
  <dimension ref="A1:G40"/>
  <sheetViews>
    <sheetView zoomScale="88" workbookViewId="0">
      <selection activeCell="G16" sqref="G16"/>
    </sheetView>
  </sheetViews>
  <sheetFormatPr baseColWidth="10" defaultRowHeight="14.5" x14ac:dyDescent="0.35"/>
  <cols>
    <col min="3" max="3" width="15.7265625" bestFit="1" customWidth="1"/>
    <col min="4" max="4" width="11.1796875" bestFit="1" customWidth="1"/>
    <col min="7" max="7" width="15.54296875" bestFit="1" customWidth="1"/>
    <col min="8" max="8" width="19.26953125" bestFit="1" customWidth="1"/>
    <col min="10" max="10" width="12.90625" bestFit="1" customWidth="1"/>
    <col min="15" max="15" width="13.1796875" bestFit="1" customWidth="1"/>
    <col min="16" max="16" width="17.453125" bestFit="1" customWidth="1"/>
    <col min="17" max="17" width="13.1796875" bestFit="1" customWidth="1"/>
  </cols>
  <sheetData>
    <row r="1" spans="1:7" x14ac:dyDescent="0.35">
      <c r="A1" s="19">
        <v>2.5</v>
      </c>
    </row>
    <row r="2" spans="1:7" x14ac:dyDescent="0.35">
      <c r="A2">
        <v>3.1</v>
      </c>
    </row>
    <row r="3" spans="1:7" x14ac:dyDescent="0.35">
      <c r="A3">
        <v>2.6</v>
      </c>
    </row>
    <row r="4" spans="1:7" x14ac:dyDescent="0.35">
      <c r="A4">
        <v>3.6</v>
      </c>
      <c r="C4" t="s">
        <v>0</v>
      </c>
      <c r="D4">
        <f>AVERAGE(A1:A40)</f>
        <v>2.9474999999999989</v>
      </c>
      <c r="F4" t="s">
        <v>5</v>
      </c>
      <c r="G4">
        <f>_xlfn.VAR.S(A1:A40)</f>
        <v>0.71281410256410882</v>
      </c>
    </row>
    <row r="5" spans="1:7" x14ac:dyDescent="0.35">
      <c r="A5">
        <v>4.3</v>
      </c>
    </row>
    <row r="6" spans="1:7" x14ac:dyDescent="0.35">
      <c r="A6">
        <v>1.9</v>
      </c>
      <c r="C6" t="s">
        <v>1</v>
      </c>
      <c r="D6">
        <f>MEDIAN(A1:A40)</f>
        <v>2.8499999999999996</v>
      </c>
      <c r="F6" t="s">
        <v>6</v>
      </c>
      <c r="G6">
        <f>_xlfn.STDEV.S(A1:A40)</f>
        <v>0.84428318860682572</v>
      </c>
    </row>
    <row r="7" spans="1:7" x14ac:dyDescent="0.35">
      <c r="A7">
        <v>1.9</v>
      </c>
    </row>
    <row r="8" spans="1:7" x14ac:dyDescent="0.35">
      <c r="A8">
        <v>2.4</v>
      </c>
      <c r="C8" t="s">
        <v>2</v>
      </c>
      <c r="D8">
        <f>_xlfn.MODE.SNGL(A1:A40)</f>
        <v>1.9</v>
      </c>
      <c r="F8" t="s">
        <v>7</v>
      </c>
      <c r="G8">
        <f>QUARTILE(A1:A40,3)</f>
        <v>3.7</v>
      </c>
    </row>
    <row r="9" spans="1:7" x14ac:dyDescent="0.35">
      <c r="A9">
        <v>1.9</v>
      </c>
    </row>
    <row r="10" spans="1:7" x14ac:dyDescent="0.35">
      <c r="A10">
        <v>3.2</v>
      </c>
      <c r="C10" s="20" t="s">
        <v>3</v>
      </c>
      <c r="D10">
        <f>_xlfn.STDEV.P(A1:A40)</f>
        <v>0.83366285151732977</v>
      </c>
      <c r="F10" t="s">
        <v>8</v>
      </c>
      <c r="G10">
        <f>PERCENTILE(A1:A40,0.31)</f>
        <v>2.5</v>
      </c>
    </row>
    <row r="11" spans="1:7" x14ac:dyDescent="0.35">
      <c r="A11">
        <v>3.3</v>
      </c>
    </row>
    <row r="12" spans="1:7" x14ac:dyDescent="0.35">
      <c r="A12">
        <v>3.9</v>
      </c>
      <c r="C12" t="s">
        <v>4</v>
      </c>
      <c r="D12">
        <f>D10/D4</f>
        <v>0.28283726938671078</v>
      </c>
      <c r="F12" t="s">
        <v>9</v>
      </c>
      <c r="G12">
        <f>PERCENTILE(A1:A40,0.59)</f>
        <v>3.3009999999999997</v>
      </c>
    </row>
    <row r="13" spans="1:7" x14ac:dyDescent="0.35">
      <c r="A13">
        <v>3.9</v>
      </c>
    </row>
    <row r="14" spans="1:7" x14ac:dyDescent="0.35">
      <c r="A14">
        <v>1.6</v>
      </c>
    </row>
    <row r="15" spans="1:7" x14ac:dyDescent="0.35">
      <c r="A15">
        <v>4</v>
      </c>
    </row>
    <row r="16" spans="1:7" x14ac:dyDescent="0.35">
      <c r="A16">
        <v>2.9</v>
      </c>
    </row>
    <row r="17" spans="1:1" x14ac:dyDescent="0.35">
      <c r="A17">
        <v>1.6</v>
      </c>
    </row>
    <row r="18" spans="1:1" x14ac:dyDescent="0.35">
      <c r="A18">
        <v>4.2</v>
      </c>
    </row>
    <row r="19" spans="1:1" x14ac:dyDescent="0.35">
      <c r="A19">
        <v>1.9</v>
      </c>
    </row>
    <row r="20" spans="1:1" x14ac:dyDescent="0.35">
      <c r="A20">
        <v>1.7</v>
      </c>
    </row>
    <row r="21" spans="1:1" x14ac:dyDescent="0.35">
      <c r="A21">
        <v>3.8</v>
      </c>
    </row>
    <row r="22" spans="1:1" x14ac:dyDescent="0.35">
      <c r="A22">
        <v>1.9</v>
      </c>
    </row>
    <row r="23" spans="1:1" x14ac:dyDescent="0.35">
      <c r="A23">
        <v>2.1</v>
      </c>
    </row>
    <row r="24" spans="1:1" x14ac:dyDescent="0.35">
      <c r="A24">
        <v>3.6</v>
      </c>
    </row>
    <row r="25" spans="1:1" x14ac:dyDescent="0.35">
      <c r="A25">
        <v>2.6</v>
      </c>
    </row>
    <row r="26" spans="1:1" x14ac:dyDescent="0.35">
      <c r="A26">
        <v>3.7</v>
      </c>
    </row>
    <row r="27" spans="1:1" x14ac:dyDescent="0.35">
      <c r="A27">
        <v>2.5</v>
      </c>
    </row>
    <row r="28" spans="1:1" x14ac:dyDescent="0.35">
      <c r="A28">
        <v>1.8</v>
      </c>
    </row>
    <row r="29" spans="1:1" x14ac:dyDescent="0.35">
      <c r="A29">
        <v>3.7</v>
      </c>
    </row>
    <row r="30" spans="1:1" x14ac:dyDescent="0.35">
      <c r="A30">
        <v>3.8</v>
      </c>
    </row>
    <row r="31" spans="1:1" x14ac:dyDescent="0.35">
      <c r="A31">
        <v>2.8</v>
      </c>
    </row>
    <row r="32" spans="1:1" x14ac:dyDescent="0.35">
      <c r="A32">
        <v>3.4</v>
      </c>
    </row>
    <row r="33" spans="1:1" x14ac:dyDescent="0.35">
      <c r="A33">
        <v>2.8</v>
      </c>
    </row>
    <row r="34" spans="1:1" x14ac:dyDescent="0.35">
      <c r="A34">
        <v>2.7</v>
      </c>
    </row>
    <row r="35" spans="1:1" x14ac:dyDescent="0.35">
      <c r="A35">
        <v>2.7</v>
      </c>
    </row>
    <row r="36" spans="1:1" x14ac:dyDescent="0.35">
      <c r="A36">
        <v>4.0999999999999996</v>
      </c>
    </row>
    <row r="37" spans="1:1" x14ac:dyDescent="0.35">
      <c r="A37">
        <v>3.5</v>
      </c>
    </row>
    <row r="38" spans="1:1" x14ac:dyDescent="0.35">
      <c r="A38">
        <v>4.0999999999999996</v>
      </c>
    </row>
    <row r="39" spans="1:1" x14ac:dyDescent="0.35">
      <c r="A39">
        <v>3.6</v>
      </c>
    </row>
    <row r="40" spans="1:1" x14ac:dyDescent="0.35">
      <c r="A40">
        <v>2.2999999999999998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6E0EB-4E4E-44E9-9E66-A01E506AF6A2}">
  <dimension ref="A1:J10"/>
  <sheetViews>
    <sheetView workbookViewId="0">
      <selection activeCell="E10" sqref="E10"/>
    </sheetView>
  </sheetViews>
  <sheetFormatPr baseColWidth="10" defaultRowHeight="14.5" x14ac:dyDescent="0.35"/>
  <cols>
    <col min="8" max="8" width="11.1796875" bestFit="1" customWidth="1"/>
  </cols>
  <sheetData>
    <row r="1" spans="1:10" ht="16.5" x14ac:dyDescent="0.35">
      <c r="A1" s="6">
        <v>2.4</v>
      </c>
      <c r="B1" s="6">
        <v>2</v>
      </c>
      <c r="C1" s="6">
        <v>2.2999999999999998</v>
      </c>
      <c r="D1" s="6">
        <v>1.7</v>
      </c>
      <c r="E1" s="6">
        <v>2.9</v>
      </c>
      <c r="F1" s="6">
        <v>3.9</v>
      </c>
      <c r="G1" s="6">
        <v>4.4000000000000004</v>
      </c>
      <c r="H1" s="6">
        <v>3.4</v>
      </c>
      <c r="I1" s="6">
        <v>3.4</v>
      </c>
      <c r="J1" s="6">
        <v>2.9</v>
      </c>
    </row>
    <row r="2" spans="1:10" ht="16.5" x14ac:dyDescent="0.35">
      <c r="A2" s="6">
        <v>3.4</v>
      </c>
      <c r="B2" s="6">
        <v>3.1</v>
      </c>
      <c r="C2" s="6">
        <v>2.5</v>
      </c>
      <c r="D2" s="6">
        <v>3.3</v>
      </c>
      <c r="E2" s="6">
        <v>3.5</v>
      </c>
      <c r="F2" s="6">
        <v>2.4</v>
      </c>
      <c r="G2" s="6">
        <v>3.8</v>
      </c>
      <c r="H2" s="6">
        <v>3.6</v>
      </c>
      <c r="I2" s="6">
        <v>2.5</v>
      </c>
      <c r="J2" s="6">
        <v>4.2</v>
      </c>
    </row>
    <row r="3" spans="1:10" ht="16.5" x14ac:dyDescent="0.35">
      <c r="A3" s="6">
        <v>3.6</v>
      </c>
      <c r="B3" s="6">
        <v>2.9</v>
      </c>
      <c r="C3" s="6">
        <v>2.2000000000000002</v>
      </c>
      <c r="D3" s="6">
        <v>1.8</v>
      </c>
      <c r="E3" s="6">
        <v>3.5</v>
      </c>
      <c r="F3" s="6">
        <v>3.9</v>
      </c>
      <c r="G3" s="6">
        <v>4.5</v>
      </c>
      <c r="H3" s="6">
        <v>2.1</v>
      </c>
      <c r="I3" s="6">
        <v>2.2999999999999998</v>
      </c>
      <c r="J3" s="6">
        <v>3</v>
      </c>
    </row>
    <row r="4" spans="1:10" ht="16.5" x14ac:dyDescent="0.35">
      <c r="A4" s="6">
        <v>3.2</v>
      </c>
      <c r="B4" s="6">
        <v>3.2</v>
      </c>
      <c r="C4" s="6">
        <v>4.5</v>
      </c>
      <c r="D4" s="6">
        <v>3.9</v>
      </c>
      <c r="E4" s="6">
        <v>3.3</v>
      </c>
      <c r="F4" s="6">
        <v>2.9</v>
      </c>
      <c r="G4" s="6">
        <v>3.2</v>
      </c>
      <c r="H4" s="6">
        <v>3.2</v>
      </c>
      <c r="I4" s="6">
        <v>1.7</v>
      </c>
      <c r="J4" s="6">
        <v>2</v>
      </c>
    </row>
    <row r="6" spans="1:10" x14ac:dyDescent="0.35">
      <c r="A6" t="s">
        <v>12</v>
      </c>
      <c r="B6">
        <f>AVERAGE(A1:J4)</f>
        <v>3.0625000000000004</v>
      </c>
      <c r="D6" t="s">
        <v>1</v>
      </c>
      <c r="E6">
        <f>MEDIAN(A1:J4)</f>
        <v>3.2</v>
      </c>
      <c r="G6" t="s">
        <v>32</v>
      </c>
      <c r="H6">
        <f>_xlfn.STDEV.S(A1:J4)</f>
        <v>0.77416207804110526</v>
      </c>
    </row>
    <row r="8" spans="1:10" x14ac:dyDescent="0.35">
      <c r="A8" t="s">
        <v>2</v>
      </c>
      <c r="B8">
        <f>_xlfn.MODE.SNGL(A1:J4)</f>
        <v>2.9</v>
      </c>
      <c r="D8" t="s">
        <v>31</v>
      </c>
      <c r="E8">
        <f>_xlfn.VAR.S(A1:J4)</f>
        <v>0.59932692307692237</v>
      </c>
      <c r="G8" t="s">
        <v>33</v>
      </c>
      <c r="H8">
        <f>H6/B6</f>
        <v>0.25278761731954452</v>
      </c>
    </row>
    <row r="10" spans="1:10" x14ac:dyDescent="0.35">
      <c r="A10" t="s">
        <v>34</v>
      </c>
      <c r="B10">
        <f>_xlfn.QUARTILE.EXC(A1:J4,1)</f>
        <v>2.4</v>
      </c>
      <c r="D10" t="s">
        <v>35</v>
      </c>
      <c r="E10">
        <f>_xlfn.PERCENTILE.EXC(A1:J4,0.52)</f>
        <v>3.2</v>
      </c>
      <c r="G10" t="s">
        <v>36</v>
      </c>
      <c r="H10">
        <f>_xlfn.PERCENTILE.INC(A1:J4,0.28)</f>
        <v>2.492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2182A-1C4D-4FBF-B1A7-91B04A06AEA8}">
  <dimension ref="A1:N17"/>
  <sheetViews>
    <sheetView zoomScale="88" workbookViewId="0">
      <selection activeCell="J10" sqref="J10:N17"/>
    </sheetView>
  </sheetViews>
  <sheetFormatPr baseColWidth="10" defaultRowHeight="14.5" x14ac:dyDescent="0.35"/>
  <cols>
    <col min="1" max="1" width="15.54296875" bestFit="1" customWidth="1"/>
    <col min="2" max="2" width="19.26953125" bestFit="1" customWidth="1"/>
    <col min="3" max="3" width="11.81640625" bestFit="1" customWidth="1"/>
    <col min="4" max="4" width="12.90625" bestFit="1" customWidth="1"/>
    <col min="5" max="5" width="11.81640625" bestFit="1" customWidth="1"/>
    <col min="6" max="6" width="8.26953125" bestFit="1" customWidth="1"/>
    <col min="7" max="7" width="11.81640625" bestFit="1" customWidth="1"/>
    <col min="10" max="10" width="13" customWidth="1"/>
    <col min="12" max="12" width="17.26953125" customWidth="1"/>
  </cols>
  <sheetData>
    <row r="1" spans="1:14" x14ac:dyDescent="0.35">
      <c r="A1" s="5" t="s">
        <v>10</v>
      </c>
      <c r="B1" s="5" t="s">
        <v>11</v>
      </c>
      <c r="C1" t="s">
        <v>13</v>
      </c>
      <c r="D1" t="s">
        <v>14</v>
      </c>
    </row>
    <row r="2" spans="1:14" x14ac:dyDescent="0.35">
      <c r="A2" s="5">
        <v>4</v>
      </c>
      <c r="B2" s="5">
        <v>191</v>
      </c>
      <c r="C2">
        <f t="shared" ref="C2:C8" si="0">B2*A2</f>
        <v>764</v>
      </c>
      <c r="D2">
        <v>191</v>
      </c>
      <c r="E2" s="18">
        <f t="shared" ref="E2:E8" si="1">(A2-11.545)^2*B2</f>
        <v>10873.061775</v>
      </c>
      <c r="G2" s="41"/>
      <c r="H2" s="41"/>
      <c r="I2" s="41"/>
      <c r="J2" s="41"/>
      <c r="K2" s="41"/>
    </row>
    <row r="3" spans="1:14" x14ac:dyDescent="0.35">
      <c r="A3" s="5">
        <v>6</v>
      </c>
      <c r="B3" s="5">
        <v>134</v>
      </c>
      <c r="C3">
        <f t="shared" si="0"/>
        <v>804</v>
      </c>
      <c r="D3">
        <f t="shared" ref="D3:D8" si="2">D2+B3</f>
        <v>325</v>
      </c>
      <c r="E3">
        <f t="shared" si="1"/>
        <v>4120.1013499999999</v>
      </c>
    </row>
    <row r="4" spans="1:14" x14ac:dyDescent="0.35">
      <c r="A4" s="5">
        <v>12</v>
      </c>
      <c r="B4" s="5">
        <v>23</v>
      </c>
      <c r="C4">
        <f t="shared" si="0"/>
        <v>276</v>
      </c>
      <c r="D4">
        <f t="shared" si="2"/>
        <v>348</v>
      </c>
      <c r="E4">
        <f t="shared" si="1"/>
        <v>4.7615750000000014</v>
      </c>
    </row>
    <row r="5" spans="1:14" x14ac:dyDescent="0.35">
      <c r="A5" s="5">
        <v>30</v>
      </c>
      <c r="B5" s="5">
        <v>15</v>
      </c>
      <c r="C5">
        <f t="shared" si="0"/>
        <v>450</v>
      </c>
      <c r="D5">
        <f t="shared" si="2"/>
        <v>363</v>
      </c>
      <c r="E5">
        <f t="shared" si="1"/>
        <v>5108.805374999999</v>
      </c>
    </row>
    <row r="6" spans="1:14" x14ac:dyDescent="0.35">
      <c r="A6" s="5">
        <v>50</v>
      </c>
      <c r="B6" s="5">
        <v>7</v>
      </c>
      <c r="C6">
        <f t="shared" si="0"/>
        <v>350</v>
      </c>
      <c r="D6">
        <f t="shared" si="2"/>
        <v>370</v>
      </c>
      <c r="E6">
        <f t="shared" si="1"/>
        <v>10351.509174999999</v>
      </c>
    </row>
    <row r="7" spans="1:14" x14ac:dyDescent="0.35">
      <c r="A7" s="5">
        <v>120</v>
      </c>
      <c r="B7" s="5">
        <v>6</v>
      </c>
      <c r="C7">
        <f t="shared" si="0"/>
        <v>720</v>
      </c>
      <c r="D7">
        <f t="shared" si="2"/>
        <v>376</v>
      </c>
      <c r="E7">
        <f t="shared" si="1"/>
        <v>70574.922149999999</v>
      </c>
    </row>
    <row r="8" spans="1:14" x14ac:dyDescent="0.35">
      <c r="A8" s="5">
        <v>500</v>
      </c>
      <c r="B8" s="5">
        <v>2</v>
      </c>
      <c r="C8">
        <f t="shared" si="0"/>
        <v>1000</v>
      </c>
      <c r="D8">
        <f t="shared" si="2"/>
        <v>378</v>
      </c>
      <c r="E8">
        <f t="shared" si="1"/>
        <v>477176.57405</v>
      </c>
    </row>
    <row r="9" spans="1:14" x14ac:dyDescent="0.35">
      <c r="B9">
        <f>SUM(B2:B8)</f>
        <v>378</v>
      </c>
      <c r="C9">
        <f>SUM(C2:C8)</f>
        <v>4364</v>
      </c>
      <c r="E9">
        <f>SUM(E2:E8)</f>
        <v>578209.73545000004</v>
      </c>
    </row>
    <row r="10" spans="1:14" x14ac:dyDescent="0.35">
      <c r="G10" t="s">
        <v>18</v>
      </c>
      <c r="H10">
        <f>(75*377)/100 +1</f>
        <v>283.75</v>
      </c>
      <c r="J10" s="1" t="s">
        <v>48</v>
      </c>
      <c r="K10" s="1">
        <v>15</v>
      </c>
      <c r="L10" s="23" t="s">
        <v>52</v>
      </c>
      <c r="M10" s="23"/>
      <c r="N10" s="24" t="s">
        <v>56</v>
      </c>
    </row>
    <row r="11" spans="1:14" x14ac:dyDescent="0.35">
      <c r="A11" t="s">
        <v>12</v>
      </c>
      <c r="B11">
        <f>C9/B9</f>
        <v>11.544973544973544</v>
      </c>
      <c r="D11" t="s">
        <v>16</v>
      </c>
      <c r="E11">
        <f>E9/B9</f>
        <v>1529.6553847883599</v>
      </c>
      <c r="H11">
        <v>4</v>
      </c>
      <c r="J11" s="21" t="s">
        <v>49</v>
      </c>
      <c r="K11" s="21">
        <v>378</v>
      </c>
      <c r="L11" s="17" t="s">
        <v>53</v>
      </c>
      <c r="M11" s="17"/>
      <c r="N11" s="24">
        <f>M10-M11</f>
        <v>0</v>
      </c>
    </row>
    <row r="13" spans="1:14" x14ac:dyDescent="0.35">
      <c r="A13" t="s">
        <v>1</v>
      </c>
      <c r="B13">
        <f>(B9+1)/2</f>
        <v>189.5</v>
      </c>
      <c r="D13" t="s">
        <v>6</v>
      </c>
      <c r="E13">
        <f>SQRT(E17)</f>
        <v>39.162645800907285</v>
      </c>
      <c r="G13" t="s">
        <v>19</v>
      </c>
      <c r="H13">
        <f>(15*377)/100 + 1</f>
        <v>57.55</v>
      </c>
      <c r="J13" s="2" t="s">
        <v>50</v>
      </c>
      <c r="K13" s="2"/>
      <c r="L13" s="25" t="s">
        <v>55</v>
      </c>
    </row>
    <row r="14" spans="1:14" x14ac:dyDescent="0.35">
      <c r="B14">
        <v>4</v>
      </c>
      <c r="H14">
        <v>4</v>
      </c>
      <c r="J14" s="22" t="s">
        <v>51</v>
      </c>
      <c r="K14" s="22"/>
      <c r="L14" s="25">
        <f>K14-K13</f>
        <v>0</v>
      </c>
    </row>
    <row r="15" spans="1:14" x14ac:dyDescent="0.35">
      <c r="D15" t="s">
        <v>17</v>
      </c>
      <c r="E15">
        <f>B16/B11</f>
        <v>3.3876915265979157</v>
      </c>
    </row>
    <row r="16" spans="1:14" x14ac:dyDescent="0.35">
      <c r="A16" t="s">
        <v>15</v>
      </c>
      <c r="B16">
        <f>SQRT(E11)</f>
        <v>39.110809053103978</v>
      </c>
      <c r="G16" t="s">
        <v>20</v>
      </c>
      <c r="H16">
        <f>(87*377)/100+1</f>
        <v>328.99</v>
      </c>
      <c r="J16" t="s">
        <v>46</v>
      </c>
      <c r="K16">
        <f>K10/100 * (K11-1)+1</f>
        <v>57.55</v>
      </c>
    </row>
    <row r="17" spans="4:11" x14ac:dyDescent="0.35">
      <c r="D17" t="s">
        <v>47</v>
      </c>
      <c r="E17">
        <f>E9/377</f>
        <v>1533.712826127321</v>
      </c>
      <c r="H17">
        <v>12</v>
      </c>
      <c r="J17" t="s">
        <v>54</v>
      </c>
      <c r="K17" t="e">
        <f>K13+((L14/N11)*(K16-N11))</f>
        <v>#DIV/0!</v>
      </c>
    </row>
  </sheetData>
  <mergeCells count="1">
    <mergeCell ref="G2:K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ACD10-F417-4291-9135-5E6C461F59A4}">
  <dimension ref="A1:L18"/>
  <sheetViews>
    <sheetView zoomScaleNormal="100" workbookViewId="0">
      <selection activeCell="I8" sqref="I8"/>
    </sheetView>
  </sheetViews>
  <sheetFormatPr baseColWidth="10" defaultRowHeight="14.5" x14ac:dyDescent="0.35"/>
  <cols>
    <col min="1" max="1" width="8.90625" bestFit="1" customWidth="1"/>
    <col min="2" max="2" width="11.81640625" bestFit="1" customWidth="1"/>
    <col min="3" max="3" width="4.81640625" bestFit="1" customWidth="1"/>
    <col min="4" max="4" width="11.81640625" bestFit="1" customWidth="1"/>
  </cols>
  <sheetData>
    <row r="1" spans="1:12" s="3" customFormat="1" ht="33.5" thickBot="1" x14ac:dyDescent="0.4">
      <c r="A1" s="7" t="s">
        <v>10</v>
      </c>
      <c r="B1" s="8" t="s">
        <v>11</v>
      </c>
      <c r="C1" s="3" t="s">
        <v>13</v>
      </c>
      <c r="E1" s="3" t="s">
        <v>39</v>
      </c>
      <c r="H1" s="41"/>
      <c r="I1" s="41"/>
      <c r="J1" s="41"/>
      <c r="K1" s="41"/>
      <c r="L1" s="41"/>
    </row>
    <row r="2" spans="1:12" ht="16.5" x14ac:dyDescent="0.35">
      <c r="A2" s="7">
        <v>4</v>
      </c>
      <c r="B2" s="9">
        <v>182</v>
      </c>
      <c r="C2">
        <f>B2*A2</f>
        <v>728</v>
      </c>
      <c r="D2">
        <f>(A2-11.446)^2*B2</f>
        <v>10090.610712</v>
      </c>
      <c r="E2">
        <f>B2</f>
        <v>182</v>
      </c>
    </row>
    <row r="3" spans="1:12" ht="16.5" x14ac:dyDescent="0.35">
      <c r="A3" s="10">
        <v>6</v>
      </c>
      <c r="B3" s="11">
        <v>157</v>
      </c>
      <c r="C3">
        <f t="shared" ref="C3:C8" si="0">B3*A3</f>
        <v>942</v>
      </c>
      <c r="D3">
        <f t="shared" ref="D3:D8" si="1">(A3-11.446)^2*B3</f>
        <v>4656.4498119999998</v>
      </c>
      <c r="E3">
        <f>E2+B3</f>
        <v>339</v>
      </c>
    </row>
    <row r="4" spans="1:12" ht="16.5" x14ac:dyDescent="0.35">
      <c r="A4" s="10">
        <v>12</v>
      </c>
      <c r="B4" s="11">
        <v>19</v>
      </c>
      <c r="C4">
        <f t="shared" si="0"/>
        <v>228</v>
      </c>
      <c r="D4">
        <f t="shared" si="1"/>
        <v>5.8314040000000054</v>
      </c>
      <c r="E4">
        <f t="shared" ref="E4:E8" si="2">E3+B4</f>
        <v>358</v>
      </c>
    </row>
    <row r="5" spans="1:12" ht="16.5" x14ac:dyDescent="0.35">
      <c r="A5" s="10">
        <v>30</v>
      </c>
      <c r="B5" s="11">
        <v>17</v>
      </c>
      <c r="C5">
        <f t="shared" si="0"/>
        <v>510</v>
      </c>
      <c r="D5">
        <f t="shared" si="1"/>
        <v>5852.2655720000012</v>
      </c>
      <c r="E5">
        <f t="shared" si="2"/>
        <v>375</v>
      </c>
    </row>
    <row r="6" spans="1:12" ht="16.5" x14ac:dyDescent="0.35">
      <c r="A6" s="10">
        <v>60</v>
      </c>
      <c r="B6" s="11">
        <v>6</v>
      </c>
      <c r="C6">
        <f t="shared" si="0"/>
        <v>360</v>
      </c>
      <c r="D6">
        <f t="shared" si="1"/>
        <v>14144.945496</v>
      </c>
      <c r="E6">
        <f t="shared" si="2"/>
        <v>381</v>
      </c>
    </row>
    <row r="7" spans="1:12" ht="16.5" x14ac:dyDescent="0.35">
      <c r="A7" s="10">
        <v>150</v>
      </c>
      <c r="B7" s="11">
        <v>3</v>
      </c>
      <c r="C7">
        <f t="shared" si="0"/>
        <v>450</v>
      </c>
      <c r="D7">
        <f t="shared" si="1"/>
        <v>57591.632748000004</v>
      </c>
      <c r="E7">
        <f t="shared" si="2"/>
        <v>384</v>
      </c>
    </row>
    <row r="8" spans="1:12" ht="17" thickBot="1" x14ac:dyDescent="0.4">
      <c r="A8" s="12">
        <v>600</v>
      </c>
      <c r="B8" s="13">
        <v>2</v>
      </c>
      <c r="C8">
        <f t="shared" si="0"/>
        <v>1200</v>
      </c>
      <c r="D8">
        <f t="shared" si="1"/>
        <v>692791.62183199998</v>
      </c>
      <c r="E8">
        <f t="shared" si="2"/>
        <v>386</v>
      </c>
    </row>
    <row r="9" spans="1:12" x14ac:dyDescent="0.35">
      <c r="B9">
        <f>SUM(B2:B8)</f>
        <v>386</v>
      </c>
      <c r="C9">
        <f>SUM(C2:C8)</f>
        <v>4418</v>
      </c>
      <c r="D9">
        <f>SUM(D2:D8)</f>
        <v>785133.35757600004</v>
      </c>
    </row>
    <row r="11" spans="1:12" x14ac:dyDescent="0.35">
      <c r="A11" t="s">
        <v>12</v>
      </c>
      <c r="B11" s="14">
        <f>C9/B9</f>
        <v>11.44559585492228</v>
      </c>
      <c r="D11" t="s">
        <v>31</v>
      </c>
      <c r="E11">
        <f>D9/385</f>
        <v>2039.3074222753248</v>
      </c>
    </row>
    <row r="12" spans="1:12" x14ac:dyDescent="0.35">
      <c r="D12" t="s">
        <v>37</v>
      </c>
      <c r="E12" s="14">
        <f>SQRT(E11)</f>
        <v>45.158691547423345</v>
      </c>
    </row>
    <row r="13" spans="1:12" x14ac:dyDescent="0.35">
      <c r="A13" t="s">
        <v>1</v>
      </c>
      <c r="B13">
        <f>(B9+1)/2</f>
        <v>193.5</v>
      </c>
    </row>
    <row r="14" spans="1:12" x14ac:dyDescent="0.35">
      <c r="B14" s="14">
        <v>6</v>
      </c>
      <c r="D14" t="s">
        <v>38</v>
      </c>
      <c r="E14">
        <f>(75*385)/100 + 1</f>
        <v>289.75</v>
      </c>
      <c r="F14" s="14">
        <v>6</v>
      </c>
    </row>
    <row r="16" spans="1:12" x14ac:dyDescent="0.35">
      <c r="A16" t="s">
        <v>2</v>
      </c>
      <c r="B16" s="14">
        <v>4</v>
      </c>
      <c r="D16" t="s">
        <v>40</v>
      </c>
      <c r="E16">
        <f>(80*385)/100+1</f>
        <v>309</v>
      </c>
      <c r="F16" s="14">
        <v>6</v>
      </c>
    </row>
    <row r="18" spans="4:6" x14ac:dyDescent="0.35">
      <c r="D18" t="s">
        <v>41</v>
      </c>
      <c r="E18">
        <f>(10*385)/100 +1</f>
        <v>39.5</v>
      </c>
      <c r="F18" s="14">
        <v>4</v>
      </c>
    </row>
  </sheetData>
  <mergeCells count="1">
    <mergeCell ref="H1:L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6EF5F-C1E8-4F69-8013-E4432372F70C}">
  <dimension ref="A1:P18"/>
  <sheetViews>
    <sheetView workbookViewId="0">
      <selection activeCell="K9" sqref="K9:O16"/>
    </sheetView>
  </sheetViews>
  <sheetFormatPr baseColWidth="10" defaultRowHeight="14.5" x14ac:dyDescent="0.35"/>
  <cols>
    <col min="1" max="1" width="3.81640625" bestFit="1" customWidth="1"/>
    <col min="2" max="2" width="15.7265625" bestFit="1" customWidth="1"/>
    <col min="3" max="3" width="12.90625" bestFit="1" customWidth="1"/>
    <col min="4" max="4" width="8.26953125" bestFit="1" customWidth="1"/>
    <col min="5" max="5" width="7.81640625" bestFit="1" customWidth="1"/>
    <col min="6" max="6" width="5.81640625" bestFit="1" customWidth="1"/>
    <col min="7" max="7" width="10.6328125" bestFit="1" customWidth="1"/>
    <col min="11" max="11" width="13.7265625" customWidth="1"/>
    <col min="13" max="13" width="18.7265625" customWidth="1"/>
  </cols>
  <sheetData>
    <row r="1" spans="1:16" x14ac:dyDescent="0.35">
      <c r="A1" s="42" t="s">
        <v>21</v>
      </c>
      <c r="B1" s="42"/>
      <c r="C1" s="17" t="s">
        <v>23</v>
      </c>
      <c r="D1" s="4" t="s">
        <v>22</v>
      </c>
      <c r="E1" t="s">
        <v>24</v>
      </c>
      <c r="F1" s="3" t="s">
        <v>25</v>
      </c>
      <c r="G1" t="s">
        <v>27</v>
      </c>
    </row>
    <row r="2" spans="1:16" x14ac:dyDescent="0.35">
      <c r="A2" s="16">
        <v>1.5</v>
      </c>
      <c r="B2" s="16">
        <v>2</v>
      </c>
      <c r="C2" s="15">
        <v>8</v>
      </c>
      <c r="D2">
        <f t="shared" ref="D2:D7" si="0">(A2+B2)/2</f>
        <v>1.75</v>
      </c>
      <c r="E2">
        <v>8</v>
      </c>
      <c r="F2">
        <f t="shared" ref="F2:F7" si="1">D2*C2</f>
        <v>14</v>
      </c>
      <c r="G2">
        <f t="shared" ref="G2:G7" si="2">(D2-2.9)^2 *C2</f>
        <v>10.579999999999998</v>
      </c>
      <c r="L2" s="43"/>
      <c r="M2" s="43"/>
      <c r="N2" s="43"/>
      <c r="O2" s="43"/>
      <c r="P2" s="43"/>
    </row>
    <row r="3" spans="1:16" x14ac:dyDescent="0.35">
      <c r="A3" s="16">
        <v>2</v>
      </c>
      <c r="B3" s="16">
        <v>2.5</v>
      </c>
      <c r="C3" s="15">
        <v>10</v>
      </c>
      <c r="D3">
        <f t="shared" si="0"/>
        <v>2.25</v>
      </c>
      <c r="E3">
        <f>E2+C3</f>
        <v>18</v>
      </c>
      <c r="F3">
        <f t="shared" si="1"/>
        <v>22.5</v>
      </c>
      <c r="G3">
        <f t="shared" si="2"/>
        <v>4.2249999999999988</v>
      </c>
    </row>
    <row r="4" spans="1:16" x14ac:dyDescent="0.35">
      <c r="A4" s="16">
        <v>2.5</v>
      </c>
      <c r="B4" s="16">
        <v>3</v>
      </c>
      <c r="C4" s="15">
        <v>23</v>
      </c>
      <c r="D4">
        <f t="shared" si="0"/>
        <v>2.75</v>
      </c>
      <c r="E4">
        <f>E3+C4</f>
        <v>41</v>
      </c>
      <c r="F4">
        <f t="shared" si="1"/>
        <v>63.25</v>
      </c>
      <c r="G4">
        <f t="shared" si="2"/>
        <v>0.5174999999999994</v>
      </c>
    </row>
    <row r="5" spans="1:16" x14ac:dyDescent="0.35">
      <c r="A5" s="16">
        <v>3</v>
      </c>
      <c r="B5" s="16">
        <v>3.5</v>
      </c>
      <c r="C5" s="15">
        <v>30</v>
      </c>
      <c r="D5">
        <f t="shared" si="0"/>
        <v>3.25</v>
      </c>
      <c r="E5">
        <f>E4+C5</f>
        <v>71</v>
      </c>
      <c r="F5">
        <f t="shared" si="1"/>
        <v>97.5</v>
      </c>
      <c r="G5">
        <f t="shared" si="2"/>
        <v>3.675000000000002</v>
      </c>
    </row>
    <row r="6" spans="1:16" x14ac:dyDescent="0.35">
      <c r="A6" s="16">
        <v>3.5</v>
      </c>
      <c r="B6" s="16">
        <v>4</v>
      </c>
      <c r="C6" s="15">
        <v>7</v>
      </c>
      <c r="D6">
        <f t="shared" si="0"/>
        <v>3.75</v>
      </c>
      <c r="E6">
        <f>E5+C6</f>
        <v>78</v>
      </c>
      <c r="F6">
        <f t="shared" si="1"/>
        <v>26.25</v>
      </c>
      <c r="G6">
        <f t="shared" si="2"/>
        <v>5.057500000000001</v>
      </c>
    </row>
    <row r="7" spans="1:16" x14ac:dyDescent="0.35">
      <c r="A7" s="16">
        <v>4</v>
      </c>
      <c r="B7" s="16">
        <v>4.5</v>
      </c>
      <c r="C7" s="15">
        <v>2</v>
      </c>
      <c r="D7">
        <f t="shared" si="0"/>
        <v>4.25</v>
      </c>
      <c r="E7">
        <f>E6+C7</f>
        <v>80</v>
      </c>
      <c r="F7">
        <f t="shared" si="1"/>
        <v>8.5</v>
      </c>
      <c r="G7">
        <f t="shared" si="2"/>
        <v>3.6450000000000005</v>
      </c>
    </row>
    <row r="8" spans="1:16" x14ac:dyDescent="0.35">
      <c r="C8">
        <f>SUM(C2:C7)</f>
        <v>80</v>
      </c>
      <c r="F8">
        <f>SUM(F2:F7)</f>
        <v>232</v>
      </c>
      <c r="G8">
        <f>SUM(G2:G7)</f>
        <v>27.7</v>
      </c>
    </row>
    <row r="9" spans="1:16" x14ac:dyDescent="0.35">
      <c r="K9" s="1" t="s">
        <v>48</v>
      </c>
      <c r="L9" s="28">
        <v>29</v>
      </c>
      <c r="M9" s="23" t="s">
        <v>52</v>
      </c>
      <c r="N9" s="30">
        <v>41</v>
      </c>
      <c r="O9" s="24" t="s">
        <v>56</v>
      </c>
    </row>
    <row r="10" spans="1:16" x14ac:dyDescent="0.35">
      <c r="B10" t="s">
        <v>12</v>
      </c>
      <c r="C10">
        <f>F8/C8</f>
        <v>2.9</v>
      </c>
      <c r="K10" s="21" t="s">
        <v>49</v>
      </c>
      <c r="L10" s="29">
        <v>80</v>
      </c>
      <c r="M10" s="17" t="s">
        <v>53</v>
      </c>
      <c r="N10" s="31">
        <v>18</v>
      </c>
      <c r="O10" s="32">
        <f>N9-N10</f>
        <v>23</v>
      </c>
    </row>
    <row r="12" spans="1:16" x14ac:dyDescent="0.35">
      <c r="B12" t="s">
        <v>26</v>
      </c>
      <c r="C12">
        <f>SQRT(E12)</f>
        <v>0.58843011479699103</v>
      </c>
      <c r="D12" t="s">
        <v>16</v>
      </c>
      <c r="E12">
        <f>G8/80</f>
        <v>0.34625</v>
      </c>
      <c r="K12" s="2" t="s">
        <v>50</v>
      </c>
      <c r="L12" s="33">
        <v>2.5</v>
      </c>
      <c r="M12" s="25" t="s">
        <v>57</v>
      </c>
    </row>
    <row r="13" spans="1:16" x14ac:dyDescent="0.35">
      <c r="K13" s="22" t="s">
        <v>51</v>
      </c>
      <c r="L13" s="34">
        <v>3</v>
      </c>
      <c r="M13" s="35">
        <f>L13-L12</f>
        <v>0.5</v>
      </c>
    </row>
    <row r="14" spans="1:16" x14ac:dyDescent="0.35">
      <c r="B14" t="s">
        <v>28</v>
      </c>
      <c r="C14">
        <f>C12/C10</f>
        <v>0.20290693613689348</v>
      </c>
      <c r="G14" t="s">
        <v>18</v>
      </c>
      <c r="I14">
        <v>2.56</v>
      </c>
    </row>
    <row r="15" spans="1:16" x14ac:dyDescent="0.35">
      <c r="K15" s="26" t="s">
        <v>46</v>
      </c>
      <c r="L15" s="36">
        <f>L9/100 * (L10-1)+1</f>
        <v>23.91</v>
      </c>
    </row>
    <row r="16" spans="1:16" x14ac:dyDescent="0.35">
      <c r="B16" t="s">
        <v>29</v>
      </c>
      <c r="C16">
        <f>G8/79</f>
        <v>0.35063291139240504</v>
      </c>
      <c r="G16" t="s">
        <v>30</v>
      </c>
      <c r="I16">
        <v>2.6280000000000001</v>
      </c>
      <c r="K16" s="27" t="s">
        <v>54</v>
      </c>
      <c r="L16" s="37">
        <f>L12+((M13/O10)*(L15-N10))</f>
        <v>2.6284782608695654</v>
      </c>
    </row>
    <row r="18" spans="2:9" x14ac:dyDescent="0.35">
      <c r="B18" t="s">
        <v>6</v>
      </c>
      <c r="C18">
        <f>SQRT(C16)</f>
        <v>0.59214264446365039</v>
      </c>
      <c r="G18" t="s">
        <v>9</v>
      </c>
      <c r="H18">
        <f>A5+(L14/L15)*(L13-E4)</f>
        <v>3</v>
      </c>
      <c r="I18">
        <v>3.11</v>
      </c>
    </row>
  </sheetData>
  <mergeCells count="2">
    <mergeCell ref="A1:B1"/>
    <mergeCell ref="L2:P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64304-C1A0-4890-92E7-D396A0100E18}">
  <dimension ref="A1:N15"/>
  <sheetViews>
    <sheetView tabSelected="1" workbookViewId="0">
      <selection activeCell="G13" sqref="G13"/>
    </sheetView>
  </sheetViews>
  <sheetFormatPr baseColWidth="10" defaultRowHeight="14.5" x14ac:dyDescent="0.35"/>
  <cols>
    <col min="1" max="1" width="12.54296875" customWidth="1"/>
    <col min="10" max="10" width="13.36328125" customWidth="1"/>
    <col min="12" max="12" width="18.453125" customWidth="1"/>
  </cols>
  <sheetData>
    <row r="1" spans="1:14" s="3" customFormat="1" x14ac:dyDescent="0.35"/>
    <row r="2" spans="1:14" s="3" customFormat="1" x14ac:dyDescent="0.35">
      <c r="A2" s="42" t="s">
        <v>42</v>
      </c>
      <c r="B2" s="42"/>
      <c r="C2" s="15" t="s">
        <v>43</v>
      </c>
      <c r="D2" s="3" t="s">
        <v>22</v>
      </c>
      <c r="E2" s="3" t="s">
        <v>24</v>
      </c>
      <c r="F2" s="3" t="s">
        <v>25</v>
      </c>
      <c r="G2" t="s">
        <v>27</v>
      </c>
    </row>
    <row r="3" spans="1:14" x14ac:dyDescent="0.35">
      <c r="A3" s="16">
        <v>300</v>
      </c>
      <c r="B3" s="16">
        <v>540</v>
      </c>
      <c r="C3" s="15">
        <v>24</v>
      </c>
      <c r="D3">
        <f>(B3+A3)/2</f>
        <v>420</v>
      </c>
      <c r="E3">
        <f>C3</f>
        <v>24</v>
      </c>
      <c r="F3">
        <f>D3*C3</f>
        <v>10080</v>
      </c>
      <c r="G3">
        <f>(D3-605)^2*C3</f>
        <v>821400</v>
      </c>
      <c r="I3" s="43"/>
      <c r="J3" s="43"/>
      <c r="K3" s="43"/>
      <c r="L3" s="43"/>
      <c r="M3" s="43"/>
    </row>
    <row r="4" spans="1:14" x14ac:dyDescent="0.35">
      <c r="A4" s="16">
        <v>540</v>
      </c>
      <c r="B4" s="16">
        <v>780</v>
      </c>
      <c r="C4" s="15">
        <v>15</v>
      </c>
      <c r="D4">
        <f t="shared" ref="D4:D7" si="0">(B4+A4)/2</f>
        <v>660</v>
      </c>
      <c r="E4">
        <f>E3+C4</f>
        <v>39</v>
      </c>
      <c r="F4">
        <f>D4*C4</f>
        <v>9900</v>
      </c>
      <c r="G4">
        <f t="shared" ref="G4:G7" si="1">(D4-605)^2*C4</f>
        <v>45375</v>
      </c>
    </row>
    <row r="5" spans="1:14" x14ac:dyDescent="0.35">
      <c r="A5" s="16">
        <v>780</v>
      </c>
      <c r="B5" s="16">
        <v>1020</v>
      </c>
      <c r="C5" s="15">
        <v>6</v>
      </c>
      <c r="D5">
        <f t="shared" si="0"/>
        <v>900</v>
      </c>
      <c r="E5">
        <f t="shared" ref="E5:E7" si="2">E4+C5</f>
        <v>45</v>
      </c>
      <c r="F5">
        <f>D5*C5</f>
        <v>5400</v>
      </c>
      <c r="G5">
        <f t="shared" si="1"/>
        <v>522150</v>
      </c>
    </row>
    <row r="6" spans="1:14" x14ac:dyDescent="0.35">
      <c r="A6" s="16">
        <v>1020</v>
      </c>
      <c r="B6" s="16">
        <v>1260</v>
      </c>
      <c r="C6" s="15">
        <v>2</v>
      </c>
      <c r="D6">
        <f t="shared" si="0"/>
        <v>1140</v>
      </c>
      <c r="E6">
        <f t="shared" si="2"/>
        <v>47</v>
      </c>
      <c r="F6">
        <f>D6*C6</f>
        <v>2280</v>
      </c>
      <c r="G6">
        <f t="shared" si="1"/>
        <v>572450</v>
      </c>
    </row>
    <row r="7" spans="1:14" x14ac:dyDescent="0.35">
      <c r="A7" s="16">
        <v>1260</v>
      </c>
      <c r="B7" s="16">
        <v>1500</v>
      </c>
      <c r="C7" s="15">
        <v>1</v>
      </c>
      <c r="D7">
        <f t="shared" si="0"/>
        <v>1380</v>
      </c>
      <c r="E7">
        <f t="shared" si="2"/>
        <v>48</v>
      </c>
      <c r="F7">
        <f>D7*C7</f>
        <v>1380</v>
      </c>
      <c r="G7">
        <f t="shared" si="1"/>
        <v>600625</v>
      </c>
    </row>
    <row r="8" spans="1:14" x14ac:dyDescent="0.35">
      <c r="C8">
        <f>SUM(C3:C7)</f>
        <v>48</v>
      </c>
      <c r="D8">
        <f>SUM(D3:D7)</f>
        <v>4500</v>
      </c>
      <c r="F8">
        <f>SUM(F3:F7)</f>
        <v>29040</v>
      </c>
      <c r="G8">
        <f>SUM(G3:G7)</f>
        <v>2562000</v>
      </c>
      <c r="J8" s="45" t="s">
        <v>48</v>
      </c>
      <c r="K8" s="46">
        <v>46</v>
      </c>
      <c r="L8" s="45" t="s">
        <v>52</v>
      </c>
      <c r="M8" s="46">
        <v>24</v>
      </c>
      <c r="N8" s="24" t="s">
        <v>56</v>
      </c>
    </row>
    <row r="9" spans="1:14" x14ac:dyDescent="0.35">
      <c r="J9" s="45" t="s">
        <v>49</v>
      </c>
      <c r="K9" s="46">
        <v>48</v>
      </c>
      <c r="L9" s="45" t="s">
        <v>53</v>
      </c>
      <c r="M9" s="46">
        <v>0</v>
      </c>
      <c r="N9" s="32">
        <f>M8-M9</f>
        <v>24</v>
      </c>
    </row>
    <row r="10" spans="1:14" x14ac:dyDescent="0.35">
      <c r="A10" t="s">
        <v>12</v>
      </c>
      <c r="B10" s="14">
        <f>F8/C8</f>
        <v>605</v>
      </c>
      <c r="D10" t="s">
        <v>38</v>
      </c>
      <c r="F10" s="14">
        <v>736</v>
      </c>
    </row>
    <row r="11" spans="1:14" x14ac:dyDescent="0.35">
      <c r="J11" s="45" t="s">
        <v>50</v>
      </c>
      <c r="K11" s="46">
        <v>300</v>
      </c>
      <c r="L11" s="25" t="s">
        <v>57</v>
      </c>
    </row>
    <row r="12" spans="1:14" x14ac:dyDescent="0.35">
      <c r="B12">
        <f>G8/47</f>
        <v>54510.638297872341</v>
      </c>
      <c r="D12" t="s">
        <v>44</v>
      </c>
      <c r="F12" s="14">
        <v>623.20000000000005</v>
      </c>
      <c r="J12" s="45" t="s">
        <v>51</v>
      </c>
      <c r="K12" s="46">
        <v>540</v>
      </c>
      <c r="L12" s="35">
        <f>K12-K11</f>
        <v>240</v>
      </c>
    </row>
    <row r="13" spans="1:14" x14ac:dyDescent="0.35">
      <c r="A13" t="s">
        <v>37</v>
      </c>
      <c r="B13" s="14">
        <f>SQRT(B12)</f>
        <v>233.47513421748437</v>
      </c>
    </row>
    <row r="14" spans="1:14" x14ac:dyDescent="0.35">
      <c r="D14" t="s">
        <v>45</v>
      </c>
      <c r="F14" s="14">
        <v>526.20000000000005</v>
      </c>
      <c r="J14" s="26" t="s">
        <v>46</v>
      </c>
      <c r="K14" s="36">
        <f>K8/100 * (K9-1)+1</f>
        <v>22.62</v>
      </c>
    </row>
    <row r="15" spans="1:14" x14ac:dyDescent="0.35">
      <c r="J15" s="27" t="s">
        <v>54</v>
      </c>
      <c r="K15" s="37">
        <f>K11+((L12/N9)*(K14-M9))</f>
        <v>526.20000000000005</v>
      </c>
    </row>
  </sheetData>
  <mergeCells count="2">
    <mergeCell ref="A2:B2"/>
    <mergeCell ref="I3:M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617FC-03A6-4650-8FF8-F2FEFE89C86C}">
  <dimension ref="A1:M16"/>
  <sheetViews>
    <sheetView workbookViewId="0">
      <selection activeCell="H12" sqref="H12"/>
    </sheetView>
  </sheetViews>
  <sheetFormatPr baseColWidth="10" defaultRowHeight="14.5" x14ac:dyDescent="0.35"/>
  <cols>
    <col min="1" max="1" width="12.7265625" customWidth="1"/>
    <col min="9" max="9" width="13.7265625" customWidth="1"/>
    <col min="11" max="11" width="18" customWidth="1"/>
  </cols>
  <sheetData>
    <row r="1" spans="1:13" x14ac:dyDescent="0.35">
      <c r="A1" s="44" t="s">
        <v>63</v>
      </c>
      <c r="B1" s="44"/>
      <c r="C1" s="39" t="s">
        <v>62</v>
      </c>
      <c r="D1" s="4" t="s">
        <v>22</v>
      </c>
      <c r="E1" s="4" t="s">
        <v>24</v>
      </c>
      <c r="F1" s="4" t="s">
        <v>25</v>
      </c>
      <c r="G1" t="s">
        <v>27</v>
      </c>
    </row>
    <row r="2" spans="1:13" ht="16.5" x14ac:dyDescent="0.35">
      <c r="A2" s="38">
        <v>0</v>
      </c>
      <c r="B2" s="3">
        <v>0.5</v>
      </c>
      <c r="C2" s="38">
        <v>46</v>
      </c>
      <c r="D2">
        <f>(A2+B2)/2</f>
        <v>0.25</v>
      </c>
      <c r="E2">
        <f>C2</f>
        <v>46</v>
      </c>
      <c r="F2">
        <f>D2*C2</f>
        <v>11.5</v>
      </c>
      <c r="G2">
        <f t="shared" ref="G2:G7" si="0">(D2-2.545)^2*C2</f>
        <v>242.28314999999998</v>
      </c>
    </row>
    <row r="3" spans="1:13" ht="16.5" x14ac:dyDescent="0.35">
      <c r="A3" s="38">
        <v>0.5</v>
      </c>
      <c r="B3" s="3">
        <v>1</v>
      </c>
      <c r="C3" s="38">
        <v>75</v>
      </c>
      <c r="D3">
        <f>(A3+B3)/2</f>
        <v>0.75</v>
      </c>
      <c r="E3">
        <f>E2+C3</f>
        <v>121</v>
      </c>
      <c r="F3">
        <f t="shared" ref="F3:F7" si="1">D3*C3</f>
        <v>56.25</v>
      </c>
      <c r="G3">
        <f t="shared" si="0"/>
        <v>241.65187499999999</v>
      </c>
    </row>
    <row r="4" spans="1:13" ht="16.5" x14ac:dyDescent="0.35">
      <c r="A4" s="38">
        <v>1</v>
      </c>
      <c r="B4" s="3">
        <v>2</v>
      </c>
      <c r="C4" s="38">
        <v>95</v>
      </c>
      <c r="D4">
        <f t="shared" ref="D4:D7" si="2">(A4+B4)/2</f>
        <v>1.5</v>
      </c>
      <c r="E4">
        <f t="shared" ref="E4:E7" si="3">E3+C4</f>
        <v>216</v>
      </c>
      <c r="F4">
        <f t="shared" si="1"/>
        <v>142.5</v>
      </c>
      <c r="G4">
        <f t="shared" si="0"/>
        <v>103.74237499999998</v>
      </c>
    </row>
    <row r="5" spans="1:13" ht="16.5" x14ac:dyDescent="0.35">
      <c r="A5" s="38">
        <v>2</v>
      </c>
      <c r="B5" s="3">
        <v>3</v>
      </c>
      <c r="C5" s="38">
        <v>147</v>
      </c>
      <c r="D5">
        <f t="shared" si="2"/>
        <v>2.5</v>
      </c>
      <c r="E5">
        <f t="shared" si="3"/>
        <v>363</v>
      </c>
      <c r="F5">
        <f t="shared" si="1"/>
        <v>367.5</v>
      </c>
      <c r="G5">
        <f t="shared" si="0"/>
        <v>0.29767499999999908</v>
      </c>
    </row>
    <row r="6" spans="1:13" ht="16.5" x14ac:dyDescent="0.35">
      <c r="A6" s="38">
        <v>3</v>
      </c>
      <c r="B6" s="3">
        <v>5</v>
      </c>
      <c r="C6" s="38">
        <v>94</v>
      </c>
      <c r="D6">
        <f t="shared" si="2"/>
        <v>4</v>
      </c>
      <c r="E6">
        <f t="shared" si="3"/>
        <v>457</v>
      </c>
      <c r="F6">
        <f t="shared" si="1"/>
        <v>376</v>
      </c>
      <c r="G6">
        <f t="shared" si="0"/>
        <v>199.00035000000003</v>
      </c>
    </row>
    <row r="7" spans="1:13" ht="16.5" x14ac:dyDescent="0.35">
      <c r="A7" s="38">
        <v>5</v>
      </c>
      <c r="B7" s="3">
        <v>9</v>
      </c>
      <c r="C7" s="38">
        <v>47</v>
      </c>
      <c r="D7">
        <f t="shared" si="2"/>
        <v>7</v>
      </c>
      <c r="E7">
        <f t="shared" si="3"/>
        <v>504</v>
      </c>
      <c r="F7">
        <f t="shared" si="1"/>
        <v>329</v>
      </c>
      <c r="G7">
        <f t="shared" si="0"/>
        <v>932.81017500000007</v>
      </c>
      <c r="I7" t="s">
        <v>64</v>
      </c>
    </row>
    <row r="8" spans="1:13" x14ac:dyDescent="0.35">
      <c r="C8">
        <f>SUM(C2:C7)</f>
        <v>504</v>
      </c>
      <c r="F8">
        <f>SUM(F2:F7)</f>
        <v>1282.75</v>
      </c>
      <c r="G8">
        <f>SUM(G2:G7)</f>
        <v>1719.7856000000002</v>
      </c>
    </row>
    <row r="9" spans="1:13" x14ac:dyDescent="0.35">
      <c r="I9" s="45" t="s">
        <v>48</v>
      </c>
      <c r="J9" s="46">
        <v>75</v>
      </c>
      <c r="K9" s="45" t="s">
        <v>52</v>
      </c>
      <c r="L9" s="46">
        <v>457</v>
      </c>
      <c r="M9" s="24" t="s">
        <v>56</v>
      </c>
    </row>
    <row r="10" spans="1:13" x14ac:dyDescent="0.35">
      <c r="A10" t="s">
        <v>59</v>
      </c>
      <c r="B10" s="40">
        <f>F8/C8</f>
        <v>2.5451388888888888</v>
      </c>
      <c r="D10" t="s">
        <v>60</v>
      </c>
      <c r="E10" s="40">
        <v>3.0034000000000001</v>
      </c>
      <c r="I10" s="45" t="s">
        <v>49</v>
      </c>
      <c r="J10" s="46">
        <v>504</v>
      </c>
      <c r="K10" s="45" t="s">
        <v>53</v>
      </c>
      <c r="L10" s="46">
        <v>363</v>
      </c>
      <c r="M10" s="32">
        <f>L9-L10</f>
        <v>94</v>
      </c>
    </row>
    <row r="12" spans="1:13" x14ac:dyDescent="0.35">
      <c r="B12">
        <f>G8/503</f>
        <v>3.4190568588469188</v>
      </c>
      <c r="D12" t="s">
        <v>61</v>
      </c>
      <c r="E12" s="40">
        <v>0.66949999999999998</v>
      </c>
      <c r="I12" s="45" t="s">
        <v>50</v>
      </c>
      <c r="J12" s="46">
        <v>3</v>
      </c>
      <c r="K12" s="25" t="s">
        <v>57</v>
      </c>
    </row>
    <row r="13" spans="1:13" x14ac:dyDescent="0.35">
      <c r="A13" t="s">
        <v>58</v>
      </c>
      <c r="B13" s="40">
        <f>SQRT(B12)</f>
        <v>1.849069187144418</v>
      </c>
      <c r="I13" s="45" t="s">
        <v>51</v>
      </c>
      <c r="J13" s="46">
        <v>5</v>
      </c>
      <c r="K13" s="35">
        <f>J13-J12</f>
        <v>2</v>
      </c>
    </row>
    <row r="14" spans="1:13" x14ac:dyDescent="0.35">
      <c r="D14" t="s">
        <v>7</v>
      </c>
      <c r="E14" s="40">
        <v>3.3245</v>
      </c>
    </row>
    <row r="15" spans="1:13" x14ac:dyDescent="0.35">
      <c r="I15" s="26" t="s">
        <v>46</v>
      </c>
      <c r="J15" s="36">
        <f>J9/100 * (J10-1)+1</f>
        <v>378.25</v>
      </c>
    </row>
    <row r="16" spans="1:13" x14ac:dyDescent="0.35">
      <c r="I16" s="27" t="s">
        <v>54</v>
      </c>
      <c r="J16" s="37">
        <f>J12+((K13/M10)*(J15-L10))</f>
        <v>3.3244680851063828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SerieDatos</vt:lpstr>
      <vt:lpstr>Desc02</vt:lpstr>
      <vt:lpstr>DatoNoAgrupado</vt:lpstr>
      <vt:lpstr>Desc03</vt:lpstr>
      <vt:lpstr>DatosAgrupado</vt:lpstr>
      <vt:lpstr>Desc05</vt:lpstr>
      <vt:lpstr>Desc07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Frent</dc:creator>
  <cp:lastModifiedBy>David Frent</cp:lastModifiedBy>
  <dcterms:created xsi:type="dcterms:W3CDTF">2023-09-26T08:05:15Z</dcterms:created>
  <dcterms:modified xsi:type="dcterms:W3CDTF">2024-01-28T14:37:56Z</dcterms:modified>
</cp:coreProperties>
</file>