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e62968b752914e/Escritorio/Estadística/"/>
    </mc:Choice>
  </mc:AlternateContent>
  <xr:revisionPtr revIDLastSave="425" documentId="8_{486D238F-A925-4020-9252-C3658761DF15}" xr6:coauthVersionLast="47" xr6:coauthVersionMax="47" xr10:uidLastSave="{B4C5E08D-9509-4E90-A974-DF2AEABACC98}"/>
  <bookViews>
    <workbookView xWindow="-110" yWindow="-110" windowWidth="19420" windowHeight="10300" activeTab="4" xr2:uid="{2BC23E2D-54B7-4636-8B8A-93AC1AB86B69}"/>
  </bookViews>
  <sheets>
    <sheet name="Distr1" sheetId="1" r:id="rId1"/>
    <sheet name="Distr2" sheetId="2" r:id="rId2"/>
    <sheet name="Distr3" sheetId="3" r:id="rId3"/>
    <sheet name="DU.1" sheetId="4" r:id="rId4"/>
    <sheet name="PAC1.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5" l="1"/>
  <c r="J20" i="5"/>
  <c r="M11" i="5"/>
  <c r="M12" i="5"/>
  <c r="K11" i="5"/>
  <c r="E20" i="5"/>
  <c r="C17" i="5"/>
  <c r="C18" i="5"/>
  <c r="C19" i="5"/>
  <c r="C20" i="5"/>
  <c r="C21" i="5"/>
  <c r="C22" i="5"/>
  <c r="C23" i="5"/>
  <c r="C16" i="5"/>
  <c r="E11" i="5"/>
  <c r="B10" i="2"/>
  <c r="J23" i="4"/>
  <c r="K18" i="4"/>
  <c r="K14" i="4"/>
  <c r="K13" i="4"/>
  <c r="K8" i="4"/>
  <c r="X13" i="1"/>
  <c r="C26" i="4"/>
  <c r="C21" i="4"/>
  <c r="E15" i="4"/>
  <c r="B35" i="3"/>
  <c r="B29" i="3"/>
  <c r="S19" i="2"/>
  <c r="N21" i="2"/>
  <c r="K21" i="2"/>
  <c r="B22" i="2"/>
  <c r="B17" i="2"/>
  <c r="B16" i="2"/>
  <c r="W13" i="1"/>
  <c r="O48" i="1"/>
  <c r="O49" i="1"/>
  <c r="O46" i="1"/>
  <c r="R38" i="1"/>
  <c r="O37" i="1"/>
  <c r="O38" i="1"/>
  <c r="O39" i="1"/>
  <c r="O40" i="1"/>
  <c r="O36" i="1"/>
  <c r="O30" i="1"/>
  <c r="O28" i="1"/>
  <c r="N29" i="1"/>
  <c r="N28" i="1"/>
  <c r="N22" i="1"/>
  <c r="N16" i="1"/>
  <c r="C17" i="1"/>
</calcChain>
</file>

<file path=xl/sharedStrings.xml><?xml version="1.0" encoding="utf-8"?>
<sst xmlns="http://schemas.openxmlformats.org/spreadsheetml/2006/main" count="76" uniqueCount="40">
  <si>
    <t>1.</t>
  </si>
  <si>
    <t>Binomial</t>
  </si>
  <si>
    <t>2.</t>
  </si>
  <si>
    <t>3.</t>
  </si>
  <si>
    <t>Poisson</t>
  </si>
  <si>
    <t>4.</t>
  </si>
  <si>
    <t>5.</t>
  </si>
  <si>
    <t>6.</t>
  </si>
  <si>
    <t>7.</t>
  </si>
  <si>
    <t>Suma</t>
  </si>
  <si>
    <t>8.</t>
  </si>
  <si>
    <t>landa</t>
  </si>
  <si>
    <t>9.</t>
  </si>
  <si>
    <t>Exponencial</t>
  </si>
  <si>
    <t>Formula</t>
  </si>
  <si>
    <t>Excel</t>
  </si>
  <si>
    <t>10.</t>
  </si>
  <si>
    <t>11.</t>
  </si>
  <si>
    <t>Geometrica</t>
  </si>
  <si>
    <t>Minimo</t>
  </si>
  <si>
    <t>Tiempo</t>
  </si>
  <si>
    <t>min</t>
  </si>
  <si>
    <t>s</t>
  </si>
  <si>
    <t>Ataques soporta</t>
  </si>
  <si>
    <t>Ataque recicbido</t>
  </si>
  <si>
    <t>minuto</t>
  </si>
  <si>
    <t>Normal</t>
  </si>
  <si>
    <t xml:space="preserve">p </t>
  </si>
  <si>
    <t>P(x=5) = ?</t>
  </si>
  <si>
    <t>X ~ B(7 ; 0,9)</t>
  </si>
  <si>
    <t>P(x &lt;= 4)</t>
  </si>
  <si>
    <t>P(x &gt;= 4)</t>
  </si>
  <si>
    <t>P(3 &lt; x &lt; 6)</t>
  </si>
  <si>
    <t>P(x = 5)</t>
  </si>
  <si>
    <t>Forma 1</t>
  </si>
  <si>
    <t>Forma 2</t>
  </si>
  <si>
    <t>minimo</t>
  </si>
  <si>
    <t>mitjana</t>
  </si>
  <si>
    <t>mitja/h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</si>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</sst>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Relationship Id="rId9" Type="http://schemas.openxmlformats.org/officeDocument/2006/relationships/image" Target="../media/image2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5" Type="http://schemas.openxmlformats.org/officeDocument/2006/relationships/image" Target="../media/image27.png"/><Relationship Id="rId4" Type="http://schemas.openxmlformats.org/officeDocument/2006/relationships/image" Target="../media/image26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6.png"/><Relationship Id="rId3" Type="http://schemas.openxmlformats.org/officeDocument/2006/relationships/image" Target="../media/image31.png"/><Relationship Id="rId7" Type="http://schemas.openxmlformats.org/officeDocument/2006/relationships/image" Target="../media/image35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6" Type="http://schemas.openxmlformats.org/officeDocument/2006/relationships/image" Target="../media/image34.png"/><Relationship Id="rId5" Type="http://schemas.openxmlformats.org/officeDocument/2006/relationships/image" Target="../media/image33.png"/><Relationship Id="rId10" Type="http://schemas.openxmlformats.org/officeDocument/2006/relationships/image" Target="../media/image38.png"/><Relationship Id="rId4" Type="http://schemas.openxmlformats.org/officeDocument/2006/relationships/image" Target="../media/image32.png"/><Relationship Id="rId9" Type="http://schemas.openxmlformats.org/officeDocument/2006/relationships/image" Target="../media/image3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1.png"/><Relationship Id="rId2" Type="http://schemas.openxmlformats.org/officeDocument/2006/relationships/image" Target="../media/image40.png"/><Relationship Id="rId1" Type="http://schemas.openxmlformats.org/officeDocument/2006/relationships/image" Target="../media/image39.png"/><Relationship Id="rId6" Type="http://schemas.openxmlformats.org/officeDocument/2006/relationships/image" Target="../media/image44.png"/><Relationship Id="rId5" Type="http://schemas.openxmlformats.org/officeDocument/2006/relationships/image" Target="../media/image43.png"/><Relationship Id="rId4" Type="http://schemas.openxmlformats.org/officeDocument/2006/relationships/image" Target="../media/image4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133553</xdr:colOff>
      <xdr:row>5</xdr:row>
      <xdr:rowOff>57200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2133D5F-489C-767B-02B1-683A0080B4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943553" cy="97795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6</xdr:row>
      <xdr:rowOff>19050</xdr:rowOff>
    </xdr:from>
    <xdr:to>
      <xdr:col>10</xdr:col>
      <xdr:colOff>546480</xdr:colOff>
      <xdr:row>8</xdr:row>
      <xdr:rowOff>120674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427D034-02D7-CEAD-052C-A7AA0B413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350" y="1123950"/>
          <a:ext cx="7398130" cy="4699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10</xdr:col>
      <xdr:colOff>749691</xdr:colOff>
      <xdr:row>15</xdr:row>
      <xdr:rowOff>12729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4C63E7E-7697-C1F1-F473-54471A778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2209800"/>
          <a:ext cx="7607691" cy="565179"/>
        </a:xfrm>
        <a:prstGeom prst="rect">
          <a:avLst/>
        </a:prstGeom>
      </xdr:spPr>
    </xdr:pic>
    <xdr:clientData/>
  </xdr:twoCellAnchor>
  <xdr:twoCellAnchor editAs="oneCell">
    <xdr:from>
      <xdr:col>12</xdr:col>
      <xdr:colOff>222250</xdr:colOff>
      <xdr:row>6</xdr:row>
      <xdr:rowOff>6350</xdr:rowOff>
    </xdr:from>
    <xdr:to>
      <xdr:col>19</xdr:col>
      <xdr:colOff>368588</xdr:colOff>
      <xdr:row>8</xdr:row>
      <xdr:rowOff>19070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0F75F2B-53A1-179D-F80E-BAF69A2E8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66250" y="1111250"/>
          <a:ext cx="5607338" cy="381020"/>
        </a:xfrm>
        <a:prstGeom prst="rect">
          <a:avLst/>
        </a:prstGeom>
      </xdr:spPr>
    </xdr:pic>
    <xdr:clientData/>
  </xdr:twoCellAnchor>
  <xdr:twoCellAnchor editAs="oneCell">
    <xdr:from>
      <xdr:col>12</xdr:col>
      <xdr:colOff>184150</xdr:colOff>
      <xdr:row>11</xdr:row>
      <xdr:rowOff>177800</xdr:rowOff>
    </xdr:from>
    <xdr:to>
      <xdr:col>16</xdr:col>
      <xdr:colOff>666938</xdr:colOff>
      <xdr:row>13</xdr:row>
      <xdr:rowOff>158768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814EE19-A5F8-7554-CBF3-26F21F8939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328150" y="2203450"/>
          <a:ext cx="3657788" cy="349268"/>
        </a:xfrm>
        <a:prstGeom prst="rect">
          <a:avLst/>
        </a:prstGeom>
      </xdr:spPr>
    </xdr:pic>
    <xdr:clientData/>
  </xdr:twoCellAnchor>
  <xdr:twoCellAnchor editAs="oneCell">
    <xdr:from>
      <xdr:col>12</xdr:col>
      <xdr:colOff>234950</xdr:colOff>
      <xdr:row>18</xdr:row>
      <xdr:rowOff>0</xdr:rowOff>
    </xdr:from>
    <xdr:to>
      <xdr:col>17</xdr:col>
      <xdr:colOff>368509</xdr:colOff>
      <xdr:row>19</xdr:row>
      <xdr:rowOff>171468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65DB12C-02BF-9EF1-97BB-6D847497E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378950" y="3314700"/>
          <a:ext cx="4070559" cy="355618"/>
        </a:xfrm>
        <a:prstGeom prst="rect">
          <a:avLst/>
        </a:prstGeom>
      </xdr:spPr>
    </xdr:pic>
    <xdr:clientData/>
  </xdr:twoCellAnchor>
  <xdr:twoCellAnchor editAs="oneCell">
    <xdr:from>
      <xdr:col>12</xdr:col>
      <xdr:colOff>228600</xdr:colOff>
      <xdr:row>23</xdr:row>
      <xdr:rowOff>158750</xdr:rowOff>
    </xdr:from>
    <xdr:to>
      <xdr:col>17</xdr:col>
      <xdr:colOff>178000</xdr:colOff>
      <xdr:row>25</xdr:row>
      <xdr:rowOff>152419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0CF123B-9D08-3CD1-098F-4747943DF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372600" y="4394200"/>
          <a:ext cx="3886400" cy="361969"/>
        </a:xfrm>
        <a:prstGeom prst="rect">
          <a:avLst/>
        </a:prstGeom>
      </xdr:spPr>
    </xdr:pic>
    <xdr:clientData/>
  </xdr:twoCellAnchor>
  <xdr:twoCellAnchor editAs="oneCell">
    <xdr:from>
      <xdr:col>12</xdr:col>
      <xdr:colOff>184150</xdr:colOff>
      <xdr:row>32</xdr:row>
      <xdr:rowOff>12700</xdr:rowOff>
    </xdr:from>
    <xdr:to>
      <xdr:col>18</xdr:col>
      <xdr:colOff>127239</xdr:colOff>
      <xdr:row>33</xdr:row>
      <xdr:rowOff>152417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3C689577-D4CA-AA6F-077D-8E08B0500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328150" y="5905500"/>
          <a:ext cx="4642089" cy="323867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285750</xdr:colOff>
      <xdr:row>41</xdr:row>
      <xdr:rowOff>177800</xdr:rowOff>
    </xdr:from>
    <xdr:to>
      <xdr:col>18</xdr:col>
      <xdr:colOff>374896</xdr:colOff>
      <xdr:row>43</xdr:row>
      <xdr:rowOff>177819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BFA3CED-C34E-7FA8-B008-3EBBE24CA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429750" y="7727950"/>
          <a:ext cx="4788146" cy="368319"/>
        </a:xfrm>
        <a:prstGeom prst="rect">
          <a:avLst/>
        </a:prstGeom>
      </xdr:spPr>
    </xdr:pic>
    <xdr:clientData/>
  </xdr:twoCellAnchor>
  <xdr:twoCellAnchor editAs="oneCell">
    <xdr:from>
      <xdr:col>16</xdr:col>
      <xdr:colOff>158750</xdr:colOff>
      <xdr:row>44</xdr:row>
      <xdr:rowOff>76200</xdr:rowOff>
    </xdr:from>
    <xdr:to>
      <xdr:col>18</xdr:col>
      <xdr:colOff>222332</xdr:colOff>
      <xdr:row>47</xdr:row>
      <xdr:rowOff>127031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E0ED2DC8-1942-AB85-4B9A-B4DCA3D37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477750" y="8178800"/>
          <a:ext cx="1587582" cy="603281"/>
        </a:xfrm>
        <a:prstGeom prst="rect">
          <a:avLst/>
        </a:prstGeom>
      </xdr:spPr>
    </xdr:pic>
    <xdr:clientData/>
  </xdr:twoCellAnchor>
  <xdr:twoCellAnchor editAs="oneCell">
    <xdr:from>
      <xdr:col>21</xdr:col>
      <xdr:colOff>266700</xdr:colOff>
      <xdr:row>2</xdr:row>
      <xdr:rowOff>152400</xdr:rowOff>
    </xdr:from>
    <xdr:to>
      <xdr:col>30</xdr:col>
      <xdr:colOff>32090</xdr:colOff>
      <xdr:row>5</xdr:row>
      <xdr:rowOff>25422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39808DA5-4051-0B8C-887C-57F38A306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395700" y="520700"/>
          <a:ext cx="6623390" cy="425472"/>
        </a:xfrm>
        <a:prstGeom prst="rect">
          <a:avLst/>
        </a:prstGeom>
      </xdr:spPr>
    </xdr:pic>
    <xdr:clientData/>
  </xdr:twoCellAnchor>
  <xdr:twoCellAnchor editAs="oneCell">
    <xdr:from>
      <xdr:col>21</xdr:col>
      <xdr:colOff>273050</xdr:colOff>
      <xdr:row>8</xdr:row>
      <xdr:rowOff>171450</xdr:rowOff>
    </xdr:from>
    <xdr:to>
      <xdr:col>27</xdr:col>
      <xdr:colOff>235183</xdr:colOff>
      <xdr:row>11</xdr:row>
      <xdr:rowOff>20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BF3F1FAE-DF8D-8DF5-CB15-066CEDFC9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6402050" y="1644650"/>
          <a:ext cx="4534133" cy="381020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19</xdr:row>
      <xdr:rowOff>12700</xdr:rowOff>
    </xdr:from>
    <xdr:to>
      <xdr:col>10</xdr:col>
      <xdr:colOff>279790</xdr:colOff>
      <xdr:row>22</xdr:row>
      <xdr:rowOff>76232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9D541115-739F-E079-744A-978B2DB65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04800" y="3511550"/>
          <a:ext cx="7594990" cy="6159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10</xdr:col>
      <xdr:colOff>761522</xdr:colOff>
      <xdr:row>4</xdr:row>
      <xdr:rowOff>139700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9FDA4F-056A-689B-4FE3-5D9A44FFD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"/>
          <a:ext cx="8654572" cy="857250"/>
        </a:xfrm>
        <a:prstGeom prst="rect">
          <a:avLst/>
        </a:prstGeom>
      </xdr:spPr>
    </xdr:pic>
    <xdr:clientData/>
  </xdr:twoCellAnchor>
  <xdr:twoCellAnchor editAs="oneCell">
    <xdr:from>
      <xdr:col>0</xdr:col>
      <xdr:colOff>311150</xdr:colOff>
      <xdr:row>5</xdr:row>
      <xdr:rowOff>171450</xdr:rowOff>
    </xdr:from>
    <xdr:to>
      <xdr:col>5</xdr:col>
      <xdr:colOff>495505</xdr:colOff>
      <xdr:row>8</xdr:row>
      <xdr:rowOff>19071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48F1C0A-5534-2D4A-129F-6102BCC21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1150" y="1092200"/>
          <a:ext cx="3994355" cy="400071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11</xdr:row>
      <xdr:rowOff>152400</xdr:rowOff>
    </xdr:from>
    <xdr:to>
      <xdr:col>6</xdr:col>
      <xdr:colOff>114530</xdr:colOff>
      <xdr:row>14</xdr:row>
      <xdr:rowOff>21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D05816E-B50C-9FDB-0842-FB0996C91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3200" y="2178050"/>
          <a:ext cx="4483330" cy="400071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18</xdr:row>
      <xdr:rowOff>19050</xdr:rowOff>
    </xdr:from>
    <xdr:to>
      <xdr:col>6</xdr:col>
      <xdr:colOff>565404</xdr:colOff>
      <xdr:row>19</xdr:row>
      <xdr:rowOff>146066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AD4EDB0-EEE3-4002-CA56-ED7976700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3200" y="3333750"/>
          <a:ext cx="4934204" cy="311166"/>
        </a:xfrm>
        <a:prstGeom prst="rect">
          <a:avLst/>
        </a:prstGeom>
      </xdr:spPr>
    </xdr:pic>
    <xdr:clientData/>
  </xdr:twoCellAnchor>
  <xdr:twoCellAnchor editAs="oneCell">
    <xdr:from>
      <xdr:col>8</xdr:col>
      <xdr:colOff>273050</xdr:colOff>
      <xdr:row>6</xdr:row>
      <xdr:rowOff>0</xdr:rowOff>
    </xdr:from>
    <xdr:to>
      <xdr:col>15</xdr:col>
      <xdr:colOff>635307</xdr:colOff>
      <xdr:row>10</xdr:row>
      <xdr:rowOff>76242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D5C5565-F5A4-BDFF-3D48-958A882E0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69050" y="1104900"/>
          <a:ext cx="5969307" cy="812842"/>
        </a:xfrm>
        <a:prstGeom prst="rect">
          <a:avLst/>
        </a:prstGeom>
      </xdr:spPr>
    </xdr:pic>
    <xdr:clientData/>
  </xdr:twoCellAnchor>
  <xdr:twoCellAnchor editAs="oneCell">
    <xdr:from>
      <xdr:col>8</xdr:col>
      <xdr:colOff>241300</xdr:colOff>
      <xdr:row>14</xdr:row>
      <xdr:rowOff>0</xdr:rowOff>
    </xdr:from>
    <xdr:to>
      <xdr:col>15</xdr:col>
      <xdr:colOff>432098</xdr:colOff>
      <xdr:row>16</xdr:row>
      <xdr:rowOff>95274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A515E75-BA78-58EF-FC24-134AA3687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37300" y="2578100"/>
          <a:ext cx="5797848" cy="463574"/>
        </a:xfrm>
        <a:prstGeom prst="rect">
          <a:avLst/>
        </a:prstGeom>
      </xdr:spPr>
    </xdr:pic>
    <xdr:clientData/>
  </xdr:twoCellAnchor>
  <xdr:twoCellAnchor editAs="oneCell">
    <xdr:from>
      <xdr:col>17</xdr:col>
      <xdr:colOff>241300</xdr:colOff>
      <xdr:row>5</xdr:row>
      <xdr:rowOff>177800</xdr:rowOff>
    </xdr:from>
    <xdr:to>
      <xdr:col>24</xdr:col>
      <xdr:colOff>673396</xdr:colOff>
      <xdr:row>8</xdr:row>
      <xdr:rowOff>158777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4C77D3F-53A5-7769-B554-B66FC941F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468350" y="1098550"/>
          <a:ext cx="5766096" cy="533427"/>
        </a:xfrm>
        <a:prstGeom prst="rect">
          <a:avLst/>
        </a:prstGeom>
      </xdr:spPr>
    </xdr:pic>
    <xdr:clientData/>
  </xdr:twoCellAnchor>
  <xdr:twoCellAnchor editAs="oneCell">
    <xdr:from>
      <xdr:col>17</xdr:col>
      <xdr:colOff>247650</xdr:colOff>
      <xdr:row>13</xdr:row>
      <xdr:rowOff>6350</xdr:rowOff>
    </xdr:from>
    <xdr:to>
      <xdr:col>25</xdr:col>
      <xdr:colOff>63804</xdr:colOff>
      <xdr:row>16</xdr:row>
      <xdr:rowOff>146086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F418872-AB6B-3C19-80A0-BF659EEBF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474700" y="2400300"/>
          <a:ext cx="5912154" cy="692186"/>
        </a:xfrm>
        <a:prstGeom prst="rect">
          <a:avLst/>
        </a:prstGeom>
      </xdr:spPr>
    </xdr:pic>
    <xdr:clientData/>
  </xdr:twoCellAnchor>
  <xdr:twoCellAnchor editAs="oneCell">
    <xdr:from>
      <xdr:col>17</xdr:col>
      <xdr:colOff>279400</xdr:colOff>
      <xdr:row>21</xdr:row>
      <xdr:rowOff>12700</xdr:rowOff>
    </xdr:from>
    <xdr:to>
      <xdr:col>24</xdr:col>
      <xdr:colOff>616241</xdr:colOff>
      <xdr:row>23</xdr:row>
      <xdr:rowOff>95273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6782BC54-9DE1-945D-7936-F255C980E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506450" y="3879850"/>
          <a:ext cx="5670841" cy="4508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758472</xdr:colOff>
      <xdr:row>6</xdr:row>
      <xdr:rowOff>165100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A6C4A63-8C65-5F06-1EB4-94B5368E9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78472" cy="127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8</xdr:row>
      <xdr:rowOff>171450</xdr:rowOff>
    </xdr:from>
    <xdr:to>
      <xdr:col>7</xdr:col>
      <xdr:colOff>736898</xdr:colOff>
      <xdr:row>13</xdr:row>
      <xdr:rowOff>76242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BED34D0-D583-1E25-948F-6E016F73E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" y="1644650"/>
          <a:ext cx="5804198" cy="825542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17</xdr:row>
      <xdr:rowOff>6350</xdr:rowOff>
    </xdr:from>
    <xdr:to>
      <xdr:col>7</xdr:col>
      <xdr:colOff>603541</xdr:colOff>
      <xdr:row>21</xdr:row>
      <xdr:rowOff>6388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7BD2B70-73CD-C028-6ACD-0F3657C0E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" y="3136900"/>
          <a:ext cx="5670841" cy="736638"/>
        </a:xfrm>
        <a:prstGeom prst="rect">
          <a:avLst/>
        </a:prstGeom>
      </xdr:spPr>
    </xdr:pic>
    <xdr:clientData/>
  </xdr:twoCellAnchor>
  <xdr:twoCellAnchor editAs="oneCell">
    <xdr:from>
      <xdr:col>0</xdr:col>
      <xdr:colOff>336550</xdr:colOff>
      <xdr:row>24</xdr:row>
      <xdr:rowOff>171450</xdr:rowOff>
    </xdr:from>
    <xdr:to>
      <xdr:col>6</xdr:col>
      <xdr:colOff>165326</xdr:colOff>
      <xdr:row>27</xdr:row>
      <xdr:rowOff>57173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F77EB8C-781C-1DB3-8112-3558F4EB1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6550" y="4591050"/>
          <a:ext cx="4400776" cy="438173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323850</xdr:colOff>
      <xdr:row>30</xdr:row>
      <xdr:rowOff>171450</xdr:rowOff>
    </xdr:from>
    <xdr:to>
      <xdr:col>6</xdr:col>
      <xdr:colOff>12919</xdr:colOff>
      <xdr:row>32</xdr:row>
      <xdr:rowOff>120666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0E2637A-9DEF-34D9-C330-DCD141A27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3850" y="5695950"/>
          <a:ext cx="4261069" cy="317516"/>
        </a:xfrm>
        <a:prstGeom prst="rect">
          <a:avLst/>
        </a:prstGeom>
      </xdr:spPr>
    </xdr:pic>
    <xdr:clientData/>
  </xdr:twoCellAnchor>
  <xdr:twoCellAnchor editAs="oneCell">
    <xdr:from>
      <xdr:col>9</xdr:col>
      <xdr:colOff>196850</xdr:colOff>
      <xdr:row>8</xdr:row>
      <xdr:rowOff>165100</xdr:rowOff>
    </xdr:from>
    <xdr:to>
      <xdr:col>16</xdr:col>
      <xdr:colOff>749603</xdr:colOff>
      <xdr:row>11</xdr:row>
      <xdr:rowOff>107975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1044E71-8080-E70D-9CAB-B7AF99454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54850" y="1638300"/>
          <a:ext cx="5886753" cy="4953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76084</xdr:colOff>
      <xdr:row>2</xdr:row>
      <xdr:rowOff>101600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60E658F-AA88-DB09-5D7D-4EB696F53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40534" cy="46990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209551</xdr:colOff>
      <xdr:row>5</xdr:row>
      <xdr:rowOff>1</xdr:rowOff>
    </xdr:from>
    <xdr:to>
      <xdr:col>7</xdr:col>
      <xdr:colOff>1</xdr:colOff>
      <xdr:row>6</xdr:row>
      <xdr:rowOff>71795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A4CDDC1-E073-49C5-E042-8AEE05673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1" y="920751"/>
          <a:ext cx="5124450" cy="255944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</xdr:colOff>
      <xdr:row>6</xdr:row>
      <xdr:rowOff>101600</xdr:rowOff>
    </xdr:from>
    <xdr:to>
      <xdr:col>6</xdr:col>
      <xdr:colOff>350119</xdr:colOff>
      <xdr:row>10</xdr:row>
      <xdr:rowOff>44450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022CF4E-8FAC-21E8-4CEF-34B6C76A4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" y="1206500"/>
          <a:ext cx="4503019" cy="679450"/>
        </a:xfrm>
        <a:prstGeom prst="rect">
          <a:avLst/>
        </a:prstGeom>
      </xdr:spPr>
    </xdr:pic>
    <xdr:clientData/>
  </xdr:twoCellAnchor>
  <xdr:twoCellAnchor editAs="oneCell">
    <xdr:from>
      <xdr:col>0</xdr:col>
      <xdr:colOff>260350</xdr:colOff>
      <xdr:row>12</xdr:row>
      <xdr:rowOff>6350</xdr:rowOff>
    </xdr:from>
    <xdr:to>
      <xdr:col>5</xdr:col>
      <xdr:colOff>673368</xdr:colOff>
      <xdr:row>13</xdr:row>
      <xdr:rowOff>107968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DC27A5F-A141-B16D-E7DF-1D6FCF3FCC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9099" t="19642"/>
        <a:stretch/>
      </xdr:blipFill>
      <xdr:spPr>
        <a:xfrm>
          <a:off x="260350" y="2216150"/>
          <a:ext cx="4223018" cy="285768"/>
        </a:xfrm>
        <a:prstGeom prst="rect">
          <a:avLst/>
        </a:prstGeom>
      </xdr:spPr>
    </xdr:pic>
    <xdr:clientData/>
  </xdr:twoCellAnchor>
  <xdr:twoCellAnchor editAs="oneCell">
    <xdr:from>
      <xdr:col>0</xdr:col>
      <xdr:colOff>241300</xdr:colOff>
      <xdr:row>17</xdr:row>
      <xdr:rowOff>165100</xdr:rowOff>
    </xdr:from>
    <xdr:to>
      <xdr:col>5</xdr:col>
      <xdr:colOff>451057</xdr:colOff>
      <xdr:row>19</xdr:row>
      <xdr:rowOff>146068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E6061AA-8D0C-D212-89E1-10EF3263A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37300" y="901700"/>
          <a:ext cx="4019757" cy="34926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22</xdr:row>
      <xdr:rowOff>158750</xdr:rowOff>
    </xdr:from>
    <xdr:to>
      <xdr:col>5</xdr:col>
      <xdr:colOff>266899</xdr:colOff>
      <xdr:row>24</xdr:row>
      <xdr:rowOff>107966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0780770-DED1-8042-4C4A-1A7E9E142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05550" y="1816100"/>
          <a:ext cx="3867349" cy="317516"/>
        </a:xfrm>
        <a:prstGeom prst="rect">
          <a:avLst/>
        </a:prstGeom>
      </xdr:spPr>
    </xdr:pic>
    <xdr:clientData/>
  </xdr:twoCellAnchor>
  <xdr:twoCellAnchor editAs="oneCell">
    <xdr:from>
      <xdr:col>8</xdr:col>
      <xdr:colOff>222250</xdr:colOff>
      <xdr:row>4</xdr:row>
      <xdr:rowOff>177800</xdr:rowOff>
    </xdr:from>
    <xdr:to>
      <xdr:col>13</xdr:col>
      <xdr:colOff>101600</xdr:colOff>
      <xdr:row>6</xdr:row>
      <xdr:rowOff>146294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DD8919E-0BCB-EDBC-153D-763D99A9A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318250" y="914400"/>
          <a:ext cx="3752850" cy="336794"/>
        </a:xfrm>
        <a:prstGeom prst="rect">
          <a:avLst/>
        </a:prstGeom>
      </xdr:spPr>
    </xdr:pic>
    <xdr:clientData/>
  </xdr:twoCellAnchor>
  <xdr:twoCellAnchor editAs="oneCell">
    <xdr:from>
      <xdr:col>8</xdr:col>
      <xdr:colOff>209551</xdr:colOff>
      <xdr:row>10</xdr:row>
      <xdr:rowOff>6350</xdr:rowOff>
    </xdr:from>
    <xdr:to>
      <xdr:col>13</xdr:col>
      <xdr:colOff>342901</xdr:colOff>
      <xdr:row>11</xdr:row>
      <xdr:rowOff>153638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431BE70-008A-71AB-9D35-37EA4A101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05551" y="1847850"/>
          <a:ext cx="4006850" cy="331438"/>
        </a:xfrm>
        <a:prstGeom prst="rect">
          <a:avLst/>
        </a:prstGeom>
      </xdr:spPr>
    </xdr:pic>
    <xdr:clientData/>
  </xdr:twoCellAnchor>
  <xdr:twoCellAnchor editAs="oneCell">
    <xdr:from>
      <xdr:col>8</xdr:col>
      <xdr:colOff>215901</xdr:colOff>
      <xdr:row>14</xdr:row>
      <xdr:rowOff>171450</xdr:rowOff>
    </xdr:from>
    <xdr:to>
      <xdr:col>12</xdr:col>
      <xdr:colOff>742951</xdr:colOff>
      <xdr:row>16</xdr:row>
      <xdr:rowOff>101135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32180D86-C895-F0F1-DED9-F4910DDA8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311901" y="2749550"/>
          <a:ext cx="3638550" cy="297985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317500</xdr:colOff>
      <xdr:row>20</xdr:row>
      <xdr:rowOff>12700</xdr:rowOff>
    </xdr:from>
    <xdr:to>
      <xdr:col>12</xdr:col>
      <xdr:colOff>311150</xdr:colOff>
      <xdr:row>21</xdr:row>
      <xdr:rowOff>127841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618050F-CCCE-62D3-637C-6686FBBAF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413500" y="3695700"/>
          <a:ext cx="3105150" cy="29929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2085</xdr:colOff>
      <xdr:row>3</xdr:row>
      <xdr:rowOff>72342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AE5D178-1ACB-8A40-3A8A-6FFCC9211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6642" cy="626962"/>
        </a:xfrm>
        <a:prstGeom prst="rect">
          <a:avLst/>
        </a:prstGeom>
      </xdr:spPr>
    </xdr:pic>
    <xdr:clientData/>
  </xdr:twoCellAnchor>
  <xdr:twoCellAnchor editAs="oneCell">
    <xdr:from>
      <xdr:col>0</xdr:col>
      <xdr:colOff>230910</xdr:colOff>
      <xdr:row>6</xdr:row>
      <xdr:rowOff>161637</xdr:rowOff>
    </xdr:from>
    <xdr:to>
      <xdr:col>7</xdr:col>
      <xdr:colOff>167113</xdr:colOff>
      <xdr:row>9</xdr:row>
      <xdr:rowOff>58329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FD60BBB-B95C-6881-CD19-2F78615EA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910" y="1270001"/>
          <a:ext cx="5454930" cy="450873"/>
        </a:xfrm>
        <a:prstGeom prst="rect">
          <a:avLst/>
        </a:prstGeom>
      </xdr:spPr>
    </xdr:pic>
    <xdr:clientData/>
  </xdr:twoCellAnchor>
  <xdr:twoCellAnchor editAs="oneCell">
    <xdr:from>
      <xdr:col>0</xdr:col>
      <xdr:colOff>196274</xdr:colOff>
      <xdr:row>11</xdr:row>
      <xdr:rowOff>121227</xdr:rowOff>
    </xdr:from>
    <xdr:to>
      <xdr:col>7</xdr:col>
      <xdr:colOff>334819</xdr:colOff>
      <xdr:row>14</xdr:row>
      <xdr:rowOff>101082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E97C51A-E890-9E88-0431-277F217ED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274" y="2153227"/>
          <a:ext cx="5657272" cy="534037"/>
        </a:xfrm>
        <a:prstGeom prst="rect">
          <a:avLst/>
        </a:prstGeom>
      </xdr:spPr>
    </xdr:pic>
    <xdr:clientData/>
  </xdr:twoCellAnchor>
  <xdr:twoCellAnchor editAs="oneCell">
    <xdr:from>
      <xdr:col>8</xdr:col>
      <xdr:colOff>265546</xdr:colOff>
      <xdr:row>7</xdr:row>
      <xdr:rowOff>34637</xdr:rowOff>
    </xdr:from>
    <xdr:to>
      <xdr:col>14</xdr:col>
      <xdr:colOff>714395</xdr:colOff>
      <xdr:row>9</xdr:row>
      <xdr:rowOff>52218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A077E50-2E8E-E2A2-7D76-E860F37FE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46273" y="1327728"/>
          <a:ext cx="5020849" cy="387035"/>
        </a:xfrm>
        <a:prstGeom prst="rect">
          <a:avLst/>
        </a:prstGeom>
      </xdr:spPr>
    </xdr:pic>
    <xdr:clientData/>
  </xdr:twoCellAnchor>
  <xdr:twoCellAnchor editAs="oneCell">
    <xdr:from>
      <xdr:col>8</xdr:col>
      <xdr:colOff>236682</xdr:colOff>
      <xdr:row>16</xdr:row>
      <xdr:rowOff>13839</xdr:rowOff>
    </xdr:from>
    <xdr:to>
      <xdr:col>14</xdr:col>
      <xdr:colOff>458659</xdr:colOff>
      <xdr:row>18</xdr:row>
      <xdr:rowOff>19074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F47C07F-72F1-541F-D4D5-4C8143C5E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17409" y="2969475"/>
          <a:ext cx="4793977" cy="374690"/>
        </a:xfrm>
        <a:prstGeom prst="rect">
          <a:avLst/>
        </a:prstGeom>
      </xdr:spPr>
    </xdr:pic>
    <xdr:clientData/>
  </xdr:twoCellAnchor>
  <xdr:twoCellAnchor editAs="oneCell">
    <xdr:from>
      <xdr:col>8</xdr:col>
      <xdr:colOff>242454</xdr:colOff>
      <xdr:row>21</xdr:row>
      <xdr:rowOff>155954</xdr:rowOff>
    </xdr:from>
    <xdr:to>
      <xdr:col>14</xdr:col>
      <xdr:colOff>531977</xdr:colOff>
      <xdr:row>23</xdr:row>
      <xdr:rowOff>144341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9DCC341-CF25-961D-13C4-644760F6C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523181" y="4035227"/>
          <a:ext cx="4861523" cy="3578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395B5-92A6-4706-BA9E-15DC64BEA634}">
  <dimension ref="A4:X49"/>
  <sheetViews>
    <sheetView workbookViewId="0">
      <selection activeCell="W13" sqref="W13"/>
    </sheetView>
  </sheetViews>
  <sheetFormatPr baseColWidth="10" defaultRowHeight="14.5" x14ac:dyDescent="0.35"/>
  <cols>
    <col min="14" max="15" width="11.81640625" bestFit="1" customWidth="1"/>
  </cols>
  <sheetData>
    <row r="4" spans="1:24" x14ac:dyDescent="0.35">
      <c r="V4" t="s">
        <v>12</v>
      </c>
    </row>
    <row r="7" spans="1:24" x14ac:dyDescent="0.35">
      <c r="A7" t="s">
        <v>0</v>
      </c>
      <c r="M7" t="s">
        <v>3</v>
      </c>
      <c r="W7" t="s">
        <v>13</v>
      </c>
    </row>
    <row r="10" spans="1:24" x14ac:dyDescent="0.35">
      <c r="C10" t="s">
        <v>1</v>
      </c>
      <c r="N10" t="s">
        <v>4</v>
      </c>
      <c r="V10" t="s">
        <v>16</v>
      </c>
    </row>
    <row r="13" spans="1:24" x14ac:dyDescent="0.35">
      <c r="A13" t="s">
        <v>2</v>
      </c>
      <c r="M13" t="s">
        <v>5</v>
      </c>
      <c r="W13">
        <f>_xlfn.EXPON.DIST(0.32,14.5,1)</f>
        <v>0.99034230237246224</v>
      </c>
      <c r="X13" s="1">
        <f>1-W13</f>
        <v>9.6576976275377646E-3</v>
      </c>
    </row>
    <row r="16" spans="1:24" x14ac:dyDescent="0.35">
      <c r="N16">
        <f>_xlfn.POISSON.DIST(8,14.5,0)</f>
        <v>2.4442943665989546E-2</v>
      </c>
    </row>
    <row r="17" spans="1:15" x14ac:dyDescent="0.35">
      <c r="C17">
        <f>BINOMDIST(23,31,0.64,0)</f>
        <v>7.7547218444280919E-2</v>
      </c>
    </row>
    <row r="19" spans="1:15" x14ac:dyDescent="0.35">
      <c r="M19" t="s">
        <v>6</v>
      </c>
    </row>
    <row r="20" spans="1:15" x14ac:dyDescent="0.35">
      <c r="A20" t="s">
        <v>17</v>
      </c>
    </row>
    <row r="22" spans="1:15" x14ac:dyDescent="0.35">
      <c r="N22">
        <f>_xlfn.POISSON.DIST(4,14.5,1)</f>
        <v>1.2460447499941893E-3</v>
      </c>
    </row>
    <row r="24" spans="1:15" x14ac:dyDescent="0.35">
      <c r="B24" t="s">
        <v>18</v>
      </c>
    </row>
    <row r="25" spans="1:15" x14ac:dyDescent="0.35">
      <c r="M25" t="s">
        <v>7</v>
      </c>
    </row>
    <row r="28" spans="1:15" x14ac:dyDescent="0.35">
      <c r="N28">
        <f>_xlfn.POISSON.DIST(0,14.5,0)</f>
        <v>5.0434766256788803E-7</v>
      </c>
      <c r="O28">
        <f>N28+N29</f>
        <v>7.8173887698022648E-6</v>
      </c>
    </row>
    <row r="29" spans="1:15" x14ac:dyDescent="0.35">
      <c r="N29">
        <f>_xlfn.POISSON.DIST(1,14.5,0)</f>
        <v>7.3130411072343768E-6</v>
      </c>
    </row>
    <row r="30" spans="1:15" x14ac:dyDescent="0.35">
      <c r="O30" s="1">
        <f>1-O28</f>
        <v>0.99999218261123024</v>
      </c>
    </row>
    <row r="33" spans="13:18" x14ac:dyDescent="0.35">
      <c r="M33" t="s">
        <v>8</v>
      </c>
    </row>
    <row r="36" spans="13:18" x14ac:dyDescent="0.35">
      <c r="N36">
        <v>8</v>
      </c>
      <c r="O36">
        <f>_xlfn.POISSON.DIST(N36,14.5,0)</f>
        <v>2.4442943665989546E-2</v>
      </c>
    </row>
    <row r="37" spans="13:18" x14ac:dyDescent="0.35">
      <c r="N37">
        <v>9</v>
      </c>
      <c r="O37">
        <f t="shared" ref="O37:O40" si="0">_xlfn.POISSON.DIST(N37,14.5,0)</f>
        <v>3.9380298128538695E-2</v>
      </c>
    </row>
    <row r="38" spans="13:18" x14ac:dyDescent="0.35">
      <c r="N38">
        <v>10</v>
      </c>
      <c r="O38">
        <f t="shared" si="0"/>
        <v>5.7101432286381142E-2</v>
      </c>
      <c r="Q38" t="s">
        <v>9</v>
      </c>
      <c r="R38">
        <f>O40+O39+O38+O37+O36</f>
        <v>0.28714607829334843</v>
      </c>
    </row>
    <row r="39" spans="13:18" x14ac:dyDescent="0.35">
      <c r="N39">
        <v>11</v>
      </c>
      <c r="O39">
        <f t="shared" si="0"/>
        <v>7.5270069832047842E-2</v>
      </c>
    </row>
    <row r="40" spans="13:18" x14ac:dyDescent="0.35">
      <c r="N40">
        <v>12</v>
      </c>
      <c r="O40">
        <f t="shared" si="0"/>
        <v>9.0951334380391172E-2</v>
      </c>
    </row>
    <row r="43" spans="13:18" x14ac:dyDescent="0.35">
      <c r="M43" t="s">
        <v>10</v>
      </c>
    </row>
    <row r="46" spans="13:18" x14ac:dyDescent="0.35">
      <c r="N46" t="s">
        <v>11</v>
      </c>
      <c r="O46">
        <f>2*14.5</f>
        <v>29</v>
      </c>
    </row>
    <row r="48" spans="13:18" x14ac:dyDescent="0.35">
      <c r="N48" t="s">
        <v>15</v>
      </c>
      <c r="O48">
        <f>_xlfn.POISSON.DIST(24,O46,0)</f>
        <v>5.1322322836707297E-2</v>
      </c>
    </row>
    <row r="49" spans="14:15" x14ac:dyDescent="0.35">
      <c r="N49" t="s">
        <v>14</v>
      </c>
      <c r="O49">
        <f>29^24/FACT(24) * EXP(-29)</f>
        <v>5.1322322836707311E-2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244A4-F5D4-4C68-82B6-F7C992FB9197}">
  <dimension ref="A7:S25"/>
  <sheetViews>
    <sheetView topLeftCell="L11" workbookViewId="0">
      <selection activeCell="S25" sqref="S25"/>
    </sheetView>
  </sheetViews>
  <sheetFormatPr baseColWidth="10" defaultRowHeight="14.5" x14ac:dyDescent="0.35"/>
  <cols>
    <col min="10" max="10" width="14.81640625" customWidth="1"/>
  </cols>
  <sheetData>
    <row r="7" spans="1:19" x14ac:dyDescent="0.35">
      <c r="A7" t="s">
        <v>0</v>
      </c>
      <c r="I7" t="s">
        <v>5</v>
      </c>
      <c r="R7" t="s">
        <v>7</v>
      </c>
    </row>
    <row r="10" spans="1:19" x14ac:dyDescent="0.35">
      <c r="B10">
        <f>_xlfn.POISSON.DIST(0,5.15,0)</f>
        <v>5.7994047268421414E-3</v>
      </c>
    </row>
    <row r="11" spans="1:19" x14ac:dyDescent="0.35">
      <c r="S11" t="s">
        <v>1</v>
      </c>
    </row>
    <row r="12" spans="1:19" x14ac:dyDescent="0.35">
      <c r="J12" t="s">
        <v>13</v>
      </c>
    </row>
    <row r="13" spans="1:19" x14ac:dyDescent="0.35">
      <c r="A13" t="s">
        <v>2</v>
      </c>
    </row>
    <row r="14" spans="1:19" x14ac:dyDescent="0.35">
      <c r="R14" t="s">
        <v>8</v>
      </c>
    </row>
    <row r="15" spans="1:19" x14ac:dyDescent="0.35">
      <c r="I15" t="s">
        <v>6</v>
      </c>
    </row>
    <row r="16" spans="1:19" x14ac:dyDescent="0.35">
      <c r="B16">
        <f>_xlfn.POISSON.DIST(0,5.15,0)</f>
        <v>5.7994047268421414E-3</v>
      </c>
    </row>
    <row r="17" spans="1:19" x14ac:dyDescent="0.35">
      <c r="B17" s="1">
        <f>1-B16</f>
        <v>0.99420059527315785</v>
      </c>
    </row>
    <row r="18" spans="1:19" x14ac:dyDescent="0.35">
      <c r="J18" t="s">
        <v>23</v>
      </c>
      <c r="K18">
        <v>350</v>
      </c>
      <c r="L18" t="s">
        <v>21</v>
      </c>
      <c r="N18" t="s">
        <v>20</v>
      </c>
      <c r="O18">
        <v>1</v>
      </c>
      <c r="P18" t="s">
        <v>21</v>
      </c>
    </row>
    <row r="19" spans="1:19" x14ac:dyDescent="0.35">
      <c r="A19" t="s">
        <v>3</v>
      </c>
      <c r="O19">
        <v>60</v>
      </c>
      <c r="P19" t="s">
        <v>22</v>
      </c>
      <c r="S19">
        <f>_xlfn.BINOM.DIST(8,10,1-_xlfn.POISSON.DIST(350,360,1),0)</f>
        <v>0.22148350722471138</v>
      </c>
    </row>
    <row r="20" spans="1:19" x14ac:dyDescent="0.35">
      <c r="J20" t="s">
        <v>24</v>
      </c>
      <c r="K20">
        <v>5.15</v>
      </c>
      <c r="L20" t="s">
        <v>22</v>
      </c>
    </row>
    <row r="21" spans="1:19" x14ac:dyDescent="0.35">
      <c r="E21" t="s">
        <v>19</v>
      </c>
      <c r="F21">
        <v>6</v>
      </c>
      <c r="K21">
        <f>5.15*60</f>
        <v>309</v>
      </c>
      <c r="L21" t="s">
        <v>25</v>
      </c>
      <c r="N21" s="1">
        <f>_xlfn.POISSON.DIST(K18,K21,1)</f>
        <v>0.98983079540486762</v>
      </c>
    </row>
    <row r="22" spans="1:19" x14ac:dyDescent="0.35">
      <c r="B22">
        <f>1-_xlfn.POISSON.DIST(F21-1,5.15,1)</f>
        <v>0.41034001431442202</v>
      </c>
      <c r="R22" t="s">
        <v>10</v>
      </c>
    </row>
    <row r="25" spans="1:19" x14ac:dyDescent="0.35">
      <c r="S25">
        <v>5.5599999999999997E-2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5365D-A98D-4AE1-87AF-34EAD86625D8}">
  <dimension ref="A10:K35"/>
  <sheetViews>
    <sheetView workbookViewId="0">
      <selection activeCell="B29" sqref="B29"/>
    </sheetView>
  </sheetViews>
  <sheetFormatPr baseColWidth="10" defaultRowHeight="14.5" x14ac:dyDescent="0.35"/>
  <sheetData>
    <row r="10" spans="1:11" x14ac:dyDescent="0.35">
      <c r="A10" t="s">
        <v>0</v>
      </c>
      <c r="J10" t="s">
        <v>6</v>
      </c>
    </row>
    <row r="13" spans="1:11" x14ac:dyDescent="0.35">
      <c r="K13" t="s">
        <v>26</v>
      </c>
    </row>
    <row r="15" spans="1:11" x14ac:dyDescent="0.35">
      <c r="B15" t="s">
        <v>13</v>
      </c>
    </row>
    <row r="18" spans="1:2" x14ac:dyDescent="0.35">
      <c r="A18" t="s">
        <v>2</v>
      </c>
    </row>
    <row r="23" spans="1:2" x14ac:dyDescent="0.35">
      <c r="B23" t="s">
        <v>1</v>
      </c>
    </row>
    <row r="26" spans="1:2" x14ac:dyDescent="0.35">
      <c r="A26" t="s">
        <v>3</v>
      </c>
    </row>
    <row r="29" spans="1:2" x14ac:dyDescent="0.35">
      <c r="B29">
        <f>_xlfn.BINOM.DIST(2,17,0.1883,0)</f>
        <v>0.21094670103879801</v>
      </c>
    </row>
    <row r="32" spans="1:2" x14ac:dyDescent="0.35">
      <c r="A32" t="s">
        <v>5</v>
      </c>
    </row>
    <row r="35" spans="2:2" x14ac:dyDescent="0.35">
      <c r="B35">
        <f>1-_xlfn.BINOM.DIST(4,18,0.1883,1)</f>
        <v>0.24063050751520021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E9CB5-E534-4F90-8536-FC5033C5AC41}">
  <dimension ref="A4:L26"/>
  <sheetViews>
    <sheetView zoomScale="97" workbookViewId="0">
      <selection activeCell="G18" sqref="G18"/>
    </sheetView>
  </sheetViews>
  <sheetFormatPr baseColWidth="10" defaultRowHeight="14.5" x14ac:dyDescent="0.35"/>
  <cols>
    <col min="10" max="10" width="11.54296875" customWidth="1"/>
    <col min="11" max="11" width="11.1796875" bestFit="1" customWidth="1"/>
  </cols>
  <sheetData>
    <row r="4" spans="1:12" x14ac:dyDescent="0.35">
      <c r="B4" t="s">
        <v>27</v>
      </c>
      <c r="C4" s="2">
        <v>0.9</v>
      </c>
    </row>
    <row r="6" spans="1:12" x14ac:dyDescent="0.35">
      <c r="A6" t="s">
        <v>0</v>
      </c>
      <c r="I6" t="s">
        <v>6</v>
      </c>
    </row>
    <row r="8" spans="1:12" x14ac:dyDescent="0.35">
      <c r="J8" t="s">
        <v>32</v>
      </c>
      <c r="K8">
        <f>_xlfn.BINOM.DIST.RANGE(7,C4,3,6)</f>
        <v>0.52152659999999984</v>
      </c>
    </row>
    <row r="11" spans="1:12" x14ac:dyDescent="0.35">
      <c r="I11" t="s">
        <v>7</v>
      </c>
    </row>
    <row r="13" spans="1:12" x14ac:dyDescent="0.35">
      <c r="A13" t="s">
        <v>2</v>
      </c>
      <c r="J13" t="s">
        <v>33</v>
      </c>
      <c r="K13" s="3">
        <f>1-E15</f>
        <v>0.87599709999999997</v>
      </c>
      <c r="L13" t="s">
        <v>34</v>
      </c>
    </row>
    <row r="14" spans="1:12" x14ac:dyDescent="0.35">
      <c r="K14" s="3">
        <f>1-_xlfn.BINOM.DIST(5,7,C4,0)</f>
        <v>0.87599709999999997</v>
      </c>
      <c r="L14" t="s">
        <v>35</v>
      </c>
    </row>
    <row r="15" spans="1:12" x14ac:dyDescent="0.35">
      <c r="B15" t="s">
        <v>28</v>
      </c>
      <c r="C15" t="s">
        <v>29</v>
      </c>
      <c r="E15" s="3">
        <f>_xlfn.BINOM.DIST(5,7,C4,)</f>
        <v>0.12400290000000001</v>
      </c>
    </row>
    <row r="16" spans="1:12" x14ac:dyDescent="0.35">
      <c r="I16" t="s">
        <v>8</v>
      </c>
    </row>
    <row r="18" spans="1:11" x14ac:dyDescent="0.35">
      <c r="J18" t="s">
        <v>33</v>
      </c>
      <c r="K18">
        <f>_xlfn.BINOM.DIST(2,7,C4,1)</f>
        <v>1.7649999999999944E-4</v>
      </c>
    </row>
    <row r="19" spans="1:11" x14ac:dyDescent="0.35">
      <c r="A19" t="s">
        <v>3</v>
      </c>
    </row>
    <row r="21" spans="1:11" x14ac:dyDescent="0.35">
      <c r="B21" t="s">
        <v>30</v>
      </c>
      <c r="C21" s="3">
        <f>_xlfn.BINOM.DIST(4,7,C4,1)</f>
        <v>2.569149999999995E-2</v>
      </c>
      <c r="I21" t="s">
        <v>10</v>
      </c>
    </row>
    <row r="23" spans="1:11" x14ac:dyDescent="0.35">
      <c r="J23" s="3">
        <f>SQRT(7*0.9*(1-0.9))</f>
        <v>0.79372539331937708</v>
      </c>
    </row>
    <row r="24" spans="1:11" x14ac:dyDescent="0.35">
      <c r="A24" t="s">
        <v>5</v>
      </c>
    </row>
    <row r="26" spans="1:11" x14ac:dyDescent="0.35">
      <c r="B26" t="s">
        <v>31</v>
      </c>
      <c r="C26" s="3">
        <f>1-_xlfn.BINOM.DIST(3,7,C4,1)</f>
        <v>0.99727200000000005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9E094-2DE2-48D9-9EA5-A2DE47C48AC8}">
  <dimension ref="A5:M23"/>
  <sheetViews>
    <sheetView tabSelected="1" topLeftCell="C14" zoomScale="110" workbookViewId="0">
      <selection activeCell="J26" sqref="J26"/>
    </sheetView>
  </sheetViews>
  <sheetFormatPr baseColWidth="10" defaultRowHeight="14.5" x14ac:dyDescent="0.35"/>
  <cols>
    <col min="2" max="2" width="13.54296875" customWidth="1"/>
  </cols>
  <sheetData>
    <row r="5" spans="1:13" x14ac:dyDescent="0.35">
      <c r="B5" t="s">
        <v>37</v>
      </c>
      <c r="C5">
        <v>18.399999999999999</v>
      </c>
    </row>
    <row r="8" spans="1:13" x14ac:dyDescent="0.35">
      <c r="A8" t="s">
        <v>0</v>
      </c>
      <c r="I8" t="s">
        <v>3</v>
      </c>
    </row>
    <row r="11" spans="1:13" x14ac:dyDescent="0.35">
      <c r="B11" t="s">
        <v>36</v>
      </c>
      <c r="C11">
        <v>13</v>
      </c>
      <c r="E11" s="4">
        <f>1-_xlfn.POISSON.DIST(C11-1,18.4,1)</f>
        <v>0.92209185685732453</v>
      </c>
      <c r="J11" t="s">
        <v>11</v>
      </c>
      <c r="K11">
        <f>K12*K13</f>
        <v>73.599999999999994</v>
      </c>
      <c r="M11">
        <f>_xlfn.POISSON.DIST(K14-1,K11,1)</f>
        <v>3.5466614008345859E-2</v>
      </c>
    </row>
    <row r="12" spans="1:13" x14ac:dyDescent="0.35">
      <c r="J12" t="s">
        <v>38</v>
      </c>
      <c r="K12">
        <v>18.399999999999999</v>
      </c>
      <c r="M12" s="4">
        <f>1-M11</f>
        <v>0.96453338599165417</v>
      </c>
    </row>
    <row r="13" spans="1:13" x14ac:dyDescent="0.35">
      <c r="A13" t="s">
        <v>2</v>
      </c>
      <c r="J13" t="s">
        <v>39</v>
      </c>
      <c r="K13">
        <v>4</v>
      </c>
    </row>
    <row r="14" spans="1:13" x14ac:dyDescent="0.35">
      <c r="J14" t="s">
        <v>36</v>
      </c>
      <c r="K14">
        <v>59</v>
      </c>
    </row>
    <row r="16" spans="1:13" x14ac:dyDescent="0.35">
      <c r="B16">
        <v>6</v>
      </c>
      <c r="C16">
        <f>_xlfn.POISSON.DIST(B16,18.4,0)</f>
        <v>5.5024483495803454E-4</v>
      </c>
    </row>
    <row r="17" spans="2:10" x14ac:dyDescent="0.35">
      <c r="B17">
        <v>7</v>
      </c>
      <c r="C17">
        <f t="shared" ref="C17:C23" si="0">_xlfn.POISSON.DIST(B17,18.4,0)</f>
        <v>1.44635785188969E-3</v>
      </c>
      <c r="I17" t="s">
        <v>5</v>
      </c>
    </row>
    <row r="18" spans="2:10" x14ac:dyDescent="0.35">
      <c r="B18">
        <v>8</v>
      </c>
      <c r="C18">
        <f t="shared" si="0"/>
        <v>3.3266230593462865E-3</v>
      </c>
    </row>
    <row r="19" spans="2:10" x14ac:dyDescent="0.35">
      <c r="B19">
        <v>9</v>
      </c>
      <c r="C19">
        <f t="shared" si="0"/>
        <v>6.8010960324412974E-3</v>
      </c>
      <c r="E19" t="s">
        <v>9</v>
      </c>
    </row>
    <row r="20" spans="2:10" x14ac:dyDescent="0.35">
      <c r="B20">
        <v>10</v>
      </c>
      <c r="C20">
        <f t="shared" si="0"/>
        <v>1.251401669969197E-2</v>
      </c>
      <c r="E20" s="4">
        <f>SUM(C16:C23)</f>
        <v>0.12309640493614445</v>
      </c>
      <c r="J20">
        <f>_xlfn.EXPON.DIST(6/60,18.4,1)</f>
        <v>0.84118257389307927</v>
      </c>
    </row>
    <row r="21" spans="2:10" x14ac:dyDescent="0.35">
      <c r="B21">
        <v>11</v>
      </c>
      <c r="C21">
        <f t="shared" si="0"/>
        <v>2.0932537024939298E-2</v>
      </c>
      <c r="J21" s="4">
        <f>1-J20</f>
        <v>0.15881742610692073</v>
      </c>
    </row>
    <row r="22" spans="2:10" x14ac:dyDescent="0.35">
      <c r="B22">
        <v>12</v>
      </c>
      <c r="C22">
        <f t="shared" si="0"/>
        <v>3.2096556771573651E-2</v>
      </c>
    </row>
    <row r="23" spans="2:10" x14ac:dyDescent="0.35">
      <c r="B23">
        <v>13</v>
      </c>
      <c r="C23">
        <f t="shared" si="0"/>
        <v>4.5428972661304218E-2</v>
      </c>
      <c r="I23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Distr1</vt:lpstr>
      <vt:lpstr>Distr2</vt:lpstr>
      <vt:lpstr>Distr3</vt:lpstr>
      <vt:lpstr>DU.1</vt:lpstr>
      <vt:lpstr>PAC1.2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Frent</dc:creator>
  <cp:lastModifiedBy>David Frent</cp:lastModifiedBy>
  <dcterms:created xsi:type="dcterms:W3CDTF">2023-10-17T08:05:32Z</dcterms:created>
  <dcterms:modified xsi:type="dcterms:W3CDTF">2024-01-28T15:25:14Z</dcterms:modified>
</cp:coreProperties>
</file>