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e62968b752914e/Escritorio/Estadística/"/>
    </mc:Choice>
  </mc:AlternateContent>
  <xr:revisionPtr revIDLastSave="567" documentId="13_ncr:1_{9EFCCA6A-9F69-49AA-9A1D-D4D60483D8A9}" xr6:coauthVersionLast="47" xr6:coauthVersionMax="47" xr10:uidLastSave="{CDBE64ED-52CB-44A6-AAD2-707091DCDA67}"/>
  <bookViews>
    <workbookView xWindow="-110" yWindow="-110" windowWidth="19420" windowHeight="10300" activeTab="3" xr2:uid="{280C655F-8444-45E0-ABB7-83E7BD581C96}"/>
  </bookViews>
  <sheets>
    <sheet name="IC1" sheetId="1" r:id="rId1"/>
    <sheet name="IC2" sheetId="2" r:id="rId2"/>
    <sheet name="IC3" sheetId="3" r:id="rId3"/>
    <sheet name="IC1_V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4" l="1"/>
  <c r="J27" i="4"/>
  <c r="M24" i="4" s="1"/>
  <c r="J27" i="1"/>
  <c r="J20" i="4"/>
  <c r="J19" i="4"/>
  <c r="I14" i="4"/>
  <c r="J10" i="4"/>
  <c r="K30" i="1"/>
  <c r="N26" i="1" s="1"/>
  <c r="E6" i="2"/>
  <c r="C6" i="2"/>
  <c r="Q37" i="3"/>
  <c r="Q36" i="3"/>
  <c r="S39" i="3"/>
  <c r="W31" i="3"/>
  <c r="W30" i="3"/>
  <c r="Q25" i="3"/>
  <c r="Q24" i="3"/>
  <c r="K22" i="3"/>
  <c r="K21" i="3"/>
  <c r="J17" i="3"/>
  <c r="C26" i="3"/>
  <c r="T33" i="1"/>
  <c r="V35" i="1"/>
  <c r="S26" i="1"/>
  <c r="V25" i="1" s="1"/>
  <c r="X25" i="1" s="1"/>
  <c r="S20" i="1"/>
  <c r="J17" i="1"/>
  <c r="K22" i="1" s="1"/>
  <c r="K12" i="1"/>
  <c r="C25" i="1"/>
  <c r="E8" i="1"/>
  <c r="K21" i="1" l="1"/>
</calcChain>
</file>

<file path=xl/sharedStrings.xml><?xml version="1.0" encoding="utf-8"?>
<sst xmlns="http://schemas.openxmlformats.org/spreadsheetml/2006/main" count="115" uniqueCount="79">
  <si>
    <t>1.</t>
  </si>
  <si>
    <t>n =</t>
  </si>
  <si>
    <t>!x</t>
  </si>
  <si>
    <t>^S o S</t>
  </si>
  <si>
    <t>alpha</t>
  </si>
  <si>
    <t>lvl confianza</t>
  </si>
  <si>
    <t>mitjana poblacional</t>
  </si>
  <si>
    <t>2.</t>
  </si>
  <si>
    <t>Linea</t>
  </si>
  <si>
    <t>3.</t>
  </si>
  <si>
    <t>t de student</t>
  </si>
  <si>
    <t>4.</t>
  </si>
  <si>
    <t>n-1</t>
  </si>
  <si>
    <t>5.</t>
  </si>
  <si>
    <t>aplha/2</t>
  </si>
  <si>
    <r>
      <t>t</t>
    </r>
    <r>
      <rPr>
        <sz val="11"/>
        <color theme="1"/>
        <rFont val="Calibri"/>
        <family val="2"/>
      </rPr>
      <t>α/2</t>
    </r>
  </si>
  <si>
    <t>6.</t>
  </si>
  <si>
    <t>7.</t>
  </si>
  <si>
    <t>Extr. Inf</t>
  </si>
  <si>
    <t>Extr. Sup</t>
  </si>
  <si>
    <t>Extr. Inf (-)</t>
  </si>
  <si>
    <t>Extr. Sup (+)</t>
  </si>
  <si>
    <t>8.</t>
  </si>
  <si>
    <t>Prec. Interv</t>
  </si>
  <si>
    <r>
      <t>lvl conf. (1-</t>
    </r>
    <r>
      <rPr>
        <sz val="11"/>
        <color theme="1"/>
        <rFont val="Calibri"/>
        <family val="2"/>
      </rPr>
      <t>α)</t>
    </r>
  </si>
  <si>
    <t>α/2</t>
  </si>
  <si>
    <r>
      <t>2*</t>
    </r>
    <r>
      <rPr>
        <sz val="11"/>
        <color theme="1"/>
        <rFont val="Calibri"/>
        <family val="2"/>
      </rPr>
      <t>α</t>
    </r>
  </si>
  <si>
    <t>9.</t>
  </si>
  <si>
    <t>desviación poblacional</t>
  </si>
  <si>
    <t>10.</t>
  </si>
  <si>
    <t>khi quadrat</t>
  </si>
  <si>
    <t>11.</t>
  </si>
  <si>
    <t>12.</t>
  </si>
  <si>
    <r>
      <t>1-</t>
    </r>
    <r>
      <rPr>
        <sz val="11"/>
        <color theme="1"/>
        <rFont val="Calibri"/>
        <family val="2"/>
      </rPr>
      <t>α</t>
    </r>
  </si>
  <si>
    <t>α</t>
  </si>
  <si>
    <t>1-α/2</t>
  </si>
  <si>
    <t>&lt;- Tablas</t>
  </si>
  <si>
    <t>&lt;- tablas</t>
  </si>
  <si>
    <t>X^2(1-α/2)</t>
  </si>
  <si>
    <t>X^2(α/2)</t>
  </si>
  <si>
    <t>13.</t>
  </si>
  <si>
    <t>normal estándar</t>
  </si>
  <si>
    <t>diff mitjanes poblacionals</t>
  </si>
  <si>
    <t>^S1 o S1</t>
  </si>
  <si>
    <t>^S2 o S2</t>
  </si>
  <si>
    <t>Normal</t>
  </si>
  <si>
    <t>1-α</t>
  </si>
  <si>
    <t>Zα/2</t>
  </si>
  <si>
    <t>&lt;- Tabla</t>
  </si>
  <si>
    <t>quocient variànces</t>
  </si>
  <si>
    <t>F fisher</t>
  </si>
  <si>
    <t>F petit</t>
  </si>
  <si>
    <t>F gran</t>
  </si>
  <si>
    <t>n1 -1</t>
  </si>
  <si>
    <t>n2 -1</t>
  </si>
  <si>
    <t>F1-α/2</t>
  </si>
  <si>
    <t>Fα/2</t>
  </si>
  <si>
    <t>^S2^2/^S1^2</t>
  </si>
  <si>
    <t>mu-sigma no se tocan</t>
  </si>
  <si>
    <t>p1</t>
  </si>
  <si>
    <t>p2</t>
  </si>
  <si>
    <t>n-1 =</t>
  </si>
  <si>
    <t>n1 =</t>
  </si>
  <si>
    <t>n2 =</t>
  </si>
  <si>
    <t>^S1 o S1 =</t>
  </si>
  <si>
    <t>^S2 o S2 =</t>
  </si>
  <si>
    <t>!x1 =</t>
  </si>
  <si>
    <t>!x2 =</t>
  </si>
  <si>
    <t>α =</t>
  </si>
  <si>
    <t>!X =</t>
  </si>
  <si>
    <t>S o ^S =</t>
  </si>
  <si>
    <t>T-Student</t>
  </si>
  <si>
    <t xml:space="preserve"> α =</t>
  </si>
  <si>
    <r>
      <t>t(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/2) =</t>
    </r>
  </si>
  <si>
    <t>α/2 =</t>
  </si>
  <si>
    <t>Extr Inf</t>
  </si>
  <si>
    <t>Extr Sup</t>
  </si>
  <si>
    <t>Prec Interv =</t>
  </si>
  <si>
    <t>2*α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</si>
</sst>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38.png"/><Relationship Id="rId18" Type="http://schemas.openxmlformats.org/officeDocument/2006/relationships/image" Target="../media/image4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12" Type="http://schemas.openxmlformats.org/officeDocument/2006/relationships/image" Target="../media/image37.png"/><Relationship Id="rId17" Type="http://schemas.openxmlformats.org/officeDocument/2006/relationships/image" Target="../media/image42.png"/><Relationship Id="rId2" Type="http://schemas.openxmlformats.org/officeDocument/2006/relationships/image" Target="../media/image27.png"/><Relationship Id="rId16" Type="http://schemas.openxmlformats.org/officeDocument/2006/relationships/image" Target="../media/image41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5" Type="http://schemas.openxmlformats.org/officeDocument/2006/relationships/image" Target="../media/image30.png"/><Relationship Id="rId15" Type="http://schemas.openxmlformats.org/officeDocument/2006/relationships/image" Target="../media/image40.png"/><Relationship Id="rId10" Type="http://schemas.openxmlformats.org/officeDocument/2006/relationships/image" Target="../media/image35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Relationship Id="rId14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13" Type="http://schemas.openxmlformats.org/officeDocument/2006/relationships/image" Target="../media/image56.png"/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12" Type="http://schemas.openxmlformats.org/officeDocument/2006/relationships/image" Target="../media/image55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11" Type="http://schemas.openxmlformats.org/officeDocument/2006/relationships/image" Target="../media/image54.png"/><Relationship Id="rId5" Type="http://schemas.openxmlformats.org/officeDocument/2006/relationships/image" Target="../media/image48.png"/><Relationship Id="rId10" Type="http://schemas.openxmlformats.org/officeDocument/2006/relationships/image" Target="../media/image53.png"/><Relationship Id="rId4" Type="http://schemas.openxmlformats.org/officeDocument/2006/relationships/image" Target="../media/image47.png"/><Relationship Id="rId9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686109</xdr:colOff>
      <xdr:row>4</xdr:row>
      <xdr:rowOff>12739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98B730-07E4-3E25-AF33-278BD0514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0109" cy="749339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8</xdr:row>
      <xdr:rowOff>152400</xdr:rowOff>
    </xdr:from>
    <xdr:to>
      <xdr:col>2</xdr:col>
      <xdr:colOff>577948</xdr:colOff>
      <xdr:row>10</xdr:row>
      <xdr:rowOff>101616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C5F12E-587C-5D3B-2FEA-5E964B0E1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0" y="1625600"/>
          <a:ext cx="1898748" cy="31751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13</xdr:row>
      <xdr:rowOff>12700</xdr:rowOff>
    </xdr:from>
    <xdr:to>
      <xdr:col>6</xdr:col>
      <xdr:colOff>70078</xdr:colOff>
      <xdr:row>14</xdr:row>
      <xdr:rowOff>133366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13ED17D-EF5B-7B2D-AF2F-3002F3D51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2406650"/>
          <a:ext cx="4432528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16</xdr:row>
      <xdr:rowOff>171450</xdr:rowOff>
    </xdr:from>
    <xdr:to>
      <xdr:col>6</xdr:col>
      <xdr:colOff>209786</xdr:colOff>
      <xdr:row>18</xdr:row>
      <xdr:rowOff>107966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A1E39E7-159A-1852-FC4E-3800C6495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3117850"/>
          <a:ext cx="459128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22</xdr:row>
      <xdr:rowOff>12700</xdr:rowOff>
    </xdr:from>
    <xdr:to>
      <xdr:col>6</xdr:col>
      <xdr:colOff>266937</xdr:colOff>
      <xdr:row>23</xdr:row>
      <xdr:rowOff>107964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EE5BAC-0926-1C70-AE93-BB2524460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250" y="4064000"/>
          <a:ext cx="4616687" cy="279414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8</xdr:row>
      <xdr:rowOff>114300</xdr:rowOff>
    </xdr:from>
    <xdr:to>
      <xdr:col>15</xdr:col>
      <xdr:colOff>38374</xdr:colOff>
      <xdr:row>10</xdr:row>
      <xdr:rowOff>114319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583C6D6-570C-2B40-0576-1FDF30437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42050" y="1587500"/>
          <a:ext cx="5340624" cy="368319"/>
        </a:xfrm>
        <a:prstGeom prst="rect">
          <a:avLst/>
        </a:prstGeom>
      </xdr:spPr>
    </xdr:pic>
    <xdr:clientData/>
  </xdr:twoCellAnchor>
  <xdr:twoCellAnchor editAs="oneCell">
    <xdr:from>
      <xdr:col>8</xdr:col>
      <xdr:colOff>279400</xdr:colOff>
      <xdr:row>13</xdr:row>
      <xdr:rowOff>146050</xdr:rowOff>
    </xdr:from>
    <xdr:to>
      <xdr:col>10</xdr:col>
      <xdr:colOff>666851</xdr:colOff>
      <xdr:row>15</xdr:row>
      <xdr:rowOff>114317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6731EAD-AAB0-1F25-7171-DEF383A8A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75400" y="2540000"/>
          <a:ext cx="1974951" cy="336567"/>
        </a:xfrm>
        <a:prstGeom prst="rect">
          <a:avLst/>
        </a:prstGeom>
      </xdr:spPr>
    </xdr:pic>
    <xdr:clientData/>
  </xdr:twoCellAnchor>
  <xdr:twoCellAnchor editAs="oneCell">
    <xdr:from>
      <xdr:col>5</xdr:col>
      <xdr:colOff>209549</xdr:colOff>
      <xdr:row>4</xdr:row>
      <xdr:rowOff>139700</xdr:rowOff>
    </xdr:from>
    <xdr:to>
      <xdr:col>15</xdr:col>
      <xdr:colOff>86700</xdr:colOff>
      <xdr:row>8</xdr:row>
      <xdr:rowOff>12700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4B7E0D-021D-473C-F425-3D933AE16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19549" y="876300"/>
          <a:ext cx="7611451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184150</xdr:colOff>
      <xdr:row>17</xdr:row>
      <xdr:rowOff>152400</xdr:rowOff>
    </xdr:from>
    <xdr:to>
      <xdr:col>10</xdr:col>
      <xdr:colOff>482697</xdr:colOff>
      <xdr:row>19</xdr:row>
      <xdr:rowOff>82565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DA367DC-DBFC-A20C-B71D-C51571BEF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80150" y="3282950"/>
          <a:ext cx="1886047" cy="29846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13</xdr:row>
      <xdr:rowOff>146050</xdr:rowOff>
    </xdr:from>
    <xdr:to>
      <xdr:col>11</xdr:col>
      <xdr:colOff>603278</xdr:colOff>
      <xdr:row>16</xdr:row>
      <xdr:rowOff>57174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3942C73-B25D-DFE9-2644-76DD9A4B5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39150" y="2540000"/>
          <a:ext cx="546128" cy="463574"/>
        </a:xfrm>
        <a:prstGeom prst="rect">
          <a:avLst/>
        </a:prstGeom>
      </xdr:spPr>
    </xdr:pic>
    <xdr:clientData/>
  </xdr:twoCellAnchor>
  <xdr:twoCellAnchor editAs="oneCell">
    <xdr:from>
      <xdr:col>11</xdr:col>
      <xdr:colOff>165100</xdr:colOff>
      <xdr:row>17</xdr:row>
      <xdr:rowOff>63500</xdr:rowOff>
    </xdr:from>
    <xdr:to>
      <xdr:col>12</xdr:col>
      <xdr:colOff>184190</xdr:colOff>
      <xdr:row>19</xdr:row>
      <xdr:rowOff>133373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AB8CCC2-67B8-0BF7-0BD5-B75318852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47100" y="3194050"/>
          <a:ext cx="781090" cy="438173"/>
        </a:xfrm>
        <a:prstGeom prst="rect">
          <a:avLst/>
        </a:prstGeom>
      </xdr:spPr>
    </xdr:pic>
    <xdr:clientData/>
  </xdr:twoCellAnchor>
  <xdr:twoCellAnchor editAs="oneCell">
    <xdr:from>
      <xdr:col>8</xdr:col>
      <xdr:colOff>234950</xdr:colOff>
      <xdr:row>22</xdr:row>
      <xdr:rowOff>139700</xdr:rowOff>
    </xdr:from>
    <xdr:to>
      <xdr:col>14</xdr:col>
      <xdr:colOff>254000</xdr:colOff>
      <xdr:row>24</xdr:row>
      <xdr:rowOff>35631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5227BF1-D84E-461E-A896-311A4F204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30950" y="4191000"/>
          <a:ext cx="4705350" cy="264231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209550</xdr:colOff>
      <xdr:row>9</xdr:row>
      <xdr:rowOff>6350</xdr:rowOff>
    </xdr:from>
    <xdr:to>
      <xdr:col>22</xdr:col>
      <xdr:colOff>597155</xdr:colOff>
      <xdr:row>10</xdr:row>
      <xdr:rowOff>107965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A9971D2-97BD-4122-4062-EEB50F4C8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515850" y="1663700"/>
          <a:ext cx="4959605" cy="285765"/>
        </a:xfrm>
        <a:prstGeom prst="rect">
          <a:avLst/>
        </a:prstGeom>
      </xdr:spPr>
    </xdr:pic>
    <xdr:clientData/>
  </xdr:twoCellAnchor>
  <xdr:twoCellAnchor editAs="oneCell">
    <xdr:from>
      <xdr:col>16</xdr:col>
      <xdr:colOff>273050</xdr:colOff>
      <xdr:row>12</xdr:row>
      <xdr:rowOff>152400</xdr:rowOff>
    </xdr:from>
    <xdr:to>
      <xdr:col>21</xdr:col>
      <xdr:colOff>597112</xdr:colOff>
      <xdr:row>14</xdr:row>
      <xdr:rowOff>88916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3375A4D-BE9D-BB8F-22B7-E37893889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579350" y="2362200"/>
          <a:ext cx="4134062" cy="304816"/>
        </a:xfrm>
        <a:prstGeom prst="rect">
          <a:avLst/>
        </a:prstGeom>
      </xdr:spPr>
    </xdr:pic>
    <xdr:clientData/>
  </xdr:twoCellAnchor>
  <xdr:twoCellAnchor editAs="oneCell">
    <xdr:from>
      <xdr:col>16</xdr:col>
      <xdr:colOff>273050</xdr:colOff>
      <xdr:row>17</xdr:row>
      <xdr:rowOff>19050</xdr:rowOff>
    </xdr:from>
    <xdr:to>
      <xdr:col>22</xdr:col>
      <xdr:colOff>254234</xdr:colOff>
      <xdr:row>18</xdr:row>
      <xdr:rowOff>139716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2D8C2A0-6B4A-26F1-E68A-020EBB47D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579350" y="3149600"/>
          <a:ext cx="4553184" cy="304816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20</xdr:row>
      <xdr:rowOff>133350</xdr:rowOff>
    </xdr:from>
    <xdr:to>
      <xdr:col>23</xdr:col>
      <xdr:colOff>355880</xdr:colOff>
      <xdr:row>23</xdr:row>
      <xdr:rowOff>114327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1DFE967-4352-CDF0-F2EB-E04597BD0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553950" y="3816350"/>
          <a:ext cx="5442230" cy="533427"/>
        </a:xfrm>
        <a:prstGeom prst="rect">
          <a:avLst/>
        </a:prstGeom>
      </xdr:spPr>
    </xdr:pic>
    <xdr:clientData/>
  </xdr:twoCellAnchor>
  <xdr:twoCellAnchor editAs="oneCell">
    <xdr:from>
      <xdr:col>15</xdr:col>
      <xdr:colOff>730250</xdr:colOff>
      <xdr:row>5</xdr:row>
      <xdr:rowOff>139700</xdr:rowOff>
    </xdr:from>
    <xdr:to>
      <xdr:col>25</xdr:col>
      <xdr:colOff>44806</xdr:colOff>
      <xdr:row>8</xdr:row>
      <xdr:rowOff>21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37AEB49-1F86-0B2C-22BF-0B0D2FBF3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274550" y="1060450"/>
          <a:ext cx="6934556" cy="412771"/>
        </a:xfrm>
        <a:prstGeom prst="rect">
          <a:avLst/>
        </a:prstGeom>
      </xdr:spPr>
    </xdr:pic>
    <xdr:clientData/>
  </xdr:twoCellAnchor>
  <xdr:twoCellAnchor editAs="oneCell">
    <xdr:from>
      <xdr:col>19</xdr:col>
      <xdr:colOff>209550</xdr:colOff>
      <xdr:row>33</xdr:row>
      <xdr:rowOff>146050</xdr:rowOff>
    </xdr:from>
    <xdr:to>
      <xdr:col>19</xdr:col>
      <xdr:colOff>749328</xdr:colOff>
      <xdr:row>36</xdr:row>
      <xdr:rowOff>120677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A5FFC96-FCA1-934A-F1A2-CC466D32C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801850" y="6223000"/>
          <a:ext cx="539778" cy="527077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31</xdr:row>
      <xdr:rowOff>133350</xdr:rowOff>
    </xdr:from>
    <xdr:to>
      <xdr:col>18</xdr:col>
      <xdr:colOff>31</xdr:colOff>
      <xdr:row>34</xdr:row>
      <xdr:rowOff>82576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C12FC0ED-D021-68B8-1DBA-948BD135A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220700" y="5842000"/>
          <a:ext cx="609631" cy="501676"/>
        </a:xfrm>
        <a:prstGeom prst="rect">
          <a:avLst/>
        </a:prstGeom>
      </xdr:spPr>
    </xdr:pic>
    <xdr:clientData/>
  </xdr:twoCellAnchor>
  <xdr:twoCellAnchor editAs="oneCell">
    <xdr:from>
      <xdr:col>16</xdr:col>
      <xdr:colOff>317500</xdr:colOff>
      <xdr:row>29</xdr:row>
      <xdr:rowOff>19050</xdr:rowOff>
    </xdr:from>
    <xdr:to>
      <xdr:col>22</xdr:col>
      <xdr:colOff>476493</xdr:colOff>
      <xdr:row>31</xdr:row>
      <xdr:rowOff>6368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F8B739A-698D-A8EA-E48B-F3D075363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3800" y="5359400"/>
          <a:ext cx="4730993" cy="3556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393700</xdr:colOff>
      <xdr:row>3</xdr:row>
      <xdr:rowOff>147437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A4E3C0-7588-2705-266E-34CFCFAD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94400" cy="699887"/>
        </a:xfrm>
        <a:prstGeom prst="rect">
          <a:avLst/>
        </a:prstGeom>
      </xdr:spPr>
    </xdr:pic>
    <xdr:clientData/>
  </xdr:twoCellAnchor>
  <xdr:twoCellAnchor editAs="oneCell">
    <xdr:from>
      <xdr:col>0</xdr:col>
      <xdr:colOff>330200</xdr:colOff>
      <xdr:row>8</xdr:row>
      <xdr:rowOff>6350</xdr:rowOff>
    </xdr:from>
    <xdr:to>
      <xdr:col>2</xdr:col>
      <xdr:colOff>362044</xdr:colOff>
      <xdr:row>9</xdr:row>
      <xdr:rowOff>127016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7591D38-C684-111C-4537-958AD2DD0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1479550"/>
          <a:ext cx="1822544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565150</xdr:colOff>
      <xdr:row>10</xdr:row>
      <xdr:rowOff>31750</xdr:rowOff>
    </xdr:from>
    <xdr:to>
      <xdr:col>5</xdr:col>
      <xdr:colOff>228600</xdr:colOff>
      <xdr:row>11</xdr:row>
      <xdr:rowOff>47579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5765BF-E411-84B9-B8F9-4032C5B04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150" y="1873250"/>
          <a:ext cx="3740150" cy="19997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12</xdr:row>
      <xdr:rowOff>177800</xdr:rowOff>
    </xdr:from>
    <xdr:to>
      <xdr:col>5</xdr:col>
      <xdr:colOff>347439</xdr:colOff>
      <xdr:row>14</xdr:row>
      <xdr:rowOff>139700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9C44A9-FE99-A592-4492-A7204EE11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2387600"/>
          <a:ext cx="4233639" cy="3302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17</xdr:row>
      <xdr:rowOff>0</xdr:rowOff>
    </xdr:from>
    <xdr:to>
      <xdr:col>5</xdr:col>
      <xdr:colOff>730485</xdr:colOff>
      <xdr:row>18</xdr:row>
      <xdr:rowOff>133366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85BFE42-354D-393A-15BD-0B074A0E4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600" y="3130550"/>
          <a:ext cx="4578585" cy="3175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6830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F57644-51AA-91B0-E556-8B4063324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02830" cy="86995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8</xdr:row>
      <xdr:rowOff>177800</xdr:rowOff>
    </xdr:from>
    <xdr:to>
      <xdr:col>2</xdr:col>
      <xdr:colOff>647795</xdr:colOff>
      <xdr:row>10</xdr:row>
      <xdr:rowOff>165118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8BD7E1-6521-73B3-09B5-45B45AF3E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0" y="1651000"/>
          <a:ext cx="1854295" cy="355618"/>
        </a:xfrm>
        <a:prstGeom prst="rect">
          <a:avLst/>
        </a:prstGeom>
      </xdr:spPr>
    </xdr:pic>
    <xdr:clientData/>
  </xdr:twoCellAnchor>
  <xdr:twoCellAnchor editAs="oneCell">
    <xdr:from>
      <xdr:col>0</xdr:col>
      <xdr:colOff>260350</xdr:colOff>
      <xdr:row>13</xdr:row>
      <xdr:rowOff>146050</xdr:rowOff>
    </xdr:from>
    <xdr:to>
      <xdr:col>6</xdr:col>
      <xdr:colOff>57375</xdr:colOff>
      <xdr:row>15</xdr:row>
      <xdr:rowOff>133368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DFA899-0B3B-62AE-318C-4F554460D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" y="2540000"/>
          <a:ext cx="4369025" cy="355618"/>
        </a:xfrm>
        <a:prstGeom prst="rect">
          <a:avLst/>
        </a:prstGeom>
      </xdr:spPr>
    </xdr:pic>
    <xdr:clientData/>
  </xdr:twoCellAnchor>
  <xdr:twoCellAnchor editAs="oneCell">
    <xdr:from>
      <xdr:col>3</xdr:col>
      <xdr:colOff>488950</xdr:colOff>
      <xdr:row>8</xdr:row>
      <xdr:rowOff>19051</xdr:rowOff>
    </xdr:from>
    <xdr:to>
      <xdr:col>12</xdr:col>
      <xdr:colOff>133618</xdr:colOff>
      <xdr:row>10</xdr:row>
      <xdr:rowOff>76201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EEC0AB7-83EA-761A-4C12-005F2A47B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74950" y="1492251"/>
          <a:ext cx="6502668" cy="42545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17</xdr:row>
      <xdr:rowOff>120650</xdr:rowOff>
    </xdr:from>
    <xdr:to>
      <xdr:col>6</xdr:col>
      <xdr:colOff>228834</xdr:colOff>
      <xdr:row>19</xdr:row>
      <xdr:rowOff>133370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D5883FE-81A1-B78D-B232-FAB30C088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00" y="3251200"/>
          <a:ext cx="4546834" cy="381020"/>
        </a:xfrm>
        <a:prstGeom prst="rect">
          <a:avLst/>
        </a:prstGeom>
      </xdr:spPr>
    </xdr:pic>
    <xdr:clientData/>
  </xdr:twoCellAnchor>
  <xdr:twoCellAnchor editAs="oneCell">
    <xdr:from>
      <xdr:col>0</xdr:col>
      <xdr:colOff>260350</xdr:colOff>
      <xdr:row>21</xdr:row>
      <xdr:rowOff>152400</xdr:rowOff>
    </xdr:from>
    <xdr:to>
      <xdr:col>6</xdr:col>
      <xdr:colOff>527299</xdr:colOff>
      <xdr:row>23</xdr:row>
      <xdr:rowOff>165120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3C3DCE0-36B3-6D30-A556-36F540AFA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350" y="4019550"/>
          <a:ext cx="4838949" cy="381020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13</xdr:row>
      <xdr:rowOff>12700</xdr:rowOff>
    </xdr:from>
    <xdr:to>
      <xdr:col>10</xdr:col>
      <xdr:colOff>673197</xdr:colOff>
      <xdr:row>15</xdr:row>
      <xdr:rowOff>6369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36E30B1-C91A-83C8-1FE8-29BBE71E2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00800" y="2406650"/>
          <a:ext cx="1892397" cy="361969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13</xdr:row>
      <xdr:rowOff>25400</xdr:rowOff>
    </xdr:from>
    <xdr:to>
      <xdr:col>12</xdr:col>
      <xdr:colOff>298498</xdr:colOff>
      <xdr:row>16</xdr:row>
      <xdr:rowOff>82581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182E064-5662-8D1E-AFAD-DEC68C516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02650" y="2419350"/>
          <a:ext cx="939848" cy="609631"/>
        </a:xfrm>
        <a:prstGeom prst="rect">
          <a:avLst/>
        </a:prstGeom>
      </xdr:spPr>
    </xdr:pic>
    <xdr:clientData/>
  </xdr:twoCellAnchor>
  <xdr:twoCellAnchor editAs="oneCell">
    <xdr:from>
      <xdr:col>8</xdr:col>
      <xdr:colOff>241300</xdr:colOff>
      <xdr:row>17</xdr:row>
      <xdr:rowOff>177800</xdr:rowOff>
    </xdr:from>
    <xdr:to>
      <xdr:col>10</xdr:col>
      <xdr:colOff>495391</xdr:colOff>
      <xdr:row>19</xdr:row>
      <xdr:rowOff>88914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91A43CF-BFB8-6418-EB99-27E48C632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7300" y="3308350"/>
          <a:ext cx="1778091" cy="279414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17</xdr:row>
      <xdr:rowOff>171450</xdr:rowOff>
    </xdr:from>
    <xdr:to>
      <xdr:col>13</xdr:col>
      <xdr:colOff>73</xdr:colOff>
      <xdr:row>21</xdr:row>
      <xdr:rowOff>12730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A343272-2602-8AF3-87B0-DE318686C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89950" y="3302000"/>
          <a:ext cx="1416123" cy="577880"/>
        </a:xfrm>
        <a:prstGeom prst="rect">
          <a:avLst/>
        </a:prstGeom>
      </xdr:spPr>
    </xdr:pic>
    <xdr:clientData/>
  </xdr:twoCellAnchor>
  <xdr:twoCellAnchor editAs="oneCell">
    <xdr:from>
      <xdr:col>14</xdr:col>
      <xdr:colOff>234950</xdr:colOff>
      <xdr:row>5</xdr:row>
      <xdr:rowOff>133350</xdr:rowOff>
    </xdr:from>
    <xdr:to>
      <xdr:col>22</xdr:col>
      <xdr:colOff>19355</xdr:colOff>
      <xdr:row>9</xdr:row>
      <xdr:rowOff>82585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C81986F-FEB9-4D8F-DFEE-F1AC095E0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02950" y="1054100"/>
          <a:ext cx="5931205" cy="685835"/>
        </a:xfrm>
        <a:prstGeom prst="rect">
          <a:avLst/>
        </a:prstGeom>
      </xdr:spPr>
    </xdr:pic>
    <xdr:clientData/>
  </xdr:twoCellAnchor>
  <xdr:twoCellAnchor editAs="oneCell">
    <xdr:from>
      <xdr:col>14</xdr:col>
      <xdr:colOff>222250</xdr:colOff>
      <xdr:row>11</xdr:row>
      <xdr:rowOff>114300</xdr:rowOff>
    </xdr:from>
    <xdr:to>
      <xdr:col>19</xdr:col>
      <xdr:colOff>686022</xdr:colOff>
      <xdr:row>13</xdr:row>
      <xdr:rowOff>133370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598361F-A0CB-7CB7-ED8F-64769E886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90250" y="2139950"/>
          <a:ext cx="4324572" cy="387370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15</xdr:row>
      <xdr:rowOff>107950</xdr:rowOff>
    </xdr:from>
    <xdr:to>
      <xdr:col>20</xdr:col>
      <xdr:colOff>57377</xdr:colOff>
      <xdr:row>17</xdr:row>
      <xdr:rowOff>88918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E5B0C51-1912-FA65-5F26-2EF5FFC37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934700" y="2870200"/>
          <a:ext cx="4413477" cy="349268"/>
        </a:xfrm>
        <a:prstGeom prst="rect">
          <a:avLst/>
        </a:prstGeom>
      </xdr:spPr>
    </xdr:pic>
    <xdr:clientData/>
  </xdr:twoCellAnchor>
  <xdr:twoCellAnchor editAs="oneCell">
    <xdr:from>
      <xdr:col>14</xdr:col>
      <xdr:colOff>330200</xdr:colOff>
      <xdr:row>19</xdr:row>
      <xdr:rowOff>127000</xdr:rowOff>
    </xdr:from>
    <xdr:to>
      <xdr:col>20</xdr:col>
      <xdr:colOff>228832</xdr:colOff>
      <xdr:row>22</xdr:row>
      <xdr:rowOff>22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1B039ED-3DDF-27CC-9542-E4C44FBF8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998200" y="3625850"/>
          <a:ext cx="4521432" cy="425472"/>
        </a:xfrm>
        <a:prstGeom prst="rect">
          <a:avLst/>
        </a:prstGeom>
      </xdr:spPr>
    </xdr:pic>
    <xdr:clientData/>
  </xdr:twoCellAnchor>
  <xdr:twoCellAnchor editAs="oneCell">
    <xdr:from>
      <xdr:col>14</xdr:col>
      <xdr:colOff>279400</xdr:colOff>
      <xdr:row>25</xdr:row>
      <xdr:rowOff>127000</xdr:rowOff>
    </xdr:from>
    <xdr:to>
      <xdr:col>22</xdr:col>
      <xdr:colOff>32053</xdr:colOff>
      <xdr:row>28</xdr:row>
      <xdr:rowOff>82576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4C2E207-3AA3-4F34-1276-658B0E75A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947400" y="4730750"/>
          <a:ext cx="5899453" cy="508026"/>
        </a:xfrm>
        <a:prstGeom prst="rect">
          <a:avLst/>
        </a:prstGeom>
      </xdr:spPr>
    </xdr:pic>
    <xdr:clientData/>
  </xdr:twoCellAnchor>
  <xdr:twoCellAnchor editAs="oneCell">
    <xdr:from>
      <xdr:col>13</xdr:col>
      <xdr:colOff>558800</xdr:colOff>
      <xdr:row>2</xdr:row>
      <xdr:rowOff>69850</xdr:rowOff>
    </xdr:from>
    <xdr:to>
      <xdr:col>23</xdr:col>
      <xdr:colOff>444888</xdr:colOff>
      <xdr:row>4</xdr:row>
      <xdr:rowOff>158773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14D7B87-0CF3-57C2-7CC6-8B6CF958C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464800" y="438150"/>
          <a:ext cx="7556888" cy="457223"/>
        </a:xfrm>
        <a:prstGeom prst="rect">
          <a:avLst/>
        </a:prstGeom>
      </xdr:spPr>
    </xdr:pic>
    <xdr:clientData/>
  </xdr:twoCellAnchor>
  <xdr:twoCellAnchor editAs="oneCell">
    <xdr:from>
      <xdr:col>14</xdr:col>
      <xdr:colOff>273050</xdr:colOff>
      <xdr:row>32</xdr:row>
      <xdr:rowOff>114300</xdr:rowOff>
    </xdr:from>
    <xdr:to>
      <xdr:col>20</xdr:col>
      <xdr:colOff>95478</xdr:colOff>
      <xdr:row>34</xdr:row>
      <xdr:rowOff>107969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E0351592-7044-5652-D873-715BFC35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941050" y="6007100"/>
          <a:ext cx="4445228" cy="361969"/>
        </a:xfrm>
        <a:prstGeom prst="rect">
          <a:avLst/>
        </a:prstGeom>
      </xdr:spPr>
    </xdr:pic>
    <xdr:clientData/>
  </xdr:twoCellAnchor>
  <xdr:twoCellAnchor editAs="oneCell">
    <xdr:from>
      <xdr:col>17</xdr:col>
      <xdr:colOff>596900</xdr:colOff>
      <xdr:row>34</xdr:row>
      <xdr:rowOff>165100</xdr:rowOff>
    </xdr:from>
    <xdr:to>
      <xdr:col>20</xdr:col>
      <xdr:colOff>88346</xdr:colOff>
      <xdr:row>37</xdr:row>
      <xdr:rowOff>101600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8FCFE029-8F67-45A4-AE40-886EE1F52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50900" y="6426200"/>
          <a:ext cx="1828246" cy="488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18094</xdr:colOff>
      <xdr:row>3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036B70-CD5D-137C-FEEE-F9A8C695F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4094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5</xdr:row>
      <xdr:rowOff>101600</xdr:rowOff>
    </xdr:from>
    <xdr:to>
      <xdr:col>2</xdr:col>
      <xdr:colOff>590647</xdr:colOff>
      <xdr:row>7</xdr:row>
      <xdr:rowOff>50816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7EF0CC-4201-E25C-388B-03A6D8B7F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022350"/>
          <a:ext cx="1886047" cy="317516"/>
        </a:xfrm>
        <a:prstGeom prst="rect">
          <a:avLst/>
        </a:prstGeom>
      </xdr:spPr>
    </xdr:pic>
    <xdr:clientData/>
  </xdr:twoCellAnchor>
  <xdr:twoCellAnchor editAs="oneCell">
    <xdr:from>
      <xdr:col>0</xdr:col>
      <xdr:colOff>412750</xdr:colOff>
      <xdr:row>7</xdr:row>
      <xdr:rowOff>82550</xdr:rowOff>
    </xdr:from>
    <xdr:to>
      <xdr:col>4</xdr:col>
      <xdr:colOff>317652</xdr:colOff>
      <xdr:row>9</xdr:row>
      <xdr:rowOff>25416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29435B6-A33A-8AF4-7A01-7AFD99AE1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750" y="1371600"/>
          <a:ext cx="2952902" cy="311166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10</xdr:row>
      <xdr:rowOff>171450</xdr:rowOff>
    </xdr:from>
    <xdr:to>
      <xdr:col>6</xdr:col>
      <xdr:colOff>114528</xdr:colOff>
      <xdr:row>12</xdr:row>
      <xdr:rowOff>101615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D66EBC-4896-153A-E75A-860F14732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2012950"/>
          <a:ext cx="4438878" cy="29846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15</xdr:row>
      <xdr:rowOff>38100</xdr:rowOff>
    </xdr:from>
    <xdr:to>
      <xdr:col>6</xdr:col>
      <xdr:colOff>120878</xdr:colOff>
      <xdr:row>16</xdr:row>
      <xdr:rowOff>63511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00E19C8-E38D-6F82-E44D-B3741241B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2800350"/>
          <a:ext cx="4445228" cy="209561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18</xdr:row>
      <xdr:rowOff>171450</xdr:rowOff>
    </xdr:from>
    <xdr:to>
      <xdr:col>6</xdr:col>
      <xdr:colOff>133583</xdr:colOff>
      <xdr:row>20</xdr:row>
      <xdr:rowOff>82564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34638DA-E184-25FC-2AE0-B06768B52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7800" y="3486150"/>
          <a:ext cx="4527783" cy="279414"/>
        </a:xfrm>
        <a:prstGeom prst="rect">
          <a:avLst/>
        </a:prstGeom>
      </xdr:spPr>
    </xdr:pic>
    <xdr:clientData/>
  </xdr:twoCellAnchor>
  <xdr:twoCellAnchor editAs="oneCell">
    <xdr:from>
      <xdr:col>7</xdr:col>
      <xdr:colOff>298450</xdr:colOff>
      <xdr:row>6</xdr:row>
      <xdr:rowOff>44450</xdr:rowOff>
    </xdr:from>
    <xdr:to>
      <xdr:col>14</xdr:col>
      <xdr:colOff>82813</xdr:colOff>
      <xdr:row>7</xdr:row>
      <xdr:rowOff>95262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433487C-8DBC-ED4F-966D-9B1694A59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32450" y="1149350"/>
          <a:ext cx="5118363" cy="234962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1</xdr:row>
      <xdr:rowOff>0</xdr:rowOff>
    </xdr:from>
    <xdr:to>
      <xdr:col>16</xdr:col>
      <xdr:colOff>698936</xdr:colOff>
      <xdr:row>3</xdr:row>
      <xdr:rowOff>150761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9E1CF65-C4D6-D8DB-BD30-4EED722DC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86500" y="184150"/>
          <a:ext cx="6604436" cy="519061"/>
        </a:xfrm>
        <a:prstGeom prst="rect">
          <a:avLst/>
        </a:prstGeom>
      </xdr:spPr>
    </xdr:pic>
    <xdr:clientData/>
  </xdr:twoCellAnchor>
  <xdr:twoCellAnchor editAs="oneCell">
    <xdr:from>
      <xdr:col>9</xdr:col>
      <xdr:colOff>736600</xdr:colOff>
      <xdr:row>10</xdr:row>
      <xdr:rowOff>177800</xdr:rowOff>
    </xdr:from>
    <xdr:to>
      <xdr:col>10</xdr:col>
      <xdr:colOff>612695</xdr:colOff>
      <xdr:row>14</xdr:row>
      <xdr:rowOff>12629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05BB802-0DA8-C48F-611F-9E3244587A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4600" y="2019300"/>
          <a:ext cx="638095" cy="5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311150</xdr:colOff>
      <xdr:row>11</xdr:row>
      <xdr:rowOff>6350</xdr:rowOff>
    </xdr:from>
    <xdr:to>
      <xdr:col>9</xdr:col>
      <xdr:colOff>654146</xdr:colOff>
      <xdr:row>12</xdr:row>
      <xdr:rowOff>82563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DEE45B8-CBFE-5788-4BFE-B76ECBAC3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45150" y="2032000"/>
          <a:ext cx="1866996" cy="260363"/>
        </a:xfrm>
        <a:prstGeom prst="rect">
          <a:avLst/>
        </a:prstGeom>
      </xdr:spPr>
    </xdr:pic>
    <xdr:clientData/>
  </xdr:twoCellAnchor>
  <xdr:twoCellAnchor editAs="oneCell">
    <xdr:from>
      <xdr:col>7</xdr:col>
      <xdr:colOff>298450</xdr:colOff>
      <xdr:row>15</xdr:row>
      <xdr:rowOff>171450</xdr:rowOff>
    </xdr:from>
    <xdr:to>
      <xdr:col>9</xdr:col>
      <xdr:colOff>489038</xdr:colOff>
      <xdr:row>17</xdr:row>
      <xdr:rowOff>95265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4EEEFF1-F408-FF2A-01C4-18022D64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32450" y="2933700"/>
          <a:ext cx="1714588" cy="29211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15</xdr:row>
      <xdr:rowOff>177800</xdr:rowOff>
    </xdr:from>
    <xdr:to>
      <xdr:col>11</xdr:col>
      <xdr:colOff>95250</xdr:colOff>
      <xdr:row>19</xdr:row>
      <xdr:rowOff>34758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65B9740-B64D-F626-8BA8-EF75351C9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715250" y="2940050"/>
          <a:ext cx="762000" cy="593558"/>
        </a:xfrm>
        <a:prstGeom prst="rect">
          <a:avLst/>
        </a:prstGeom>
      </xdr:spPr>
    </xdr:pic>
    <xdr:clientData/>
  </xdr:twoCellAnchor>
  <xdr:twoCellAnchor editAs="oneCell">
    <xdr:from>
      <xdr:col>7</xdr:col>
      <xdr:colOff>234950</xdr:colOff>
      <xdr:row>20</xdr:row>
      <xdr:rowOff>177800</xdr:rowOff>
    </xdr:from>
    <xdr:to>
      <xdr:col>14</xdr:col>
      <xdr:colOff>679747</xdr:colOff>
      <xdr:row>22</xdr:row>
      <xdr:rowOff>101615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9559776-A732-CD8D-EC9C-CEB68580F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68950" y="3860800"/>
          <a:ext cx="5778797" cy="29211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3422-F8E6-47E8-9CC1-D8D97E132951}">
  <dimension ref="A6:X35"/>
  <sheetViews>
    <sheetView topLeftCell="A8" workbookViewId="0">
      <selection activeCell="J27" sqref="J27"/>
    </sheetView>
  </sheetViews>
  <sheetFormatPr baseColWidth="10" defaultRowHeight="14.5" x14ac:dyDescent="0.35"/>
  <cols>
    <col min="10" max="10" width="11.81640625" customWidth="1"/>
    <col min="13" max="13" width="11.6328125" customWidth="1"/>
  </cols>
  <sheetData>
    <row r="6" spans="1:19" x14ac:dyDescent="0.35">
      <c r="A6" s="1" t="s">
        <v>1</v>
      </c>
      <c r="B6" s="1">
        <v>29</v>
      </c>
      <c r="D6" s="1" t="s">
        <v>3</v>
      </c>
      <c r="E6" s="1">
        <v>1.7989999999999999</v>
      </c>
    </row>
    <row r="7" spans="1:19" x14ac:dyDescent="0.35">
      <c r="A7" s="1" t="s">
        <v>2</v>
      </c>
      <c r="B7" s="1">
        <v>77</v>
      </c>
      <c r="D7" s="1" t="s">
        <v>4</v>
      </c>
      <c r="E7" s="2">
        <v>0.05</v>
      </c>
    </row>
    <row r="8" spans="1:19" x14ac:dyDescent="0.35">
      <c r="D8" t="s">
        <v>5</v>
      </c>
      <c r="E8" s="2">
        <f>1-E7</f>
        <v>0.95</v>
      </c>
    </row>
    <row r="10" spans="1:19" x14ac:dyDescent="0.35">
      <c r="A10" t="s">
        <v>0</v>
      </c>
      <c r="I10" t="s">
        <v>13</v>
      </c>
      <c r="Q10" t="s">
        <v>27</v>
      </c>
    </row>
    <row r="12" spans="1:19" x14ac:dyDescent="0.35">
      <c r="B12" s="11" t="s">
        <v>6</v>
      </c>
      <c r="C12" s="11"/>
      <c r="J12" s="1" t="s">
        <v>14</v>
      </c>
      <c r="K12" s="1">
        <f>E7/2</f>
        <v>2.5000000000000001E-2</v>
      </c>
      <c r="R12" s="11" t="s">
        <v>28</v>
      </c>
      <c r="S12" s="11"/>
    </row>
    <row r="13" spans="1:19" x14ac:dyDescent="0.35">
      <c r="J13" s="4" t="s">
        <v>15</v>
      </c>
      <c r="K13" s="4">
        <v>2.048</v>
      </c>
      <c r="L13" t="s">
        <v>37</v>
      </c>
    </row>
    <row r="14" spans="1:19" x14ac:dyDescent="0.35">
      <c r="A14" t="s">
        <v>7</v>
      </c>
      <c r="Q14" t="s">
        <v>29</v>
      </c>
    </row>
    <row r="15" spans="1:19" x14ac:dyDescent="0.35">
      <c r="I15" t="s">
        <v>16</v>
      </c>
    </row>
    <row r="16" spans="1:19" x14ac:dyDescent="0.35">
      <c r="B16" s="4" t="s">
        <v>8</v>
      </c>
      <c r="C16" s="4">
        <v>3</v>
      </c>
      <c r="R16" s="5" t="s">
        <v>30</v>
      </c>
    </row>
    <row r="17" spans="1:24" x14ac:dyDescent="0.35">
      <c r="J17" s="5">
        <f>K13*E6/SQRT(B6)</f>
        <v>0.68416699060329744</v>
      </c>
    </row>
    <row r="18" spans="1:24" x14ac:dyDescent="0.35">
      <c r="A18" t="s">
        <v>9</v>
      </c>
      <c r="Q18" t="s">
        <v>31</v>
      </c>
    </row>
    <row r="19" spans="1:24" x14ac:dyDescent="0.35">
      <c r="I19" t="s">
        <v>17</v>
      </c>
    </row>
    <row r="20" spans="1:24" x14ac:dyDescent="0.35">
      <c r="B20" s="5" t="s">
        <v>10</v>
      </c>
      <c r="R20" s="4" t="s">
        <v>61</v>
      </c>
      <c r="S20" s="4">
        <f>B6-1</f>
        <v>28</v>
      </c>
    </row>
    <row r="21" spans="1:24" x14ac:dyDescent="0.35">
      <c r="J21" s="5" t="s">
        <v>20</v>
      </c>
      <c r="K21" s="5">
        <f>B7-J17</f>
        <v>76.315833009396698</v>
      </c>
    </row>
    <row r="22" spans="1:24" x14ac:dyDescent="0.35">
      <c r="J22" s="5" t="s">
        <v>21</v>
      </c>
      <c r="K22" s="5">
        <f>B7+J17</f>
        <v>77.684166990603302</v>
      </c>
      <c r="Q22" t="s">
        <v>32</v>
      </c>
    </row>
    <row r="23" spans="1:24" x14ac:dyDescent="0.35">
      <c r="A23" t="s">
        <v>11</v>
      </c>
    </row>
    <row r="24" spans="1:24" x14ac:dyDescent="0.35">
      <c r="I24" t="s">
        <v>22</v>
      </c>
    </row>
    <row r="25" spans="1:24" x14ac:dyDescent="0.35">
      <c r="B25" s="4" t="s">
        <v>12</v>
      </c>
      <c r="C25" s="4">
        <f>B6-1</f>
        <v>28</v>
      </c>
      <c r="R25" s="1" t="s">
        <v>33</v>
      </c>
      <c r="S25" s="2">
        <v>0.99</v>
      </c>
      <c r="U25" s="1" t="s">
        <v>25</v>
      </c>
      <c r="V25" s="1">
        <f>S26/2</f>
        <v>5.0000000000000044E-3</v>
      </c>
      <c r="W25" s="1" t="s">
        <v>35</v>
      </c>
      <c r="X25" s="1">
        <f>1-V25</f>
        <v>0.995</v>
      </c>
    </row>
    <row r="26" spans="1:24" x14ac:dyDescent="0.35">
      <c r="J26" s="1" t="s">
        <v>23</v>
      </c>
      <c r="K26" s="1">
        <v>0.48</v>
      </c>
      <c r="M26" s="5" t="s">
        <v>24</v>
      </c>
      <c r="N26" s="5">
        <f>1-K30</f>
        <v>0.83820000000000006</v>
      </c>
      <c r="R26" s="1" t="s">
        <v>34</v>
      </c>
      <c r="S26" s="3">
        <f>1-S25</f>
        <v>1.0000000000000009E-2</v>
      </c>
      <c r="U26" s="4" t="s">
        <v>38</v>
      </c>
      <c r="V26" s="4">
        <v>50.993400000000001</v>
      </c>
      <c r="W26" s="12" t="s">
        <v>36</v>
      </c>
    </row>
    <row r="27" spans="1:24" x14ac:dyDescent="0.35">
      <c r="J27">
        <f>K26*(SQRT(B6)/E6)</f>
        <v>1.4368421942326637</v>
      </c>
      <c r="U27" s="7" t="s">
        <v>39</v>
      </c>
      <c r="V27" s="4">
        <v>12.4613</v>
      </c>
      <c r="W27" s="12"/>
    </row>
    <row r="29" spans="1:24" x14ac:dyDescent="0.35">
      <c r="J29" s="6" t="s">
        <v>25</v>
      </c>
      <c r="K29" s="1">
        <v>8.09E-2</v>
      </c>
    </row>
    <row r="30" spans="1:24" x14ac:dyDescent="0.35">
      <c r="J30" s="1" t="s">
        <v>26</v>
      </c>
      <c r="K30" s="1">
        <f>K29*2</f>
        <v>0.1618</v>
      </c>
      <c r="Q30" t="s">
        <v>40</v>
      </c>
    </row>
    <row r="33" spans="19:22" x14ac:dyDescent="0.35">
      <c r="S33" s="5" t="s">
        <v>19</v>
      </c>
      <c r="T33" s="5">
        <f>(S20/V27)*E6^2</f>
        <v>7.2720525145851553</v>
      </c>
    </row>
    <row r="35" spans="19:22" x14ac:dyDescent="0.35">
      <c r="U35" s="5" t="s">
        <v>18</v>
      </c>
      <c r="V35" s="5">
        <f>(S20/V26)*E6^2</f>
        <v>1.7770775825891192</v>
      </c>
    </row>
  </sheetData>
  <mergeCells count="3">
    <mergeCell ref="B12:C12"/>
    <mergeCell ref="R12:S12"/>
    <mergeCell ref="W26:W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85B9-FC4B-460A-849C-656032EC13F1}">
  <dimension ref="A6:H20"/>
  <sheetViews>
    <sheetView workbookViewId="0">
      <selection activeCell="H7" sqref="H7"/>
    </sheetView>
  </sheetViews>
  <sheetFormatPr baseColWidth="10" defaultRowHeight="14.5" x14ac:dyDescent="0.35"/>
  <cols>
    <col min="2" max="2" width="14.7265625" customWidth="1"/>
  </cols>
  <sheetData>
    <row r="6" spans="1:8" x14ac:dyDescent="0.35">
      <c r="B6" s="1" t="s">
        <v>59</v>
      </c>
      <c r="C6" s="1">
        <f>135/205</f>
        <v>0.65853658536585369</v>
      </c>
      <c r="D6" s="1" t="s">
        <v>60</v>
      </c>
      <c r="E6" s="1">
        <f>93/160</f>
        <v>0.58125000000000004</v>
      </c>
      <c r="G6" s="1" t="s">
        <v>46</v>
      </c>
      <c r="H6" s="1">
        <v>0.94</v>
      </c>
    </row>
    <row r="9" spans="1:8" x14ac:dyDescent="0.35">
      <c r="A9" t="s">
        <v>0</v>
      </c>
    </row>
    <row r="14" spans="1:8" x14ac:dyDescent="0.35">
      <c r="A14" t="s">
        <v>7</v>
      </c>
    </row>
    <row r="16" spans="1:8" x14ac:dyDescent="0.35">
      <c r="B16" s="4" t="s">
        <v>8</v>
      </c>
      <c r="C16" s="4">
        <v>11</v>
      </c>
    </row>
    <row r="18" spans="1:2" x14ac:dyDescent="0.35">
      <c r="A18" t="s">
        <v>9</v>
      </c>
    </row>
    <row r="20" spans="1:2" x14ac:dyDescent="0.35">
      <c r="B20" s="5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06BE-8B28-4BE5-BAB4-43B1941F7185}">
  <dimension ref="A6:W40"/>
  <sheetViews>
    <sheetView topLeftCell="A25" workbookViewId="0">
      <selection activeCell="B13" sqref="B13:C13"/>
    </sheetView>
  </sheetViews>
  <sheetFormatPr baseColWidth="10" defaultRowHeight="14.5" x14ac:dyDescent="0.35"/>
  <cols>
    <col min="18" max="18" width="11.6328125" customWidth="1"/>
  </cols>
  <sheetData>
    <row r="6" spans="1:17" x14ac:dyDescent="0.35">
      <c r="B6" s="8" t="s">
        <v>62</v>
      </c>
      <c r="C6" s="9">
        <v>39</v>
      </c>
      <c r="D6" s="8" t="s">
        <v>66</v>
      </c>
      <c r="E6" s="9">
        <v>414</v>
      </c>
      <c r="F6" s="8" t="s">
        <v>64</v>
      </c>
      <c r="G6" s="9">
        <v>27</v>
      </c>
      <c r="H6" s="1" t="s">
        <v>68</v>
      </c>
      <c r="I6" s="10">
        <v>0.04</v>
      </c>
    </row>
    <row r="7" spans="1:17" x14ac:dyDescent="0.35">
      <c r="B7" s="8" t="s">
        <v>63</v>
      </c>
      <c r="C7" s="9">
        <v>55</v>
      </c>
      <c r="D7" s="8" t="s">
        <v>67</v>
      </c>
      <c r="E7" s="9">
        <v>400</v>
      </c>
      <c r="F7" s="8" t="s">
        <v>65</v>
      </c>
      <c r="G7" s="9">
        <v>24</v>
      </c>
      <c r="O7" t="s">
        <v>17</v>
      </c>
    </row>
    <row r="10" spans="1:17" x14ac:dyDescent="0.35">
      <c r="A10" t="s">
        <v>0</v>
      </c>
    </row>
    <row r="11" spans="1:17" x14ac:dyDescent="0.35">
      <c r="P11" s="11" t="s">
        <v>49</v>
      </c>
      <c r="Q11" s="11"/>
    </row>
    <row r="13" spans="1:17" x14ac:dyDescent="0.35">
      <c r="B13" s="5" t="s">
        <v>42</v>
      </c>
      <c r="C13" s="5"/>
      <c r="O13" t="s">
        <v>22</v>
      </c>
    </row>
    <row r="14" spans="1:17" x14ac:dyDescent="0.35">
      <c r="I14" t="s">
        <v>13</v>
      </c>
    </row>
    <row r="15" spans="1:17" x14ac:dyDescent="0.35">
      <c r="A15" t="s">
        <v>7</v>
      </c>
      <c r="P15" s="4">
        <v>9</v>
      </c>
    </row>
    <row r="17" spans="1:23" x14ac:dyDescent="0.35">
      <c r="B17" s="4" t="s">
        <v>8</v>
      </c>
      <c r="C17" s="4">
        <v>5</v>
      </c>
      <c r="J17" s="5">
        <f>C27*SQRT(G6^2/C6+G7^2/C7)</f>
        <v>11.092557534425749</v>
      </c>
      <c r="O17" t="s">
        <v>27</v>
      </c>
    </row>
    <row r="19" spans="1:23" x14ac:dyDescent="0.35">
      <c r="A19" t="s">
        <v>9</v>
      </c>
      <c r="I19" t="s">
        <v>16</v>
      </c>
      <c r="P19" s="5" t="s">
        <v>50</v>
      </c>
    </row>
    <row r="21" spans="1:23" x14ac:dyDescent="0.35">
      <c r="B21" s="5" t="s">
        <v>45</v>
      </c>
      <c r="J21" s="5" t="s">
        <v>18</v>
      </c>
      <c r="K21" s="5">
        <f>E6-E7-J17</f>
        <v>2.9074424655742508</v>
      </c>
      <c r="O21" t="s">
        <v>29</v>
      </c>
    </row>
    <row r="22" spans="1:23" x14ac:dyDescent="0.35">
      <c r="J22" s="5" t="s">
        <v>19</v>
      </c>
      <c r="K22" s="5">
        <f>E6-E7+J17</f>
        <v>25.092557534425751</v>
      </c>
    </row>
    <row r="23" spans="1:23" x14ac:dyDescent="0.35">
      <c r="A23" t="s">
        <v>11</v>
      </c>
    </row>
    <row r="24" spans="1:23" x14ac:dyDescent="0.35">
      <c r="P24" s="4" t="s">
        <v>53</v>
      </c>
      <c r="Q24" s="4">
        <f>C6-1</f>
        <v>38</v>
      </c>
    </row>
    <row r="25" spans="1:23" x14ac:dyDescent="0.35">
      <c r="P25" s="4" t="s">
        <v>54</v>
      </c>
      <c r="Q25" s="4">
        <f>C7-1</f>
        <v>54</v>
      </c>
    </row>
    <row r="26" spans="1:23" x14ac:dyDescent="0.35">
      <c r="B26" s="1" t="s">
        <v>25</v>
      </c>
      <c r="C26" s="1">
        <f>I6/2</f>
        <v>0.02</v>
      </c>
    </row>
    <row r="27" spans="1:23" x14ac:dyDescent="0.35">
      <c r="B27" s="4" t="s">
        <v>47</v>
      </c>
      <c r="C27" s="4">
        <v>2.0539999999999998</v>
      </c>
      <c r="D27" t="s">
        <v>48</v>
      </c>
      <c r="O27" t="s">
        <v>31</v>
      </c>
    </row>
    <row r="28" spans="1:23" x14ac:dyDescent="0.35">
      <c r="B28" s="13" t="s">
        <v>58</v>
      </c>
      <c r="C28" s="13"/>
    </row>
    <row r="30" spans="1:23" x14ac:dyDescent="0.35">
      <c r="P30" s="1" t="s">
        <v>34</v>
      </c>
      <c r="Q30" s="2">
        <v>0.04</v>
      </c>
      <c r="S30" s="5" t="s">
        <v>55</v>
      </c>
      <c r="T30" s="5">
        <v>0.5272</v>
      </c>
      <c r="U30" s="12" t="s">
        <v>36</v>
      </c>
      <c r="V30" s="1" t="s">
        <v>35</v>
      </c>
      <c r="W30" s="1">
        <f>1-Q30/2</f>
        <v>0.98</v>
      </c>
    </row>
    <row r="31" spans="1:23" x14ac:dyDescent="0.35">
      <c r="S31" s="5" t="s">
        <v>56</v>
      </c>
      <c r="T31" s="5">
        <v>1.835</v>
      </c>
      <c r="U31" s="12"/>
      <c r="V31" s="1" t="s">
        <v>25</v>
      </c>
      <c r="W31" s="1">
        <f>Q30/2</f>
        <v>0.02</v>
      </c>
    </row>
    <row r="34" spans="15:19" x14ac:dyDescent="0.35">
      <c r="O34" t="s">
        <v>32</v>
      </c>
    </row>
    <row r="36" spans="15:19" x14ac:dyDescent="0.35">
      <c r="P36" s="5" t="s">
        <v>51</v>
      </c>
      <c r="Q36" s="5">
        <f>T30*S39</f>
        <v>0.41655308641975308</v>
      </c>
    </row>
    <row r="37" spans="15:19" x14ac:dyDescent="0.35">
      <c r="P37" s="5" t="s">
        <v>52</v>
      </c>
      <c r="Q37" s="5">
        <f>T31*S39</f>
        <v>1.4498765432098764</v>
      </c>
    </row>
    <row r="39" spans="15:19" x14ac:dyDescent="0.35">
      <c r="P39" s="1" t="s">
        <v>43</v>
      </c>
      <c r="Q39" s="1">
        <v>27</v>
      </c>
      <c r="R39" s="1" t="s">
        <v>57</v>
      </c>
      <c r="S39" s="1">
        <f>Q40^2/Q39^2</f>
        <v>0.79012345679012341</v>
      </c>
    </row>
    <row r="40" spans="15:19" x14ac:dyDescent="0.35">
      <c r="P40" s="1" t="s">
        <v>44</v>
      </c>
      <c r="Q40" s="1">
        <v>24</v>
      </c>
    </row>
  </sheetData>
  <mergeCells count="3">
    <mergeCell ref="B28:C28"/>
    <mergeCell ref="P11:Q11"/>
    <mergeCell ref="U30:U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6AA7-A26C-43C4-A58E-5E9713B19787}">
  <dimension ref="A5:M27"/>
  <sheetViews>
    <sheetView tabSelected="1" topLeftCell="A13" workbookViewId="0">
      <selection activeCell="J27" sqref="J27"/>
    </sheetView>
  </sheetViews>
  <sheetFormatPr baseColWidth="10" defaultRowHeight="14.5" x14ac:dyDescent="0.35"/>
  <sheetData>
    <row r="5" spans="1:10" x14ac:dyDescent="0.35">
      <c r="A5" s="8" t="s">
        <v>1</v>
      </c>
      <c r="B5" s="9">
        <v>29</v>
      </c>
      <c r="C5" s="8" t="s">
        <v>70</v>
      </c>
      <c r="D5" s="9">
        <v>1.7909999999999999</v>
      </c>
      <c r="E5" s="8" t="s">
        <v>69</v>
      </c>
      <c r="F5" s="9">
        <v>71</v>
      </c>
      <c r="G5" s="8" t="s">
        <v>72</v>
      </c>
      <c r="H5" s="10">
        <v>0.02</v>
      </c>
    </row>
    <row r="7" spans="1:10" x14ac:dyDescent="0.35">
      <c r="A7" t="s">
        <v>0</v>
      </c>
      <c r="H7" t="s">
        <v>13</v>
      </c>
    </row>
    <row r="9" spans="1:10" x14ac:dyDescent="0.35">
      <c r="I9" s="4" t="s">
        <v>73</v>
      </c>
      <c r="J9" s="4">
        <v>2.4670000000000001</v>
      </c>
    </row>
    <row r="10" spans="1:10" x14ac:dyDescent="0.35">
      <c r="I10" s="8" t="s">
        <v>74</v>
      </c>
      <c r="J10" s="1">
        <f>H5/2</f>
        <v>0.01</v>
      </c>
    </row>
    <row r="12" spans="1:10" x14ac:dyDescent="0.35">
      <c r="A12" t="s">
        <v>7</v>
      </c>
      <c r="H12" t="s">
        <v>16</v>
      </c>
    </row>
    <row r="14" spans="1:10" x14ac:dyDescent="0.35">
      <c r="B14" s="4">
        <v>3</v>
      </c>
      <c r="I14" s="5">
        <f>J9*D5/SQRT(B5)</f>
        <v>0.8204757251154714</v>
      </c>
    </row>
    <row r="16" spans="1:10" x14ac:dyDescent="0.35">
      <c r="A16" t="s">
        <v>9</v>
      </c>
    </row>
    <row r="17" spans="1:13" x14ac:dyDescent="0.35">
      <c r="H17" t="s">
        <v>17</v>
      </c>
    </row>
    <row r="18" spans="1:13" x14ac:dyDescent="0.35">
      <c r="B18" s="4" t="s">
        <v>71</v>
      </c>
    </row>
    <row r="19" spans="1:13" x14ac:dyDescent="0.35">
      <c r="I19" s="4" t="s">
        <v>75</v>
      </c>
      <c r="J19" s="5">
        <f>F5-I14</f>
        <v>70.179524274884528</v>
      </c>
    </row>
    <row r="20" spans="1:13" x14ac:dyDescent="0.35">
      <c r="A20" t="s">
        <v>11</v>
      </c>
      <c r="I20" s="4" t="s">
        <v>76</v>
      </c>
      <c r="J20" s="5">
        <f>F5+I14</f>
        <v>71.820475725115472</v>
      </c>
    </row>
    <row r="22" spans="1:13" x14ac:dyDescent="0.35">
      <c r="B22" s="4">
        <v>28</v>
      </c>
      <c r="H22" t="s">
        <v>22</v>
      </c>
    </row>
    <row r="24" spans="1:13" x14ac:dyDescent="0.35">
      <c r="I24" t="s">
        <v>77</v>
      </c>
      <c r="J24" s="1">
        <v>0.52</v>
      </c>
      <c r="L24" s="5" t="s">
        <v>5</v>
      </c>
      <c r="M24" s="5">
        <f>1-J27</f>
        <v>0.87080000000000002</v>
      </c>
    </row>
    <row r="25" spans="1:13" x14ac:dyDescent="0.35">
      <c r="J25">
        <f>J24*(SQRT(B5)/D5)</f>
        <v>1.5635319373031502</v>
      </c>
    </row>
    <row r="26" spans="1:13" x14ac:dyDescent="0.35">
      <c r="I26" t="s">
        <v>74</v>
      </c>
      <c r="J26">
        <v>6.4600000000000005E-2</v>
      </c>
    </row>
    <row r="27" spans="1:13" x14ac:dyDescent="0.35">
      <c r="I27" t="s">
        <v>78</v>
      </c>
      <c r="J27">
        <f>2*J26</f>
        <v>0.12920000000000001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IC1</vt:lpstr>
      <vt:lpstr>IC2</vt:lpstr>
      <vt:lpstr>IC3</vt:lpstr>
      <vt:lpstr>IC1_VL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Frent</dc:creator>
  <cp:lastModifiedBy>David Frent</cp:lastModifiedBy>
  <dcterms:created xsi:type="dcterms:W3CDTF">2023-11-07T09:01:09Z</dcterms:created>
  <dcterms:modified xsi:type="dcterms:W3CDTF">2023-12-03T16:13:37Z</dcterms:modified>
</cp:coreProperties>
</file>