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e62968b752914e/Escritorio/Estadística/"/>
    </mc:Choice>
  </mc:AlternateContent>
  <xr:revisionPtr revIDLastSave="334" documentId="8_{A975D226-7D3F-4A92-8063-B774D66BC0D3}" xr6:coauthVersionLast="47" xr6:coauthVersionMax="47" xr10:uidLastSave="{0D90E413-4C1F-4B6A-96B1-25972A20ABF3}"/>
  <bookViews>
    <workbookView xWindow="-110" yWindow="-110" windowWidth="19420" windowHeight="10300" activeTab="2" xr2:uid="{30A88956-C677-4914-9B26-67BDA5721AFE}"/>
  </bookViews>
  <sheets>
    <sheet name="TH1" sheetId="1" r:id="rId1"/>
    <sheet name="TH2" sheetId="2" r:id="rId2"/>
    <sheet name="TH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3" l="1"/>
  <c r="I45" i="3"/>
  <c r="I38" i="3"/>
  <c r="I37" i="3"/>
  <c r="L21" i="3"/>
  <c r="I22" i="3"/>
  <c r="I21" i="3"/>
  <c r="I20" i="3"/>
  <c r="I19" i="3"/>
  <c r="K30" i="2"/>
  <c r="K29" i="2"/>
  <c r="K27" i="2"/>
  <c r="R19" i="2"/>
  <c r="R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8" i="2"/>
  <c r="L26" i="1"/>
  <c r="O14" i="1"/>
  <c r="O18" i="1"/>
  <c r="O17" i="1"/>
  <c r="O16" i="1"/>
  <c r="O15" i="1"/>
  <c r="L17" i="1"/>
  <c r="L14" i="1" s="1"/>
  <c r="L19" i="1"/>
  <c r="L16" i="1"/>
  <c r="L15" i="1"/>
  <c r="K8" i="1"/>
  <c r="G8" i="1"/>
  <c r="C8" i="1"/>
</calcChain>
</file>

<file path=xl/sharedStrings.xml><?xml version="1.0" encoding="utf-8"?>
<sst xmlns="http://schemas.openxmlformats.org/spreadsheetml/2006/main" count="87" uniqueCount="67">
  <si>
    <t>1.</t>
  </si>
  <si>
    <t>comparació proporcions poblacionals</t>
  </si>
  <si>
    <t>2.</t>
  </si>
  <si>
    <t>Poblacio A</t>
  </si>
  <si>
    <t>Poblacio B</t>
  </si>
  <si>
    <t>3.</t>
  </si>
  <si>
    <t>H0: diferencia de proporciones poblacionales = 0</t>
  </si>
  <si>
    <t>4.</t>
  </si>
  <si>
    <t>H1: diferencia de proporciones poblacionales != 0</t>
  </si>
  <si>
    <t>5.</t>
  </si>
  <si>
    <t>Normal estándar</t>
  </si>
  <si>
    <t>6.</t>
  </si>
  <si>
    <t>EP =</t>
  </si>
  <si>
    <t>p1</t>
  </si>
  <si>
    <t>p2 =</t>
  </si>
  <si>
    <r>
      <t>lvl sign (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) =</t>
    </r>
  </si>
  <si>
    <r>
      <t>lvl conf (</t>
    </r>
    <r>
      <rPr>
        <sz val="11"/>
        <color theme="1"/>
        <rFont val="Calibri"/>
        <family val="2"/>
      </rPr>
      <t>α)=</t>
    </r>
  </si>
  <si>
    <t>n2 =</t>
  </si>
  <si>
    <t>n1 =</t>
  </si>
  <si>
    <t>n1 * p1</t>
  </si>
  <si>
    <t>n2*p2</t>
  </si>
  <si>
    <t>n1+n2</t>
  </si>
  <si>
    <t>Sacamos p=</t>
  </si>
  <si>
    <t>p1-p2</t>
  </si>
  <si>
    <t>p(1-p)</t>
  </si>
  <si>
    <t>1/n1</t>
  </si>
  <si>
    <t>1/n2</t>
  </si>
  <si>
    <t>7.</t>
  </si>
  <si>
    <t>p1 != p2</t>
  </si>
  <si>
    <t>2*P[Z&gt;|EP|]</t>
  </si>
  <si>
    <t>P-valor</t>
  </si>
  <si>
    <t>&lt;- Tablas (la primera del normal)</t>
  </si>
  <si>
    <t>8.</t>
  </si>
  <si>
    <t>comparació de mitjanes poblacionals</t>
  </si>
  <si>
    <t>CAD:</t>
  </si>
  <si>
    <t>Tradicional:</t>
  </si>
  <si>
    <t>t student</t>
  </si>
  <si>
    <t>X1-X2 =</t>
  </si>
  <si>
    <t>!D</t>
  </si>
  <si>
    <t>d0 =</t>
  </si>
  <si>
    <t>Sd =</t>
  </si>
  <si>
    <t>Tablas</t>
  </si>
  <si>
    <t>9.</t>
  </si>
  <si>
    <t>H0: diferencia mitjanes poblacionals &lt;= -2</t>
  </si>
  <si>
    <t>H1: diferencia mitjanes poblacionals &gt; -2</t>
  </si>
  <si>
    <t>alpha =</t>
  </si>
  <si>
    <t>p-valor</t>
  </si>
  <si>
    <t>0.0</t>
  </si>
  <si>
    <t>Marca A:</t>
  </si>
  <si>
    <t>Como saber:</t>
  </si>
  <si>
    <t>Pvalor &gt; alpha = H0</t>
  </si>
  <si>
    <t>Pvalor &lt; alpha = H1</t>
  </si>
  <si>
    <t>Marca B:</t>
  </si>
  <si>
    <t>comparació variancies poblacionals</t>
  </si>
  <si>
    <t>!Xa =</t>
  </si>
  <si>
    <t>!Xb =</t>
  </si>
  <si>
    <t>Sa =</t>
  </si>
  <si>
    <t>Sb =</t>
  </si>
  <si>
    <t>F fisher</t>
  </si>
  <si>
    <t>A =</t>
  </si>
  <si>
    <t>B =</t>
  </si>
  <si>
    <t>EP &lt; 1</t>
  </si>
  <si>
    <t>2*P[Z&lt;EP]</t>
  </si>
  <si>
    <t>p-Valor</t>
  </si>
  <si>
    <t>diff variancies poblacionals = 0</t>
  </si>
  <si>
    <t>lvl sign =</t>
  </si>
  <si>
    <t>p-valor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</si>
</sst>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1A1E"/>
      <name val="Segoe U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704170</xdr:colOff>
      <xdr:row>5</xdr:row>
      <xdr:rowOff>120650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5555D1-C3B8-4519-9328-8172B2EAB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62170" cy="1041400"/>
        </a:xfrm>
        <a:prstGeom prst="rect">
          <a:avLst/>
        </a:prstGeom>
      </xdr:spPr>
    </xdr:pic>
    <xdr:clientData/>
  </xdr:twoCellAnchor>
  <xdr:twoCellAnchor editAs="oneCell">
    <xdr:from>
      <xdr:col>0</xdr:col>
      <xdr:colOff>273050</xdr:colOff>
      <xdr:row>10</xdr:row>
      <xdr:rowOff>177800</xdr:rowOff>
    </xdr:from>
    <xdr:to>
      <xdr:col>3</xdr:col>
      <xdr:colOff>50906</xdr:colOff>
      <xdr:row>12</xdr:row>
      <xdr:rowOff>120666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733BA22-BE1F-28C1-5104-164854BA5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050" y="2019300"/>
          <a:ext cx="2063856" cy="311166"/>
        </a:xfrm>
        <a:prstGeom prst="rect">
          <a:avLst/>
        </a:prstGeom>
      </xdr:spPr>
    </xdr:pic>
    <xdr:clientData/>
  </xdr:twoCellAnchor>
  <xdr:twoCellAnchor editAs="oneCell">
    <xdr:from>
      <xdr:col>0</xdr:col>
      <xdr:colOff>165100</xdr:colOff>
      <xdr:row>14</xdr:row>
      <xdr:rowOff>165100</xdr:rowOff>
    </xdr:from>
    <xdr:to>
      <xdr:col>6</xdr:col>
      <xdr:colOff>127233</xdr:colOff>
      <xdr:row>16</xdr:row>
      <xdr:rowOff>95265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53649B6-839E-A279-9E12-C10C77617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100" y="2743200"/>
          <a:ext cx="4534133" cy="298465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19</xdr:row>
      <xdr:rowOff>0</xdr:rowOff>
    </xdr:from>
    <xdr:to>
      <xdr:col>3</xdr:col>
      <xdr:colOff>755796</xdr:colOff>
      <xdr:row>20</xdr:row>
      <xdr:rowOff>95264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4C96F0C-01E5-F148-2CC6-F29FFAD84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200" y="3498850"/>
          <a:ext cx="2838596" cy="279414"/>
        </a:xfrm>
        <a:prstGeom prst="rect">
          <a:avLst/>
        </a:prstGeom>
      </xdr:spPr>
    </xdr:pic>
    <xdr:clientData/>
  </xdr:twoCellAnchor>
  <xdr:twoCellAnchor editAs="oneCell">
    <xdr:from>
      <xdr:col>0</xdr:col>
      <xdr:colOff>260350</xdr:colOff>
      <xdr:row>23</xdr:row>
      <xdr:rowOff>19050</xdr:rowOff>
    </xdr:from>
    <xdr:to>
      <xdr:col>4</xdr:col>
      <xdr:colOff>203354</xdr:colOff>
      <xdr:row>24</xdr:row>
      <xdr:rowOff>44468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5DBF2B9-A558-8B9B-A549-75CEE7C5B1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8887"/>
        <a:stretch/>
      </xdr:blipFill>
      <xdr:spPr>
        <a:xfrm>
          <a:off x="260350" y="4254500"/>
          <a:ext cx="2991004" cy="20956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26</xdr:row>
      <xdr:rowOff>165100</xdr:rowOff>
    </xdr:from>
    <xdr:to>
      <xdr:col>7</xdr:col>
      <xdr:colOff>743252</xdr:colOff>
      <xdr:row>29</xdr:row>
      <xdr:rowOff>63523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259313C-CC3B-4F86-752F-DF1806760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550" y="4953000"/>
          <a:ext cx="5867702" cy="450873"/>
        </a:xfrm>
        <a:prstGeom prst="rect">
          <a:avLst/>
        </a:prstGeom>
      </xdr:spPr>
    </xdr:pic>
    <xdr:clientData/>
  </xdr:twoCellAnchor>
  <xdr:twoCellAnchor editAs="oneCell">
    <xdr:from>
      <xdr:col>9</xdr:col>
      <xdr:colOff>241300</xdr:colOff>
      <xdr:row>10</xdr:row>
      <xdr:rowOff>127000</xdr:rowOff>
    </xdr:from>
    <xdr:to>
      <xdr:col>12</xdr:col>
      <xdr:colOff>317621</xdr:colOff>
      <xdr:row>12</xdr:row>
      <xdr:rowOff>114318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A129DC7-9644-52F5-8C17-950123BFA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99300" y="1968500"/>
          <a:ext cx="2362321" cy="35561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1</xdr:row>
      <xdr:rowOff>6350</xdr:rowOff>
    </xdr:from>
    <xdr:to>
      <xdr:col>19</xdr:col>
      <xdr:colOff>476250</xdr:colOff>
      <xdr:row>4</xdr:row>
      <xdr:rowOff>3857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B4B47CD-AE9F-2412-683D-E07BEA2C9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96200" y="190500"/>
          <a:ext cx="7277100" cy="549957"/>
        </a:xfrm>
        <a:prstGeom prst="rect">
          <a:avLst/>
        </a:prstGeom>
      </xdr:spPr>
    </xdr:pic>
    <xdr:clientData/>
  </xdr:twoCellAnchor>
  <xdr:twoCellAnchor editAs="oneCell">
    <xdr:from>
      <xdr:col>9</xdr:col>
      <xdr:colOff>279400</xdr:colOff>
      <xdr:row>20</xdr:row>
      <xdr:rowOff>152400</xdr:rowOff>
    </xdr:from>
    <xdr:to>
      <xdr:col>13</xdr:col>
      <xdr:colOff>292257</xdr:colOff>
      <xdr:row>22</xdr:row>
      <xdr:rowOff>120667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D9DC813-736E-871E-0291-C5884BFC5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37400" y="3835400"/>
          <a:ext cx="3060857" cy="336567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27</xdr:row>
      <xdr:rowOff>57150</xdr:rowOff>
    </xdr:from>
    <xdr:to>
      <xdr:col>16</xdr:col>
      <xdr:colOff>330200</xdr:colOff>
      <xdr:row>29</xdr:row>
      <xdr:rowOff>116101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C6D9B33-3149-AEDC-18DD-8EA837F7E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10400" y="5029200"/>
          <a:ext cx="5530850" cy="4272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11</xdr:row>
      <xdr:rowOff>169792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89E822-6575-F628-9516-DE8FA28CC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0" cy="2195442"/>
        </a:xfrm>
        <a:prstGeom prst="rect">
          <a:avLst/>
        </a:prstGeom>
      </xdr:spPr>
    </xdr:pic>
    <xdr:clientData/>
  </xdr:twoCellAnchor>
  <xdr:twoCellAnchor editAs="oneCell">
    <xdr:from>
      <xdr:col>0</xdr:col>
      <xdr:colOff>273050</xdr:colOff>
      <xdr:row>19</xdr:row>
      <xdr:rowOff>165100</xdr:rowOff>
    </xdr:from>
    <xdr:to>
      <xdr:col>2</xdr:col>
      <xdr:colOff>711301</xdr:colOff>
      <xdr:row>21</xdr:row>
      <xdr:rowOff>63513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35435BD-25F9-F960-3982-8FB151278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050" y="3295650"/>
          <a:ext cx="1962251" cy="266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23</xdr:row>
      <xdr:rowOff>146050</xdr:rowOff>
    </xdr:from>
    <xdr:to>
      <xdr:col>5</xdr:col>
      <xdr:colOff>673319</xdr:colOff>
      <xdr:row>25</xdr:row>
      <xdr:rowOff>50814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7B761FD-0F75-9212-DD18-7DE7BB566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4051300"/>
          <a:ext cx="4254719" cy="273064"/>
        </a:xfrm>
        <a:prstGeom prst="rect">
          <a:avLst/>
        </a:prstGeom>
      </xdr:spPr>
    </xdr:pic>
    <xdr:clientData/>
  </xdr:twoCellAnchor>
  <xdr:twoCellAnchor editAs="oneCell">
    <xdr:from>
      <xdr:col>9</xdr:col>
      <xdr:colOff>107951</xdr:colOff>
      <xdr:row>0</xdr:row>
      <xdr:rowOff>120651</xdr:rowOff>
    </xdr:from>
    <xdr:to>
      <xdr:col>19</xdr:col>
      <xdr:colOff>438151</xdr:colOff>
      <xdr:row>4</xdr:row>
      <xdr:rowOff>4555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144BFB-9D35-4078-BBFE-2465F5F9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65951" y="120651"/>
          <a:ext cx="7950200" cy="620504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27</xdr:row>
      <xdr:rowOff>133350</xdr:rowOff>
    </xdr:from>
    <xdr:to>
      <xdr:col>3</xdr:col>
      <xdr:colOff>597037</xdr:colOff>
      <xdr:row>29</xdr:row>
      <xdr:rowOff>82567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CF1046C-D197-FDFE-F7B4-DFDE29976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550" y="4775200"/>
          <a:ext cx="2673487" cy="317516"/>
        </a:xfrm>
        <a:prstGeom prst="rect">
          <a:avLst/>
        </a:prstGeom>
      </xdr:spPr>
    </xdr:pic>
    <xdr:clientData/>
  </xdr:twoCellAnchor>
  <xdr:twoCellAnchor editAs="oneCell">
    <xdr:from>
      <xdr:col>0</xdr:col>
      <xdr:colOff>273050</xdr:colOff>
      <xdr:row>32</xdr:row>
      <xdr:rowOff>0</xdr:rowOff>
    </xdr:from>
    <xdr:to>
      <xdr:col>4</xdr:col>
      <xdr:colOff>197003</xdr:colOff>
      <xdr:row>33</xdr:row>
      <xdr:rowOff>69862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6DD7D58-A777-3505-04E4-D92B43A5B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3050" y="5562600"/>
          <a:ext cx="2971953" cy="254013"/>
        </a:xfrm>
        <a:prstGeom prst="rect">
          <a:avLst/>
        </a:prstGeom>
      </xdr:spPr>
    </xdr:pic>
    <xdr:clientData/>
  </xdr:twoCellAnchor>
  <xdr:twoCellAnchor editAs="oneCell">
    <xdr:from>
      <xdr:col>0</xdr:col>
      <xdr:colOff>279401</xdr:colOff>
      <xdr:row>35</xdr:row>
      <xdr:rowOff>152401</xdr:rowOff>
    </xdr:from>
    <xdr:to>
      <xdr:col>7</xdr:col>
      <xdr:colOff>146051</xdr:colOff>
      <xdr:row>37</xdr:row>
      <xdr:rowOff>179016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CEB8A65-87C5-2E9B-9116-848DCBFE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9401" y="6267451"/>
          <a:ext cx="5200650" cy="394916"/>
        </a:xfrm>
        <a:prstGeom prst="rect">
          <a:avLst/>
        </a:prstGeom>
      </xdr:spPr>
    </xdr:pic>
    <xdr:clientData/>
  </xdr:twoCellAnchor>
  <xdr:twoCellAnchor editAs="oneCell">
    <xdr:from>
      <xdr:col>8</xdr:col>
      <xdr:colOff>241300</xdr:colOff>
      <xdr:row>19</xdr:row>
      <xdr:rowOff>165100</xdr:rowOff>
    </xdr:from>
    <xdr:to>
      <xdr:col>14</xdr:col>
      <xdr:colOff>152630</xdr:colOff>
      <xdr:row>21</xdr:row>
      <xdr:rowOff>63513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34A4430-E99D-8548-F883-D5295123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37300" y="3333750"/>
          <a:ext cx="4483330" cy="266714"/>
        </a:xfrm>
        <a:prstGeom prst="rect">
          <a:avLst/>
        </a:prstGeom>
      </xdr:spPr>
    </xdr:pic>
    <xdr:clientData/>
  </xdr:twoCellAnchor>
  <xdr:twoCellAnchor editAs="oneCell">
    <xdr:from>
      <xdr:col>8</xdr:col>
      <xdr:colOff>247650</xdr:colOff>
      <xdr:row>23</xdr:row>
      <xdr:rowOff>165100</xdr:rowOff>
    </xdr:from>
    <xdr:to>
      <xdr:col>12</xdr:col>
      <xdr:colOff>438316</xdr:colOff>
      <xdr:row>25</xdr:row>
      <xdr:rowOff>69864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A613FA1-0D5B-4010-747E-1AAC72835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43650" y="4070350"/>
          <a:ext cx="3238666" cy="273064"/>
        </a:xfrm>
        <a:prstGeom prst="rect">
          <a:avLst/>
        </a:prstGeom>
      </xdr:spPr>
    </xdr:pic>
    <xdr:clientData/>
  </xdr:twoCellAnchor>
  <xdr:twoCellAnchor editAs="oneCell">
    <xdr:from>
      <xdr:col>12</xdr:col>
      <xdr:colOff>603250</xdr:colOff>
      <xdr:row>24</xdr:row>
      <xdr:rowOff>6350</xdr:rowOff>
    </xdr:from>
    <xdr:to>
      <xdr:col>15</xdr:col>
      <xdr:colOff>95341</xdr:colOff>
      <xdr:row>27</xdr:row>
      <xdr:rowOff>50831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237A3ED-AB46-EF3C-E9EF-12F24EB2B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747250" y="4095750"/>
          <a:ext cx="1778091" cy="596931"/>
        </a:xfrm>
        <a:prstGeom prst="rect">
          <a:avLst/>
        </a:prstGeom>
      </xdr:spPr>
    </xdr:pic>
    <xdr:clientData/>
  </xdr:twoCellAnchor>
  <xdr:twoCellAnchor editAs="oneCell">
    <xdr:from>
      <xdr:col>8</xdr:col>
      <xdr:colOff>213827</xdr:colOff>
      <xdr:row>32</xdr:row>
      <xdr:rowOff>0</xdr:rowOff>
    </xdr:from>
    <xdr:to>
      <xdr:col>12</xdr:col>
      <xdr:colOff>483031</xdr:colOff>
      <xdr:row>33</xdr:row>
      <xdr:rowOff>91636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5365713-865E-98CC-1843-A68110504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30562" y="5844592"/>
          <a:ext cx="3327571" cy="273064"/>
        </a:xfrm>
        <a:prstGeom prst="rect">
          <a:avLst/>
        </a:prstGeom>
      </xdr:spPr>
    </xdr:pic>
    <xdr:clientData/>
  </xdr:twoCellAnchor>
  <xdr:twoCellAnchor editAs="oneCell">
    <xdr:from>
      <xdr:col>8</xdr:col>
      <xdr:colOff>323980</xdr:colOff>
      <xdr:row>36</xdr:row>
      <xdr:rowOff>0</xdr:rowOff>
    </xdr:from>
    <xdr:to>
      <xdr:col>14</xdr:col>
      <xdr:colOff>32398</xdr:colOff>
      <xdr:row>38</xdr:row>
      <xdr:rowOff>37112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888C376-6E16-657C-A3A1-7B09C7E91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40715" y="6570306"/>
          <a:ext cx="4295969" cy="3999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771402</xdr:colOff>
      <xdr:row>8</xdr:row>
      <xdr:rowOff>69850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EF70DB-7108-7978-C913-AA3F21338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05402" cy="154305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16</xdr:row>
      <xdr:rowOff>0</xdr:rowOff>
    </xdr:from>
    <xdr:to>
      <xdr:col>2</xdr:col>
      <xdr:colOff>724000</xdr:colOff>
      <xdr:row>17</xdr:row>
      <xdr:rowOff>63513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67E9ED-1BE0-D321-FC7C-A5F5A53C3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2965450"/>
          <a:ext cx="1943200" cy="247663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20</xdr:row>
      <xdr:rowOff>0</xdr:rowOff>
    </xdr:from>
    <xdr:to>
      <xdr:col>3</xdr:col>
      <xdr:colOff>647838</xdr:colOff>
      <xdr:row>21</xdr:row>
      <xdr:rowOff>95264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451B4A-25BD-A205-5BB0-D98FE67DB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3702050"/>
          <a:ext cx="2686188" cy="279414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23</xdr:row>
      <xdr:rowOff>177800</xdr:rowOff>
    </xdr:from>
    <xdr:to>
      <xdr:col>5</xdr:col>
      <xdr:colOff>552664</xdr:colOff>
      <xdr:row>25</xdr:row>
      <xdr:rowOff>120666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314A394-6D00-287B-762F-5CD18901F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200" y="4432300"/>
          <a:ext cx="4159464" cy="311166"/>
        </a:xfrm>
        <a:prstGeom prst="rect">
          <a:avLst/>
        </a:prstGeom>
      </xdr:spPr>
    </xdr:pic>
    <xdr:clientData/>
  </xdr:twoCellAnchor>
  <xdr:twoCellAnchor editAs="oneCell">
    <xdr:from>
      <xdr:col>8</xdr:col>
      <xdr:colOff>101600</xdr:colOff>
      <xdr:row>0</xdr:row>
      <xdr:rowOff>57150</xdr:rowOff>
    </xdr:from>
    <xdr:to>
      <xdr:col>18</xdr:col>
      <xdr:colOff>44954</xdr:colOff>
      <xdr:row>3</xdr:row>
      <xdr:rowOff>43191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4C97D94-5AE2-D033-E740-C7C07ECE7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97600" y="57150"/>
          <a:ext cx="7563354" cy="538491"/>
        </a:xfrm>
        <a:prstGeom prst="rect">
          <a:avLst/>
        </a:prstGeom>
      </xdr:spPr>
    </xdr:pic>
    <xdr:clientData/>
  </xdr:twoCellAnchor>
  <xdr:twoCellAnchor editAs="oneCell">
    <xdr:from>
      <xdr:col>6</xdr:col>
      <xdr:colOff>298450</xdr:colOff>
      <xdr:row>15</xdr:row>
      <xdr:rowOff>158750</xdr:rowOff>
    </xdr:from>
    <xdr:to>
      <xdr:col>10</xdr:col>
      <xdr:colOff>457366</xdr:colOff>
      <xdr:row>17</xdr:row>
      <xdr:rowOff>63514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FC7A95F-4FF3-B8CA-8A40-3CB976B78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0450" y="2940050"/>
          <a:ext cx="3225966" cy="273064"/>
        </a:xfrm>
        <a:prstGeom prst="rect">
          <a:avLst/>
        </a:prstGeom>
      </xdr:spPr>
    </xdr:pic>
    <xdr:clientData/>
  </xdr:twoCellAnchor>
  <xdr:twoCellAnchor editAs="oneCell">
    <xdr:from>
      <xdr:col>10</xdr:col>
      <xdr:colOff>558800</xdr:colOff>
      <xdr:row>16</xdr:row>
      <xdr:rowOff>95250</xdr:rowOff>
    </xdr:from>
    <xdr:to>
      <xdr:col>11</xdr:col>
      <xdr:colOff>400081</xdr:colOff>
      <xdr:row>19</xdr:row>
      <xdr:rowOff>44476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B2BB1F5-569B-C843-A8D4-C62C6EBCB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78800" y="3060700"/>
          <a:ext cx="603281" cy="501676"/>
        </a:xfrm>
        <a:prstGeom prst="rect">
          <a:avLst/>
        </a:prstGeom>
      </xdr:spPr>
    </xdr:pic>
    <xdr:clientData/>
  </xdr:twoCellAnchor>
  <xdr:twoCellAnchor editAs="oneCell">
    <xdr:from>
      <xdr:col>6</xdr:col>
      <xdr:colOff>234950</xdr:colOff>
      <xdr:row>22</xdr:row>
      <xdr:rowOff>177801</xdr:rowOff>
    </xdr:from>
    <xdr:to>
      <xdr:col>13</xdr:col>
      <xdr:colOff>48745</xdr:colOff>
      <xdr:row>25</xdr:row>
      <xdr:rowOff>25401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D8097FC-46F8-7AF1-CEB7-D471F5E83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06950" y="4248151"/>
          <a:ext cx="5166845" cy="400050"/>
        </a:xfrm>
        <a:prstGeom prst="rect">
          <a:avLst/>
        </a:prstGeom>
      </xdr:spPr>
    </xdr:pic>
    <xdr:clientData/>
  </xdr:twoCellAnchor>
  <xdr:twoCellAnchor editAs="oneCell">
    <xdr:from>
      <xdr:col>6</xdr:col>
      <xdr:colOff>177800</xdr:colOff>
      <xdr:row>27</xdr:row>
      <xdr:rowOff>177800</xdr:rowOff>
    </xdr:from>
    <xdr:to>
      <xdr:col>12</xdr:col>
      <xdr:colOff>393947</xdr:colOff>
      <xdr:row>29</xdr:row>
      <xdr:rowOff>101615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6D866E2-DC99-7D53-22DA-40A179786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49800" y="5168900"/>
          <a:ext cx="4807197" cy="292115"/>
        </a:xfrm>
        <a:prstGeom prst="rect">
          <a:avLst/>
        </a:prstGeom>
      </xdr:spPr>
    </xdr:pic>
    <xdr:clientData/>
  </xdr:twoCellAnchor>
  <xdr:twoCellAnchor editAs="oneCell">
    <xdr:from>
      <xdr:col>6</xdr:col>
      <xdr:colOff>273050</xdr:colOff>
      <xdr:row>32</xdr:row>
      <xdr:rowOff>12700</xdr:rowOff>
    </xdr:from>
    <xdr:to>
      <xdr:col>10</xdr:col>
      <xdr:colOff>197004</xdr:colOff>
      <xdr:row>33</xdr:row>
      <xdr:rowOff>107964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3188B47-BBF3-8946-EE0E-85D2AFE4F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45050" y="5924550"/>
          <a:ext cx="2991004" cy="279414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203200</xdr:colOff>
      <xdr:row>39</xdr:row>
      <xdr:rowOff>107950</xdr:rowOff>
    </xdr:from>
    <xdr:to>
      <xdr:col>13</xdr:col>
      <xdr:colOff>508291</xdr:colOff>
      <xdr:row>42</xdr:row>
      <xdr:rowOff>44475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BF9F777-1BCB-40E1-8850-4E9CD257A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75200" y="7308850"/>
          <a:ext cx="5658141" cy="4889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9029-CD48-4484-AB2F-4B5C693EB97C}">
  <dimension ref="A7:O31"/>
  <sheetViews>
    <sheetView workbookViewId="0">
      <selection activeCell="N24" sqref="N24"/>
    </sheetView>
  </sheetViews>
  <sheetFormatPr baseColWidth="10" defaultRowHeight="14.5" x14ac:dyDescent="0.35"/>
  <cols>
    <col min="15" max="15" width="11.1796875" bestFit="1" customWidth="1"/>
  </cols>
  <sheetData>
    <row r="7" spans="1:15" x14ac:dyDescent="0.35">
      <c r="B7" t="s">
        <v>3</v>
      </c>
      <c r="F7" t="s">
        <v>4</v>
      </c>
      <c r="J7" t="s">
        <v>15</v>
      </c>
      <c r="K7">
        <v>0.06</v>
      </c>
    </row>
    <row r="8" spans="1:15" x14ac:dyDescent="0.35">
      <c r="B8" t="s">
        <v>13</v>
      </c>
      <c r="C8">
        <f>189/421</f>
        <v>0.44893111638954869</v>
      </c>
      <c r="F8" t="s">
        <v>14</v>
      </c>
      <c r="G8">
        <f>264/494</f>
        <v>0.53441295546558709</v>
      </c>
      <c r="J8" t="s">
        <v>16</v>
      </c>
      <c r="K8">
        <f>1-K7</f>
        <v>0.94</v>
      </c>
    </row>
    <row r="9" spans="1:15" x14ac:dyDescent="0.35">
      <c r="B9" t="s">
        <v>18</v>
      </c>
      <c r="C9">
        <v>421</v>
      </c>
      <c r="F9" t="s">
        <v>17</v>
      </c>
      <c r="G9">
        <v>494</v>
      </c>
    </row>
    <row r="12" spans="1:15" x14ac:dyDescent="0.35">
      <c r="A12" t="s">
        <v>0</v>
      </c>
      <c r="J12" t="s">
        <v>11</v>
      </c>
    </row>
    <row r="14" spans="1:15" x14ac:dyDescent="0.35">
      <c r="B14" s="1" t="s">
        <v>1</v>
      </c>
      <c r="K14" t="s">
        <v>22</v>
      </c>
      <c r="L14">
        <f>L17/L19</f>
        <v>0.49508196721311476</v>
      </c>
      <c r="N14" s="1" t="s">
        <v>12</v>
      </c>
      <c r="O14" s="1">
        <f>O15/SQRT(O16*(O17+O18))</f>
        <v>-2.577619673043277</v>
      </c>
    </row>
    <row r="15" spans="1:15" x14ac:dyDescent="0.35">
      <c r="K15" t="s">
        <v>19</v>
      </c>
      <c r="L15">
        <f>C9*C8</f>
        <v>189</v>
      </c>
      <c r="N15" t="s">
        <v>23</v>
      </c>
      <c r="O15">
        <f>C8-G8</f>
        <v>-8.5481839076038402E-2</v>
      </c>
    </row>
    <row r="16" spans="1:15" x14ac:dyDescent="0.35">
      <c r="A16" t="s">
        <v>2</v>
      </c>
      <c r="K16" t="s">
        <v>20</v>
      </c>
      <c r="L16">
        <f>G9*G8</f>
        <v>264</v>
      </c>
      <c r="N16" t="s">
        <v>24</v>
      </c>
      <c r="O16">
        <f>L14*(1-L14)</f>
        <v>0.2499758129535071</v>
      </c>
    </row>
    <row r="17" spans="1:15" x14ac:dyDescent="0.35">
      <c r="L17">
        <f>L15+L16</f>
        <v>453</v>
      </c>
      <c r="N17" t="s">
        <v>25</v>
      </c>
      <c r="O17">
        <f>1/C9</f>
        <v>2.3752969121140144E-3</v>
      </c>
    </row>
    <row r="18" spans="1:15" x14ac:dyDescent="0.35">
      <c r="B18" s="1">
        <v>11</v>
      </c>
      <c r="N18" t="s">
        <v>26</v>
      </c>
      <c r="O18">
        <f>1/G9</f>
        <v>2.0242914979757085E-3</v>
      </c>
    </row>
    <row r="19" spans="1:15" x14ac:dyDescent="0.35">
      <c r="K19" t="s">
        <v>21</v>
      </c>
      <c r="L19">
        <f>C9+G9</f>
        <v>915</v>
      </c>
    </row>
    <row r="20" spans="1:15" x14ac:dyDescent="0.35">
      <c r="A20" t="s">
        <v>5</v>
      </c>
    </row>
    <row r="22" spans="1:15" x14ac:dyDescent="0.35">
      <c r="B22" s="1" t="s">
        <v>6</v>
      </c>
      <c r="J22" t="s">
        <v>27</v>
      </c>
    </row>
    <row r="24" spans="1:15" x14ac:dyDescent="0.35">
      <c r="A24" t="s">
        <v>7</v>
      </c>
      <c r="K24" t="s">
        <v>12</v>
      </c>
      <c r="L24">
        <v>-2.5779999999999998</v>
      </c>
    </row>
    <row r="25" spans="1:15" x14ac:dyDescent="0.35">
      <c r="K25" t="s">
        <v>30</v>
      </c>
      <c r="L25">
        <v>5.0000000000000001E-3</v>
      </c>
      <c r="M25" t="s">
        <v>31</v>
      </c>
    </row>
    <row r="26" spans="1:15" x14ac:dyDescent="0.35">
      <c r="B26" s="1" t="s">
        <v>8</v>
      </c>
      <c r="J26" t="s">
        <v>28</v>
      </c>
      <c r="K26" s="1" t="s">
        <v>29</v>
      </c>
      <c r="L26" s="1">
        <f>2*L25</f>
        <v>0.01</v>
      </c>
    </row>
    <row r="28" spans="1:15" x14ac:dyDescent="0.35">
      <c r="A28" t="s">
        <v>9</v>
      </c>
    </row>
    <row r="29" spans="1:15" x14ac:dyDescent="0.35">
      <c r="J29" t="s">
        <v>32</v>
      </c>
    </row>
    <row r="31" spans="1:15" x14ac:dyDescent="0.35">
      <c r="B31" s="1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3C18-E223-47A2-BAEE-1A828B8E93F0}">
  <dimension ref="A14:R45"/>
  <sheetViews>
    <sheetView topLeftCell="A37" zoomScale="98" workbookViewId="0">
      <selection activeCell="J46" sqref="J46"/>
    </sheetView>
  </sheetViews>
  <sheetFormatPr baseColWidth="10" defaultRowHeight="14.5" x14ac:dyDescent="0.35"/>
  <sheetData>
    <row r="14" spans="2:17" ht="16" x14ac:dyDescent="0.45">
      <c r="B14" t="s">
        <v>34</v>
      </c>
      <c r="C14" s="2">
        <v>13.7</v>
      </c>
      <c r="D14" s="3">
        <v>5.2</v>
      </c>
      <c r="E14" s="3">
        <v>14.4</v>
      </c>
      <c r="F14" s="3">
        <v>7.7</v>
      </c>
      <c r="G14" s="3">
        <v>13.7</v>
      </c>
      <c r="H14" s="3">
        <v>10.4</v>
      </c>
      <c r="I14" s="3">
        <v>13.5</v>
      </c>
      <c r="J14" s="3">
        <v>4.5</v>
      </c>
      <c r="K14" s="3">
        <v>9</v>
      </c>
      <c r="L14" s="3">
        <v>13.9</v>
      </c>
      <c r="M14" s="3">
        <v>15.2</v>
      </c>
      <c r="N14" s="3">
        <v>4.5</v>
      </c>
      <c r="O14" s="3">
        <v>6.5</v>
      </c>
      <c r="P14" s="3">
        <v>7.6</v>
      </c>
      <c r="Q14" s="3">
        <v>8.6</v>
      </c>
    </row>
    <row r="16" spans="2:17" ht="16" x14ac:dyDescent="0.45">
      <c r="B16" t="s">
        <v>35</v>
      </c>
      <c r="C16" s="4">
        <v>8.4</v>
      </c>
      <c r="D16" s="5">
        <v>13.9</v>
      </c>
      <c r="E16" s="5">
        <v>6.4</v>
      </c>
      <c r="F16" s="5">
        <v>8.6999999999999993</v>
      </c>
      <c r="G16" s="5">
        <v>16.7</v>
      </c>
      <c r="H16" s="5">
        <v>11.9</v>
      </c>
      <c r="I16" s="5">
        <v>14.5</v>
      </c>
      <c r="J16" s="5">
        <v>10.8</v>
      </c>
      <c r="K16" s="5">
        <v>13.7</v>
      </c>
      <c r="L16" s="5">
        <v>17.100000000000001</v>
      </c>
      <c r="M16" s="5">
        <v>10.6</v>
      </c>
      <c r="N16" s="5">
        <v>16</v>
      </c>
      <c r="O16" s="5">
        <v>16.8</v>
      </c>
      <c r="P16" s="5">
        <v>6.1</v>
      </c>
      <c r="Q16" s="5">
        <v>17.399999999999999</v>
      </c>
    </row>
    <row r="18" spans="1:18" x14ac:dyDescent="0.35">
      <c r="B18" t="s">
        <v>37</v>
      </c>
      <c r="C18">
        <f>C14-C16</f>
        <v>5.2999999999999989</v>
      </c>
      <c r="D18">
        <f t="shared" ref="D18:Q18" si="0">D14-D16</f>
        <v>-8.6999999999999993</v>
      </c>
      <c r="E18">
        <f t="shared" si="0"/>
        <v>8</v>
      </c>
      <c r="F18">
        <f t="shared" si="0"/>
        <v>-0.99999999999999911</v>
      </c>
      <c r="G18">
        <f t="shared" si="0"/>
        <v>-3</v>
      </c>
      <c r="H18">
        <f t="shared" si="0"/>
        <v>-1.5</v>
      </c>
      <c r="I18">
        <f t="shared" si="0"/>
        <v>-1</v>
      </c>
      <c r="J18">
        <f t="shared" si="0"/>
        <v>-6.3000000000000007</v>
      </c>
      <c r="K18">
        <f t="shared" si="0"/>
        <v>-4.6999999999999993</v>
      </c>
      <c r="L18">
        <f t="shared" si="0"/>
        <v>-3.2000000000000011</v>
      </c>
      <c r="M18">
        <f t="shared" si="0"/>
        <v>4.5999999999999996</v>
      </c>
      <c r="N18">
        <f t="shared" si="0"/>
        <v>-11.5</v>
      </c>
      <c r="O18">
        <f t="shared" si="0"/>
        <v>-10.3</v>
      </c>
      <c r="P18">
        <f t="shared" si="0"/>
        <v>1.5</v>
      </c>
      <c r="Q18">
        <f t="shared" si="0"/>
        <v>-8.7999999999999989</v>
      </c>
      <c r="R18">
        <f>AVERAGE(C18:Q18)</f>
        <v>-2.7066666666666661</v>
      </c>
    </row>
    <row r="19" spans="1:18" x14ac:dyDescent="0.35">
      <c r="R19">
        <f>STDEV(C18:Q18)</f>
        <v>5.8697124128464599</v>
      </c>
    </row>
    <row r="21" spans="1:18" x14ac:dyDescent="0.35">
      <c r="A21" t="s">
        <v>0</v>
      </c>
      <c r="I21" t="s">
        <v>11</v>
      </c>
    </row>
    <row r="23" spans="1:18" x14ac:dyDescent="0.35">
      <c r="B23" s="1" t="s">
        <v>33</v>
      </c>
      <c r="J23" s="1">
        <v>14</v>
      </c>
    </row>
    <row r="25" spans="1:18" x14ac:dyDescent="0.35">
      <c r="A25" t="s">
        <v>2</v>
      </c>
      <c r="I25" t="s">
        <v>27</v>
      </c>
    </row>
    <row r="27" spans="1:18" x14ac:dyDescent="0.35">
      <c r="B27" s="1">
        <v>3</v>
      </c>
      <c r="J27" t="s">
        <v>38</v>
      </c>
      <c r="K27">
        <f>R18</f>
        <v>-2.7066666666666661</v>
      </c>
    </row>
    <row r="28" spans="1:18" x14ac:dyDescent="0.35">
      <c r="J28" t="s">
        <v>39</v>
      </c>
      <c r="K28">
        <v>-2</v>
      </c>
    </row>
    <row r="29" spans="1:18" x14ac:dyDescent="0.35">
      <c r="A29" t="s">
        <v>5</v>
      </c>
      <c r="J29" t="s">
        <v>40</v>
      </c>
      <c r="K29">
        <f>R19</f>
        <v>5.8697124128464599</v>
      </c>
    </row>
    <row r="30" spans="1:18" x14ac:dyDescent="0.35">
      <c r="J30" s="1" t="s">
        <v>12</v>
      </c>
      <c r="K30" s="1">
        <f>(K27-K28)/(K29/SQRT(15))</f>
        <v>-0.46627637588000137</v>
      </c>
    </row>
    <row r="31" spans="1:18" x14ac:dyDescent="0.35">
      <c r="B31" s="1" t="s">
        <v>43</v>
      </c>
    </row>
    <row r="33" spans="1:13" x14ac:dyDescent="0.35">
      <c r="A33" t="s">
        <v>7</v>
      </c>
      <c r="I33" t="s">
        <v>32</v>
      </c>
    </row>
    <row r="35" spans="1:13" x14ac:dyDescent="0.35">
      <c r="B35" s="1" t="s">
        <v>44</v>
      </c>
      <c r="J35" s="1" t="s">
        <v>41</v>
      </c>
      <c r="K35" s="1">
        <v>0.67579999999999996</v>
      </c>
    </row>
    <row r="37" spans="1:13" x14ac:dyDescent="0.35">
      <c r="A37" t="s">
        <v>9</v>
      </c>
      <c r="I37" t="s">
        <v>42</v>
      </c>
    </row>
    <row r="40" spans="1:13" x14ac:dyDescent="0.35">
      <c r="B40" s="1" t="s">
        <v>36</v>
      </c>
      <c r="J40" t="s">
        <v>45</v>
      </c>
      <c r="K40">
        <v>0.03</v>
      </c>
      <c r="M40" s="1" t="s">
        <v>47</v>
      </c>
    </row>
    <row r="41" spans="1:13" x14ac:dyDescent="0.35">
      <c r="J41" t="s">
        <v>46</v>
      </c>
      <c r="K41">
        <v>0.67579999999999996</v>
      </c>
    </row>
    <row r="43" spans="1:13" x14ac:dyDescent="0.35">
      <c r="J43" t="s">
        <v>49</v>
      </c>
    </row>
    <row r="44" spans="1:13" x14ac:dyDescent="0.35">
      <c r="J44" t="s">
        <v>50</v>
      </c>
    </row>
    <row r="45" spans="1:13" x14ac:dyDescent="0.35">
      <c r="J45" t="s">
        <v>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9AC4-58B2-4E27-B749-1C5FCFD899CD}">
  <dimension ref="A10:M46"/>
  <sheetViews>
    <sheetView tabSelected="1" topLeftCell="A32" workbookViewId="0">
      <selection activeCell="H46" sqref="H46"/>
    </sheetView>
  </sheetViews>
  <sheetFormatPr baseColWidth="10" defaultRowHeight="14.5" x14ac:dyDescent="0.35"/>
  <cols>
    <col min="8" max="8" width="11.1796875" bestFit="1" customWidth="1"/>
  </cols>
  <sheetData>
    <row r="10" spans="1:13" ht="16" x14ac:dyDescent="0.45">
      <c r="A10" s="10" t="s">
        <v>48</v>
      </c>
      <c r="B10" s="8">
        <v>213</v>
      </c>
      <c r="C10" s="9">
        <v>208</v>
      </c>
      <c r="D10" s="9">
        <v>239</v>
      </c>
      <c r="E10" s="9">
        <v>194</v>
      </c>
      <c r="F10" s="9">
        <v>234</v>
      </c>
      <c r="G10" s="9">
        <v>250</v>
      </c>
      <c r="H10" s="9">
        <v>248</v>
      </c>
      <c r="I10" s="9">
        <v>186</v>
      </c>
    </row>
    <row r="12" spans="1:13" ht="16" x14ac:dyDescent="0.45">
      <c r="A12" s="10" t="s">
        <v>52</v>
      </c>
      <c r="B12" s="8">
        <v>259</v>
      </c>
      <c r="C12" s="9">
        <v>239</v>
      </c>
      <c r="D12" s="9">
        <v>197</v>
      </c>
      <c r="E12" s="9">
        <v>200</v>
      </c>
      <c r="F12" s="9">
        <v>260</v>
      </c>
      <c r="G12" s="9">
        <v>228</v>
      </c>
      <c r="H12" s="9">
        <v>254</v>
      </c>
      <c r="I12" s="9">
        <v>237</v>
      </c>
      <c r="J12" s="9">
        <v>196</v>
      </c>
      <c r="K12" s="9">
        <v>242</v>
      </c>
      <c r="L12" s="9">
        <v>195</v>
      </c>
      <c r="M12" s="9">
        <v>219</v>
      </c>
    </row>
    <row r="17" spans="1:12" x14ac:dyDescent="0.35">
      <c r="A17" t="s">
        <v>0</v>
      </c>
      <c r="G17" t="s">
        <v>7</v>
      </c>
    </row>
    <row r="19" spans="1:12" x14ac:dyDescent="0.35">
      <c r="B19" s="1" t="s">
        <v>53</v>
      </c>
      <c r="C19" s="1"/>
      <c r="D19" s="1"/>
      <c r="H19" t="s">
        <v>54</v>
      </c>
      <c r="I19">
        <f>AVERAGE(B10:I10)</f>
        <v>221.5</v>
      </c>
    </row>
    <row r="20" spans="1:12" x14ac:dyDescent="0.35">
      <c r="H20" t="s">
        <v>55</v>
      </c>
      <c r="I20">
        <f>AVERAGE(B12:M12)</f>
        <v>227.16666666666666</v>
      </c>
    </row>
    <row r="21" spans="1:12" x14ac:dyDescent="0.35">
      <c r="A21" t="s">
        <v>2</v>
      </c>
      <c r="H21" t="s">
        <v>56</v>
      </c>
      <c r="I21">
        <f>_xlfn.STDEV.S(B10:I10)</f>
        <v>24.634470622628424</v>
      </c>
      <c r="K21" s="1" t="s">
        <v>12</v>
      </c>
      <c r="L21" s="1">
        <f>I21^2/I22^2</f>
        <v>0.95504247767112549</v>
      </c>
    </row>
    <row r="22" spans="1:12" x14ac:dyDescent="0.35">
      <c r="H22" t="s">
        <v>57</v>
      </c>
      <c r="I22">
        <f>_xlfn.STDEV.S(B12:M12)</f>
        <v>25.207622704734352</v>
      </c>
    </row>
    <row r="23" spans="1:12" x14ac:dyDescent="0.35">
      <c r="B23" s="1" t="s">
        <v>64</v>
      </c>
      <c r="C23" s="1"/>
      <c r="D23" s="1"/>
    </row>
    <row r="24" spans="1:12" x14ac:dyDescent="0.35">
      <c r="G24" t="s">
        <v>9</v>
      </c>
    </row>
    <row r="25" spans="1:12" x14ac:dyDescent="0.35">
      <c r="A25" t="s">
        <v>5</v>
      </c>
    </row>
    <row r="27" spans="1:12" x14ac:dyDescent="0.35">
      <c r="B27" s="1">
        <v>9</v>
      </c>
      <c r="H27" s="1" t="s">
        <v>58</v>
      </c>
    </row>
    <row r="29" spans="1:12" x14ac:dyDescent="0.35">
      <c r="G29" t="s">
        <v>11</v>
      </c>
    </row>
    <row r="31" spans="1:12" x14ac:dyDescent="0.35">
      <c r="H31" s="6" t="s">
        <v>59</v>
      </c>
      <c r="I31" s="7">
        <v>7</v>
      </c>
      <c r="K31" s="6" t="s">
        <v>60</v>
      </c>
      <c r="L31" s="7">
        <v>11</v>
      </c>
    </row>
    <row r="33" spans="7:11" x14ac:dyDescent="0.35">
      <c r="G33" t="s">
        <v>27</v>
      </c>
    </row>
    <row r="35" spans="7:11" x14ac:dyDescent="0.35">
      <c r="H35" t="s">
        <v>61</v>
      </c>
      <c r="I35" t="s">
        <v>62</v>
      </c>
    </row>
    <row r="36" spans="7:11" x14ac:dyDescent="0.35">
      <c r="H36" t="s">
        <v>41</v>
      </c>
      <c r="I36">
        <v>0.50560000000000005</v>
      </c>
    </row>
    <row r="37" spans="7:11" x14ac:dyDescent="0.35">
      <c r="I37">
        <f>1-I36</f>
        <v>0.49439999999999995</v>
      </c>
    </row>
    <row r="38" spans="7:11" x14ac:dyDescent="0.35">
      <c r="H38" t="s">
        <v>63</v>
      </c>
      <c r="I38" s="1">
        <f>2*I37</f>
        <v>0.9887999999999999</v>
      </c>
    </row>
    <row r="41" spans="7:11" x14ac:dyDescent="0.35">
      <c r="G41" t="s">
        <v>32</v>
      </c>
    </row>
    <row r="44" spans="7:11" x14ac:dyDescent="0.35">
      <c r="H44" s="10" t="s">
        <v>65</v>
      </c>
      <c r="I44" s="12">
        <v>0.08</v>
      </c>
      <c r="K44" s="1">
        <v>0</v>
      </c>
    </row>
    <row r="45" spans="7:11" x14ac:dyDescent="0.35">
      <c r="H45" s="10" t="s">
        <v>66</v>
      </c>
      <c r="I45" s="11">
        <f>I38</f>
        <v>0.9887999999999999</v>
      </c>
    </row>
    <row r="46" spans="7:11" x14ac:dyDescent="0.35">
      <c r="H46" t="b">
        <f>TRUE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TH1</vt:lpstr>
      <vt:lpstr>TH2</vt:lpstr>
      <vt:lpstr>TH3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Frent</dc:creator>
  <cp:lastModifiedBy>David Frent</cp:lastModifiedBy>
  <dcterms:created xsi:type="dcterms:W3CDTF">2023-11-21T09:04:41Z</dcterms:created>
  <dcterms:modified xsi:type="dcterms:W3CDTF">2023-12-03T14:29:21Z</dcterms:modified>
</cp:coreProperties>
</file>