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e62968b752914e/Escritorio/Estadística/"/>
    </mc:Choice>
  </mc:AlternateContent>
  <xr:revisionPtr revIDLastSave="290" documentId="8_{6A7FFD5F-53A5-4142-8663-26E06A0AB503}" xr6:coauthVersionLast="47" xr6:coauthVersionMax="47" xr10:uidLastSave="{12F33991-F88A-4FA7-8691-D1F15746FDE8}"/>
  <bookViews>
    <workbookView xWindow="-110" yWindow="-110" windowWidth="19420" windowHeight="10300" activeTab="1" xr2:uid="{F141B256-9BA9-42EE-8404-82C2C638A211}"/>
  </bookViews>
  <sheets>
    <sheet name="TH4" sheetId="1" r:id="rId1"/>
    <sheet name="TH5" sheetId="2" r:id="rId2"/>
    <sheet name="TH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M20" i="1"/>
  <c r="K19" i="1"/>
  <c r="M19" i="1"/>
  <c r="N39" i="1"/>
  <c r="U25" i="2"/>
  <c r="U40" i="2" s="1"/>
  <c r="U26" i="2"/>
  <c r="U29" i="2"/>
  <c r="U30" i="2"/>
  <c r="U31" i="2"/>
  <c r="U32" i="2"/>
  <c r="U33" i="2"/>
  <c r="U34" i="2"/>
  <c r="U37" i="2"/>
  <c r="U38" i="2"/>
  <c r="U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24" i="2"/>
  <c r="R25" i="2"/>
  <c r="R26" i="2"/>
  <c r="R27" i="2"/>
  <c r="U27" i="2" s="1"/>
  <c r="R28" i="2"/>
  <c r="U28" i="2" s="1"/>
  <c r="R29" i="2"/>
  <c r="R30" i="2"/>
  <c r="R31" i="2"/>
  <c r="R32" i="2"/>
  <c r="R33" i="2"/>
  <c r="R34" i="2"/>
  <c r="R35" i="2"/>
  <c r="U35" i="2" s="1"/>
  <c r="R36" i="2"/>
  <c r="U36" i="2" s="1"/>
  <c r="R37" i="2"/>
  <c r="R38" i="2"/>
  <c r="R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24" i="2"/>
  <c r="M19" i="2"/>
  <c r="K26" i="1"/>
  <c r="M26" i="1" s="1"/>
  <c r="M21" i="1"/>
  <c r="M22" i="1"/>
  <c r="M23" i="1"/>
  <c r="M24" i="1"/>
  <c r="M25" i="1"/>
  <c r="K22" i="1"/>
  <c r="K23" i="1"/>
  <c r="K24" i="1"/>
  <c r="K25" i="1"/>
  <c r="K21" i="1"/>
  <c r="L20" i="1"/>
  <c r="L21" i="1"/>
  <c r="L22" i="1"/>
  <c r="L23" i="1"/>
  <c r="L24" i="1"/>
  <c r="L25" i="1"/>
  <c r="L26" i="1"/>
  <c r="L19" i="1"/>
  <c r="C40" i="1"/>
  <c r="C41" i="1" s="1"/>
  <c r="B38" i="1"/>
  <c r="C38" i="1"/>
  <c r="L11" i="1"/>
  <c r="M27" i="1" l="1"/>
  <c r="M28" i="1" s="1"/>
</calcChain>
</file>

<file path=xl/sharedStrings.xml><?xml version="1.0" encoding="utf-8"?>
<sst xmlns="http://schemas.openxmlformats.org/spreadsheetml/2006/main" count="91" uniqueCount="73">
  <si>
    <t>1.</t>
  </si>
  <si>
    <t>Test bondat ajustament</t>
  </si>
  <si>
    <t>2.</t>
  </si>
  <si>
    <t>Mitjana =</t>
  </si>
  <si>
    <t>S =</t>
  </si>
  <si>
    <t>Valors mostra distribució fixe</t>
  </si>
  <si>
    <t>3.</t>
  </si>
  <si>
    <t>xhi quadrat</t>
  </si>
  <si>
    <t>4.</t>
  </si>
  <si>
    <t>5.</t>
  </si>
  <si>
    <t>Oi</t>
  </si>
  <si>
    <t>Dades</t>
  </si>
  <si>
    <t>n =</t>
  </si>
  <si>
    <t>nº Intervalo</t>
  </si>
  <si>
    <t>Intervalo 3</t>
  </si>
  <si>
    <t>Resta</t>
  </si>
  <si>
    <t>Multi</t>
  </si>
  <si>
    <t>6.</t>
  </si>
  <si>
    <t>Ei</t>
  </si>
  <si>
    <t>Oi^2</t>
  </si>
  <si>
    <t>Oi^2/Ei</t>
  </si>
  <si>
    <t>7.</t>
  </si>
  <si>
    <t>Extr. Inf =</t>
  </si>
  <si>
    <t>Extr. Sup =</t>
  </si>
  <si>
    <t>Tablas</t>
  </si>
  <si>
    <t>Pos. 9 =</t>
  </si>
  <si>
    <t>8.</t>
  </si>
  <si>
    <t>F(x)</t>
  </si>
  <si>
    <t>F(x-1)</t>
  </si>
  <si>
    <t>F(x-1)-F(x)</t>
  </si>
  <si>
    <t>F(k)</t>
  </si>
  <si>
    <t>F(k)-F(x)</t>
  </si>
  <si>
    <t>Max =</t>
  </si>
  <si>
    <t>OP1</t>
  </si>
  <si>
    <t>OP2</t>
  </si>
  <si>
    <t>OP3</t>
  </si>
  <si>
    <t>M1</t>
  </si>
  <si>
    <t>M2</t>
  </si>
  <si>
    <t>M3</t>
  </si>
  <si>
    <t>M4</t>
  </si>
  <si>
    <t>α =</t>
  </si>
  <si>
    <t>Análisis de varianza de dos factores con una sola muestra por grupo</t>
  </si>
  <si>
    <t>RESUMEN</t>
  </si>
  <si>
    <t>Cuenta</t>
  </si>
  <si>
    <t>Suma</t>
  </si>
  <si>
    <t>Promedio</t>
  </si>
  <si>
    <t>Varianza</t>
  </si>
  <si>
    <t>Fila 1</t>
  </si>
  <si>
    <t>Fila 2</t>
  </si>
  <si>
    <t>Fila 3</t>
  </si>
  <si>
    <t>Columna 1</t>
  </si>
  <si>
    <t>Columna 2</t>
  </si>
  <si>
    <t>Columna 3</t>
  </si>
  <si>
    <t>Columna 4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</si>
  <si>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</si>
  <si>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</si>
  <si>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</si>
  <si>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</si>
  <si>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</si>
  <si>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</si>
  <si>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</si>
  <si>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</si>
  <si>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Filas</t>
  </si>
  <si>
    <t>Columnas</t>
  </si>
  <si>
    <t>Error</t>
  </si>
  <si>
    <t>Total</t>
  </si>
  <si>
    <t>9.</t>
  </si>
  <si>
    <t>10.</t>
  </si>
  <si>
    <t>11.</t>
  </si>
  <si>
    <t>P-valor</t>
  </si>
  <si>
    <t>alpha =</t>
  </si>
  <si>
    <t>p-valor</t>
  </si>
  <si>
    <t>Ordenar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</si>
</sst>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2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5" Type="http://schemas.openxmlformats.org/officeDocument/2006/relationships/image" Target="../media/image24.png"/><Relationship Id="rId10" Type="http://schemas.openxmlformats.org/officeDocument/2006/relationships/image" Target="../media/image29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17065</xdr:colOff>
      <xdr:row>11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D32331-7EDF-AF66-2CE0-1E4BFECD0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3065" cy="2051050"/>
        </a:xfrm>
        <a:prstGeom prst="rect">
          <a:avLst/>
        </a:prstGeom>
      </xdr:spPr>
    </xdr:pic>
    <xdr:clientData/>
  </xdr:twoCellAnchor>
  <xdr:twoCellAnchor editAs="oneCell">
    <xdr:from>
      <xdr:col>0</xdr:col>
      <xdr:colOff>215900</xdr:colOff>
      <xdr:row>16</xdr:row>
      <xdr:rowOff>133350</xdr:rowOff>
    </xdr:from>
    <xdr:to>
      <xdr:col>4</xdr:col>
      <xdr:colOff>558974</xdr:colOff>
      <xdr:row>18</xdr:row>
      <xdr:rowOff>127019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9F945B6-2D0C-7709-9676-E0A734C24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5900" y="3079750"/>
          <a:ext cx="3391074" cy="361969"/>
        </a:xfrm>
        <a:prstGeom prst="rect">
          <a:avLst/>
        </a:prstGeom>
      </xdr:spPr>
    </xdr:pic>
    <xdr:clientData/>
  </xdr:twoCellAnchor>
  <xdr:twoCellAnchor editAs="oneCell">
    <xdr:from>
      <xdr:col>0</xdr:col>
      <xdr:colOff>222250</xdr:colOff>
      <xdr:row>20</xdr:row>
      <xdr:rowOff>171450</xdr:rowOff>
    </xdr:from>
    <xdr:to>
      <xdr:col>2</xdr:col>
      <xdr:colOff>730354</xdr:colOff>
      <xdr:row>22</xdr:row>
      <xdr:rowOff>101615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DC44F90-168E-28F4-417C-FC5065036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2250" y="3854450"/>
          <a:ext cx="2032104" cy="298465"/>
        </a:xfrm>
        <a:prstGeom prst="rect">
          <a:avLst/>
        </a:prstGeom>
      </xdr:spPr>
    </xdr:pic>
    <xdr:clientData/>
  </xdr:twoCellAnchor>
  <xdr:twoCellAnchor editAs="oneCell">
    <xdr:from>
      <xdr:col>0</xdr:col>
      <xdr:colOff>215900</xdr:colOff>
      <xdr:row>24</xdr:row>
      <xdr:rowOff>152400</xdr:rowOff>
    </xdr:from>
    <xdr:to>
      <xdr:col>7</xdr:col>
      <xdr:colOff>444786</xdr:colOff>
      <xdr:row>27</xdr:row>
      <xdr:rowOff>101626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8C3DCC2-7466-6A61-31BC-0F8AB0E69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5900" y="4572000"/>
          <a:ext cx="5562886" cy="501676"/>
        </a:xfrm>
        <a:prstGeom prst="rect">
          <a:avLst/>
        </a:prstGeom>
      </xdr:spPr>
    </xdr:pic>
    <xdr:clientData/>
  </xdr:twoCellAnchor>
  <xdr:twoCellAnchor editAs="oneCell">
    <xdr:from>
      <xdr:col>0</xdr:col>
      <xdr:colOff>298450</xdr:colOff>
      <xdr:row>29</xdr:row>
      <xdr:rowOff>158750</xdr:rowOff>
    </xdr:from>
    <xdr:to>
      <xdr:col>6</xdr:col>
      <xdr:colOff>165328</xdr:colOff>
      <xdr:row>31</xdr:row>
      <xdr:rowOff>88915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DD22AA5-1E9B-A5F3-5C71-227836D5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8450" y="5499100"/>
          <a:ext cx="4438878" cy="298465"/>
        </a:xfrm>
        <a:prstGeom prst="rect">
          <a:avLst/>
        </a:prstGeom>
      </xdr:spPr>
    </xdr:pic>
    <xdr:clientData/>
  </xdr:twoCellAnchor>
  <xdr:twoCellAnchor editAs="oneCell">
    <xdr:from>
      <xdr:col>0</xdr:col>
      <xdr:colOff>196850</xdr:colOff>
      <xdr:row>33</xdr:row>
      <xdr:rowOff>177800</xdr:rowOff>
    </xdr:from>
    <xdr:to>
      <xdr:col>6</xdr:col>
      <xdr:colOff>19276</xdr:colOff>
      <xdr:row>35</xdr:row>
      <xdr:rowOff>88914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47833D9-7EFA-E3F2-B0E0-EEE1794E5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6850" y="6254750"/>
          <a:ext cx="4394426" cy="279414"/>
        </a:xfrm>
        <a:prstGeom prst="rect">
          <a:avLst/>
        </a:prstGeom>
      </xdr:spPr>
    </xdr:pic>
    <xdr:clientData/>
  </xdr:twoCellAnchor>
  <xdr:twoCellAnchor editAs="oneCell">
    <xdr:from>
      <xdr:col>9</xdr:col>
      <xdr:colOff>203200</xdr:colOff>
      <xdr:row>14</xdr:row>
      <xdr:rowOff>76200</xdr:rowOff>
    </xdr:from>
    <xdr:to>
      <xdr:col>12</xdr:col>
      <xdr:colOff>184267</xdr:colOff>
      <xdr:row>16</xdr:row>
      <xdr:rowOff>38117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D1E96D6-A79A-61A3-F81C-C6B0D9B81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61200" y="2654300"/>
          <a:ext cx="2286117" cy="330217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28</xdr:row>
      <xdr:rowOff>171450</xdr:rowOff>
    </xdr:from>
    <xdr:to>
      <xdr:col>16</xdr:col>
      <xdr:colOff>628946</xdr:colOff>
      <xdr:row>30</xdr:row>
      <xdr:rowOff>88915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9898A33-C94B-AFE3-1AB4-72D4C797E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86600" y="5327650"/>
          <a:ext cx="5753396" cy="285765"/>
        </a:xfrm>
        <a:prstGeom prst="rect">
          <a:avLst/>
        </a:prstGeom>
      </xdr:spPr>
    </xdr:pic>
    <xdr:clientData/>
  </xdr:twoCellAnchor>
  <xdr:twoCellAnchor editAs="oneCell">
    <xdr:from>
      <xdr:col>9</xdr:col>
      <xdr:colOff>222250</xdr:colOff>
      <xdr:row>33</xdr:row>
      <xdr:rowOff>95250</xdr:rowOff>
    </xdr:from>
    <xdr:to>
      <xdr:col>16</xdr:col>
      <xdr:colOff>241576</xdr:colOff>
      <xdr:row>36</xdr:row>
      <xdr:rowOff>82578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F1D1FC8-C0D0-B731-AE8C-6D0868E1E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80250" y="6172200"/>
          <a:ext cx="5372376" cy="5397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743914</xdr:colOff>
      <xdr:row>4</xdr:row>
      <xdr:rowOff>63500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1F5BB8-6A90-B4D6-D30B-EA78880AE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15914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234950</xdr:colOff>
      <xdr:row>8</xdr:row>
      <xdr:rowOff>0</xdr:rowOff>
    </xdr:from>
    <xdr:to>
      <xdr:col>4</xdr:col>
      <xdr:colOff>533572</xdr:colOff>
      <xdr:row>9</xdr:row>
      <xdr:rowOff>95264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97AF5B-3DBF-D69F-DC5B-35F011D12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950" y="1473200"/>
          <a:ext cx="3346622" cy="2794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8</xdr:col>
      <xdr:colOff>355892</xdr:colOff>
      <xdr:row>11</xdr:row>
      <xdr:rowOff>6360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CC1D270-DC0D-5D91-96E9-48C26701C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841500"/>
          <a:ext cx="5689892" cy="19051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12</xdr:row>
      <xdr:rowOff>0</xdr:rowOff>
    </xdr:from>
    <xdr:to>
      <xdr:col>3</xdr:col>
      <xdr:colOff>539885</xdr:colOff>
      <xdr:row>13</xdr:row>
      <xdr:rowOff>88914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4F34AAA-B07A-A9FF-A7F8-C792217F4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" y="2209800"/>
          <a:ext cx="2635385" cy="273064"/>
        </a:xfrm>
        <a:prstGeom prst="rect">
          <a:avLst/>
        </a:prstGeom>
      </xdr:spPr>
    </xdr:pic>
    <xdr:clientData/>
  </xdr:twoCellAnchor>
  <xdr:twoCellAnchor editAs="oneCell">
    <xdr:from>
      <xdr:col>0</xdr:col>
      <xdr:colOff>749300</xdr:colOff>
      <xdr:row>13</xdr:row>
      <xdr:rowOff>146050</xdr:rowOff>
    </xdr:from>
    <xdr:to>
      <xdr:col>8</xdr:col>
      <xdr:colOff>463849</xdr:colOff>
      <xdr:row>15</xdr:row>
      <xdr:rowOff>165120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787097D-360C-4FFE-A4E2-DDFC6F4BD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9300" y="2540000"/>
          <a:ext cx="5810549" cy="387370"/>
        </a:xfrm>
        <a:prstGeom prst="rect">
          <a:avLst/>
        </a:prstGeom>
      </xdr:spPr>
    </xdr:pic>
    <xdr:clientData/>
  </xdr:twoCellAnchor>
  <xdr:twoCellAnchor editAs="oneCell">
    <xdr:from>
      <xdr:col>0</xdr:col>
      <xdr:colOff>234950</xdr:colOff>
      <xdr:row>17</xdr:row>
      <xdr:rowOff>165100</xdr:rowOff>
    </xdr:from>
    <xdr:to>
      <xdr:col>7</xdr:col>
      <xdr:colOff>705148</xdr:colOff>
      <xdr:row>20</xdr:row>
      <xdr:rowOff>31772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C518E44-BE5E-83AD-188D-4518F26A3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4950" y="3295650"/>
          <a:ext cx="5804198" cy="4191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3</xdr:col>
      <xdr:colOff>266792</xdr:colOff>
      <xdr:row>22</xdr:row>
      <xdr:rowOff>88914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30F61BD-B339-498A-9A9C-EA3BDF862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3867150"/>
          <a:ext cx="1790792" cy="273064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8</xdr:row>
      <xdr:rowOff>107950</xdr:rowOff>
    </xdr:from>
    <xdr:to>
      <xdr:col>16</xdr:col>
      <xdr:colOff>19275</xdr:colOff>
      <xdr:row>10</xdr:row>
      <xdr:rowOff>120670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E26E623-4332-2752-9CA9-693BE312E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29550" y="1581150"/>
          <a:ext cx="4381725" cy="381020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228600</xdr:colOff>
      <xdr:row>14</xdr:row>
      <xdr:rowOff>76200</xdr:rowOff>
    </xdr:from>
    <xdr:to>
      <xdr:col>16</xdr:col>
      <xdr:colOff>450475</xdr:colOff>
      <xdr:row>16</xdr:row>
      <xdr:rowOff>146050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1DD7EB6-69DA-A81C-88D3-5D64EE058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48600" y="2654300"/>
          <a:ext cx="4793875" cy="438150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228600</xdr:colOff>
      <xdr:row>19</xdr:row>
      <xdr:rowOff>114300</xdr:rowOff>
    </xdr:from>
    <xdr:to>
      <xdr:col>13</xdr:col>
      <xdr:colOff>133463</xdr:colOff>
      <xdr:row>21</xdr:row>
      <xdr:rowOff>114319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F072569-72DB-1936-6F1E-0C397EED6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48600" y="3613150"/>
          <a:ext cx="2190863" cy="3683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730251</xdr:colOff>
      <xdr:row>13</xdr:row>
      <xdr:rowOff>28585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041626-66C7-A582-F04E-909A8ED80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302250" cy="2435235"/>
        </a:xfrm>
        <a:prstGeom prst="rect">
          <a:avLst/>
        </a:prstGeom>
      </xdr:spPr>
    </xdr:pic>
    <xdr:clientData/>
  </xdr:twoCellAnchor>
  <xdr:twoCellAnchor editAs="oneCell">
    <xdr:from>
      <xdr:col>0</xdr:col>
      <xdr:colOff>273050</xdr:colOff>
      <xdr:row>19</xdr:row>
      <xdr:rowOff>76200</xdr:rowOff>
    </xdr:from>
    <xdr:to>
      <xdr:col>8</xdr:col>
      <xdr:colOff>63803</xdr:colOff>
      <xdr:row>22</xdr:row>
      <xdr:rowOff>95280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4CBE741-FEA8-E0FC-31DA-28406FF0A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050" y="3575050"/>
          <a:ext cx="5886753" cy="5778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7</xdr:col>
      <xdr:colOff>717822</xdr:colOff>
      <xdr:row>25</xdr:row>
      <xdr:rowOff>133376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4BFC377-6BC8-7EDD-659E-72FA90251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4235450"/>
          <a:ext cx="5289822" cy="501676"/>
        </a:xfrm>
        <a:prstGeom prst="rect">
          <a:avLst/>
        </a:prstGeom>
      </xdr:spPr>
    </xdr:pic>
    <xdr:clientData/>
  </xdr:twoCellAnchor>
  <xdr:twoCellAnchor editAs="oneCell">
    <xdr:from>
      <xdr:col>0</xdr:col>
      <xdr:colOff>139700</xdr:colOff>
      <xdr:row>26</xdr:row>
      <xdr:rowOff>158750</xdr:rowOff>
    </xdr:from>
    <xdr:to>
      <xdr:col>8</xdr:col>
      <xdr:colOff>70160</xdr:colOff>
      <xdr:row>30</xdr:row>
      <xdr:rowOff>114336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0CF1FCB-6C33-4979-2DCB-70AF2D3AC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700" y="4946650"/>
          <a:ext cx="6026460" cy="6921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8</xdr:col>
      <xdr:colOff>12975</xdr:colOff>
      <xdr:row>35</xdr:row>
      <xdr:rowOff>25439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A119B34-4CA7-5227-3DD7-7858301E3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5708650"/>
          <a:ext cx="5346975" cy="762039"/>
        </a:xfrm>
        <a:prstGeom prst="rect">
          <a:avLst/>
        </a:prstGeom>
      </xdr:spPr>
    </xdr:pic>
    <xdr:clientData/>
  </xdr:twoCellAnchor>
  <xdr:twoCellAnchor editAs="oneCell">
    <xdr:from>
      <xdr:col>0</xdr:col>
      <xdr:colOff>196850</xdr:colOff>
      <xdr:row>36</xdr:row>
      <xdr:rowOff>107950</xdr:rowOff>
    </xdr:from>
    <xdr:to>
      <xdr:col>3</xdr:col>
      <xdr:colOff>38209</xdr:colOff>
      <xdr:row>38</xdr:row>
      <xdr:rowOff>158772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0106131-D9AB-53E5-6723-1A5775FEA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6850" y="6737350"/>
          <a:ext cx="2127359" cy="419122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36</xdr:row>
      <xdr:rowOff>127000</xdr:rowOff>
    </xdr:from>
    <xdr:to>
      <xdr:col>8</xdr:col>
      <xdr:colOff>197005</xdr:colOff>
      <xdr:row>41</xdr:row>
      <xdr:rowOff>25442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7AD2137-698B-F216-A335-6A3DF518A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82950" y="6781800"/>
          <a:ext cx="3010055" cy="825542"/>
        </a:xfrm>
        <a:prstGeom prst="rect">
          <a:avLst/>
        </a:prstGeom>
      </xdr:spPr>
    </xdr:pic>
    <xdr:clientData/>
  </xdr:twoCellAnchor>
  <xdr:twoCellAnchor editAs="oneCell">
    <xdr:from>
      <xdr:col>9</xdr:col>
      <xdr:colOff>273050</xdr:colOff>
      <xdr:row>22</xdr:row>
      <xdr:rowOff>57150</xdr:rowOff>
    </xdr:from>
    <xdr:to>
      <xdr:col>15</xdr:col>
      <xdr:colOff>197081</xdr:colOff>
      <xdr:row>26</xdr:row>
      <xdr:rowOff>139742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60CC101-14F8-0DD4-0C5D-8E7E1F1B1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31050" y="4133850"/>
          <a:ext cx="4496031" cy="819192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209551</xdr:colOff>
      <xdr:row>28</xdr:row>
      <xdr:rowOff>12700</xdr:rowOff>
    </xdr:from>
    <xdr:to>
      <xdr:col>16</xdr:col>
      <xdr:colOff>63501</xdr:colOff>
      <xdr:row>32</xdr:row>
      <xdr:rowOff>180270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6DB5EB1-1A5E-6397-D3C7-8535A0712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67551" y="5194300"/>
          <a:ext cx="5187950" cy="904170"/>
        </a:xfrm>
        <a:prstGeom prst="rect">
          <a:avLst/>
        </a:prstGeom>
      </xdr:spPr>
    </xdr:pic>
    <xdr:clientData/>
  </xdr:twoCellAnchor>
  <xdr:twoCellAnchor editAs="oneCell">
    <xdr:from>
      <xdr:col>9</xdr:col>
      <xdr:colOff>241301</xdr:colOff>
      <xdr:row>34</xdr:row>
      <xdr:rowOff>31751</xdr:rowOff>
    </xdr:from>
    <xdr:to>
      <xdr:col>14</xdr:col>
      <xdr:colOff>342901</xdr:colOff>
      <xdr:row>40</xdr:row>
      <xdr:rowOff>142543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32A5382-9555-B7DA-D3EC-6B4BCA9C0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99301" y="6318251"/>
          <a:ext cx="3911600" cy="1222042"/>
        </a:xfrm>
        <a:prstGeom prst="rect">
          <a:avLst/>
        </a:prstGeom>
      </xdr:spPr>
    </xdr:pic>
    <xdr:clientData/>
  </xdr:twoCellAnchor>
  <xdr:twoCellAnchor editAs="oneCell">
    <xdr:from>
      <xdr:col>9</xdr:col>
      <xdr:colOff>222250</xdr:colOff>
      <xdr:row>42</xdr:row>
      <xdr:rowOff>69850</xdr:rowOff>
    </xdr:from>
    <xdr:to>
      <xdr:col>14</xdr:col>
      <xdr:colOff>705071</xdr:colOff>
      <xdr:row>46</xdr:row>
      <xdr:rowOff>146092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558AC4E-33F7-4F23-0178-558463E37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80250" y="7835900"/>
          <a:ext cx="4292821" cy="812842"/>
        </a:xfrm>
        <a:prstGeom prst="rect">
          <a:avLst/>
        </a:prstGeom>
      </xdr:spPr>
    </xdr:pic>
    <xdr:clientData/>
  </xdr:twoCellAnchor>
  <xdr:twoCellAnchor editAs="oneCell">
    <xdr:from>
      <xdr:col>17</xdr:col>
      <xdr:colOff>260350</xdr:colOff>
      <xdr:row>21</xdr:row>
      <xdr:rowOff>57150</xdr:rowOff>
    </xdr:from>
    <xdr:to>
      <xdr:col>24</xdr:col>
      <xdr:colOff>730548</xdr:colOff>
      <xdr:row>26</xdr:row>
      <xdr:rowOff>76248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6D90300-E7E4-9234-51D2-BC9C0B0F8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214350" y="3949700"/>
          <a:ext cx="5804198" cy="939848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247650</xdr:colOff>
      <xdr:row>28</xdr:row>
      <xdr:rowOff>44450</xdr:rowOff>
    </xdr:from>
    <xdr:to>
      <xdr:col>24</xdr:col>
      <xdr:colOff>654345</xdr:colOff>
      <xdr:row>33</xdr:row>
      <xdr:rowOff>146103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84779990-10DD-2011-5B58-FEAFB6212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201650" y="5226050"/>
          <a:ext cx="5740695" cy="1022403"/>
        </a:xfrm>
        <a:prstGeom prst="rect">
          <a:avLst/>
        </a:prstGeom>
      </xdr:spPr>
    </xdr:pic>
    <xdr:clientData/>
  </xdr:twoCellAnchor>
  <xdr:twoCellAnchor editAs="oneCell">
    <xdr:from>
      <xdr:col>17</xdr:col>
      <xdr:colOff>342900</xdr:colOff>
      <xdr:row>35</xdr:row>
      <xdr:rowOff>50800</xdr:rowOff>
    </xdr:from>
    <xdr:to>
      <xdr:col>25</xdr:col>
      <xdr:colOff>197156</xdr:colOff>
      <xdr:row>46</xdr:row>
      <xdr:rowOff>50904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3B76A5BE-41D4-4A2B-B18C-96C1D6FD8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296900" y="6521450"/>
          <a:ext cx="5950256" cy="203210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7E07-EE4E-4291-A0DB-6A55BD2B84A5}">
  <dimension ref="A2:N41"/>
  <sheetViews>
    <sheetView topLeftCell="A26" workbookViewId="0">
      <selection activeCell="K38" sqref="K38"/>
    </sheetView>
  </sheetViews>
  <sheetFormatPr baseColWidth="10" defaultRowHeight="14.5" x14ac:dyDescent="0.35"/>
  <cols>
    <col min="12" max="12" width="11.1796875" bestFit="1" customWidth="1"/>
  </cols>
  <sheetData>
    <row r="2" spans="2:12" x14ac:dyDescent="0.35">
      <c r="I2" s="3" t="s">
        <v>13</v>
      </c>
      <c r="J2" s="10" t="s">
        <v>11</v>
      </c>
      <c r="K2" s="10"/>
      <c r="L2" s="3" t="s">
        <v>10</v>
      </c>
    </row>
    <row r="3" spans="2:12" x14ac:dyDescent="0.35">
      <c r="I3" s="3">
        <v>1</v>
      </c>
      <c r="J3" s="10">
        <v>4.95</v>
      </c>
      <c r="K3" s="10"/>
      <c r="L3" s="3">
        <v>11</v>
      </c>
    </row>
    <row r="4" spans="2:12" x14ac:dyDescent="0.35">
      <c r="I4" s="3">
        <v>2</v>
      </c>
      <c r="J4" s="3">
        <v>4.95</v>
      </c>
      <c r="K4">
        <v>4.9800000000000004</v>
      </c>
      <c r="L4" s="3">
        <v>14</v>
      </c>
    </row>
    <row r="5" spans="2:12" x14ac:dyDescent="0.35">
      <c r="I5" s="3">
        <v>3</v>
      </c>
      <c r="J5" s="3">
        <v>4.9800000000000004</v>
      </c>
      <c r="K5">
        <v>5.01</v>
      </c>
      <c r="L5" s="3">
        <v>11</v>
      </c>
    </row>
    <row r="6" spans="2:12" x14ac:dyDescent="0.35">
      <c r="I6" s="3">
        <v>4</v>
      </c>
      <c r="J6" s="3">
        <v>5.01</v>
      </c>
      <c r="K6">
        <v>5.04</v>
      </c>
      <c r="L6" s="3">
        <v>12</v>
      </c>
    </row>
    <row r="7" spans="2:12" x14ac:dyDescent="0.35">
      <c r="I7" s="3">
        <v>5</v>
      </c>
      <c r="J7" s="3">
        <v>5.04</v>
      </c>
      <c r="K7">
        <v>5.07</v>
      </c>
      <c r="L7" s="3">
        <v>11</v>
      </c>
    </row>
    <row r="8" spans="2:12" x14ac:dyDescent="0.35">
      <c r="I8" s="3">
        <v>6</v>
      </c>
      <c r="J8" s="3">
        <v>5.07</v>
      </c>
      <c r="K8">
        <v>5.09</v>
      </c>
      <c r="L8" s="3">
        <v>11</v>
      </c>
    </row>
    <row r="9" spans="2:12" x14ac:dyDescent="0.35">
      <c r="I9" s="3">
        <v>7</v>
      </c>
      <c r="J9" s="3">
        <v>5.09</v>
      </c>
      <c r="K9">
        <v>5.13</v>
      </c>
      <c r="L9" s="3">
        <v>11</v>
      </c>
    </row>
    <row r="10" spans="2:12" x14ac:dyDescent="0.35">
      <c r="I10" s="3">
        <v>8</v>
      </c>
      <c r="J10" s="10">
        <v>5.13</v>
      </c>
      <c r="K10" s="10"/>
      <c r="L10" s="3">
        <v>13</v>
      </c>
    </row>
    <row r="11" spans="2:12" x14ac:dyDescent="0.35">
      <c r="K11" s="2" t="s">
        <v>12</v>
      </c>
      <c r="L11" s="3">
        <f>SUM(L3:L10)</f>
        <v>94</v>
      </c>
    </row>
    <row r="13" spans="2:12" x14ac:dyDescent="0.35">
      <c r="B13" s="2" t="s">
        <v>3</v>
      </c>
      <c r="C13" s="4">
        <v>5.04</v>
      </c>
    </row>
    <row r="14" spans="2:12" x14ac:dyDescent="0.35">
      <c r="B14" s="2" t="s">
        <v>4</v>
      </c>
      <c r="C14" s="4">
        <v>0.08</v>
      </c>
    </row>
    <row r="16" spans="2:12" x14ac:dyDescent="0.35">
      <c r="J16" t="s">
        <v>17</v>
      </c>
    </row>
    <row r="18" spans="1:13" x14ac:dyDescent="0.35">
      <c r="A18" t="s">
        <v>0</v>
      </c>
      <c r="K18" s="3" t="s">
        <v>18</v>
      </c>
      <c r="L18" s="3" t="s">
        <v>19</v>
      </c>
      <c r="M18" s="3" t="s">
        <v>20</v>
      </c>
    </row>
    <row r="19" spans="1:13" x14ac:dyDescent="0.35">
      <c r="K19" s="3">
        <f>_xlfn.NORM.DIST(J3,C13,C14,1)*94</f>
        <v>12.247684610860068</v>
      </c>
      <c r="L19" s="3">
        <f>L3^2</f>
        <v>121</v>
      </c>
      <c r="M19" s="3">
        <f>L19/K19</f>
        <v>9.8794183426889397</v>
      </c>
    </row>
    <row r="20" spans="1:13" x14ac:dyDescent="0.35">
      <c r="B20" s="1" t="s">
        <v>1</v>
      </c>
      <c r="C20" s="1"/>
      <c r="K20" s="3">
        <f>(_xlfn.NORM.DIST(K4,C13,C14,1)-_xlfn.NORM.DIST(J4,C13,C14,1))*94</f>
        <v>9.0552865125656741</v>
      </c>
      <c r="L20" s="3">
        <f t="shared" ref="L20:L26" si="0">L4^2</f>
        <v>196</v>
      </c>
      <c r="M20" s="3">
        <f t="shared" ref="M20:M26" si="1">L20/K20</f>
        <v>21.644814852408956</v>
      </c>
    </row>
    <row r="21" spans="1:13" x14ac:dyDescent="0.35">
      <c r="K21" s="3">
        <f>(_xlfn.NORM.DIST(K5,5.04,0.08,1)-_xlfn.NORM.DIST(J5,5.04,0.08,1))*94</f>
        <v>11.957070809338111</v>
      </c>
      <c r="L21" s="3">
        <f t="shared" si="0"/>
        <v>121</v>
      </c>
      <c r="M21" s="3">
        <f t="shared" si="1"/>
        <v>10.119535288316822</v>
      </c>
    </row>
    <row r="22" spans="1:13" x14ac:dyDescent="0.35">
      <c r="A22" t="s">
        <v>2</v>
      </c>
      <c r="K22" s="3">
        <f t="shared" ref="K22:K25" si="2">(_xlfn.NORM.DIST(K6,5.04,0.08,1)-_xlfn.NORM.DIST(J6,5.04,0.08,1))*94</f>
        <v>13.739958067236147</v>
      </c>
      <c r="L22" s="3">
        <f t="shared" si="0"/>
        <v>144</v>
      </c>
      <c r="M22" s="3">
        <f t="shared" si="1"/>
        <v>10.480381329792969</v>
      </c>
    </row>
    <row r="23" spans="1:13" x14ac:dyDescent="0.35">
      <c r="K23" s="3">
        <f t="shared" si="2"/>
        <v>13.739958067236147</v>
      </c>
      <c r="L23" s="3">
        <f t="shared" si="0"/>
        <v>121</v>
      </c>
      <c r="M23" s="3">
        <f t="shared" si="1"/>
        <v>8.8064315340621473</v>
      </c>
    </row>
    <row r="24" spans="1:13" x14ac:dyDescent="0.35">
      <c r="B24" s="1" t="s">
        <v>5</v>
      </c>
      <c r="C24" s="1"/>
      <c r="D24" s="1"/>
      <c r="K24" s="3">
        <f t="shared" si="2"/>
        <v>8.2574022021859399</v>
      </c>
      <c r="L24" s="3">
        <f t="shared" si="0"/>
        <v>121</v>
      </c>
      <c r="M24" s="3">
        <f t="shared" si="1"/>
        <v>14.653518992688559</v>
      </c>
    </row>
    <row r="25" spans="1:13" x14ac:dyDescent="0.35">
      <c r="K25" s="3">
        <f t="shared" si="2"/>
        <v>12.754955119717842</v>
      </c>
      <c r="L25" s="3">
        <f t="shared" si="0"/>
        <v>121</v>
      </c>
      <c r="M25" s="3">
        <f t="shared" si="1"/>
        <v>9.4865092714396546</v>
      </c>
    </row>
    <row r="26" spans="1:13" x14ac:dyDescent="0.35">
      <c r="A26" t="s">
        <v>6</v>
      </c>
      <c r="K26" s="3">
        <f>(1-_xlfn.NORM.DIST(K10,C13,C14,1))*L11</f>
        <v>94</v>
      </c>
      <c r="L26" s="3">
        <f t="shared" si="0"/>
        <v>169</v>
      </c>
      <c r="M26" s="3">
        <f t="shared" si="1"/>
        <v>1.7978723404255319</v>
      </c>
    </row>
    <row r="27" spans="1:13" x14ac:dyDescent="0.35">
      <c r="M27" s="3">
        <f>SUM(M19:M26)</f>
        <v>86.868481951823583</v>
      </c>
    </row>
    <row r="28" spans="1:13" x14ac:dyDescent="0.35">
      <c r="M28" s="5">
        <f>M27-L11</f>
        <v>-7.1315180481764173</v>
      </c>
    </row>
    <row r="29" spans="1:13" x14ac:dyDescent="0.35">
      <c r="B29" s="1" t="s">
        <v>7</v>
      </c>
    </row>
    <row r="30" spans="1:13" x14ac:dyDescent="0.35">
      <c r="J30" t="s">
        <v>21</v>
      </c>
    </row>
    <row r="31" spans="1:13" x14ac:dyDescent="0.35">
      <c r="A31" t="s">
        <v>8</v>
      </c>
    </row>
    <row r="32" spans="1:13" x14ac:dyDescent="0.35">
      <c r="K32" s="3" t="s">
        <v>69</v>
      </c>
      <c r="L32" s="12">
        <v>0.43209999999999998</v>
      </c>
    </row>
    <row r="33" spans="1:14" x14ac:dyDescent="0.35">
      <c r="B33" s="1">
        <v>5</v>
      </c>
    </row>
    <row r="35" spans="1:14" x14ac:dyDescent="0.35">
      <c r="A35" t="s">
        <v>9</v>
      </c>
      <c r="J35" t="s">
        <v>26</v>
      </c>
    </row>
    <row r="37" spans="1:14" x14ac:dyDescent="0.35">
      <c r="A37" s="2" t="s">
        <v>14</v>
      </c>
      <c r="B37" s="3">
        <v>4.9800000000000004</v>
      </c>
      <c r="C37" s="3">
        <v>5.01</v>
      </c>
      <c r="D37" s="2" t="s">
        <v>12</v>
      </c>
      <c r="E37" s="4">
        <v>94</v>
      </c>
    </row>
    <row r="38" spans="1:14" x14ac:dyDescent="0.35">
      <c r="B38">
        <f>_xlfn.NORM.DIST(4.98,C13,C14,1)</f>
        <v>0.2266273523768696</v>
      </c>
      <c r="C38">
        <f>_xlfn.NORM.DIST(5.01,C13,C14,1)</f>
        <v>0.35383023332727503</v>
      </c>
      <c r="K38" s="5">
        <v>0</v>
      </c>
      <c r="M38" t="s">
        <v>70</v>
      </c>
      <c r="N38" s="11">
        <v>0.01</v>
      </c>
    </row>
    <row r="39" spans="1:14" x14ac:dyDescent="0.35">
      <c r="M39" t="s">
        <v>71</v>
      </c>
      <c r="N39">
        <f>L32</f>
        <v>0.43209999999999998</v>
      </c>
    </row>
    <row r="40" spans="1:14" x14ac:dyDescent="0.35">
      <c r="B40" t="s">
        <v>15</v>
      </c>
      <c r="C40">
        <f>C38-B38</f>
        <v>0.12720288095040544</v>
      </c>
    </row>
    <row r="41" spans="1:14" x14ac:dyDescent="0.35">
      <c r="B41" t="s">
        <v>16</v>
      </c>
      <c r="C41">
        <f>C40*E37</f>
        <v>11.957070809338111</v>
      </c>
    </row>
  </sheetData>
  <mergeCells count="3">
    <mergeCell ref="J3:K3"/>
    <mergeCell ref="J10:K10"/>
    <mergeCell ref="J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54D6-C81E-4545-B165-95617E3A5FA9}">
  <dimension ref="A4:U42"/>
  <sheetViews>
    <sheetView tabSelected="1" topLeftCell="H29" zoomScale="110" workbookViewId="0">
      <selection activeCell="S31" sqref="S31"/>
    </sheetView>
  </sheetViews>
  <sheetFormatPr baseColWidth="10" defaultRowHeight="14.5" x14ac:dyDescent="0.35"/>
  <sheetData>
    <row r="4" spans="1:16" x14ac:dyDescent="0.35">
      <c r="H4" t="s">
        <v>72</v>
      </c>
    </row>
    <row r="6" spans="1:16" x14ac:dyDescent="0.35">
      <c r="B6">
        <v>0.7</v>
      </c>
      <c r="C6">
        <v>1</v>
      </c>
      <c r="D6">
        <v>1.1000000000000001</v>
      </c>
      <c r="E6">
        <v>1.2</v>
      </c>
      <c r="F6">
        <v>3</v>
      </c>
      <c r="G6">
        <v>5.0999999999999996</v>
      </c>
      <c r="H6">
        <v>5.2</v>
      </c>
      <c r="I6">
        <v>5.3</v>
      </c>
      <c r="J6">
        <v>5.3</v>
      </c>
      <c r="K6">
        <v>6.3</v>
      </c>
      <c r="L6">
        <v>6.5</v>
      </c>
      <c r="M6">
        <v>7</v>
      </c>
      <c r="N6">
        <v>7.4</v>
      </c>
      <c r="O6">
        <v>7.4</v>
      </c>
      <c r="P6">
        <v>9.5</v>
      </c>
    </row>
    <row r="9" spans="1:16" x14ac:dyDescent="0.35">
      <c r="A9" t="s">
        <v>0</v>
      </c>
    </row>
    <row r="10" spans="1:16" x14ac:dyDescent="0.35">
      <c r="K10" t="s">
        <v>8</v>
      </c>
    </row>
    <row r="12" spans="1:16" x14ac:dyDescent="0.35">
      <c r="L12" s="1" t="s">
        <v>22</v>
      </c>
      <c r="M12" s="1">
        <v>0.30399999999999999</v>
      </c>
    </row>
    <row r="13" spans="1:16" x14ac:dyDescent="0.35">
      <c r="A13" t="s">
        <v>2</v>
      </c>
      <c r="L13" s="1" t="s">
        <v>23</v>
      </c>
      <c r="M13" s="1">
        <v>1</v>
      </c>
    </row>
    <row r="14" spans="1:16" x14ac:dyDescent="0.35">
      <c r="L14" s="3" t="s">
        <v>24</v>
      </c>
    </row>
    <row r="16" spans="1:16" x14ac:dyDescent="0.35">
      <c r="K16" t="s">
        <v>9</v>
      </c>
    </row>
    <row r="18" spans="1:21" x14ac:dyDescent="0.35">
      <c r="L18" s="2" t="s">
        <v>25</v>
      </c>
      <c r="M18" s="4">
        <v>5.3</v>
      </c>
    </row>
    <row r="19" spans="1:21" x14ac:dyDescent="0.35">
      <c r="A19" t="s">
        <v>6</v>
      </c>
      <c r="M19" s="1">
        <f>M18/10</f>
        <v>0.53</v>
      </c>
    </row>
    <row r="21" spans="1:21" x14ac:dyDescent="0.35">
      <c r="K21" t="s">
        <v>17</v>
      </c>
    </row>
    <row r="23" spans="1:21" x14ac:dyDescent="0.35">
      <c r="L23" s="3" t="s">
        <v>11</v>
      </c>
      <c r="M23" s="3" t="s">
        <v>27</v>
      </c>
      <c r="O23" s="3"/>
      <c r="P23" s="3" t="s">
        <v>28</v>
      </c>
      <c r="Q23" s="3"/>
      <c r="R23" s="3" t="s">
        <v>30</v>
      </c>
      <c r="T23" s="3" t="s">
        <v>29</v>
      </c>
      <c r="U23" s="3" t="s">
        <v>31</v>
      </c>
    </row>
    <row r="24" spans="1:21" x14ac:dyDescent="0.35">
      <c r="L24" s="3">
        <v>0.7</v>
      </c>
      <c r="M24" s="3">
        <f>L24/10</f>
        <v>6.9999999999999993E-2</v>
      </c>
      <c r="O24" s="3">
        <v>0</v>
      </c>
      <c r="P24" s="3">
        <f>O24/15</f>
        <v>0</v>
      </c>
      <c r="Q24" s="3">
        <v>1</v>
      </c>
      <c r="R24" s="3">
        <f>Q24/15</f>
        <v>6.6666666666666666E-2</v>
      </c>
      <c r="T24" s="3">
        <f>ABS(P24-M24)</f>
        <v>6.9999999999999993E-2</v>
      </c>
      <c r="U24">
        <f>ABS(R24-M24)</f>
        <v>3.333333333333327E-3</v>
      </c>
    </row>
    <row r="25" spans="1:21" x14ac:dyDescent="0.35">
      <c r="L25" s="3">
        <v>1</v>
      </c>
      <c r="M25" s="3">
        <f t="shared" ref="M25:M38" si="0">L25/10</f>
        <v>0.1</v>
      </c>
      <c r="O25" s="3">
        <v>1</v>
      </c>
      <c r="P25" s="3">
        <f t="shared" ref="P25:P38" si="1">O25/15</f>
        <v>6.6666666666666666E-2</v>
      </c>
      <c r="Q25" s="3">
        <v>2</v>
      </c>
      <c r="R25" s="3">
        <f t="shared" ref="R25:R38" si="2">Q25/15</f>
        <v>0.13333333333333333</v>
      </c>
      <c r="T25" s="3">
        <f t="shared" ref="T25:T38" si="3">ABS(P25-M25)</f>
        <v>3.333333333333334E-2</v>
      </c>
      <c r="U25">
        <f>ABS(R25-M25)</f>
        <v>3.3333333333333326E-2</v>
      </c>
    </row>
    <row r="26" spans="1:21" x14ac:dyDescent="0.35">
      <c r="L26" s="3">
        <v>1.1000000000000001</v>
      </c>
      <c r="M26" s="3">
        <f t="shared" si="0"/>
        <v>0.11000000000000001</v>
      </c>
      <c r="O26" s="3">
        <v>2</v>
      </c>
      <c r="P26" s="3">
        <f t="shared" si="1"/>
        <v>0.13333333333333333</v>
      </c>
      <c r="Q26" s="3">
        <v>3</v>
      </c>
      <c r="R26" s="3">
        <f t="shared" si="2"/>
        <v>0.2</v>
      </c>
      <c r="T26" s="3">
        <f t="shared" si="3"/>
        <v>2.3333333333333317E-2</v>
      </c>
      <c r="U26">
        <f>ABS(R26-M26)</f>
        <v>0.09</v>
      </c>
    </row>
    <row r="27" spans="1:21" x14ac:dyDescent="0.35">
      <c r="L27" s="3">
        <v>1.2</v>
      </c>
      <c r="M27" s="3">
        <f t="shared" si="0"/>
        <v>0.12</v>
      </c>
      <c r="O27" s="3">
        <v>3</v>
      </c>
      <c r="P27" s="3">
        <f t="shared" si="1"/>
        <v>0.2</v>
      </c>
      <c r="Q27" s="3">
        <v>4</v>
      </c>
      <c r="R27" s="3">
        <f t="shared" si="2"/>
        <v>0.26666666666666666</v>
      </c>
      <c r="T27" s="3">
        <f t="shared" si="3"/>
        <v>8.0000000000000016E-2</v>
      </c>
      <c r="U27">
        <f>ABS(R27-M27)</f>
        <v>0.14666666666666667</v>
      </c>
    </row>
    <row r="28" spans="1:21" x14ac:dyDescent="0.35">
      <c r="L28" s="3">
        <v>3</v>
      </c>
      <c r="M28" s="3">
        <f t="shared" si="0"/>
        <v>0.3</v>
      </c>
      <c r="O28" s="3">
        <v>4</v>
      </c>
      <c r="P28" s="3">
        <f t="shared" si="1"/>
        <v>0.26666666666666666</v>
      </c>
      <c r="Q28" s="3">
        <v>5</v>
      </c>
      <c r="R28" s="3">
        <f t="shared" si="2"/>
        <v>0.33333333333333331</v>
      </c>
      <c r="T28" s="3">
        <f t="shared" si="3"/>
        <v>3.3333333333333326E-2</v>
      </c>
      <c r="U28">
        <f>ABS(R28-M28)</f>
        <v>3.3333333333333326E-2</v>
      </c>
    </row>
    <row r="29" spans="1:21" x14ac:dyDescent="0.35">
      <c r="L29" s="3">
        <v>5.0999999999999996</v>
      </c>
      <c r="M29" s="3">
        <f t="shared" si="0"/>
        <v>0.51</v>
      </c>
      <c r="O29" s="3">
        <v>5</v>
      </c>
      <c r="P29" s="3">
        <f t="shared" si="1"/>
        <v>0.33333333333333331</v>
      </c>
      <c r="Q29" s="3">
        <v>6</v>
      </c>
      <c r="R29" s="3">
        <f t="shared" si="2"/>
        <v>0.4</v>
      </c>
      <c r="T29" s="3">
        <f t="shared" si="3"/>
        <v>0.17666666666666669</v>
      </c>
      <c r="U29">
        <f>ABS(R29-M29)</f>
        <v>0.10999999999999999</v>
      </c>
    </row>
    <row r="30" spans="1:21" x14ac:dyDescent="0.35">
      <c r="L30" s="3">
        <v>5.2</v>
      </c>
      <c r="M30" s="3">
        <f t="shared" si="0"/>
        <v>0.52</v>
      </c>
      <c r="O30" s="3">
        <v>6</v>
      </c>
      <c r="P30" s="3">
        <f t="shared" si="1"/>
        <v>0.4</v>
      </c>
      <c r="Q30" s="3">
        <v>7</v>
      </c>
      <c r="R30" s="3">
        <f t="shared" si="2"/>
        <v>0.46666666666666667</v>
      </c>
      <c r="T30" s="3">
        <f t="shared" si="3"/>
        <v>0.12</v>
      </c>
      <c r="U30">
        <f>ABS(R30-M30)</f>
        <v>5.3333333333333344E-2</v>
      </c>
    </row>
    <row r="31" spans="1:21" x14ac:dyDescent="0.35">
      <c r="L31" s="3">
        <v>5.3</v>
      </c>
      <c r="M31" s="3">
        <f t="shared" si="0"/>
        <v>0.53</v>
      </c>
      <c r="O31" s="3">
        <v>7</v>
      </c>
      <c r="P31" s="3">
        <f t="shared" si="1"/>
        <v>0.46666666666666667</v>
      </c>
      <c r="Q31" s="3">
        <v>8</v>
      </c>
      <c r="R31" s="3">
        <f t="shared" si="2"/>
        <v>0.53333333333333333</v>
      </c>
      <c r="T31" s="3">
        <f t="shared" si="3"/>
        <v>6.3333333333333353E-2</v>
      </c>
      <c r="U31">
        <f>ABS(R31-M31)</f>
        <v>3.3333333333332993E-3</v>
      </c>
    </row>
    <row r="32" spans="1:21" x14ac:dyDescent="0.35">
      <c r="L32" s="3">
        <v>5.3</v>
      </c>
      <c r="M32" s="3">
        <f t="shared" si="0"/>
        <v>0.53</v>
      </c>
      <c r="O32" s="3">
        <v>8</v>
      </c>
      <c r="P32" s="3">
        <f t="shared" si="1"/>
        <v>0.53333333333333333</v>
      </c>
      <c r="Q32" s="3">
        <v>9</v>
      </c>
      <c r="R32" s="3">
        <f t="shared" si="2"/>
        <v>0.6</v>
      </c>
      <c r="T32" s="3">
        <f t="shared" si="3"/>
        <v>3.3333333333332993E-3</v>
      </c>
      <c r="U32">
        <f>ABS(R32-M32)</f>
        <v>6.9999999999999951E-2</v>
      </c>
    </row>
    <row r="33" spans="11:21" x14ac:dyDescent="0.35">
      <c r="L33" s="3">
        <v>6.3</v>
      </c>
      <c r="M33" s="3">
        <f t="shared" si="0"/>
        <v>0.63</v>
      </c>
      <c r="O33" s="3">
        <v>9</v>
      </c>
      <c r="P33" s="3">
        <f t="shared" si="1"/>
        <v>0.6</v>
      </c>
      <c r="Q33" s="3">
        <v>10</v>
      </c>
      <c r="R33" s="3">
        <f t="shared" si="2"/>
        <v>0.66666666666666663</v>
      </c>
      <c r="T33" s="3">
        <f t="shared" si="3"/>
        <v>3.0000000000000027E-2</v>
      </c>
      <c r="U33">
        <f>ABS(R33-M33)</f>
        <v>3.6666666666666625E-2</v>
      </c>
    </row>
    <row r="34" spans="11:21" x14ac:dyDescent="0.35">
      <c r="L34" s="3">
        <v>6.5</v>
      </c>
      <c r="M34" s="3">
        <f t="shared" si="0"/>
        <v>0.65</v>
      </c>
      <c r="O34" s="3">
        <v>10</v>
      </c>
      <c r="P34" s="3">
        <f t="shared" si="1"/>
        <v>0.66666666666666663</v>
      </c>
      <c r="Q34" s="3">
        <v>11</v>
      </c>
      <c r="R34" s="3">
        <f t="shared" si="2"/>
        <v>0.73333333333333328</v>
      </c>
      <c r="T34" s="3">
        <f t="shared" si="3"/>
        <v>1.6666666666666607E-2</v>
      </c>
      <c r="U34">
        <f>ABS(R34-M34)</f>
        <v>8.3333333333333259E-2</v>
      </c>
    </row>
    <row r="35" spans="11:21" x14ac:dyDescent="0.35">
      <c r="L35" s="3">
        <v>7</v>
      </c>
      <c r="M35" s="3">
        <f t="shared" si="0"/>
        <v>0.7</v>
      </c>
      <c r="O35" s="3">
        <v>11</v>
      </c>
      <c r="P35" s="3">
        <f t="shared" si="1"/>
        <v>0.73333333333333328</v>
      </c>
      <c r="Q35" s="3">
        <v>12</v>
      </c>
      <c r="R35" s="3">
        <f t="shared" si="2"/>
        <v>0.8</v>
      </c>
      <c r="T35" s="3">
        <f t="shared" si="3"/>
        <v>3.3333333333333326E-2</v>
      </c>
      <c r="U35">
        <f>ABS(R35-M35)</f>
        <v>0.10000000000000009</v>
      </c>
    </row>
    <row r="36" spans="11:21" x14ac:dyDescent="0.35">
      <c r="L36" s="3">
        <v>7.4</v>
      </c>
      <c r="M36" s="3">
        <f t="shared" si="0"/>
        <v>0.74</v>
      </c>
      <c r="O36" s="3">
        <v>12</v>
      </c>
      <c r="P36" s="3">
        <f t="shared" si="1"/>
        <v>0.8</v>
      </c>
      <c r="Q36" s="3">
        <v>13</v>
      </c>
      <c r="R36" s="3">
        <f t="shared" si="2"/>
        <v>0.8666666666666667</v>
      </c>
      <c r="T36" s="3">
        <f t="shared" si="3"/>
        <v>6.0000000000000053E-2</v>
      </c>
      <c r="U36">
        <f>ABS(R36-M36)</f>
        <v>0.12666666666666671</v>
      </c>
    </row>
    <row r="37" spans="11:21" x14ac:dyDescent="0.35">
      <c r="L37" s="3">
        <v>7.4</v>
      </c>
      <c r="M37" s="3">
        <f t="shared" si="0"/>
        <v>0.74</v>
      </c>
      <c r="O37" s="3">
        <v>13</v>
      </c>
      <c r="P37" s="3">
        <f t="shared" si="1"/>
        <v>0.8666666666666667</v>
      </c>
      <c r="Q37" s="3">
        <v>14</v>
      </c>
      <c r="R37" s="3">
        <f t="shared" si="2"/>
        <v>0.93333333333333335</v>
      </c>
      <c r="T37" s="3">
        <f t="shared" si="3"/>
        <v>0.12666666666666671</v>
      </c>
      <c r="U37">
        <f>ABS(R37-M37)</f>
        <v>0.19333333333333336</v>
      </c>
    </row>
    <row r="38" spans="11:21" x14ac:dyDescent="0.35">
      <c r="L38" s="3">
        <v>9.5</v>
      </c>
      <c r="M38" s="3">
        <f t="shared" si="0"/>
        <v>0.95</v>
      </c>
      <c r="O38" s="3">
        <v>14</v>
      </c>
      <c r="P38" s="3">
        <f t="shared" si="1"/>
        <v>0.93333333333333335</v>
      </c>
      <c r="Q38" s="3">
        <v>15</v>
      </c>
      <c r="R38" s="3">
        <f t="shared" si="2"/>
        <v>1</v>
      </c>
      <c r="T38" s="3">
        <f t="shared" si="3"/>
        <v>1.6666666666666607E-2</v>
      </c>
      <c r="U38">
        <f>ABS(R38-M38)</f>
        <v>5.0000000000000044E-2</v>
      </c>
    </row>
    <row r="40" spans="11:21" x14ac:dyDescent="0.35">
      <c r="T40" s="1" t="s">
        <v>32</v>
      </c>
      <c r="U40" s="5">
        <f>MAX(T24:U38)</f>
        <v>0.19333333333333336</v>
      </c>
    </row>
    <row r="42" spans="11:21" x14ac:dyDescent="0.35">
      <c r="K42" t="s">
        <v>21</v>
      </c>
      <c r="L42" s="1">
        <v>0</v>
      </c>
    </row>
  </sheetData>
  <sortState xmlns:xlrd2="http://schemas.microsoft.com/office/spreadsheetml/2017/richdata2" ref="B6:P6">
    <sortCondition sortBy="cellColor" ref="B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A1A0-7BBB-49B0-993C-401878324A19}">
  <dimension ref="A2:R44"/>
  <sheetViews>
    <sheetView topLeftCell="F1" workbookViewId="0">
      <selection activeCell="L9" sqref="L9"/>
    </sheetView>
  </sheetViews>
  <sheetFormatPr baseColWidth="10" defaultRowHeight="14.5" x14ac:dyDescent="0.35"/>
  <sheetData>
    <row r="2" spans="1:16" x14ac:dyDescent="0.35">
      <c r="J2" t="s">
        <v>41</v>
      </c>
    </row>
    <row r="3" spans="1:16" ht="15" thickBot="1" x14ac:dyDescent="0.4"/>
    <row r="4" spans="1:16" x14ac:dyDescent="0.35">
      <c r="J4" s="8" t="s">
        <v>42</v>
      </c>
      <c r="K4" s="8" t="s">
        <v>43</v>
      </c>
      <c r="L4" s="8" t="s">
        <v>44</v>
      </c>
      <c r="M4" s="8" t="s">
        <v>45</v>
      </c>
      <c r="N4" s="8" t="s">
        <v>46</v>
      </c>
    </row>
    <row r="5" spans="1:16" x14ac:dyDescent="0.35">
      <c r="J5" t="s">
        <v>47</v>
      </c>
      <c r="K5">
        <v>4</v>
      </c>
      <c r="L5">
        <v>161.5</v>
      </c>
      <c r="M5">
        <v>40.375</v>
      </c>
      <c r="N5">
        <v>1.9225000000000023</v>
      </c>
    </row>
    <row r="6" spans="1:16" x14ac:dyDescent="0.35">
      <c r="J6" t="s">
        <v>48</v>
      </c>
      <c r="K6">
        <v>4</v>
      </c>
      <c r="L6">
        <v>162.4</v>
      </c>
      <c r="M6">
        <v>40.6</v>
      </c>
      <c r="N6">
        <v>3.5800000000000005</v>
      </c>
    </row>
    <row r="7" spans="1:16" x14ac:dyDescent="0.35">
      <c r="J7" t="s">
        <v>49</v>
      </c>
      <c r="K7">
        <v>4</v>
      </c>
      <c r="L7">
        <v>165.7</v>
      </c>
      <c r="M7">
        <v>41.424999999999997</v>
      </c>
      <c r="N7">
        <v>3.2225000000000059</v>
      </c>
    </row>
    <row r="9" spans="1:16" x14ac:dyDescent="0.35">
      <c r="J9" t="s">
        <v>50</v>
      </c>
      <c r="K9">
        <v>3</v>
      </c>
      <c r="L9">
        <v>120.89999999999999</v>
      </c>
      <c r="M9">
        <v>40.299999999999997</v>
      </c>
      <c r="N9">
        <v>3.6100000000000083</v>
      </c>
    </row>
    <row r="10" spans="1:16" x14ac:dyDescent="0.35">
      <c r="J10" t="s">
        <v>51</v>
      </c>
      <c r="K10">
        <v>3</v>
      </c>
      <c r="L10">
        <v>121</v>
      </c>
      <c r="M10">
        <v>40.333333333333336</v>
      </c>
      <c r="N10">
        <v>0.74333333333333573</v>
      </c>
    </row>
    <row r="11" spans="1:16" x14ac:dyDescent="0.35">
      <c r="J11" t="s">
        <v>52</v>
      </c>
      <c r="K11">
        <v>3</v>
      </c>
      <c r="L11">
        <v>120</v>
      </c>
      <c r="M11">
        <v>40</v>
      </c>
      <c r="N11">
        <v>0.63999999999999546</v>
      </c>
    </row>
    <row r="12" spans="1:16" ht="15" thickBot="1" x14ac:dyDescent="0.4">
      <c r="J12" s="7" t="s">
        <v>53</v>
      </c>
      <c r="K12" s="7">
        <v>3</v>
      </c>
      <c r="L12" s="7">
        <v>127.69999999999999</v>
      </c>
      <c r="M12" s="7">
        <v>42.566666666666663</v>
      </c>
      <c r="N12" s="7">
        <v>2.9733333333333296</v>
      </c>
    </row>
    <row r="15" spans="1:16" ht="15" thickBot="1" x14ac:dyDescent="0.4">
      <c r="B15" s="3" t="s">
        <v>36</v>
      </c>
      <c r="C15" s="3" t="s">
        <v>37</v>
      </c>
      <c r="D15" s="3" t="s">
        <v>38</v>
      </c>
      <c r="E15" s="3" t="s">
        <v>39</v>
      </c>
      <c r="G15" s="6" t="s">
        <v>40</v>
      </c>
      <c r="H15" s="3">
        <v>7.0000000000000007E-2</v>
      </c>
      <c r="J15" t="s">
        <v>54</v>
      </c>
    </row>
    <row r="16" spans="1:16" x14ac:dyDescent="0.35">
      <c r="A16" s="3" t="s">
        <v>33</v>
      </c>
      <c r="B16" s="3">
        <v>42.2</v>
      </c>
      <c r="C16" s="3">
        <v>39.4</v>
      </c>
      <c r="D16" s="3">
        <v>39.200000000000003</v>
      </c>
      <c r="E16" s="3">
        <v>40.700000000000003</v>
      </c>
      <c r="J16" s="8" t="s">
        <v>55</v>
      </c>
      <c r="K16" s="8" t="s">
        <v>56</v>
      </c>
      <c r="L16" s="8" t="s">
        <v>57</v>
      </c>
      <c r="M16" s="8" t="s">
        <v>58</v>
      </c>
      <c r="N16" s="8" t="s">
        <v>59</v>
      </c>
      <c r="O16" s="8" t="s">
        <v>60</v>
      </c>
      <c r="P16" s="8" t="s">
        <v>61</v>
      </c>
    </row>
    <row r="17" spans="1:18" x14ac:dyDescent="0.35">
      <c r="A17" s="3" t="s">
        <v>34</v>
      </c>
      <c r="B17" s="3">
        <v>38.4</v>
      </c>
      <c r="C17" s="3">
        <v>41.1</v>
      </c>
      <c r="D17" s="3">
        <v>40</v>
      </c>
      <c r="E17" s="3">
        <v>42.9</v>
      </c>
      <c r="J17" t="s">
        <v>62</v>
      </c>
      <c r="K17">
        <v>2.4449999999999932</v>
      </c>
      <c r="L17">
        <v>2</v>
      </c>
      <c r="M17">
        <v>1.2224999999999966</v>
      </c>
      <c r="N17">
        <v>0.54380328679105205</v>
      </c>
      <c r="O17">
        <v>0.60667338731486309</v>
      </c>
      <c r="P17">
        <v>5.1432528497847176</v>
      </c>
    </row>
    <row r="18" spans="1:18" x14ac:dyDescent="0.35">
      <c r="A18" s="3" t="s">
        <v>35</v>
      </c>
      <c r="B18" s="3">
        <v>40.299999999999997</v>
      </c>
      <c r="C18" s="3">
        <v>40.5</v>
      </c>
      <c r="D18" s="3">
        <v>40.799999999999997</v>
      </c>
      <c r="E18" s="3">
        <v>44.1</v>
      </c>
      <c r="J18" t="s">
        <v>63</v>
      </c>
      <c r="K18">
        <v>12.686666666666682</v>
      </c>
      <c r="L18">
        <v>3</v>
      </c>
      <c r="M18">
        <v>4.2288888888888936</v>
      </c>
      <c r="N18">
        <v>1.8811318423328807</v>
      </c>
      <c r="O18">
        <v>0.23372594645557299</v>
      </c>
      <c r="P18">
        <v>4.7570626630894131</v>
      </c>
    </row>
    <row r="19" spans="1:18" x14ac:dyDescent="0.35">
      <c r="J19" t="s">
        <v>64</v>
      </c>
      <c r="K19">
        <v>13.488333333333344</v>
      </c>
      <c r="L19">
        <v>6</v>
      </c>
      <c r="M19">
        <v>2.2480555555555575</v>
      </c>
    </row>
    <row r="21" spans="1:18" ht="15" thickBot="1" x14ac:dyDescent="0.4">
      <c r="A21" s="4" t="s">
        <v>0</v>
      </c>
      <c r="J21" s="7" t="s">
        <v>65</v>
      </c>
      <c r="K21" s="7">
        <v>28.620000000000019</v>
      </c>
      <c r="L21" s="7">
        <v>11</v>
      </c>
      <c r="M21" s="7"/>
      <c r="N21" s="7"/>
      <c r="O21" s="7"/>
      <c r="P21" s="7"/>
    </row>
    <row r="23" spans="1:18" x14ac:dyDescent="0.35">
      <c r="R23" t="s">
        <v>66</v>
      </c>
    </row>
    <row r="24" spans="1:18" x14ac:dyDescent="0.35">
      <c r="J24" t="s">
        <v>9</v>
      </c>
    </row>
    <row r="29" spans="1:18" x14ac:dyDescent="0.35">
      <c r="A29" t="s">
        <v>2</v>
      </c>
    </row>
    <row r="30" spans="1:18" x14ac:dyDescent="0.35">
      <c r="J30" t="s">
        <v>17</v>
      </c>
      <c r="R30" t="s">
        <v>67</v>
      </c>
    </row>
    <row r="36" spans="1:18" x14ac:dyDescent="0.35">
      <c r="J36" t="s">
        <v>21</v>
      </c>
    </row>
    <row r="37" spans="1:18" x14ac:dyDescent="0.35">
      <c r="R37" t="s">
        <v>68</v>
      </c>
    </row>
    <row r="38" spans="1:18" x14ac:dyDescent="0.35">
      <c r="A38" t="s">
        <v>6</v>
      </c>
      <c r="E38" t="s">
        <v>8</v>
      </c>
    </row>
    <row r="40" spans="1:18" ht="15" thickBot="1" x14ac:dyDescent="0.4">
      <c r="B40" s="9" t="s">
        <v>65</v>
      </c>
      <c r="C40" s="9">
        <v>28.620000000000019</v>
      </c>
    </row>
    <row r="42" spans="1:18" x14ac:dyDescent="0.35">
      <c r="B42" s="2"/>
    </row>
    <row r="43" spans="1:18" x14ac:dyDescent="0.35">
      <c r="B43" s="2"/>
    </row>
    <row r="44" spans="1:18" x14ac:dyDescent="0.35">
      <c r="J44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TH4</vt:lpstr>
      <vt:lpstr>TH5</vt:lpstr>
      <vt:lpstr>TH6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Frent</dc:creator>
  <cp:lastModifiedBy>David Frent</cp:lastModifiedBy>
  <dcterms:created xsi:type="dcterms:W3CDTF">2023-11-28T09:06:06Z</dcterms:created>
  <dcterms:modified xsi:type="dcterms:W3CDTF">2023-12-03T14:18:56Z</dcterms:modified>
</cp:coreProperties>
</file>