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I2M\"/>
    </mc:Choice>
  </mc:AlternateContent>
  <bookViews>
    <workbookView xWindow="0" yWindow="0" windowWidth="28800" windowHeight="12975"/>
  </bookViews>
  <sheets>
    <sheet name="TTL" sheetId="1" r:id="rId1"/>
    <sheet name="MipiDsi" sheetId="2" r:id="rId2"/>
    <sheet name="Hdmitx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A6" i="3"/>
  <c r="D6" i="3" s="1"/>
  <c r="A10" i="3" l="1"/>
  <c r="D7" i="3"/>
  <c r="A11" i="3" l="1"/>
  <c r="A17" i="3"/>
  <c r="A18" i="3" s="1"/>
  <c r="B17" i="3" l="1"/>
  <c r="B18" i="3" s="1"/>
  <c r="B6" i="1"/>
  <c r="A6" i="1"/>
  <c r="C6" i="1" s="1"/>
  <c r="A10" i="2"/>
  <c r="D7" i="2"/>
  <c r="B6" i="2"/>
  <c r="D6" i="2"/>
  <c r="A6" i="2"/>
  <c r="D6" i="1" l="1"/>
  <c r="C6" i="2"/>
  <c r="D7" i="1" l="1"/>
  <c r="A17" i="2"/>
  <c r="A18" i="2" s="1"/>
  <c r="A11" i="2"/>
  <c r="A10" i="1" l="1"/>
  <c r="A11" i="1" s="1"/>
  <c r="B17" i="2"/>
  <c r="B18" i="2" s="1"/>
  <c r="A17" i="1" l="1"/>
  <c r="A18" i="1" s="1"/>
  <c r="B17" i="1" l="1"/>
  <c r="B18" i="1" s="1"/>
</calcChain>
</file>

<file path=xl/sharedStrings.xml><?xml version="1.0" encoding="utf-8"?>
<sst xmlns="http://schemas.openxmlformats.org/spreadsheetml/2006/main" count="103" uniqueCount="56">
  <si>
    <t>Htoal</t>
    <phoneticPr fontId="1" type="noConversion"/>
  </si>
  <si>
    <t>Vtotal</t>
    <phoneticPr fontId="1" type="noConversion"/>
  </si>
  <si>
    <t>Fps</t>
    <phoneticPr fontId="1" type="noConversion"/>
  </si>
  <si>
    <t>DCLK</t>
    <phoneticPr fontId="1" type="noConversion"/>
  </si>
  <si>
    <t>Loop Gain</t>
    <phoneticPr fontId="1" type="noConversion"/>
  </si>
  <si>
    <t>Loop Div</t>
    <phoneticPr fontId="1" type="noConversion"/>
  </si>
  <si>
    <t>100M ~ 187.5M</t>
    <phoneticPr fontId="1" type="noConversion"/>
  </si>
  <si>
    <t>Loop Div</t>
    <phoneticPr fontId="1" type="noConversion"/>
  </si>
  <si>
    <t>Syn Set</t>
    <phoneticPr fontId="1" type="noConversion"/>
  </si>
  <si>
    <t>Modulation
(Khz)</t>
    <phoneticPr fontId="1" type="noConversion"/>
  </si>
  <si>
    <t>Deviation
(%)</t>
    <phoneticPr fontId="1" type="noConversion"/>
  </si>
  <si>
    <t>SSC Span</t>
    <phoneticPr fontId="1" type="noConversion"/>
  </si>
  <si>
    <t>SSC Step</t>
    <phoneticPr fontId="1" type="noConversion"/>
  </si>
  <si>
    <t>TTL Panel</t>
    <phoneticPr fontId="1" type="noConversion"/>
  </si>
  <si>
    <t>LANE</t>
    <phoneticPr fontId="1" type="noConversion"/>
  </si>
  <si>
    <t>bps</t>
    <phoneticPr fontId="1" type="noConversion"/>
  </si>
  <si>
    <t>&lt; 100M</t>
    <phoneticPr fontId="1" type="noConversion"/>
  </si>
  <si>
    <t>100M ~ 200M</t>
    <phoneticPr fontId="1" type="noConversion"/>
  </si>
  <si>
    <t>200M ~ 400M</t>
    <phoneticPr fontId="1" type="noConversion"/>
  </si>
  <si>
    <t>400 ~ 800M</t>
    <phoneticPr fontId="1" type="noConversion"/>
  </si>
  <si>
    <t>800M ~1500M</t>
    <phoneticPr fontId="1" type="noConversion"/>
  </si>
  <si>
    <t>Mipi Dsi Panel</t>
    <phoneticPr fontId="1" type="noConversion"/>
  </si>
  <si>
    <t>OUTPUT Freq</t>
    <phoneticPr fontId="1" type="noConversion"/>
  </si>
  <si>
    <t>&lt; 12.5M</t>
    <phoneticPr fontId="1" type="noConversion"/>
  </si>
  <si>
    <t>12.5M ~ 25M</t>
    <phoneticPr fontId="1" type="noConversion"/>
  </si>
  <si>
    <t>25M ~ 50M</t>
    <phoneticPr fontId="1" type="noConversion"/>
  </si>
  <si>
    <t xml:space="preserve"> </t>
    <phoneticPr fontId="1" type="noConversion"/>
  </si>
  <si>
    <t>50M  ~ 100M</t>
    <phoneticPr fontId="1" type="noConversion"/>
  </si>
  <si>
    <t>HDMITx</t>
    <phoneticPr fontId="1" type="noConversion"/>
  </si>
  <si>
    <t>BK1126_1D</t>
    <phoneticPr fontId="1" type="noConversion"/>
  </si>
  <si>
    <t>0x13</t>
    <phoneticPr fontId="1" type="noConversion"/>
  </si>
  <si>
    <t>0x12</t>
    <phoneticPr fontId="1" type="noConversion"/>
  </si>
  <si>
    <t>0x11</t>
    <phoneticPr fontId="1" type="noConversion"/>
  </si>
  <si>
    <t>BK1126_1D</t>
    <phoneticPr fontId="1" type="noConversion"/>
  </si>
  <si>
    <t>1280x720p_50</t>
    <phoneticPr fontId="1" type="noConversion"/>
  </si>
  <si>
    <t>720x480p_60</t>
    <phoneticPr fontId="1" type="noConversion"/>
  </si>
  <si>
    <t>1280x720p_60</t>
    <phoneticPr fontId="1" type="noConversion"/>
  </si>
  <si>
    <t>1920x1080p_30</t>
    <phoneticPr fontId="1" type="noConversion"/>
  </si>
  <si>
    <t>1920x1080p_25</t>
    <phoneticPr fontId="1" type="noConversion"/>
  </si>
  <si>
    <t>1920x1080p_24</t>
    <phoneticPr fontId="1" type="noConversion"/>
  </si>
  <si>
    <t>1920x1080p_50</t>
    <phoneticPr fontId="1" type="noConversion"/>
  </si>
  <si>
    <t>1920x1080p_60</t>
    <phoneticPr fontId="1" type="noConversion"/>
  </si>
  <si>
    <t>1024x768p_60</t>
    <phoneticPr fontId="1" type="noConversion"/>
  </si>
  <si>
    <t>1366x768p_60</t>
    <phoneticPr fontId="1" type="noConversion"/>
  </si>
  <si>
    <t>1440x900p_60</t>
    <phoneticPr fontId="1" type="noConversion"/>
  </si>
  <si>
    <t>1280x800p_60</t>
    <phoneticPr fontId="1" type="noConversion"/>
  </si>
  <si>
    <t>1280x1024p_60</t>
    <phoneticPr fontId="1" type="noConversion"/>
  </si>
  <si>
    <t>1600x1200p_60</t>
    <phoneticPr fontId="1" type="noConversion"/>
  </si>
  <si>
    <t>1680x1050p_60</t>
    <phoneticPr fontId="1" type="noConversion"/>
  </si>
  <si>
    <t>Htotal</t>
    <phoneticPr fontId="1" type="noConversion"/>
  </si>
  <si>
    <t>Fps</t>
    <phoneticPr fontId="1" type="noConversion"/>
  </si>
  <si>
    <t>0x12</t>
    <phoneticPr fontId="1" type="noConversion"/>
  </si>
  <si>
    <t>0x12</t>
    <phoneticPr fontId="1" type="noConversion"/>
  </si>
  <si>
    <t>0x12</t>
    <phoneticPr fontId="1" type="noConversion"/>
  </si>
  <si>
    <t>720x576p_50</t>
    <phoneticPr fontId="1" type="noConversion"/>
  </si>
  <si>
    <r>
      <rPr>
        <sz val="12"/>
        <color rgb="FFFF0000"/>
        <rFont val="Consolas"/>
        <family val="3"/>
      </rPr>
      <t>1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Consolas"/>
        <family val="3"/>
      </rPr>
      <t xml:space="preserve">Htotal/Vtotal/Fps </t>
    </r>
    <r>
      <rPr>
        <sz val="12"/>
        <color rgb="FFFF0000"/>
        <rFont val="宋体"/>
        <family val="3"/>
        <charset val="134"/>
      </rPr>
      <t>根据屏参来填</t>
    </r>
    <r>
      <rPr>
        <sz val="12"/>
        <color rgb="FFFF0000"/>
        <rFont val="Consolas"/>
        <family val="3"/>
      </rPr>
      <t xml:space="preserve">
2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Consolas"/>
        <family val="3"/>
      </rPr>
      <t>LANE/bps TTL</t>
    </r>
    <r>
      <rPr>
        <sz val="12"/>
        <color rgb="FFFF0000"/>
        <rFont val="宋体"/>
        <family val="3"/>
        <charset val="134"/>
      </rPr>
      <t>屏默认填1
3、Modulation/Deviation  按需调整
4、SSC_Span/SSC_Step  为最终计算结果，需要填到屏参中。
5、除了黄色表格的其他部分不要修改，里面内嵌计算公式。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</si>
</sst>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onsolas"/>
      <family val="3"/>
    </font>
    <font>
      <sz val="26"/>
      <color theme="1"/>
      <name val="Consolas"/>
      <family val="3"/>
    </font>
    <font>
      <b/>
      <sz val="12"/>
      <color theme="1"/>
      <name val="Consolas"/>
      <family val="3"/>
    </font>
    <font>
      <sz val="12"/>
      <color rgb="FFFF0000"/>
      <name val="Consolas"/>
      <family val="3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1" sqref="A21:E25"/>
    </sheetView>
  </sheetViews>
  <sheetFormatPr defaultRowHeight="15.75" x14ac:dyDescent="0.15"/>
  <cols>
    <col min="1" max="5" width="15.625" style="5" customWidth="1"/>
    <col min="6" max="11" width="15.625" style="1" customWidth="1"/>
    <col min="12" max="16384" width="9" style="1"/>
  </cols>
  <sheetData>
    <row r="1" spans="1:9" ht="66" customHeight="1" x14ac:dyDescent="0.15">
      <c r="A1" s="19" t="s">
        <v>13</v>
      </c>
      <c r="B1" s="20"/>
      <c r="C1" s="20"/>
      <c r="D1" s="20"/>
      <c r="E1" s="20"/>
      <c r="F1" s="20"/>
      <c r="G1" s="20"/>
      <c r="H1" s="20"/>
      <c r="I1" s="20"/>
    </row>
    <row r="2" spans="1:9" x14ac:dyDescent="0.15">
      <c r="A2" s="2" t="s">
        <v>0</v>
      </c>
      <c r="B2" s="2" t="s">
        <v>1</v>
      </c>
      <c r="C2" s="2" t="s">
        <v>2</v>
      </c>
      <c r="D2" s="2" t="s">
        <v>14</v>
      </c>
      <c r="E2" s="2" t="s">
        <v>15</v>
      </c>
      <c r="H2" s="3" t="s">
        <v>4</v>
      </c>
      <c r="I2" s="3" t="s">
        <v>7</v>
      </c>
    </row>
    <row r="3" spans="1:9" x14ac:dyDescent="0.15">
      <c r="A3" s="4">
        <v>928</v>
      </c>
      <c r="B3" s="4">
        <v>525</v>
      </c>
      <c r="C3" s="4">
        <v>60</v>
      </c>
      <c r="D3" s="16">
        <v>1</v>
      </c>
      <c r="E3" s="16">
        <v>1</v>
      </c>
      <c r="G3" s="3" t="s">
        <v>23</v>
      </c>
      <c r="H3" s="4">
        <v>0</v>
      </c>
      <c r="I3" s="4">
        <v>1</v>
      </c>
    </row>
    <row r="4" spans="1:9" x14ac:dyDescent="0.15">
      <c r="D4" s="14"/>
      <c r="E4" s="14"/>
      <c r="G4" s="3" t="s">
        <v>24</v>
      </c>
      <c r="H4" s="4">
        <v>2</v>
      </c>
      <c r="I4" s="4">
        <v>8</v>
      </c>
    </row>
    <row r="5" spans="1:9" x14ac:dyDescent="0.15">
      <c r="A5" s="6" t="s">
        <v>3</v>
      </c>
      <c r="B5" s="6" t="s">
        <v>4</v>
      </c>
      <c r="C5" s="17" t="s">
        <v>5</v>
      </c>
      <c r="D5" s="11" t="s">
        <v>22</v>
      </c>
      <c r="E5" s="12"/>
      <c r="G5" s="3" t="s">
        <v>25</v>
      </c>
      <c r="H5" s="4">
        <v>4</v>
      </c>
      <c r="I5" s="4">
        <v>8</v>
      </c>
    </row>
    <row r="6" spans="1:9" x14ac:dyDescent="0.15">
      <c r="A6" s="4">
        <f>A3*B3*C3</f>
        <v>29232000</v>
      </c>
      <c r="B6" s="4">
        <f>IF(D6&lt;12500000,H3,IF(D6&lt;25000000,H4,IF(D6&lt;50000000,H5,IF(D6&lt;100000000,H6,IF(D6&lt;187500000,H7,0)))))</f>
        <v>4</v>
      </c>
      <c r="C6" s="4">
        <f>IF(A6&lt;12500000,I3,IF(A6&lt;25000000,I4,IF(A6&lt;5000000,I5,IF(A6&lt;100000000,I6,IF(A6&lt;187500000,I7,0)))))</f>
        <v>8</v>
      </c>
      <c r="D6" s="16">
        <f>A6*E3/D3</f>
        <v>29232000</v>
      </c>
      <c r="E6" s="13"/>
      <c r="F6" s="1" t="s">
        <v>26</v>
      </c>
      <c r="G6" s="3" t="s">
        <v>27</v>
      </c>
      <c r="H6" s="4">
        <v>8</v>
      </c>
      <c r="I6" s="4">
        <v>8</v>
      </c>
    </row>
    <row r="7" spans="1:9" x14ac:dyDescent="0.15">
      <c r="A7" s="10"/>
      <c r="B7" s="10"/>
      <c r="C7" s="10"/>
      <c r="D7" s="16">
        <f>ROUND(D6/1000000, 0)</f>
        <v>29</v>
      </c>
      <c r="E7" s="13"/>
      <c r="G7" s="3" t="s">
        <v>6</v>
      </c>
      <c r="H7" s="4">
        <v>16</v>
      </c>
      <c r="I7" s="4">
        <v>8</v>
      </c>
    </row>
    <row r="8" spans="1:9" x14ac:dyDescent="0.15">
      <c r="D8" s="14"/>
      <c r="E8" s="14"/>
    </row>
    <row r="9" spans="1:9" x14ac:dyDescent="0.15">
      <c r="A9" s="7" t="s">
        <v>8</v>
      </c>
      <c r="D9" s="14"/>
      <c r="E9" s="14"/>
    </row>
    <row r="10" spans="1:9" x14ac:dyDescent="0.15">
      <c r="A10" s="15">
        <f>ROUND(432*524288 *B6/C6/(D7), 0)</f>
        <v>3905042</v>
      </c>
      <c r="D10" s="14"/>
      <c r="E10" s="14"/>
    </row>
    <row r="11" spans="1:9" x14ac:dyDescent="0.15">
      <c r="A11" s="8" t="str">
        <f>"0x"&amp;DEC2HEX(A10)</f>
        <v>0x3B9612</v>
      </c>
    </row>
    <row r="13" spans="1:9" ht="31.5" x14ac:dyDescent="0.15">
      <c r="A13" s="9" t="s">
        <v>9</v>
      </c>
      <c r="B13" s="9" t="s">
        <v>10</v>
      </c>
    </row>
    <row r="14" spans="1:9" x14ac:dyDescent="0.15">
      <c r="A14" s="4">
        <v>100</v>
      </c>
      <c r="B14" s="4">
        <v>10</v>
      </c>
    </row>
    <row r="16" spans="1:9" x14ac:dyDescent="0.15">
      <c r="A16" s="7" t="s">
        <v>11</v>
      </c>
      <c r="B16" s="7" t="s">
        <v>12</v>
      </c>
    </row>
    <row r="17" spans="1:6" x14ac:dyDescent="0.15">
      <c r="A17" s="4">
        <f>ROUND(432000*131072/A10/A14,0)</f>
        <v>145</v>
      </c>
      <c r="B17" s="4">
        <f>ROUND(A10 * B14 / 100 /A17, 0)</f>
        <v>2693</v>
      </c>
    </row>
    <row r="18" spans="1:6" x14ac:dyDescent="0.15">
      <c r="A18" s="8" t="str">
        <f>"0x" &amp; DEC2HEX(A17)</f>
        <v>0x91</v>
      </c>
      <c r="B18" s="8" t="str">
        <f>"0x" &amp; DEC2HEX(B17)</f>
        <v>0xA85</v>
      </c>
    </row>
    <row r="21" spans="1:6" ht="15.75" customHeight="1" x14ac:dyDescent="0.15">
      <c r="A21" s="23" t="s">
        <v>55</v>
      </c>
      <c r="B21" s="22"/>
      <c r="C21" s="22"/>
      <c r="D21" s="22"/>
      <c r="E21" s="22"/>
      <c r="F21" s="21"/>
    </row>
    <row r="22" spans="1:6" x14ac:dyDescent="0.15">
      <c r="A22" s="22"/>
      <c r="B22" s="22"/>
      <c r="C22" s="22"/>
      <c r="D22" s="22"/>
      <c r="E22" s="22"/>
      <c r="F22" s="21"/>
    </row>
    <row r="23" spans="1:6" x14ac:dyDescent="0.15">
      <c r="A23" s="22"/>
      <c r="B23" s="22"/>
      <c r="C23" s="22"/>
      <c r="D23" s="22"/>
      <c r="E23" s="22"/>
      <c r="F23" s="21"/>
    </row>
    <row r="24" spans="1:6" ht="15.75" customHeight="1" x14ac:dyDescent="0.15">
      <c r="A24" s="22"/>
      <c r="B24" s="22"/>
      <c r="C24" s="22"/>
      <c r="D24" s="22"/>
      <c r="E24" s="22"/>
      <c r="F24" s="21"/>
    </row>
    <row r="25" spans="1:6" x14ac:dyDescent="0.15">
      <c r="A25" s="22"/>
      <c r="B25" s="22"/>
      <c r="C25" s="22"/>
      <c r="D25" s="22"/>
      <c r="E25" s="22"/>
      <c r="F25" s="21"/>
    </row>
  </sheetData>
  <mergeCells count="2">
    <mergeCell ref="A1:I1"/>
    <mergeCell ref="A21:E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7" sqref="D17"/>
    </sheetView>
  </sheetViews>
  <sheetFormatPr defaultRowHeight="15.75" x14ac:dyDescent="0.15"/>
  <cols>
    <col min="1" max="5" width="15.625" style="5" customWidth="1"/>
    <col min="6" max="11" width="15.625" style="1" customWidth="1"/>
    <col min="12" max="16384" width="9" style="1"/>
  </cols>
  <sheetData>
    <row r="1" spans="1:9" ht="66" customHeight="1" x14ac:dyDescent="0.15">
      <c r="A1" s="19" t="s">
        <v>21</v>
      </c>
      <c r="B1" s="20"/>
      <c r="C1" s="20"/>
      <c r="D1" s="20"/>
      <c r="E1" s="20"/>
      <c r="F1" s="20"/>
      <c r="G1" s="20"/>
      <c r="H1" s="20"/>
      <c r="I1" s="20"/>
    </row>
    <row r="2" spans="1:9" x14ac:dyDescent="0.15">
      <c r="A2" s="2" t="s">
        <v>0</v>
      </c>
      <c r="B2" s="2" t="s">
        <v>1</v>
      </c>
      <c r="C2" s="2" t="s">
        <v>2</v>
      </c>
      <c r="D2" s="2" t="s">
        <v>14</v>
      </c>
      <c r="E2" s="2" t="s">
        <v>15</v>
      </c>
      <c r="H2" s="3" t="s">
        <v>4</v>
      </c>
      <c r="I2" s="3" t="s">
        <v>7</v>
      </c>
    </row>
    <row r="3" spans="1:9" x14ac:dyDescent="0.15">
      <c r="A3" s="4">
        <v>830</v>
      </c>
      <c r="B3" s="4">
        <v>1650</v>
      </c>
      <c r="C3" s="4">
        <v>60</v>
      </c>
      <c r="D3" s="16">
        <v>4</v>
      </c>
      <c r="E3" s="16">
        <v>24</v>
      </c>
      <c r="G3" s="3" t="s">
        <v>16</v>
      </c>
      <c r="H3" s="4">
        <v>0</v>
      </c>
      <c r="I3" s="4">
        <v>0</v>
      </c>
    </row>
    <row r="4" spans="1:9" x14ac:dyDescent="0.15">
      <c r="D4" s="14"/>
      <c r="E4" s="14"/>
      <c r="G4" s="3" t="s">
        <v>17</v>
      </c>
      <c r="H4" s="4">
        <v>2</v>
      </c>
      <c r="I4" s="4">
        <v>1</v>
      </c>
    </row>
    <row r="5" spans="1:9" x14ac:dyDescent="0.15">
      <c r="A5" s="6" t="s">
        <v>3</v>
      </c>
      <c r="B5" s="6" t="s">
        <v>4</v>
      </c>
      <c r="C5" s="17" t="s">
        <v>5</v>
      </c>
      <c r="D5" s="11" t="s">
        <v>22</v>
      </c>
      <c r="E5" s="12"/>
      <c r="G5" s="3" t="s">
        <v>18</v>
      </c>
      <c r="H5" s="4">
        <v>4</v>
      </c>
      <c r="I5" s="4">
        <v>1</v>
      </c>
    </row>
    <row r="6" spans="1:9" x14ac:dyDescent="0.15">
      <c r="A6" s="4">
        <f>A3*B3*C3</f>
        <v>82170000</v>
      </c>
      <c r="B6" s="4">
        <f>IF(D6&lt;100000000,H3,IF(D6&lt;200000000,H4,IF(D6&lt;400000000,H5,IF(D6&lt;800000000,H6,IF(D6&lt;1500000000,H7,0)))))</f>
        <v>8</v>
      </c>
      <c r="C6" s="4">
        <f>IF(A6&lt;12500000,I3,IF(A6&lt;25000000,I4,IF(A6&lt;5000000,I5,IF(A6&lt;100000000,I6,IF(A6&lt;187500000,I7,0)))))</f>
        <v>1</v>
      </c>
      <c r="D6" s="16">
        <f>A6*E3/D3</f>
        <v>493020000</v>
      </c>
      <c r="E6" s="13"/>
      <c r="G6" s="3" t="s">
        <v>19</v>
      </c>
      <c r="H6" s="4">
        <v>8</v>
      </c>
      <c r="I6" s="4">
        <v>1</v>
      </c>
    </row>
    <row r="7" spans="1:9" x14ac:dyDescent="0.15">
      <c r="A7" s="10"/>
      <c r="B7" s="10"/>
      <c r="C7" s="10"/>
      <c r="D7" s="16">
        <f>ROUND(D6/1000000, 0)</f>
        <v>493</v>
      </c>
      <c r="E7" s="13"/>
      <c r="G7" s="3" t="s">
        <v>20</v>
      </c>
      <c r="H7" s="4">
        <v>16</v>
      </c>
      <c r="I7" s="4">
        <v>1</v>
      </c>
    </row>
    <row r="8" spans="1:9" x14ac:dyDescent="0.15">
      <c r="D8" s="14"/>
      <c r="E8" s="14"/>
    </row>
    <row r="9" spans="1:9" x14ac:dyDescent="0.15">
      <c r="A9" s="7" t="s">
        <v>8</v>
      </c>
      <c r="D9" s="14"/>
      <c r="E9" s="14"/>
    </row>
    <row r="10" spans="1:9" x14ac:dyDescent="0.15">
      <c r="A10" s="15">
        <f>ROUND(432*524288 *B6/C6/(D7), 0)</f>
        <v>3675333</v>
      </c>
      <c r="D10" s="14"/>
      <c r="E10" s="14"/>
    </row>
    <row r="11" spans="1:9" x14ac:dyDescent="0.15">
      <c r="A11" s="8" t="str">
        <f>"0x"&amp;DEC2HEX(A10)</f>
        <v>0x3814C5</v>
      </c>
    </row>
    <row r="13" spans="1:9" ht="31.5" x14ac:dyDescent="0.15">
      <c r="A13" s="9" t="s">
        <v>9</v>
      </c>
      <c r="B13" s="9" t="s">
        <v>10</v>
      </c>
    </row>
    <row r="14" spans="1:9" x14ac:dyDescent="0.15">
      <c r="A14" s="4">
        <v>100</v>
      </c>
      <c r="B14" s="4">
        <v>10</v>
      </c>
    </row>
    <row r="16" spans="1:9" x14ac:dyDescent="0.15">
      <c r="A16" s="7" t="s">
        <v>11</v>
      </c>
      <c r="B16" s="7" t="s">
        <v>12</v>
      </c>
    </row>
    <row r="17" spans="1:2" x14ac:dyDescent="0.15">
      <c r="A17" s="4">
        <f>ROUND(432000*131072/A10/A14,0)</f>
        <v>154</v>
      </c>
      <c r="B17" s="4">
        <f>ROUND(A10 * B14 / 100 /A17, 0)</f>
        <v>2387</v>
      </c>
    </row>
    <row r="18" spans="1:2" x14ac:dyDescent="0.15">
      <c r="A18" s="8" t="str">
        <f>"0x" &amp; DEC2HEX(A17)</f>
        <v>0x9A</v>
      </c>
      <c r="B18" s="8" t="str">
        <f>"0x" &amp; DEC2HEX(B17)</f>
        <v>0x953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A3" sqref="A3"/>
    </sheetView>
  </sheetViews>
  <sheetFormatPr defaultRowHeight="15.75" x14ac:dyDescent="0.15"/>
  <cols>
    <col min="1" max="4" width="15.625" style="5" customWidth="1"/>
    <col min="5" max="10" width="15.625" style="1" customWidth="1"/>
    <col min="11" max="16384" width="9" style="1"/>
  </cols>
  <sheetData>
    <row r="1" spans="1:10" ht="66" customHeight="1" x14ac:dyDescent="0.15">
      <c r="A1" s="19" t="s">
        <v>28</v>
      </c>
      <c r="B1" s="20"/>
      <c r="C1" s="20"/>
      <c r="D1" s="20"/>
      <c r="E1" s="20"/>
      <c r="F1" s="20"/>
      <c r="G1" s="20"/>
      <c r="H1" s="20"/>
    </row>
    <row r="2" spans="1:10" x14ac:dyDescent="0.15">
      <c r="A2" s="2" t="s">
        <v>0</v>
      </c>
      <c r="B2" s="2" t="s">
        <v>1</v>
      </c>
      <c r="C2" s="2" t="s">
        <v>2</v>
      </c>
      <c r="D2" s="2" t="s">
        <v>33</v>
      </c>
      <c r="F2" s="18" t="s">
        <v>29</v>
      </c>
      <c r="G2" s="3" t="s">
        <v>4</v>
      </c>
      <c r="H2" s="3" t="s">
        <v>7</v>
      </c>
    </row>
    <row r="3" spans="1:10" x14ac:dyDescent="0.15">
      <c r="A3" s="4">
        <v>864</v>
      </c>
      <c r="B3" s="4">
        <v>625</v>
      </c>
      <c r="C3" s="4">
        <v>50</v>
      </c>
      <c r="D3" s="4" t="s">
        <v>30</v>
      </c>
      <c r="F3" s="3" t="s">
        <v>30</v>
      </c>
      <c r="G3" s="4">
        <v>0.5</v>
      </c>
      <c r="H3" s="4">
        <v>1</v>
      </c>
    </row>
    <row r="4" spans="1:10" x14ac:dyDescent="0.15">
      <c r="D4" s="14"/>
      <c r="F4" s="3" t="s">
        <v>31</v>
      </c>
      <c r="G4" s="4">
        <v>1</v>
      </c>
      <c r="H4" s="4">
        <v>1</v>
      </c>
    </row>
    <row r="5" spans="1:10" x14ac:dyDescent="0.15">
      <c r="A5" s="6" t="s">
        <v>3</v>
      </c>
      <c r="B5" s="6" t="s">
        <v>4</v>
      </c>
      <c r="C5" s="17" t="s">
        <v>5</v>
      </c>
      <c r="D5" s="11" t="s">
        <v>22</v>
      </c>
      <c r="F5" s="3" t="s">
        <v>32</v>
      </c>
      <c r="G5" s="4">
        <v>2</v>
      </c>
      <c r="H5" s="4">
        <v>1</v>
      </c>
    </row>
    <row r="6" spans="1:10" x14ac:dyDescent="0.15">
      <c r="A6" s="4">
        <f>A3*B3*C3</f>
        <v>27000000</v>
      </c>
      <c r="B6" s="4">
        <f>IF(D3="0x11", G5,IF(D3="0x12", G4,IF(D3="0x13",G3,0)))</f>
        <v>0.5</v>
      </c>
      <c r="C6" s="4">
        <f>IF(D3="0x11", H5,IF(D3="0x12", H4,IF(D3="0x13",H3,1)))</f>
        <v>1</v>
      </c>
      <c r="D6" s="16">
        <f>A6</f>
        <v>27000000</v>
      </c>
      <c r="F6" s="3"/>
      <c r="G6" s="4"/>
      <c r="H6" s="4"/>
    </row>
    <row r="7" spans="1:10" x14ac:dyDescent="0.15">
      <c r="A7" s="10"/>
      <c r="B7" s="10"/>
      <c r="C7" s="10"/>
      <c r="D7" s="16">
        <f>ROUND(D6/1000000, 0)</f>
        <v>27</v>
      </c>
      <c r="F7" s="3"/>
      <c r="G7" s="4"/>
      <c r="H7" s="4"/>
    </row>
    <row r="8" spans="1:10" x14ac:dyDescent="0.15">
      <c r="D8" s="14"/>
    </row>
    <row r="9" spans="1:10" x14ac:dyDescent="0.15">
      <c r="A9" s="7" t="s">
        <v>8</v>
      </c>
      <c r="D9" s="14"/>
    </row>
    <row r="10" spans="1:10" x14ac:dyDescent="0.15">
      <c r="A10" s="15">
        <f>ROUND(432*524288 *B6/C6/(D6/1000000),0)</f>
        <v>4194304</v>
      </c>
      <c r="D10" s="14"/>
    </row>
    <row r="11" spans="1:10" x14ac:dyDescent="0.15">
      <c r="A11" s="8" t="str">
        <f>"0x"&amp;DEC2HEX(A10)</f>
        <v>0x400000</v>
      </c>
    </row>
    <row r="13" spans="1:10" ht="31.5" x14ac:dyDescent="0.15">
      <c r="A13" s="9" t="s">
        <v>9</v>
      </c>
      <c r="B13" s="9" t="s">
        <v>10</v>
      </c>
      <c r="F13" s="3"/>
      <c r="G13" s="3" t="s">
        <v>49</v>
      </c>
      <c r="H13" s="3" t="s">
        <v>1</v>
      </c>
      <c r="I13" s="3" t="s">
        <v>50</v>
      </c>
      <c r="J13" s="3" t="s">
        <v>29</v>
      </c>
    </row>
    <row r="14" spans="1:10" x14ac:dyDescent="0.15">
      <c r="A14" s="4">
        <v>9</v>
      </c>
      <c r="B14" s="4">
        <v>1</v>
      </c>
      <c r="F14" s="3" t="s">
        <v>54</v>
      </c>
      <c r="G14" s="4">
        <v>864</v>
      </c>
      <c r="H14" s="4">
        <v>625</v>
      </c>
      <c r="I14" s="4">
        <v>50</v>
      </c>
      <c r="J14" s="4" t="s">
        <v>30</v>
      </c>
    </row>
    <row r="15" spans="1:10" x14ac:dyDescent="0.15">
      <c r="F15" s="3" t="s">
        <v>35</v>
      </c>
      <c r="G15" s="4">
        <v>858</v>
      </c>
      <c r="H15" s="4">
        <v>525</v>
      </c>
      <c r="I15" s="4">
        <v>60</v>
      </c>
      <c r="J15" s="4" t="s">
        <v>30</v>
      </c>
    </row>
    <row r="16" spans="1:10" x14ac:dyDescent="0.15">
      <c r="A16" s="7" t="s">
        <v>11</v>
      </c>
      <c r="B16" s="7" t="s">
        <v>12</v>
      </c>
      <c r="F16" s="3" t="s">
        <v>34</v>
      </c>
      <c r="G16" s="4">
        <v>1980</v>
      </c>
      <c r="H16" s="4">
        <v>750</v>
      </c>
      <c r="I16" s="4">
        <v>50</v>
      </c>
      <c r="J16" s="4" t="s">
        <v>51</v>
      </c>
    </row>
    <row r="17" spans="1:10" x14ac:dyDescent="0.15">
      <c r="A17" s="4">
        <f>ROUND(432000*131072/A10/A14,0)</f>
        <v>1500</v>
      </c>
      <c r="B17" s="4">
        <f>ROUND(A10 * B14 / 100 /A17, 0)</f>
        <v>28</v>
      </c>
      <c r="F17" s="3" t="s">
        <v>36</v>
      </c>
      <c r="G17" s="4">
        <v>1650</v>
      </c>
      <c r="H17" s="4">
        <v>750</v>
      </c>
      <c r="I17" s="4">
        <v>60</v>
      </c>
      <c r="J17" s="4" t="s">
        <v>52</v>
      </c>
    </row>
    <row r="18" spans="1:10" x14ac:dyDescent="0.15">
      <c r="A18" s="8" t="str">
        <f>"0x" &amp; DEC2HEX(A17)</f>
        <v>0x5DC</v>
      </c>
      <c r="B18" s="8" t="str">
        <f>"0x" &amp; DEC2HEX(B17)</f>
        <v>0x1C</v>
      </c>
      <c r="F18" s="3" t="s">
        <v>39</v>
      </c>
      <c r="G18" s="4">
        <v>2750</v>
      </c>
      <c r="H18" s="4">
        <v>1125</v>
      </c>
      <c r="I18" s="4">
        <v>24</v>
      </c>
      <c r="J18" s="4" t="s">
        <v>52</v>
      </c>
    </row>
    <row r="19" spans="1:10" x14ac:dyDescent="0.15">
      <c r="F19" s="3" t="s">
        <v>38</v>
      </c>
      <c r="G19" s="4">
        <v>2640</v>
      </c>
      <c r="H19" s="4">
        <v>1125</v>
      </c>
      <c r="I19" s="4">
        <v>25</v>
      </c>
      <c r="J19" s="4" t="s">
        <v>52</v>
      </c>
    </row>
    <row r="20" spans="1:10" x14ac:dyDescent="0.15">
      <c r="F20" s="3" t="s">
        <v>37</v>
      </c>
      <c r="G20" s="4">
        <v>2200</v>
      </c>
      <c r="H20" s="4">
        <v>1125</v>
      </c>
      <c r="I20" s="4">
        <v>30</v>
      </c>
      <c r="J20" s="4" t="s">
        <v>31</v>
      </c>
    </row>
    <row r="21" spans="1:10" x14ac:dyDescent="0.15">
      <c r="F21" s="3" t="s">
        <v>40</v>
      </c>
      <c r="G21" s="4">
        <v>2640</v>
      </c>
      <c r="H21" s="4">
        <v>1125</v>
      </c>
      <c r="I21" s="4">
        <v>50</v>
      </c>
      <c r="J21" s="4" t="s">
        <v>32</v>
      </c>
    </row>
    <row r="22" spans="1:10" x14ac:dyDescent="0.15">
      <c r="F22" s="3" t="s">
        <v>41</v>
      </c>
      <c r="G22" s="4">
        <v>2200</v>
      </c>
      <c r="H22" s="4">
        <v>1125</v>
      </c>
      <c r="I22" s="4">
        <v>60</v>
      </c>
      <c r="J22" s="4" t="s">
        <v>32</v>
      </c>
    </row>
    <row r="23" spans="1:10" x14ac:dyDescent="0.15">
      <c r="F23" s="3" t="s">
        <v>42</v>
      </c>
      <c r="G23" s="4">
        <v>1344</v>
      </c>
      <c r="H23" s="4">
        <v>806</v>
      </c>
      <c r="I23" s="4">
        <v>60</v>
      </c>
      <c r="J23" s="4" t="s">
        <v>31</v>
      </c>
    </row>
    <row r="24" spans="1:10" x14ac:dyDescent="0.15">
      <c r="F24" s="3" t="s">
        <v>43</v>
      </c>
      <c r="G24" s="4">
        <v>1792</v>
      </c>
      <c r="H24" s="4">
        <v>798</v>
      </c>
      <c r="I24" s="4">
        <v>60</v>
      </c>
      <c r="J24" s="4" t="s">
        <v>53</v>
      </c>
    </row>
    <row r="25" spans="1:10" x14ac:dyDescent="0.15">
      <c r="F25" s="3" t="s">
        <v>44</v>
      </c>
      <c r="G25" s="4">
        <v>1904</v>
      </c>
      <c r="H25" s="4">
        <v>934</v>
      </c>
      <c r="I25" s="4">
        <v>60</v>
      </c>
      <c r="J25" s="4" t="s">
        <v>53</v>
      </c>
    </row>
    <row r="26" spans="1:10" x14ac:dyDescent="0.15">
      <c r="F26" s="3" t="s">
        <v>45</v>
      </c>
      <c r="G26" s="4">
        <v>1680</v>
      </c>
      <c r="H26" s="4">
        <v>831</v>
      </c>
      <c r="I26" s="4">
        <v>60</v>
      </c>
      <c r="J26" s="4" t="s">
        <v>53</v>
      </c>
    </row>
    <row r="27" spans="1:10" x14ac:dyDescent="0.15">
      <c r="F27" s="3" t="s">
        <v>46</v>
      </c>
      <c r="G27" s="4">
        <v>1688</v>
      </c>
      <c r="H27" s="4">
        <v>1066</v>
      </c>
      <c r="I27" s="4">
        <v>60</v>
      </c>
      <c r="J27" s="4" t="s">
        <v>31</v>
      </c>
    </row>
    <row r="28" spans="1:10" x14ac:dyDescent="0.15">
      <c r="F28" s="3" t="s">
        <v>47</v>
      </c>
      <c r="G28" s="4">
        <v>2160</v>
      </c>
      <c r="H28" s="4">
        <v>1250</v>
      </c>
      <c r="I28" s="4">
        <v>60</v>
      </c>
      <c r="J28" s="4" t="s">
        <v>31</v>
      </c>
    </row>
    <row r="29" spans="1:10" x14ac:dyDescent="0.15">
      <c r="F29" s="3" t="s">
        <v>48</v>
      </c>
      <c r="G29" s="4">
        <v>2240</v>
      </c>
      <c r="H29" s="4">
        <v>1089</v>
      </c>
      <c r="I29" s="4">
        <v>60</v>
      </c>
      <c r="J29" s="4" t="s">
        <v>31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TTL</vt:lpstr>
      <vt:lpstr>MipiDsi</vt:lpstr>
      <vt:lpstr>Hdmitx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Hsiao (蕭昊永)</dc:creator>
  <cp:lastModifiedBy>wenshuai.xi</cp:lastModifiedBy>
  <dcterms:created xsi:type="dcterms:W3CDTF">2019-05-31T02:09:56Z</dcterms:created>
  <dcterms:modified xsi:type="dcterms:W3CDTF">2019-11-14T07:21:02Z</dcterms:modified>
</cp:coreProperties>
</file>