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20" yWindow="1215" windowWidth="11340" windowHeight="6540" activeTab="4"/>
  </bookViews>
  <sheets>
    <sheet name="NPV" sheetId="2" r:id="rId1"/>
    <sheet name="Financial Analysis" sheetId="1" r:id="rId2"/>
    <sheet name="Payback" sheetId="3" r:id="rId3"/>
    <sheet name="Earned Value" sheetId="4" r:id="rId4"/>
    <sheet name="Cost Estimate" sheetId="6" r:id="rId5"/>
  </sheets>
  <calcPr calcId="125725"/>
</workbook>
</file>

<file path=xl/calcChain.xml><?xml version="1.0" encoding="utf-8"?>
<calcChain xmlns="http://schemas.openxmlformats.org/spreadsheetml/2006/main">
  <c r="D19" i="6"/>
  <c r="D18"/>
  <c r="D17"/>
  <c r="D13"/>
  <c r="E12" s="1"/>
  <c r="D11"/>
  <c r="E10" s="1"/>
  <c r="D8"/>
  <c r="D7"/>
  <c r="B28" i="4"/>
  <c r="K6"/>
  <c r="K7"/>
  <c r="K8"/>
  <c r="K9"/>
  <c r="K10"/>
  <c r="K11"/>
  <c r="K12"/>
  <c r="K13"/>
  <c r="K14"/>
  <c r="K15"/>
  <c r="K16"/>
  <c r="K17"/>
  <c r="K18"/>
  <c r="K19"/>
  <c r="K20"/>
  <c r="K5"/>
  <c r="H6"/>
  <c r="L6" s="1"/>
  <c r="H7"/>
  <c r="L7" s="1"/>
  <c r="H8"/>
  <c r="L8" s="1"/>
  <c r="H9"/>
  <c r="L9" s="1"/>
  <c r="H10"/>
  <c r="L10" s="1"/>
  <c r="H11"/>
  <c r="L11" s="1"/>
  <c r="H12"/>
  <c r="L12" s="1"/>
  <c r="H13"/>
  <c r="L13" s="1"/>
  <c r="H14"/>
  <c r="L14" s="1"/>
  <c r="H15"/>
  <c r="L15" s="1"/>
  <c r="H16"/>
  <c r="L16" s="1"/>
  <c r="H17"/>
  <c r="L17" s="1"/>
  <c r="H18"/>
  <c r="L18" s="1"/>
  <c r="H19"/>
  <c r="L19" s="1"/>
  <c r="H20"/>
  <c r="L20" s="1"/>
  <c r="H5"/>
  <c r="L5" s="1"/>
  <c r="L21" s="1"/>
  <c r="C22"/>
  <c r="D22"/>
  <c r="E22"/>
  <c r="F22"/>
  <c r="B22"/>
  <c r="B25"/>
  <c r="C25" s="1"/>
  <c r="D25" s="1"/>
  <c r="E25" s="1"/>
  <c r="F25" s="1"/>
  <c r="B30" s="1"/>
  <c r="B27"/>
  <c r="C27" s="1"/>
  <c r="D27" s="1"/>
  <c r="E27" s="1"/>
  <c r="F27" s="1"/>
  <c r="E10" i="3"/>
  <c r="E11"/>
  <c r="E7"/>
  <c r="D11"/>
  <c r="D10"/>
  <c r="D6"/>
  <c r="E6"/>
  <c r="D7"/>
  <c r="D8"/>
  <c r="E8"/>
  <c r="D9"/>
  <c r="E9"/>
  <c r="B9" i="1"/>
  <c r="E9"/>
  <c r="F9"/>
  <c r="G9"/>
  <c r="E13"/>
  <c r="F13"/>
  <c r="G13"/>
  <c r="E14"/>
  <c r="F14"/>
  <c r="D13"/>
  <c r="C13"/>
  <c r="B13"/>
  <c r="H12"/>
  <c r="E10"/>
  <c r="F10"/>
  <c r="H8"/>
  <c r="G9" i="2"/>
  <c r="C9"/>
  <c r="D9"/>
  <c r="E9"/>
  <c r="F9"/>
  <c r="B9"/>
  <c r="B10" s="1"/>
  <c r="D9" i="1"/>
  <c r="C9"/>
  <c r="B10"/>
  <c r="C10"/>
  <c r="D10"/>
  <c r="G10"/>
  <c r="B14"/>
  <c r="C14"/>
  <c r="D14"/>
  <c r="G14"/>
  <c r="H14"/>
  <c r="B16"/>
  <c r="B17"/>
  <c r="C16"/>
  <c r="C17"/>
  <c r="D16"/>
  <c r="D17"/>
  <c r="G16"/>
  <c r="D15" i="6" l="1"/>
  <c r="E16"/>
  <c r="E15"/>
  <c r="D9"/>
  <c r="E6"/>
  <c r="B33" i="4"/>
  <c r="B23"/>
  <c r="C23" s="1"/>
  <c r="D23" s="1"/>
  <c r="E23" s="1"/>
  <c r="F23" s="1"/>
  <c r="B35" s="1"/>
  <c r="F16" i="1"/>
  <c r="E16"/>
  <c r="E17" s="1"/>
  <c r="F17" s="1"/>
  <c r="G17" s="1"/>
  <c r="H10"/>
  <c r="H16"/>
  <c r="B19"/>
  <c r="D20" i="6" l="1"/>
  <c r="E20" s="1"/>
  <c r="B29" i="4"/>
  <c r="B34" s="1"/>
  <c r="B36" s="1"/>
  <c r="E21" i="6" l="1"/>
  <c r="B31" i="4"/>
  <c r="B32"/>
  <c r="F10" i="6" l="1"/>
  <c r="F12"/>
  <c r="F16"/>
  <c r="F6"/>
  <c r="F15"/>
  <c r="F20"/>
</calcChain>
</file>

<file path=xl/sharedStrings.xml><?xml version="1.0" encoding="utf-8"?>
<sst xmlns="http://schemas.openxmlformats.org/spreadsheetml/2006/main" count="120" uniqueCount="106">
  <si>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</si>
  <si>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</si>
  <si>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</si>
  <si>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</si>
  <si>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</si>
  <si>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</si>
  <si>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</si>
  <si>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</si>
  <si>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</si>
  <si>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</si>
  <si>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</si>
  <si>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</si>
  <si>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Assume the project is completed in Year 0</t>
  </si>
  <si>
    <t>Assumptions</t>
  </si>
  <si>
    <t>Enter assumptions here</t>
  </si>
  <si>
    <t>Date:</t>
  </si>
  <si>
    <t>Phân tích tài chính dự án EPM</t>
  </si>
  <si>
    <t>Ngày:</t>
  </si>
  <si>
    <t>Tạo bởi:</t>
  </si>
  <si>
    <t>Net Present Value (NPV)</t>
  </si>
  <si>
    <t>EPM</t>
  </si>
  <si>
    <t>Cast flow</t>
  </si>
  <si>
    <t>Year 1</t>
  </si>
  <si>
    <t>Year 2</t>
  </si>
  <si>
    <t>Year 4</t>
  </si>
  <si>
    <t>Year 5</t>
  </si>
  <si>
    <t>Year 3</t>
  </si>
  <si>
    <t>Created by</t>
  </si>
  <si>
    <t>Year 0</t>
  </si>
  <si>
    <t>Thời gian hoàn vốn của dự án EPM</t>
  </si>
  <si>
    <t>Cumulative Costs</t>
  </si>
  <si>
    <t>Cumulative Benefits</t>
  </si>
  <si>
    <t>Payback before Year 3</t>
  </si>
  <si>
    <t>Prepared by:</t>
  </si>
  <si>
    <t>To Date</t>
  </si>
  <si>
    <t>Planned</t>
  </si>
  <si>
    <t>Actual</t>
  </si>
  <si>
    <t>Activity</t>
  </si>
  <si>
    <t>Jan</t>
  </si>
  <si>
    <t>Oct</t>
  </si>
  <si>
    <t>Nov</t>
  </si>
  <si>
    <t>Dec</t>
  </si>
  <si>
    <t>% Complete</t>
  </si>
  <si>
    <t>RV</t>
  </si>
  <si>
    <t>Analyze requirements</t>
  </si>
  <si>
    <t>Design forms, reports, and queries</t>
  </si>
  <si>
    <t>Construct working prototype</t>
  </si>
  <si>
    <t>Incorporate user feedback</t>
  </si>
  <si>
    <t>Test system</t>
  </si>
  <si>
    <t>Train users</t>
  </si>
  <si>
    <t xml:space="preserve">   Monthly Planned Value (PV)</t>
  </si>
  <si>
    <t xml:space="preserve">   Cumulative Planned Value (PV)</t>
  </si>
  <si>
    <t xml:space="preserve">   Monthly Actual Cost (AC)</t>
  </si>
  <si>
    <t xml:space="preserve">   Cumulative Actual Cost (AC)</t>
  </si>
  <si>
    <t xml:space="preserve">   Monthly Earned Value (EV)</t>
  </si>
  <si>
    <t xml:space="preserve">   Cumulative Earned Value (EV)</t>
  </si>
  <si>
    <t>Estimated time to complete</t>
  </si>
  <si>
    <t>Earned Value Calculations for EPM</t>
  </si>
  <si>
    <t>Technical training</t>
  </si>
  <si>
    <t>Sep, 23rd 2009</t>
  </si>
  <si>
    <t>Staff project and train business process</t>
  </si>
  <si>
    <t>Planning</t>
  </si>
  <si>
    <t>Class Analyse and Diagram</t>
  </si>
  <si>
    <t>DB Design</t>
  </si>
  <si>
    <t>Technical document</t>
  </si>
  <si>
    <t>User document</t>
  </si>
  <si>
    <t>Review and evaluate</t>
  </si>
  <si>
    <t>Reflectiom (Cost report, Product evaluation, lessons learned)</t>
  </si>
  <si>
    <t>Maintenance</t>
  </si>
  <si>
    <t>PV (Planned Value)</t>
  </si>
  <si>
    <t>Total EV</t>
  </si>
  <si>
    <t>EV (Earned Value)</t>
  </si>
  <si>
    <t>Project EV as of JAN 13th</t>
  </si>
  <si>
    <t>Project PV as of JAN 13th</t>
  </si>
  <si>
    <t>Project AC as of JAN 13th</t>
  </si>
  <si>
    <t>CV (Cost Variance) = EV - AC</t>
  </si>
  <si>
    <t>SV (Schedule Variance) = EV - PV</t>
  </si>
  <si>
    <t>CPI (Cost Performance Index) = EV / AC</t>
  </si>
  <si>
    <t>Note: BAC = the budget at completion</t>
  </si>
  <si>
    <t>Estimate at Completion (EAC) = BAC/CPI</t>
  </si>
  <si>
    <t>(original plan of $8910 divided by CPI)</t>
  </si>
  <si>
    <t>(original plan of 3.23 months divided by SPI)</t>
  </si>
  <si>
    <t>SPI (Schedule performance index) = EV / PV</t>
  </si>
  <si>
    <t># Units/Hrs.</t>
  </si>
  <si>
    <t>Cost/Unit/Hr.</t>
  </si>
  <si>
    <t>Subtotals</t>
  </si>
  <si>
    <t>WBS Level 1 Totals</t>
  </si>
  <si>
    <t>% of Total</t>
  </si>
  <si>
    <t>WBS Items</t>
  </si>
  <si>
    <t>1. Project Management</t>
  </si>
  <si>
    <t xml:space="preserve">   1.1 Project manager</t>
  </si>
  <si>
    <t xml:space="preserve">   1.2 Project team members</t>
  </si>
  <si>
    <t xml:space="preserve">   Contractors (10% of software development and testing)</t>
  </si>
  <si>
    <t>2. Hardware</t>
  </si>
  <si>
    <t>3. Software</t>
  </si>
  <si>
    <t xml:space="preserve">    3.1 Licensed software</t>
  </si>
  <si>
    <r>
      <t xml:space="preserve">4. Testing </t>
    </r>
    <r>
      <rPr>
        <sz val="12"/>
        <rFont val="Times New Roman"/>
        <family val="1"/>
      </rPr>
      <t>(10% of total hardware and software costs)</t>
    </r>
  </si>
  <si>
    <t>5. Training and Support</t>
  </si>
  <si>
    <t xml:space="preserve">     5.1 Trainee cost</t>
  </si>
  <si>
    <t xml:space="preserve">     5.2 Travel cost</t>
  </si>
  <si>
    <t xml:space="preserve">     5.3 Project team members</t>
  </si>
  <si>
    <t>6. Reserves (20% of total estimate)</t>
  </si>
  <si>
    <t xml:space="preserve">          Total project cost estimate</t>
  </si>
  <si>
    <t>EPM Project Cost Estimate</t>
  </si>
  <si>
    <t xml:space="preserve">    2.1  Computer</t>
  </si>
  <si>
    <t xml:space="preserve">    3.2 Software development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</si>
</sst>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00%"/>
  </numFmts>
  <fonts count="1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3" tint="0.39997558519241921"/>
      <name val="Arial"/>
      <family val="2"/>
    </font>
    <font>
      <b/>
      <sz val="12"/>
      <color theme="9" tint="-0.249977111117893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97">
    <xf numFmtId="0" fontId="0" fillId="0" borderId="0" xfId="0"/>
    <xf numFmtId="164" fontId="2" fillId="0" borderId="0" xfId="1" applyNumberFormat="1" applyFont="1"/>
    <xf numFmtId="0" fontId="4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0" fontId="4" fillId="0" borderId="0" xfId="0" applyFont="1"/>
    <xf numFmtId="9" fontId="4" fillId="0" borderId="0" xfId="0" applyNumberFormat="1" applyFont="1"/>
    <xf numFmtId="6" fontId="6" fillId="0" borderId="0" xfId="0" applyNumberFormat="1" applyFont="1"/>
    <xf numFmtId="7" fontId="5" fillId="0" borderId="0" xfId="4" applyNumberFormat="1" applyFont="1"/>
    <xf numFmtId="8" fontId="6" fillId="0" borderId="0" xfId="0" applyNumberFormat="1" applyFont="1"/>
    <xf numFmtId="0" fontId="8" fillId="4" borderId="0" xfId="0" applyFont="1" applyFill="1"/>
    <xf numFmtId="8" fontId="6" fillId="4" borderId="0" xfId="0" applyNumberFormat="1" applyFont="1" applyFill="1"/>
    <xf numFmtId="0" fontId="6" fillId="6" borderId="0" xfId="0" applyFont="1" applyFill="1"/>
    <xf numFmtId="0" fontId="7" fillId="6" borderId="0" xfId="0" applyFont="1" applyFill="1"/>
    <xf numFmtId="0" fontId="4" fillId="6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wrapText="1"/>
    </xf>
    <xf numFmtId="3" fontId="6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/>
    <xf numFmtId="0" fontId="4" fillId="0" borderId="0" xfId="0" applyFont="1" applyAlignment="1"/>
    <xf numFmtId="9" fontId="4" fillId="0" borderId="0" xfId="0" applyNumberFormat="1" applyFont="1" applyAlignment="1"/>
    <xf numFmtId="0" fontId="6" fillId="0" borderId="0" xfId="0" applyFont="1" applyAlignment="1"/>
    <xf numFmtId="9" fontId="4" fillId="0" borderId="0" xfId="3" applyFont="1" applyAlignment="1"/>
    <xf numFmtId="0" fontId="6" fillId="6" borderId="1" xfId="0" applyFont="1" applyFill="1" applyBorder="1" applyAlignment="1"/>
    <xf numFmtId="0" fontId="4" fillId="6" borderId="1" xfId="2" applyNumberFormat="1" applyFont="1" applyFill="1" applyBorder="1" applyAlignment="1"/>
    <xf numFmtId="0" fontId="4" fillId="6" borderId="1" xfId="0" applyFont="1" applyFill="1" applyBorder="1" applyAlignment="1"/>
    <xf numFmtId="7" fontId="6" fillId="0" borderId="1" xfId="0" applyNumberFormat="1" applyFont="1" applyBorder="1" applyAlignment="1"/>
    <xf numFmtId="2" fontId="6" fillId="0" borderId="1" xfId="0" applyNumberFormat="1" applyFont="1" applyBorder="1" applyAlignment="1"/>
    <xf numFmtId="0" fontId="6" fillId="0" borderId="1" xfId="0" applyFont="1" applyBorder="1" applyAlignment="1"/>
    <xf numFmtId="0" fontId="4" fillId="6" borderId="2" xfId="0" applyFont="1" applyFill="1" applyBorder="1" applyAlignment="1"/>
    <xf numFmtId="164" fontId="4" fillId="0" borderId="2" xfId="1" applyNumberFormat="1" applyFont="1" applyBorder="1" applyAlignment="1"/>
    <xf numFmtId="164" fontId="4" fillId="0" borderId="2" xfId="0" applyNumberFormat="1" applyFont="1" applyBorder="1" applyAlignment="1"/>
    <xf numFmtId="0" fontId="6" fillId="6" borderId="3" xfId="0" applyFont="1" applyFill="1" applyBorder="1" applyAlignment="1"/>
    <xf numFmtId="0" fontId="6" fillId="5" borderId="0" xfId="0" applyFont="1" applyFill="1" applyBorder="1" applyAlignment="1"/>
    <xf numFmtId="0" fontId="4" fillId="0" borderId="2" xfId="1" applyNumberFormat="1" applyFont="1" applyBorder="1" applyAlignment="1"/>
    <xf numFmtId="164" fontId="6" fillId="4" borderId="3" xfId="0" applyNumberFormat="1" applyFont="1" applyFill="1" applyBorder="1" applyAlignment="1"/>
    <xf numFmtId="164" fontId="4" fillId="4" borderId="3" xfId="0" applyNumberFormat="1" applyFont="1" applyFill="1" applyBorder="1" applyAlignment="1"/>
    <xf numFmtId="0" fontId="6" fillId="4" borderId="1" xfId="0" applyFont="1" applyFill="1" applyBorder="1" applyAlignment="1"/>
    <xf numFmtId="164" fontId="6" fillId="4" borderId="1" xfId="0" applyNumberFormat="1" applyFont="1" applyFill="1" applyBorder="1" applyAlignment="1"/>
    <xf numFmtId="0" fontId="4" fillId="4" borderId="3" xfId="0" applyFont="1" applyFill="1" applyBorder="1" applyAlignment="1"/>
    <xf numFmtId="0" fontId="4" fillId="4" borderId="1" xfId="0" applyFont="1" applyFill="1" applyBorder="1" applyAlignment="1"/>
    <xf numFmtId="6" fontId="6" fillId="6" borderId="3" xfId="0" applyNumberFormat="1" applyFont="1" applyFill="1" applyBorder="1" applyAlignment="1"/>
    <xf numFmtId="6" fontId="0" fillId="0" borderId="0" xfId="0" applyNumberFormat="1" applyAlignment="1"/>
    <xf numFmtId="1" fontId="3" fillId="0" borderId="0" xfId="0" applyNumberFormat="1" applyFont="1"/>
    <xf numFmtId="1" fontId="4" fillId="0" borderId="0" xfId="0" applyNumberFormat="1" applyFont="1"/>
    <xf numFmtId="1" fontId="2" fillId="0" borderId="0" xfId="0" applyNumberFormat="1" applyFont="1"/>
    <xf numFmtId="164" fontId="3" fillId="0" borderId="0" xfId="1" applyNumberFormat="1" applyFont="1"/>
    <xf numFmtId="165" fontId="3" fillId="0" borderId="0" xfId="2" applyNumberFormat="1" applyFont="1"/>
    <xf numFmtId="1" fontId="3" fillId="0" borderId="0" xfId="1" applyNumberFormat="1" applyFont="1"/>
    <xf numFmtId="1" fontId="2" fillId="6" borderId="0" xfId="0" applyNumberFormat="1" applyFont="1" applyFill="1"/>
    <xf numFmtId="1" fontId="10" fillId="8" borderId="0" xfId="0" applyNumberFormat="1" applyFont="1" applyFill="1"/>
    <xf numFmtId="1" fontId="10" fillId="6" borderId="0" xfId="0" applyNumberFormat="1" applyFont="1" applyFill="1"/>
    <xf numFmtId="1" fontId="10" fillId="0" borderId="0" xfId="0" applyNumberFormat="1" applyFont="1"/>
    <xf numFmtId="1" fontId="11" fillId="0" borderId="0" xfId="0" applyNumberFormat="1" applyFont="1"/>
    <xf numFmtId="164" fontId="11" fillId="0" borderId="0" xfId="1" applyNumberFormat="1" applyFont="1"/>
    <xf numFmtId="0" fontId="11" fillId="0" borderId="0" xfId="0" applyFont="1"/>
    <xf numFmtId="165" fontId="11" fillId="0" borderId="0" xfId="2" applyNumberFormat="1" applyFont="1"/>
    <xf numFmtId="165" fontId="10" fillId="0" borderId="0" xfId="2" applyNumberFormat="1" applyFont="1"/>
    <xf numFmtId="166" fontId="10" fillId="0" borderId="0" xfId="3" applyNumberFormat="1" applyFont="1"/>
    <xf numFmtId="1" fontId="11" fillId="0" borderId="0" xfId="1" applyNumberFormat="1" applyFont="1"/>
    <xf numFmtId="2" fontId="10" fillId="0" borderId="0" xfId="0" applyNumberFormat="1" applyFont="1"/>
    <xf numFmtId="164" fontId="11" fillId="4" borderId="0" xfId="1" applyNumberFormat="1" applyFont="1" applyFill="1" applyBorder="1"/>
    <xf numFmtId="1" fontId="11" fillId="3" borderId="5" xfId="0" applyNumberFormat="1" applyFont="1" applyFill="1" applyBorder="1"/>
    <xf numFmtId="164" fontId="11" fillId="4" borderId="6" xfId="1" applyNumberFormat="1" applyFont="1" applyFill="1" applyBorder="1"/>
    <xf numFmtId="1" fontId="11" fillId="3" borderId="7" xfId="0" applyNumberFormat="1" applyFont="1" applyFill="1" applyBorder="1"/>
    <xf numFmtId="164" fontId="11" fillId="4" borderId="8" xfId="1" applyNumberFormat="1" applyFont="1" applyFill="1" applyBorder="1"/>
    <xf numFmtId="1" fontId="11" fillId="3" borderId="9" xfId="0" applyNumberFormat="1" applyFont="1" applyFill="1" applyBorder="1"/>
    <xf numFmtId="164" fontId="11" fillId="4" borderId="4" xfId="1" applyNumberFormat="1" applyFont="1" applyFill="1" applyBorder="1"/>
    <xf numFmtId="1" fontId="2" fillId="6" borderId="0" xfId="0" applyNumberFormat="1" applyFont="1" applyFill="1" applyAlignment="1">
      <alignment horizontal="center"/>
    </xf>
    <xf numFmtId="1" fontId="3" fillId="6" borderId="0" xfId="0" applyNumberFormat="1" applyFont="1" applyFill="1"/>
    <xf numFmtId="9" fontId="3" fillId="4" borderId="0" xfId="3" applyFont="1" applyFill="1"/>
    <xf numFmtId="164" fontId="3" fillId="4" borderId="0" xfId="1" applyNumberFormat="1" applyFont="1" applyFill="1"/>
    <xf numFmtId="1" fontId="3" fillId="4" borderId="0" xfId="0" applyNumberFormat="1" applyFont="1" applyFill="1" applyAlignment="1">
      <alignment horizontal="center"/>
    </xf>
    <xf numFmtId="1" fontId="3" fillId="4" borderId="0" xfId="0" applyNumberFormat="1" applyFont="1" applyFill="1"/>
    <xf numFmtId="164" fontId="3" fillId="9" borderId="0" xfId="1" applyNumberFormat="1" applyFont="1" applyFill="1" applyAlignment="1">
      <alignment horizontal="center" vertical="center"/>
    </xf>
    <xf numFmtId="37" fontId="11" fillId="0" borderId="0" xfId="2" applyNumberFormat="1" applyFont="1"/>
    <xf numFmtId="0" fontId="12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0" fontId="12" fillId="0" borderId="1" xfId="0" applyFont="1" applyBorder="1"/>
    <xf numFmtId="0" fontId="14" fillId="0" borderId="1" xfId="0" applyFont="1" applyBorder="1" applyAlignment="1"/>
    <xf numFmtId="0" fontId="14" fillId="0" borderId="1" xfId="0" applyFont="1" applyBorder="1"/>
    <xf numFmtId="6" fontId="14" fillId="0" borderId="1" xfId="0" applyNumberFormat="1" applyFont="1" applyBorder="1"/>
    <xf numFmtId="9" fontId="14" fillId="0" borderId="1" xfId="3" applyFont="1" applyBorder="1"/>
    <xf numFmtId="0" fontId="12" fillId="0" borderId="1" xfId="0" applyFont="1" applyBorder="1" applyAlignment="1"/>
    <xf numFmtId="6" fontId="12" fillId="0" borderId="1" xfId="0" applyNumberFormat="1" applyFont="1" applyBorder="1"/>
    <xf numFmtId="164" fontId="12" fillId="0" borderId="1" xfId="0" applyNumberFormat="1" applyFont="1" applyBorder="1" applyAlignment="1"/>
    <xf numFmtId="164" fontId="12" fillId="0" borderId="1" xfId="1" applyNumberFormat="1" applyFont="1" applyBorder="1"/>
    <xf numFmtId="9" fontId="12" fillId="0" borderId="1" xfId="0" applyNumberFormat="1" applyFont="1" applyBorder="1"/>
    <xf numFmtId="0" fontId="9" fillId="2" borderId="0" xfId="0" applyFont="1" applyFill="1" applyAlignment="1">
      <alignment horizontal="center"/>
    </xf>
    <xf numFmtId="0" fontId="4" fillId="7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" fontId="9" fillId="2" borderId="0" xfId="0" applyNumberFormat="1" applyFont="1" applyFill="1" applyAlignment="1">
      <alignment horizontal="center"/>
    </xf>
    <xf numFmtId="164" fontId="3" fillId="0" borderId="0" xfId="1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NPV" xfId="4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>
        <c:manualLayout>
          <c:layoutTarget val="inner"/>
          <c:xMode val="edge"/>
          <c:yMode val="edge"/>
          <c:x val="0.14059579731608365"/>
          <c:y val="0.16788172612975083"/>
          <c:w val="0.61267690792323259"/>
          <c:h val="0.64002001696453814"/>
        </c:manualLayout>
      </c:layout>
      <c:scatterChart>
        <c:scatterStyle val="lineMarker"/>
        <c:ser>
          <c:idx val="0"/>
          <c:order val="0"/>
          <c:tx>
            <c:v>Cumulative costs</c:v>
          </c:tx>
          <c:xVal>
            <c:numRef>
              <c:f>Payback!$A$6:$A$11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Payback!$D$6:$D$11</c:f>
              <c:numCache>
                <c:formatCode>#,##0</c:formatCode>
                <c:ptCount val="6"/>
                <c:pt idx="0">
                  <c:v>7150</c:v>
                </c:pt>
                <c:pt idx="1">
                  <c:v>8050</c:v>
                </c:pt>
                <c:pt idx="2">
                  <c:v>8850</c:v>
                </c:pt>
                <c:pt idx="3">
                  <c:v>9550</c:v>
                </c:pt>
                <c:pt idx="4">
                  <c:v>10150</c:v>
                </c:pt>
                <c:pt idx="5">
                  <c:v>10650</c:v>
                </c:pt>
              </c:numCache>
            </c:numRef>
          </c:yVal>
        </c:ser>
        <c:ser>
          <c:idx val="1"/>
          <c:order val="1"/>
          <c:tx>
            <c:v>Cumulative benefits</c:v>
          </c:tx>
          <c:xVal>
            <c:numRef>
              <c:f>Payback!$A$6:$A$11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Payback!$E$6:$E$11</c:f>
              <c:numCache>
                <c:formatCode>#,##0</c:formatCode>
                <c:ptCount val="6"/>
                <c:pt idx="0">
                  <c:v>0</c:v>
                </c:pt>
                <c:pt idx="1">
                  <c:v>3000</c:v>
                </c:pt>
                <c:pt idx="2">
                  <c:v>7500</c:v>
                </c:pt>
                <c:pt idx="3">
                  <c:v>14000</c:v>
                </c:pt>
                <c:pt idx="4">
                  <c:v>22500</c:v>
                </c:pt>
                <c:pt idx="5">
                  <c:v>33000</c:v>
                </c:pt>
              </c:numCache>
            </c:numRef>
          </c:yVal>
        </c:ser>
        <c:axId val="71796224"/>
        <c:axId val="75038720"/>
      </c:scatterChart>
      <c:valAx>
        <c:axId val="71796224"/>
        <c:scaling>
          <c:orientation val="minMax"/>
        </c:scaling>
        <c:axPos val="b"/>
        <c:numFmt formatCode="General" sourceLinked="1"/>
        <c:tickLblPos val="nextTo"/>
        <c:crossAx val="75038720"/>
        <c:crosses val="autoZero"/>
        <c:crossBetween val="midCat"/>
      </c:valAx>
      <c:valAx>
        <c:axId val="75038720"/>
        <c:scaling>
          <c:orientation val="minMax"/>
        </c:scaling>
        <c:axPos val="l"/>
        <c:majorGridlines/>
        <c:numFmt formatCode="#,##0" sourceLinked="1"/>
        <c:tickLblPos val="nextTo"/>
        <c:crossAx val="71796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079324148975061"/>
          <c:y val="0.45435631660989384"/>
          <c:w val="0.18293484309936084"/>
          <c:h val="9.1287168029993787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9</xdr:row>
      <xdr:rowOff>114300</xdr:rowOff>
    </xdr:from>
    <xdr:to>
      <xdr:col>0</xdr:col>
      <xdr:colOff>962025</xdr:colOff>
      <xdr:row>9</xdr:row>
      <xdr:rowOff>114300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438150" y="1952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85725</xdr:rowOff>
    </xdr:from>
    <xdr:to>
      <xdr:col>8</xdr:col>
      <xdr:colOff>276225</xdr:colOff>
      <xdr:row>15</xdr:row>
      <xdr:rowOff>85725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56673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276225</xdr:colOff>
      <xdr:row>17</xdr:row>
      <xdr:rowOff>38100</xdr:rowOff>
    </xdr:from>
    <xdr:to>
      <xdr:col>4</xdr:col>
      <xdr:colOff>276225</xdr:colOff>
      <xdr:row>19</xdr:row>
      <xdr:rowOff>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V="1">
          <a:off x="4600575" y="3848100"/>
          <a:ext cx="0" cy="352425"/>
        </a:xfrm>
        <a:prstGeom prst="line">
          <a:avLst/>
        </a:prstGeom>
        <a:ln>
          <a:headEnd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0</xdr:col>
      <xdr:colOff>352425</xdr:colOff>
      <xdr:row>18</xdr:row>
      <xdr:rowOff>85725</xdr:rowOff>
    </xdr:from>
    <xdr:to>
      <xdr:col>0</xdr:col>
      <xdr:colOff>2371725</xdr:colOff>
      <xdr:row>18</xdr:row>
      <xdr:rowOff>85725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78442</xdr:rowOff>
    </xdr:from>
    <xdr:to>
      <xdr:col>8</xdr:col>
      <xdr:colOff>560294</xdr:colOff>
      <xdr:row>39</xdr:row>
      <xdr:rowOff>156883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470647</xdr:colOff>
      <xdr:row>24</xdr:row>
      <xdr:rowOff>190499</xdr:rowOff>
    </xdr:from>
    <xdr:to>
      <xdr:col>3</xdr:col>
      <xdr:colOff>475952</xdr:colOff>
      <xdr:row>26</xdr:row>
      <xdr:rowOff>14235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927412" y="4840940"/>
          <a:ext cx="722481" cy="204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200" b="1" i="0" u="none" strike="noStrike" baseline="0">
              <a:solidFill>
                <a:schemeClr val="accent6"/>
              </a:solidFill>
              <a:latin typeface="Arial"/>
              <a:cs typeface="Arial"/>
            </a:rPr>
            <a:t>Payback</a:t>
          </a:r>
        </a:p>
      </xdr:txBody>
    </xdr:sp>
    <xdr:clientData/>
  </xdr:twoCellAnchor>
  <xdr:twoCellAnchor>
    <xdr:from>
      <xdr:col>3</xdr:col>
      <xdr:colOff>114712</xdr:colOff>
      <xdr:row>26</xdr:row>
      <xdr:rowOff>14234</xdr:rowOff>
    </xdr:from>
    <xdr:to>
      <xdr:col>3</xdr:col>
      <xdr:colOff>649941</xdr:colOff>
      <xdr:row>29</xdr:row>
      <xdr:rowOff>134469</xdr:rowOff>
    </xdr:to>
    <xdr:cxnSp macro="">
      <xdr:nvCxnSpPr>
        <xdr:cNvPr id="10" name="Straight Arrow Connector 9"/>
        <xdr:cNvCxnSpPr>
          <a:stCxn id="6" idx="2"/>
        </xdr:cNvCxnSpPr>
      </xdr:nvCxnSpPr>
      <xdr:spPr bwMode="auto">
        <a:xfrm rot="16200000" flipH="1">
          <a:off x="2210400" y="5123928"/>
          <a:ext cx="691735" cy="535229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0.46797</cdr:x>
      <cdr:y>0.87538</cdr:y>
    </cdr:from>
    <cdr:to>
      <cdr:x>0.5605</cdr:x>
      <cdr:y>0.93846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47149" y="3825687"/>
          <a:ext cx="582706" cy="275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Year</a:t>
          </a:r>
        </a:p>
      </cdr:txBody>
    </cdr:sp>
  </cdr:relSizeAnchor>
  <cdr:relSizeAnchor xmlns:cdr="http://schemas.openxmlformats.org/drawingml/2006/chartDrawing">
    <cdr:from>
      <cdr:x>0.03737</cdr:x>
      <cdr:y>0.39231</cdr:y>
    </cdr:from>
    <cdr:to>
      <cdr:x>0.08719</cdr:x>
      <cdr:y>0.45897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5324" y="1714500"/>
          <a:ext cx="313766" cy="291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$</a:t>
          </a:r>
        </a:p>
      </cdr:txBody>
    </cdr:sp>
  </cdr:relSizeAnchor>
  <cdr:relSizeAnchor xmlns:cdr="http://schemas.openxmlformats.org/drawingml/2006/chartDrawing">
    <cdr:from>
      <cdr:x>0.21225</cdr:x>
      <cdr:y>0.04103</cdr:y>
    </cdr:from>
    <cdr:to>
      <cdr:x>0.70435</cdr:x>
      <cdr:y>0.12308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641122" y="206418"/>
          <a:ext cx="3804937" cy="412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1">
              <a:latin typeface="Arial" pitchFamily="34" charset="0"/>
              <a:cs typeface="Arial" pitchFamily="34" charset="0"/>
            </a:rPr>
            <a:t>Thời gian hoàn vốn của dự án EPM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20</xdr:row>
      <xdr:rowOff>95250</xdr:rowOff>
    </xdr:from>
    <xdr:to>
      <xdr:col>10</xdr:col>
      <xdr:colOff>581025</xdr:colOff>
      <xdr:row>20</xdr:row>
      <xdr:rowOff>96838</xdr:rowOff>
    </xdr:to>
    <xdr:cxnSp macro="">
      <xdr:nvCxnSpPr>
        <xdr:cNvPr id="3" name="Straight Arrow Connector 2"/>
        <xdr:cNvCxnSpPr/>
      </xdr:nvCxnSpPr>
      <xdr:spPr bwMode="auto">
        <a:xfrm>
          <a:off x="10572750" y="3800475"/>
          <a:ext cx="762000" cy="158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sqref="A1:G1"/>
    </sheetView>
  </sheetViews>
  <sheetFormatPr defaultRowHeight="15"/>
  <cols>
    <col min="1" max="1" width="16" style="4" bestFit="1" customWidth="1"/>
    <col min="2" max="2" width="13.5703125" style="4" bestFit="1" customWidth="1"/>
    <col min="3" max="6" width="12.140625" style="4" bestFit="1" customWidth="1"/>
    <col min="7" max="7" width="13.5703125" style="4" bestFit="1" customWidth="1"/>
    <col min="8" max="16384" width="9.140625" style="4"/>
  </cols>
  <sheetData>
    <row r="1" spans="1:7" ht="20.25">
      <c r="A1" s="90" t="s">
        <v>19</v>
      </c>
      <c r="B1" s="90"/>
      <c r="C1" s="90"/>
      <c r="D1" s="90"/>
      <c r="E1" s="90"/>
      <c r="F1" s="90"/>
      <c r="G1" s="90"/>
    </row>
    <row r="2" spans="1:7" ht="15.75">
      <c r="A2" s="2" t="s">
        <v>27</v>
      </c>
      <c r="B2" s="2"/>
      <c r="C2" s="2" t="s">
        <v>15</v>
      </c>
    </row>
    <row r="4" spans="1:7" ht="15.75">
      <c r="A4" s="5" t="s">
        <v>0</v>
      </c>
      <c r="B4" s="6">
        <v>0.08</v>
      </c>
    </row>
    <row r="6" spans="1:7" ht="15.75">
      <c r="A6" s="13" t="s">
        <v>20</v>
      </c>
      <c r="B6" s="12" t="s">
        <v>28</v>
      </c>
      <c r="C6" s="12" t="s">
        <v>22</v>
      </c>
      <c r="D6" s="12" t="s">
        <v>23</v>
      </c>
      <c r="E6" s="12" t="s">
        <v>26</v>
      </c>
      <c r="F6" s="12" t="s">
        <v>24</v>
      </c>
      <c r="G6" s="12" t="s">
        <v>25</v>
      </c>
    </row>
    <row r="7" spans="1:7" ht="15.75">
      <c r="A7" s="14" t="s">
        <v>4</v>
      </c>
      <c r="B7" s="7">
        <v>0</v>
      </c>
      <c r="C7" s="7">
        <v>3000</v>
      </c>
      <c r="D7" s="7">
        <v>4500</v>
      </c>
      <c r="E7" s="7">
        <v>6500</v>
      </c>
      <c r="F7" s="7">
        <v>8500</v>
      </c>
      <c r="G7" s="7">
        <v>10500</v>
      </c>
    </row>
    <row r="8" spans="1:7" ht="15.75">
      <c r="A8" s="14" t="s">
        <v>1</v>
      </c>
      <c r="B8" s="8">
        <v>7150</v>
      </c>
      <c r="C8" s="7">
        <v>900</v>
      </c>
      <c r="D8" s="7">
        <v>800</v>
      </c>
      <c r="E8" s="7">
        <v>700</v>
      </c>
      <c r="F8" s="7">
        <v>600</v>
      </c>
      <c r="G8" s="7">
        <v>500</v>
      </c>
    </row>
    <row r="9" spans="1:7" ht="15.75">
      <c r="A9" s="14" t="s">
        <v>21</v>
      </c>
      <c r="B9" s="9">
        <f>B7-B8</f>
        <v>-7150</v>
      </c>
      <c r="C9" s="9">
        <f t="shared" ref="C9:G9" si="0">C7-C8</f>
        <v>2100</v>
      </c>
      <c r="D9" s="9">
        <f t="shared" si="0"/>
        <v>3700</v>
      </c>
      <c r="E9" s="9">
        <f t="shared" si="0"/>
        <v>5800</v>
      </c>
      <c r="F9" s="9">
        <f t="shared" si="0"/>
        <v>7900</v>
      </c>
      <c r="G9" s="9">
        <f t="shared" si="0"/>
        <v>10000</v>
      </c>
    </row>
    <row r="10" spans="1:7" ht="15.75">
      <c r="A10" s="10" t="s">
        <v>9</v>
      </c>
      <c r="B10" s="11">
        <f>NPV(B4, B9:G9)</f>
        <v>14058.697115655126</v>
      </c>
    </row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2"/>
  <sheetViews>
    <sheetView workbookViewId="0">
      <selection activeCell="J10" sqref="J10"/>
    </sheetView>
  </sheetViews>
  <sheetFormatPr defaultRowHeight="12.75"/>
  <cols>
    <col min="1" max="1" width="34.42578125" style="19" customWidth="1"/>
    <col min="2" max="2" width="12.140625" style="19" bestFit="1" customWidth="1"/>
    <col min="3" max="5" width="9.140625" style="19" bestFit="1" customWidth="1"/>
    <col min="6" max="6" width="9" style="19" bestFit="1" customWidth="1"/>
    <col min="7" max="7" width="10.28515625" style="19" bestFit="1" customWidth="1"/>
    <col min="8" max="8" width="13.5703125" style="19" bestFit="1" customWidth="1"/>
    <col min="9" max="9" width="10" style="19" customWidth="1"/>
    <col min="10" max="16384" width="9.140625" style="19"/>
  </cols>
  <sheetData>
    <row r="1" spans="1:10" ht="20.25">
      <c r="A1" s="90" t="s">
        <v>16</v>
      </c>
      <c r="B1" s="90"/>
      <c r="C1" s="90"/>
      <c r="D1" s="90"/>
      <c r="E1" s="90"/>
      <c r="F1" s="90"/>
      <c r="G1" s="90"/>
      <c r="H1" s="90"/>
      <c r="I1" s="90"/>
    </row>
    <row r="2" spans="1:10" ht="15.75">
      <c r="A2" s="2" t="s">
        <v>18</v>
      </c>
      <c r="B2" s="2"/>
      <c r="C2" s="2" t="s">
        <v>17</v>
      </c>
      <c r="D2" s="15"/>
      <c r="E2" s="15"/>
      <c r="F2" s="15"/>
      <c r="G2" s="15"/>
      <c r="H2" s="15"/>
      <c r="I2" s="15"/>
    </row>
    <row r="3" spans="1:10" ht="15">
      <c r="A3" s="16"/>
      <c r="B3" s="16"/>
      <c r="C3" s="16"/>
      <c r="D3" s="16"/>
      <c r="E3" s="16"/>
      <c r="F3" s="16"/>
      <c r="G3" s="16"/>
      <c r="H3" s="16"/>
      <c r="I3" s="16"/>
    </row>
    <row r="4" spans="1:10" ht="15.75">
      <c r="A4" s="20" t="s">
        <v>0</v>
      </c>
      <c r="B4" s="21">
        <v>0.08</v>
      </c>
      <c r="C4" s="22"/>
      <c r="D4" s="22"/>
      <c r="E4" s="22"/>
      <c r="F4" s="22"/>
      <c r="G4" s="22"/>
      <c r="H4" s="22"/>
      <c r="I4" s="22"/>
    </row>
    <row r="5" spans="1:10" ht="15.75">
      <c r="A5" s="20"/>
      <c r="B5" s="21"/>
      <c r="C5" s="22"/>
      <c r="D5" s="22"/>
      <c r="E5" s="22"/>
      <c r="F5" s="22"/>
      <c r="G5" s="22"/>
      <c r="H5" s="22"/>
      <c r="I5" s="22"/>
    </row>
    <row r="6" spans="1:10" ht="45.75" customHeight="1">
      <c r="A6" s="16" t="s">
        <v>12</v>
      </c>
      <c r="B6" s="91" t="s">
        <v>8</v>
      </c>
      <c r="C6" s="91"/>
      <c r="D6" s="91"/>
      <c r="E6" s="91"/>
      <c r="F6" s="91"/>
      <c r="G6" s="91"/>
      <c r="H6" s="91"/>
      <c r="I6" s="22"/>
    </row>
    <row r="7" spans="1:10" ht="15.75">
      <c r="A7" s="24"/>
      <c r="B7" s="25">
        <v>0</v>
      </c>
      <c r="C7" s="26">
        <v>1</v>
      </c>
      <c r="D7" s="26">
        <v>2</v>
      </c>
      <c r="E7" s="26">
        <v>3</v>
      </c>
      <c r="F7" s="26">
        <v>4</v>
      </c>
      <c r="G7" s="26">
        <v>5</v>
      </c>
      <c r="H7" s="26" t="s">
        <v>10</v>
      </c>
      <c r="I7" s="22"/>
    </row>
    <row r="8" spans="1:10" ht="15">
      <c r="A8" s="24" t="s">
        <v>1</v>
      </c>
      <c r="B8" s="8">
        <v>7150</v>
      </c>
      <c r="C8" s="7">
        <v>900</v>
      </c>
      <c r="D8" s="7">
        <v>800</v>
      </c>
      <c r="E8" s="7">
        <v>700</v>
      </c>
      <c r="F8" s="7">
        <v>600</v>
      </c>
      <c r="G8" s="7">
        <v>500</v>
      </c>
      <c r="H8" s="27">
        <f>SUM(B8:G8)</f>
        <v>10650</v>
      </c>
      <c r="I8" s="22"/>
    </row>
    <row r="9" spans="1:10" ht="15">
      <c r="A9" s="24" t="s">
        <v>2</v>
      </c>
      <c r="B9" s="28">
        <f>1/(1+$B$4)^B$7</f>
        <v>1</v>
      </c>
      <c r="C9" s="28">
        <f>1/(1+$B$4)^C$7</f>
        <v>0.92592592592592582</v>
      </c>
      <c r="D9" s="28">
        <f>1/(1+$B$4)^D$7</f>
        <v>0.85733882030178321</v>
      </c>
      <c r="E9" s="28">
        <f t="shared" ref="E9:G9" si="0">1/(1+$B$4)^E$7</f>
        <v>0.79383224102016958</v>
      </c>
      <c r="F9" s="28">
        <f t="shared" si="0"/>
        <v>0.73502985279645328</v>
      </c>
      <c r="G9" s="28">
        <f t="shared" si="0"/>
        <v>0.68058319703375303</v>
      </c>
      <c r="H9" s="29"/>
      <c r="I9" s="22"/>
    </row>
    <row r="10" spans="1:10" ht="15.75">
      <c r="A10" s="30" t="s">
        <v>3</v>
      </c>
      <c r="B10" s="31">
        <f>B8*B9</f>
        <v>7150</v>
      </c>
      <c r="C10" s="31">
        <f>C8*C9</f>
        <v>833.33333333333326</v>
      </c>
      <c r="D10" s="31">
        <f>D8*D9</f>
        <v>685.87105624142657</v>
      </c>
      <c r="E10" s="31">
        <f t="shared" ref="E10:F10" si="1">E8*E9</f>
        <v>555.6825687141187</v>
      </c>
      <c r="F10" s="31">
        <f t="shared" si="1"/>
        <v>441.01791167787195</v>
      </c>
      <c r="G10" s="31">
        <f>G8*G9</f>
        <v>340.29159851687649</v>
      </c>
      <c r="H10" s="32">
        <f>SUM(B10:G10)</f>
        <v>10006.196468483628</v>
      </c>
      <c r="I10" s="22"/>
    </row>
    <row r="11" spans="1:10" ht="15">
      <c r="A11" s="34"/>
      <c r="B11" s="34"/>
      <c r="C11" s="34"/>
      <c r="D11" s="34"/>
      <c r="E11" s="34"/>
      <c r="F11" s="34"/>
      <c r="G11" s="34"/>
      <c r="H11" s="34"/>
      <c r="I11" s="22"/>
    </row>
    <row r="12" spans="1:10" ht="15">
      <c r="A12" s="33" t="s">
        <v>4</v>
      </c>
      <c r="B12" s="7">
        <v>0</v>
      </c>
      <c r="C12" s="7">
        <v>3000</v>
      </c>
      <c r="D12" s="7">
        <v>4500</v>
      </c>
      <c r="E12" s="7">
        <v>6500</v>
      </c>
      <c r="F12" s="7">
        <v>8500</v>
      </c>
      <c r="G12" s="7">
        <v>10500</v>
      </c>
      <c r="H12" s="42">
        <f>SUM(B12:G12)</f>
        <v>33000</v>
      </c>
      <c r="I12" s="22"/>
      <c r="J12" s="43"/>
    </row>
    <row r="13" spans="1:10" ht="15">
      <c r="A13" s="24" t="s">
        <v>2</v>
      </c>
      <c r="B13" s="28">
        <f>1/(1+$B$4)^B$7</f>
        <v>1</v>
      </c>
      <c r="C13" s="28">
        <f>1/(1+$B$4)^C$7</f>
        <v>0.92592592592592582</v>
      </c>
      <c r="D13" s="28">
        <f>1/(1+$B$4)^D$7</f>
        <v>0.85733882030178321</v>
      </c>
      <c r="E13" s="28">
        <f t="shared" ref="E13:G13" si="2">1/(1+$B$4)^E$7</f>
        <v>0.79383224102016958</v>
      </c>
      <c r="F13" s="28">
        <f t="shared" si="2"/>
        <v>0.73502985279645328</v>
      </c>
      <c r="G13" s="28">
        <f t="shared" si="2"/>
        <v>0.68058319703375303</v>
      </c>
      <c r="H13" s="29"/>
      <c r="I13" s="22"/>
    </row>
    <row r="14" spans="1:10" ht="15.75">
      <c r="A14" s="30" t="s">
        <v>5</v>
      </c>
      <c r="B14" s="35">
        <f>B12*B13</f>
        <v>0</v>
      </c>
      <c r="C14" s="31">
        <f>C12*C13</f>
        <v>2777.7777777777774</v>
      </c>
      <c r="D14" s="31">
        <f>D12*D13</f>
        <v>3858.0246913580245</v>
      </c>
      <c r="E14" s="31">
        <f t="shared" ref="E14:F14" si="3">E12*E13</f>
        <v>5159.9095666311023</v>
      </c>
      <c r="F14" s="31">
        <f t="shared" si="3"/>
        <v>6247.7537487698528</v>
      </c>
      <c r="G14" s="31">
        <f>G12*G13</f>
        <v>7146.1235688544066</v>
      </c>
      <c r="H14" s="31">
        <f>SUM(B14:G14)</f>
        <v>25189.589353391166</v>
      </c>
      <c r="I14" s="22"/>
    </row>
    <row r="15" spans="1:10" ht="15">
      <c r="A15" s="34"/>
      <c r="B15" s="34"/>
      <c r="C15" s="34"/>
      <c r="D15" s="34"/>
      <c r="E15" s="34"/>
      <c r="F15" s="34"/>
      <c r="G15" s="34"/>
      <c r="H15" s="34"/>
      <c r="I15" s="22"/>
    </row>
    <row r="16" spans="1:10" ht="15.75">
      <c r="A16" s="40" t="s">
        <v>6</v>
      </c>
      <c r="B16" s="36">
        <f>B14-B10</f>
        <v>-7150</v>
      </c>
      <c r="C16" s="36">
        <f>C14-C10</f>
        <v>1944.4444444444441</v>
      </c>
      <c r="D16" s="36">
        <f>D14-D10</f>
        <v>3172.1536351165978</v>
      </c>
      <c r="E16" s="36">
        <f t="shared" ref="E16:F16" si="4">E14-E10</f>
        <v>4604.2269979169832</v>
      </c>
      <c r="F16" s="36">
        <f t="shared" si="4"/>
        <v>5806.735837091981</v>
      </c>
      <c r="G16" s="36">
        <f>G14-G10</f>
        <v>6805.83197033753</v>
      </c>
      <c r="H16" s="37">
        <f>H14-H10</f>
        <v>15183.392884907538</v>
      </c>
      <c r="I16" s="18" t="s">
        <v>9</v>
      </c>
    </row>
    <row r="17" spans="1:9" ht="15.75">
      <c r="A17" s="41" t="s">
        <v>7</v>
      </c>
      <c r="B17" s="39">
        <f>B16</f>
        <v>-7150</v>
      </c>
      <c r="C17" s="39">
        <f>B17+C16</f>
        <v>-5205.5555555555557</v>
      </c>
      <c r="D17" s="39">
        <f>C17+D16</f>
        <v>-2033.4019204389579</v>
      </c>
      <c r="E17" s="39">
        <f>D17+E16</f>
        <v>2570.8250774780254</v>
      </c>
      <c r="F17" s="39">
        <f>E17+F16</f>
        <v>8377.5609145700073</v>
      </c>
      <c r="G17" s="39">
        <f>F17+G16</f>
        <v>15183.392884907538</v>
      </c>
      <c r="H17" s="38"/>
      <c r="I17" s="22"/>
    </row>
    <row r="18" spans="1:9" ht="15">
      <c r="A18" s="22"/>
      <c r="B18" s="22"/>
      <c r="C18" s="22"/>
      <c r="D18" s="22"/>
      <c r="E18" s="22"/>
      <c r="F18" s="22"/>
      <c r="G18" s="22"/>
      <c r="H18" s="22"/>
      <c r="I18" s="22"/>
    </row>
    <row r="19" spans="1:9" ht="15.75">
      <c r="A19" s="20" t="s">
        <v>11</v>
      </c>
      <c r="B19" s="23">
        <f>(H14-H10)/H10</f>
        <v>1.5173990369597929</v>
      </c>
      <c r="C19" s="22"/>
      <c r="D19" s="22"/>
      <c r="E19" s="22"/>
      <c r="F19" s="22"/>
      <c r="G19" s="22"/>
      <c r="H19" s="22"/>
      <c r="I19" s="22"/>
    </row>
    <row r="20" spans="1:9" ht="15.75">
      <c r="A20" s="22"/>
      <c r="C20" s="92" t="s">
        <v>32</v>
      </c>
      <c r="D20" s="92"/>
      <c r="E20" s="92"/>
      <c r="F20" s="22"/>
      <c r="G20" s="22"/>
      <c r="H20" s="22"/>
      <c r="I20" s="22"/>
    </row>
    <row r="21" spans="1:9" ht="15.75">
      <c r="A21" s="20" t="s">
        <v>13</v>
      </c>
      <c r="B21" s="22"/>
      <c r="C21" s="22"/>
      <c r="D21" s="22"/>
      <c r="E21" s="22"/>
      <c r="F21" s="22"/>
      <c r="G21" s="22"/>
      <c r="H21" s="22"/>
      <c r="I21" s="22"/>
    </row>
    <row r="22" spans="1:9" ht="15">
      <c r="A22" s="22" t="s">
        <v>14</v>
      </c>
      <c r="B22" s="22"/>
      <c r="C22" s="22"/>
      <c r="D22" s="22"/>
      <c r="E22" s="22"/>
      <c r="F22" s="22"/>
      <c r="G22" s="22"/>
      <c r="H22" s="22"/>
      <c r="I22" s="22"/>
    </row>
  </sheetData>
  <mergeCells count="3">
    <mergeCell ref="A1:I1"/>
    <mergeCell ref="B6:H6"/>
    <mergeCell ref="C20:E20"/>
  </mergeCells>
  <phoneticPr fontId="0" type="noConversion"/>
  <printOptions gridLines="1"/>
  <pageMargins left="0.75" right="0.75" top="1" bottom="1" header="0.5" footer="0.5"/>
  <pageSetup scale="95" orientation="portrait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topLeftCell="A12" zoomScale="85" zoomScaleNormal="85" workbookViewId="0">
      <selection activeCell="F9" sqref="F9"/>
    </sheetView>
  </sheetViews>
  <sheetFormatPr defaultRowHeight="15"/>
  <cols>
    <col min="1" max="1" width="9.140625" style="4"/>
    <col min="2" max="2" width="12.7109375" style="4" bestFit="1" customWidth="1"/>
    <col min="3" max="3" width="10.7109375" style="4" bestFit="1" customWidth="1"/>
    <col min="4" max="4" width="22.140625" style="4" bestFit="1" customWidth="1"/>
    <col min="5" max="5" width="25.5703125" style="4" bestFit="1" customWidth="1"/>
    <col min="6" max="16384" width="9.140625" style="4"/>
  </cols>
  <sheetData>
    <row r="1" spans="1:7" ht="19.5" customHeight="1">
      <c r="A1" s="90" t="s">
        <v>29</v>
      </c>
      <c r="B1" s="90"/>
      <c r="C1" s="90"/>
      <c r="D1" s="90"/>
      <c r="E1" s="90"/>
      <c r="F1" s="22"/>
      <c r="G1" s="22"/>
    </row>
    <row r="2" spans="1:7" ht="15.75">
      <c r="A2" s="5" t="s">
        <v>18</v>
      </c>
      <c r="B2" s="5"/>
      <c r="C2" s="5" t="s">
        <v>17</v>
      </c>
      <c r="F2" s="17"/>
      <c r="G2" s="17"/>
    </row>
    <row r="3" spans="1:7">
      <c r="F3" s="17"/>
      <c r="G3" s="17"/>
    </row>
    <row r="4" spans="1:7">
      <c r="F4" s="17"/>
      <c r="G4" s="17"/>
    </row>
    <row r="5" spans="1:7" ht="15.75">
      <c r="A5" s="14" t="s">
        <v>8</v>
      </c>
      <c r="B5" s="14" t="s">
        <v>1</v>
      </c>
      <c r="C5" s="14" t="s">
        <v>4</v>
      </c>
      <c r="D5" s="14" t="s">
        <v>30</v>
      </c>
      <c r="E5" s="14" t="s">
        <v>31</v>
      </c>
      <c r="F5" s="17"/>
      <c r="G5" s="17"/>
    </row>
    <row r="6" spans="1:7">
      <c r="A6" s="4">
        <v>0</v>
      </c>
      <c r="B6" s="8">
        <v>7150</v>
      </c>
      <c r="C6" s="4">
        <v>0</v>
      </c>
      <c r="D6" s="17">
        <f>B6</f>
        <v>7150</v>
      </c>
      <c r="E6" s="17">
        <f>C6</f>
        <v>0</v>
      </c>
      <c r="G6" s="17"/>
    </row>
    <row r="7" spans="1:7">
      <c r="A7" s="4">
        <v>1</v>
      </c>
      <c r="B7" s="7">
        <v>900</v>
      </c>
      <c r="C7" s="7">
        <v>3000</v>
      </c>
      <c r="D7" s="17">
        <f t="shared" ref="D7:E11" si="0">D6+B7</f>
        <v>8050</v>
      </c>
      <c r="E7" s="17">
        <f>E6+C7</f>
        <v>3000</v>
      </c>
    </row>
    <row r="8" spans="1:7">
      <c r="A8" s="4">
        <v>2</v>
      </c>
      <c r="B8" s="7">
        <v>800</v>
      </c>
      <c r="C8" s="7">
        <v>4500</v>
      </c>
      <c r="D8" s="17">
        <f t="shared" si="0"/>
        <v>8850</v>
      </c>
      <c r="E8" s="17">
        <f t="shared" si="0"/>
        <v>7500</v>
      </c>
    </row>
    <row r="9" spans="1:7">
      <c r="A9" s="4">
        <v>3</v>
      </c>
      <c r="B9" s="7">
        <v>700</v>
      </c>
      <c r="C9" s="7">
        <v>6500</v>
      </c>
      <c r="D9" s="17">
        <f t="shared" si="0"/>
        <v>9550</v>
      </c>
      <c r="E9" s="17">
        <f t="shared" si="0"/>
        <v>14000</v>
      </c>
    </row>
    <row r="10" spans="1:7">
      <c r="A10" s="4">
        <v>4</v>
      </c>
      <c r="B10" s="7">
        <v>600</v>
      </c>
      <c r="C10" s="7">
        <v>8500</v>
      </c>
      <c r="D10" s="17">
        <f t="shared" si="0"/>
        <v>10150</v>
      </c>
      <c r="E10" s="17">
        <f t="shared" si="0"/>
        <v>22500</v>
      </c>
    </row>
    <row r="11" spans="1:7">
      <c r="A11" s="4">
        <v>5</v>
      </c>
      <c r="B11" s="7">
        <v>500</v>
      </c>
      <c r="C11" s="7">
        <v>10500</v>
      </c>
      <c r="D11" s="17">
        <f t="shared" si="0"/>
        <v>10650</v>
      </c>
      <c r="E11" s="17">
        <f t="shared" si="0"/>
        <v>33000</v>
      </c>
    </row>
  </sheetData>
  <mergeCells count="1">
    <mergeCell ref="A1:E1"/>
  </mergeCells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8"/>
  <sheetViews>
    <sheetView topLeftCell="A22" workbookViewId="0">
      <selection activeCell="B36" sqref="B36"/>
    </sheetView>
  </sheetViews>
  <sheetFormatPr defaultRowHeight="12.75"/>
  <cols>
    <col min="1" max="1" width="59.28515625" bestFit="1" customWidth="1"/>
    <col min="2" max="2" width="14.28515625" bestFit="1" customWidth="1"/>
    <col min="6" max="6" width="8.7109375" bestFit="1" customWidth="1"/>
    <col min="8" max="8" width="19" bestFit="1" customWidth="1"/>
    <col min="9" max="10" width="11.7109375" bestFit="1" customWidth="1"/>
    <col min="12" max="12" width="17.7109375" bestFit="1" customWidth="1"/>
  </cols>
  <sheetData>
    <row r="1" spans="1:18" ht="20.25">
      <c r="A1" s="93" t="s">
        <v>57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44"/>
      <c r="P1" s="44"/>
      <c r="Q1" s="44"/>
      <c r="R1" s="44"/>
    </row>
    <row r="2" spans="1:18" ht="15.75">
      <c r="A2" s="45" t="s">
        <v>33</v>
      </c>
      <c r="B2" s="45"/>
      <c r="C2" s="45"/>
      <c r="D2" s="45" t="s">
        <v>15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>
      <c r="A3" s="44"/>
      <c r="B3" s="44"/>
      <c r="C3" s="44"/>
      <c r="D3" s="44"/>
      <c r="E3" s="44"/>
      <c r="F3" s="44"/>
      <c r="G3" s="44"/>
      <c r="H3" s="69" t="s">
        <v>34</v>
      </c>
      <c r="I3" s="50" t="s">
        <v>35</v>
      </c>
      <c r="J3" s="50" t="s">
        <v>36</v>
      </c>
      <c r="K3" s="70"/>
      <c r="L3" s="70"/>
      <c r="M3" s="44"/>
    </row>
    <row r="4" spans="1:18" ht="15">
      <c r="A4" s="51" t="s">
        <v>37</v>
      </c>
      <c r="B4" s="52" t="s">
        <v>59</v>
      </c>
      <c r="C4" s="52" t="s">
        <v>39</v>
      </c>
      <c r="D4" s="52" t="s">
        <v>40</v>
      </c>
      <c r="E4" s="52" t="s">
        <v>41</v>
      </c>
      <c r="F4" s="52" t="s">
        <v>38</v>
      </c>
      <c r="G4" s="53"/>
      <c r="H4" s="69" t="s">
        <v>69</v>
      </c>
      <c r="I4" s="50" t="s">
        <v>42</v>
      </c>
      <c r="J4" s="50" t="s">
        <v>42</v>
      </c>
      <c r="K4" s="69" t="s">
        <v>43</v>
      </c>
      <c r="L4" s="69" t="s">
        <v>71</v>
      </c>
      <c r="M4" s="46"/>
    </row>
    <row r="5" spans="1:18" ht="14.25">
      <c r="A5" s="54" t="s">
        <v>60</v>
      </c>
      <c r="B5" s="55">
        <v>2100</v>
      </c>
      <c r="C5" s="55"/>
      <c r="D5" s="55"/>
      <c r="E5" s="55"/>
      <c r="F5" s="55"/>
      <c r="G5" s="55"/>
      <c r="H5" s="73">
        <f>SUM(B5:F5)</f>
        <v>2100</v>
      </c>
      <c r="I5" s="74">
        <v>100</v>
      </c>
      <c r="J5" s="74">
        <v>100</v>
      </c>
      <c r="K5" s="71">
        <f>J5/I5</f>
        <v>1</v>
      </c>
      <c r="L5" s="73">
        <f>H5*K5</f>
        <v>2100</v>
      </c>
      <c r="M5" s="47"/>
    </row>
    <row r="6" spans="1:18" ht="14.25">
      <c r="A6" s="54" t="s">
        <v>58</v>
      </c>
      <c r="B6" s="55"/>
      <c r="C6" s="55">
        <v>1100</v>
      </c>
      <c r="D6" s="55"/>
      <c r="E6" s="55"/>
      <c r="F6" s="55"/>
      <c r="G6" s="55"/>
      <c r="H6" s="73">
        <f t="shared" ref="H6:H20" si="0">SUM(B6:F6)</f>
        <v>1100</v>
      </c>
      <c r="I6" s="74">
        <v>100</v>
      </c>
      <c r="J6" s="74">
        <v>100</v>
      </c>
      <c r="K6" s="71">
        <f t="shared" ref="K6:K20" si="1">J6/I6</f>
        <v>1</v>
      </c>
      <c r="L6" s="73">
        <f t="shared" ref="L6:L20" si="2">H6*K6</f>
        <v>1100</v>
      </c>
      <c r="M6" s="47"/>
    </row>
    <row r="7" spans="1:18" ht="14.25">
      <c r="A7" s="54" t="s">
        <v>61</v>
      </c>
      <c r="B7" s="55"/>
      <c r="C7" s="55">
        <v>100</v>
      </c>
      <c r="D7" s="55"/>
      <c r="E7" s="55"/>
      <c r="F7" s="55"/>
      <c r="G7" s="55"/>
      <c r="H7" s="73">
        <f t="shared" si="0"/>
        <v>100</v>
      </c>
      <c r="I7" s="74">
        <v>100</v>
      </c>
      <c r="J7" s="74">
        <v>90</v>
      </c>
      <c r="K7" s="71">
        <f t="shared" si="1"/>
        <v>0.9</v>
      </c>
      <c r="L7" s="73">
        <f t="shared" si="2"/>
        <v>90</v>
      </c>
      <c r="M7" s="47"/>
    </row>
    <row r="8" spans="1:18" ht="14.25">
      <c r="A8" s="54" t="s">
        <v>44</v>
      </c>
      <c r="B8" s="55"/>
      <c r="C8" s="55">
        <v>350</v>
      </c>
      <c r="D8" s="55"/>
      <c r="E8" s="55"/>
      <c r="F8" s="55"/>
      <c r="G8" s="55"/>
      <c r="H8" s="73">
        <f t="shared" si="0"/>
        <v>350</v>
      </c>
      <c r="I8" s="72">
        <v>100</v>
      </c>
      <c r="J8" s="72">
        <v>100</v>
      </c>
      <c r="K8" s="71">
        <f t="shared" si="1"/>
        <v>1</v>
      </c>
      <c r="L8" s="73">
        <f t="shared" si="2"/>
        <v>350</v>
      </c>
      <c r="M8" s="47"/>
    </row>
    <row r="9" spans="1:18" ht="14.25">
      <c r="A9" s="54" t="s">
        <v>62</v>
      </c>
      <c r="B9" s="55"/>
      <c r="C9" s="55">
        <v>510</v>
      </c>
      <c r="D9" s="55"/>
      <c r="E9" s="55"/>
      <c r="F9" s="55"/>
      <c r="G9" s="55"/>
      <c r="H9" s="73">
        <f t="shared" si="0"/>
        <v>510</v>
      </c>
      <c r="I9" s="72">
        <v>100</v>
      </c>
      <c r="J9" s="72">
        <v>95</v>
      </c>
      <c r="K9" s="71">
        <f t="shared" si="1"/>
        <v>0.95</v>
      </c>
      <c r="L9" s="73">
        <f t="shared" si="2"/>
        <v>484.5</v>
      </c>
      <c r="M9" s="47"/>
    </row>
    <row r="10" spans="1:18" ht="14.25">
      <c r="A10" s="54" t="s">
        <v>63</v>
      </c>
      <c r="B10" s="55"/>
      <c r="C10" s="55">
        <v>310</v>
      </c>
      <c r="D10" s="55"/>
      <c r="E10" s="55"/>
      <c r="F10" s="55"/>
      <c r="G10" s="55"/>
      <c r="H10" s="73">
        <f t="shared" si="0"/>
        <v>310</v>
      </c>
      <c r="I10" s="72">
        <v>100</v>
      </c>
      <c r="J10" s="72">
        <v>100</v>
      </c>
      <c r="K10" s="71">
        <f t="shared" si="1"/>
        <v>1</v>
      </c>
      <c r="L10" s="73">
        <f t="shared" si="2"/>
        <v>310</v>
      </c>
      <c r="M10" s="47"/>
    </row>
    <row r="11" spans="1:18" ht="14.25">
      <c r="A11" s="54" t="s">
        <v>45</v>
      </c>
      <c r="B11" s="55"/>
      <c r="C11" s="55">
        <v>500</v>
      </c>
      <c r="D11" s="55">
        <v>200</v>
      </c>
      <c r="E11" s="55"/>
      <c r="F11" s="55"/>
      <c r="G11" s="55"/>
      <c r="H11" s="73">
        <f t="shared" si="0"/>
        <v>700</v>
      </c>
      <c r="I11" s="72">
        <v>90</v>
      </c>
      <c r="J11" s="72">
        <v>90</v>
      </c>
      <c r="K11" s="71">
        <f t="shared" si="1"/>
        <v>1</v>
      </c>
      <c r="L11" s="73">
        <f t="shared" si="2"/>
        <v>700</v>
      </c>
      <c r="M11" s="47"/>
    </row>
    <row r="12" spans="1:18" ht="14.25">
      <c r="A12" s="54" t="s">
        <v>46</v>
      </c>
      <c r="B12" s="55"/>
      <c r="C12" s="55"/>
      <c r="D12" s="55">
        <v>100</v>
      </c>
      <c r="E12" s="55"/>
      <c r="F12" s="55"/>
      <c r="G12" s="55"/>
      <c r="H12" s="73">
        <f t="shared" si="0"/>
        <v>100</v>
      </c>
      <c r="I12" s="72">
        <v>100</v>
      </c>
      <c r="J12" s="72">
        <v>100</v>
      </c>
      <c r="K12" s="71">
        <f t="shared" si="1"/>
        <v>1</v>
      </c>
      <c r="L12" s="73">
        <f t="shared" si="2"/>
        <v>100</v>
      </c>
      <c r="M12" s="47"/>
    </row>
    <row r="13" spans="1:18" ht="14.25">
      <c r="A13" s="54" t="s">
        <v>64</v>
      </c>
      <c r="B13" s="55"/>
      <c r="C13" s="55"/>
      <c r="D13" s="55">
        <v>200</v>
      </c>
      <c r="E13" s="55">
        <v>100</v>
      </c>
      <c r="F13" s="55">
        <v>100</v>
      </c>
      <c r="G13" s="55"/>
      <c r="H13" s="73">
        <f t="shared" si="0"/>
        <v>400</v>
      </c>
      <c r="I13" s="72">
        <v>90</v>
      </c>
      <c r="J13" s="72">
        <v>80</v>
      </c>
      <c r="K13" s="71">
        <f t="shared" si="1"/>
        <v>0.88888888888888884</v>
      </c>
      <c r="L13" s="73">
        <f t="shared" si="2"/>
        <v>355.55555555555554</v>
      </c>
      <c r="M13" s="47"/>
    </row>
    <row r="14" spans="1:18" ht="14.25">
      <c r="A14" s="54" t="s">
        <v>65</v>
      </c>
      <c r="B14" s="55"/>
      <c r="C14" s="55"/>
      <c r="D14" s="56"/>
      <c r="E14" s="55">
        <v>250</v>
      </c>
      <c r="F14" s="55">
        <v>200</v>
      </c>
      <c r="G14" s="55"/>
      <c r="H14" s="73">
        <f t="shared" si="0"/>
        <v>450</v>
      </c>
      <c r="I14" s="72">
        <v>90</v>
      </c>
      <c r="J14" s="72">
        <v>80</v>
      </c>
      <c r="K14" s="71">
        <f t="shared" si="1"/>
        <v>0.88888888888888884</v>
      </c>
      <c r="L14" s="73">
        <f t="shared" si="2"/>
        <v>400</v>
      </c>
      <c r="M14" s="47"/>
    </row>
    <row r="15" spans="1:18" ht="14.25">
      <c r="A15" s="54" t="s">
        <v>48</v>
      </c>
      <c r="B15" s="55"/>
      <c r="C15" s="55"/>
      <c r="D15" s="56"/>
      <c r="E15" s="55">
        <v>400</v>
      </c>
      <c r="F15" s="55">
        <v>200</v>
      </c>
      <c r="G15" s="55"/>
      <c r="H15" s="73">
        <f t="shared" si="0"/>
        <v>600</v>
      </c>
      <c r="I15" s="72">
        <v>90</v>
      </c>
      <c r="J15" s="72">
        <v>90</v>
      </c>
      <c r="K15" s="71">
        <f t="shared" si="1"/>
        <v>1</v>
      </c>
      <c r="L15" s="73">
        <f t="shared" si="2"/>
        <v>600</v>
      </c>
      <c r="M15" s="47"/>
    </row>
    <row r="16" spans="1:18" ht="14.25">
      <c r="A16" s="54" t="s">
        <v>66</v>
      </c>
      <c r="B16" s="55"/>
      <c r="C16" s="55"/>
      <c r="D16" s="56"/>
      <c r="E16" s="55">
        <v>160</v>
      </c>
      <c r="F16" s="55"/>
      <c r="G16" s="55"/>
      <c r="H16" s="73">
        <f t="shared" si="0"/>
        <v>160</v>
      </c>
      <c r="I16" s="72">
        <v>100</v>
      </c>
      <c r="J16" s="72">
        <v>90</v>
      </c>
      <c r="K16" s="71">
        <f t="shared" si="1"/>
        <v>0.9</v>
      </c>
      <c r="L16" s="73">
        <f t="shared" si="2"/>
        <v>144</v>
      </c>
      <c r="M16" s="47"/>
    </row>
    <row r="17" spans="1:18" ht="14.25">
      <c r="A17" s="54" t="s">
        <v>47</v>
      </c>
      <c r="B17" s="56"/>
      <c r="C17" s="56"/>
      <c r="D17" s="56"/>
      <c r="E17" s="55">
        <v>610</v>
      </c>
      <c r="F17" s="55">
        <v>300</v>
      </c>
      <c r="G17" s="55"/>
      <c r="H17" s="73">
        <f t="shared" si="0"/>
        <v>910</v>
      </c>
      <c r="I17" s="72">
        <v>90</v>
      </c>
      <c r="J17" s="72">
        <v>90</v>
      </c>
      <c r="K17" s="71">
        <f t="shared" si="1"/>
        <v>1</v>
      </c>
      <c r="L17" s="73">
        <f t="shared" si="2"/>
        <v>910</v>
      </c>
      <c r="M17" s="47"/>
    </row>
    <row r="18" spans="1:18" ht="14.25">
      <c r="A18" s="54" t="s">
        <v>49</v>
      </c>
      <c r="B18" s="55"/>
      <c r="C18" s="55"/>
      <c r="D18" s="55"/>
      <c r="E18" s="55">
        <v>320</v>
      </c>
      <c r="F18" s="55">
        <v>200</v>
      </c>
      <c r="G18" s="55"/>
      <c r="H18" s="73">
        <f t="shared" si="0"/>
        <v>520</v>
      </c>
      <c r="I18" s="72">
        <v>90</v>
      </c>
      <c r="J18" s="72">
        <v>90</v>
      </c>
      <c r="K18" s="71">
        <f t="shared" si="1"/>
        <v>1</v>
      </c>
      <c r="L18" s="73">
        <f t="shared" si="2"/>
        <v>520</v>
      </c>
      <c r="M18" s="47"/>
    </row>
    <row r="19" spans="1:18" ht="14.25">
      <c r="A19" s="54" t="s">
        <v>67</v>
      </c>
      <c r="B19" s="55"/>
      <c r="C19" s="55"/>
      <c r="D19" s="55"/>
      <c r="E19" s="55"/>
      <c r="F19" s="55">
        <v>200</v>
      </c>
      <c r="G19" s="55"/>
      <c r="H19" s="73">
        <f t="shared" si="0"/>
        <v>200</v>
      </c>
      <c r="I19" s="72">
        <v>100</v>
      </c>
      <c r="J19" s="72">
        <v>100</v>
      </c>
      <c r="K19" s="71">
        <f t="shared" si="1"/>
        <v>1</v>
      </c>
      <c r="L19" s="73">
        <f t="shared" si="2"/>
        <v>200</v>
      </c>
      <c r="M19" s="47"/>
    </row>
    <row r="20" spans="1:18" ht="14.25">
      <c r="A20" s="54" t="s">
        <v>68</v>
      </c>
      <c r="B20" s="55"/>
      <c r="C20" s="55"/>
      <c r="D20" s="55"/>
      <c r="E20" s="55"/>
      <c r="F20" s="55">
        <v>400</v>
      </c>
      <c r="G20" s="55"/>
      <c r="H20" s="73">
        <f t="shared" si="0"/>
        <v>400</v>
      </c>
      <c r="I20" s="72">
        <v>90</v>
      </c>
      <c r="J20" s="72">
        <v>90</v>
      </c>
      <c r="K20" s="71">
        <f t="shared" si="1"/>
        <v>1</v>
      </c>
      <c r="L20" s="73">
        <f t="shared" si="2"/>
        <v>400</v>
      </c>
      <c r="M20" s="47"/>
    </row>
    <row r="21" spans="1:18" ht="14.25">
      <c r="G21" s="55"/>
      <c r="H21" s="47"/>
      <c r="I21" s="47"/>
      <c r="J21" s="94" t="s">
        <v>70</v>
      </c>
      <c r="K21" s="94"/>
      <c r="L21" s="75">
        <f>SUM(L5:L20)</f>
        <v>8764.0555555555547</v>
      </c>
      <c r="M21" s="47"/>
    </row>
    <row r="22" spans="1:18" ht="14.25">
      <c r="A22" s="63" t="s">
        <v>50</v>
      </c>
      <c r="B22" s="64">
        <f>SUM(B5:B20)</f>
        <v>2100</v>
      </c>
      <c r="C22" s="64">
        <f t="shared" ref="C22:F22" si="3">SUM(C5:C20)</f>
        <v>2870</v>
      </c>
      <c r="D22" s="64">
        <f t="shared" si="3"/>
        <v>500</v>
      </c>
      <c r="E22" s="64">
        <f t="shared" si="3"/>
        <v>1840</v>
      </c>
      <c r="F22" s="64">
        <f t="shared" si="3"/>
        <v>1600</v>
      </c>
      <c r="G22" s="55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</row>
    <row r="23" spans="1:18" ht="14.25">
      <c r="A23" s="65" t="s">
        <v>51</v>
      </c>
      <c r="B23" s="62">
        <f>B22</f>
        <v>2100</v>
      </c>
      <c r="C23" s="62">
        <f>B23+C22</f>
        <v>4970</v>
      </c>
      <c r="D23" s="62">
        <f>C23+D22</f>
        <v>5470</v>
      </c>
      <c r="E23" s="62">
        <f>D23+E22</f>
        <v>7310</v>
      </c>
      <c r="F23" s="66">
        <f>E23+F22</f>
        <v>8910</v>
      </c>
      <c r="G23" s="55"/>
      <c r="H23" s="47"/>
      <c r="I23" s="47"/>
      <c r="J23" s="47"/>
      <c r="K23" s="47"/>
      <c r="L23" s="1"/>
      <c r="M23" s="47"/>
      <c r="N23" s="47"/>
      <c r="O23" s="47"/>
      <c r="P23" s="47"/>
      <c r="Q23" s="47"/>
      <c r="R23" s="47"/>
    </row>
    <row r="24" spans="1:18" ht="14.25">
      <c r="A24" s="65" t="s">
        <v>52</v>
      </c>
      <c r="B24" s="62">
        <v>2200</v>
      </c>
      <c r="C24" s="62">
        <v>3200</v>
      </c>
      <c r="D24" s="62">
        <v>400</v>
      </c>
      <c r="E24" s="62">
        <v>2500</v>
      </c>
      <c r="F24" s="66">
        <v>750</v>
      </c>
      <c r="G24" s="55"/>
      <c r="M24" s="47"/>
      <c r="N24" s="47"/>
      <c r="O24" s="47"/>
      <c r="P24" s="47"/>
      <c r="Q24" s="47"/>
      <c r="R24" s="47"/>
    </row>
    <row r="25" spans="1:18" ht="14.25">
      <c r="A25" s="65" t="s">
        <v>53</v>
      </c>
      <c r="B25" s="62">
        <f>B24</f>
        <v>2200</v>
      </c>
      <c r="C25" s="62">
        <f>B25+C24</f>
        <v>5400</v>
      </c>
      <c r="D25" s="62">
        <f>C25+D24</f>
        <v>5800</v>
      </c>
      <c r="E25" s="62">
        <f>D25+E24</f>
        <v>8300</v>
      </c>
      <c r="F25" s="66">
        <f>E25+F24</f>
        <v>9050</v>
      </c>
      <c r="G25" s="55"/>
      <c r="M25" s="47"/>
      <c r="N25" s="47"/>
      <c r="O25" s="47"/>
      <c r="P25" s="47"/>
      <c r="Q25" s="47"/>
      <c r="R25" s="47"/>
    </row>
    <row r="26" spans="1:18" ht="14.25">
      <c r="A26" s="65" t="s">
        <v>54</v>
      </c>
      <c r="B26" s="62">
        <v>2100</v>
      </c>
      <c r="C26" s="62">
        <v>3000</v>
      </c>
      <c r="D26" s="62">
        <v>300</v>
      </c>
      <c r="E26" s="62">
        <v>2000</v>
      </c>
      <c r="F26" s="62">
        <v>2000</v>
      </c>
      <c r="G26" s="55"/>
      <c r="M26" s="47"/>
      <c r="N26" s="47"/>
      <c r="O26" s="47"/>
      <c r="P26" s="47"/>
      <c r="Q26" s="47"/>
      <c r="R26" s="47"/>
    </row>
    <row r="27" spans="1:18" ht="14.25">
      <c r="A27" s="67" t="s">
        <v>55</v>
      </c>
      <c r="B27" s="68">
        <f>B22</f>
        <v>2100</v>
      </c>
      <c r="C27" s="68">
        <f>B27+C26</f>
        <v>5100</v>
      </c>
      <c r="D27" s="68">
        <f>C27+D26</f>
        <v>5400</v>
      </c>
      <c r="E27" s="68">
        <f>D27+E26</f>
        <v>7400</v>
      </c>
      <c r="F27" s="68">
        <f>E27+F26</f>
        <v>9400</v>
      </c>
      <c r="G27" s="55"/>
      <c r="M27" s="47"/>
      <c r="N27" s="47"/>
      <c r="O27" s="47"/>
      <c r="P27" s="47"/>
      <c r="Q27" s="47"/>
      <c r="R27" s="47"/>
    </row>
    <row r="28" spans="1:18" ht="14.25">
      <c r="A28" s="54" t="s">
        <v>72</v>
      </c>
      <c r="B28" s="55">
        <f>L21</f>
        <v>8764.0555555555547</v>
      </c>
      <c r="C28" s="55"/>
      <c r="D28" s="55"/>
      <c r="E28" s="55"/>
      <c r="F28" s="55"/>
      <c r="G28" s="55"/>
      <c r="M28" s="47"/>
      <c r="N28" s="47"/>
      <c r="O28" s="47"/>
      <c r="P28" s="47"/>
      <c r="Q28" s="47"/>
      <c r="R28" s="47"/>
    </row>
    <row r="29" spans="1:18" ht="14.25">
      <c r="A29" s="54" t="s">
        <v>73</v>
      </c>
      <c r="B29" s="55">
        <f>F23</f>
        <v>8910</v>
      </c>
      <c r="C29" s="55"/>
      <c r="D29" s="55"/>
      <c r="E29" s="55"/>
      <c r="F29" s="55"/>
      <c r="G29" s="57"/>
      <c r="M29" s="48"/>
      <c r="N29" s="48"/>
      <c r="O29" s="49"/>
      <c r="P29" s="49"/>
      <c r="Q29" s="49"/>
      <c r="R29" s="44"/>
    </row>
    <row r="30" spans="1:18" ht="14.25">
      <c r="A30" s="54" t="s">
        <v>74</v>
      </c>
      <c r="B30" s="76">
        <f>F25</f>
        <v>9050</v>
      </c>
      <c r="C30" s="57"/>
      <c r="D30" s="57"/>
      <c r="E30" s="57"/>
      <c r="F30" s="57"/>
      <c r="G30" s="57"/>
      <c r="M30" s="48"/>
      <c r="N30" s="48"/>
      <c r="O30" s="49"/>
      <c r="P30" s="49"/>
      <c r="Q30" s="49"/>
      <c r="R30" s="44"/>
    </row>
    <row r="31" spans="1:18" ht="15">
      <c r="A31" s="53" t="s">
        <v>75</v>
      </c>
      <c r="B31" s="58">
        <f>B28-B30</f>
        <v>-285.94444444444525</v>
      </c>
      <c r="C31" s="58"/>
      <c r="D31" s="57"/>
      <c r="E31" s="57"/>
      <c r="F31" s="57"/>
      <c r="G31" s="57"/>
      <c r="M31" s="48"/>
      <c r="N31" s="48"/>
      <c r="O31" s="49"/>
      <c r="P31" s="49"/>
      <c r="Q31" s="49"/>
      <c r="R31" s="44"/>
    </row>
    <row r="32" spans="1:18" ht="15">
      <c r="A32" s="53" t="s">
        <v>76</v>
      </c>
      <c r="B32" s="58">
        <f>B28-B29</f>
        <v>-145.94444444444525</v>
      </c>
      <c r="C32" s="57"/>
      <c r="D32" s="57"/>
      <c r="E32" s="57"/>
      <c r="F32" s="57"/>
      <c r="G32" s="60"/>
      <c r="M32" s="49"/>
      <c r="N32" s="49"/>
      <c r="O32" s="49"/>
      <c r="P32" s="49"/>
      <c r="Q32" s="49"/>
      <c r="R32" s="44"/>
    </row>
    <row r="33" spans="1:18" ht="15">
      <c r="A33" s="53" t="s">
        <v>77</v>
      </c>
      <c r="B33" s="59">
        <f>B28/B30</f>
        <v>0.96840392879066906</v>
      </c>
      <c r="C33" s="60"/>
      <c r="D33" s="60"/>
      <c r="E33" s="60"/>
      <c r="F33" s="60"/>
      <c r="G33" s="60"/>
      <c r="M33" s="49"/>
      <c r="N33" s="49"/>
      <c r="O33" s="49"/>
      <c r="P33" s="49"/>
      <c r="Q33" s="49"/>
      <c r="R33" s="44"/>
    </row>
    <row r="34" spans="1:18" ht="15">
      <c r="A34" s="53" t="s">
        <v>82</v>
      </c>
      <c r="B34" s="59">
        <f>B28/B29</f>
        <v>0.9836201521386706</v>
      </c>
      <c r="C34" s="60"/>
      <c r="D34" s="60"/>
      <c r="E34" s="60"/>
      <c r="F34" s="60"/>
      <c r="G34" s="54"/>
      <c r="M34" s="49"/>
      <c r="N34" s="49"/>
      <c r="O34" s="49"/>
      <c r="P34" s="49"/>
      <c r="Q34" s="49"/>
      <c r="R34" s="44"/>
    </row>
    <row r="35" spans="1:18" ht="15">
      <c r="A35" s="53" t="s">
        <v>79</v>
      </c>
      <c r="B35" s="58">
        <f>F23/B33</f>
        <v>9200.7061672361233</v>
      </c>
      <c r="C35" s="54" t="s">
        <v>80</v>
      </c>
      <c r="D35" s="54"/>
      <c r="E35" s="54"/>
      <c r="F35" s="54"/>
      <c r="G35" s="54"/>
      <c r="M35" s="44"/>
      <c r="N35" s="44"/>
      <c r="O35" s="44"/>
      <c r="P35" s="44"/>
      <c r="Q35" s="44"/>
      <c r="R35" s="44"/>
    </row>
    <row r="36" spans="1:18" ht="15">
      <c r="A36" s="53" t="s">
        <v>56</v>
      </c>
      <c r="B36" s="61">
        <f>3.23/B34</f>
        <v>3.2837879469804063</v>
      </c>
      <c r="C36" s="54" t="s">
        <v>81</v>
      </c>
      <c r="D36" s="54"/>
      <c r="E36" s="54"/>
      <c r="F36" s="54"/>
    </row>
    <row r="38" spans="1:18">
      <c r="A38" s="3" t="s">
        <v>78</v>
      </c>
    </row>
  </sheetData>
  <mergeCells count="2">
    <mergeCell ref="A1:N1"/>
    <mergeCell ref="J21:K2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sqref="A1:F1"/>
    </sheetView>
  </sheetViews>
  <sheetFormatPr defaultRowHeight="12.75"/>
  <cols>
    <col min="1" max="1" width="52.140625" bestFit="1" customWidth="1"/>
    <col min="2" max="2" width="11.42578125" bestFit="1" customWidth="1"/>
    <col min="3" max="3" width="12.7109375" bestFit="1" customWidth="1"/>
    <col min="4" max="4" width="12" bestFit="1" customWidth="1"/>
    <col min="5" max="5" width="19" bestFit="1" customWidth="1"/>
    <col min="6" max="6" width="10.140625" bestFit="1" customWidth="1"/>
  </cols>
  <sheetData>
    <row r="1" spans="1:11" ht="20.25">
      <c r="A1" s="96" t="s">
        <v>103</v>
      </c>
      <c r="B1" s="96"/>
      <c r="C1" s="96"/>
      <c r="D1" s="96"/>
      <c r="E1" s="96"/>
      <c r="F1" s="96"/>
    </row>
    <row r="2" spans="1:11" ht="15.75">
      <c r="A2" s="79" t="s">
        <v>33</v>
      </c>
      <c r="B2" s="78" t="s">
        <v>15</v>
      </c>
      <c r="C2" s="78"/>
      <c r="D2" s="78"/>
      <c r="E2" s="77"/>
      <c r="F2" s="77"/>
    </row>
    <row r="3" spans="1:11" ht="15.7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</row>
    <row r="4" spans="1:11" ht="15.75">
      <c r="A4" s="80"/>
      <c r="B4" s="80" t="s">
        <v>83</v>
      </c>
      <c r="C4" s="80" t="s">
        <v>84</v>
      </c>
      <c r="D4" s="80" t="s">
        <v>85</v>
      </c>
      <c r="E4" s="80" t="s">
        <v>86</v>
      </c>
      <c r="F4" s="80" t="s">
        <v>87</v>
      </c>
    </row>
    <row r="5" spans="1:11" ht="15.75">
      <c r="A5" s="80" t="s">
        <v>88</v>
      </c>
      <c r="B5" s="80"/>
      <c r="C5" s="80"/>
      <c r="D5" s="80"/>
      <c r="E5" s="80"/>
      <c r="F5" s="80"/>
    </row>
    <row r="6" spans="1:11" ht="15.75">
      <c r="A6" s="81" t="s">
        <v>89</v>
      </c>
      <c r="B6" s="82"/>
      <c r="C6" s="82"/>
      <c r="D6" s="82"/>
      <c r="E6" s="83">
        <f>SUM(D7:D9)</f>
        <v>7605</v>
      </c>
      <c r="F6" s="84">
        <f>E6/E$21</f>
        <v>0.2497536945812808</v>
      </c>
    </row>
    <row r="7" spans="1:11" ht="15.75">
      <c r="A7" s="85" t="s">
        <v>90</v>
      </c>
      <c r="B7" s="85">
        <v>646</v>
      </c>
      <c r="C7" s="86">
        <v>4</v>
      </c>
      <c r="D7" s="86">
        <f>B7*C7</f>
        <v>2584</v>
      </c>
      <c r="E7" s="80"/>
      <c r="F7" s="80"/>
    </row>
    <row r="8" spans="1:11" ht="15.75">
      <c r="A8" s="85" t="s">
        <v>91</v>
      </c>
      <c r="B8" s="85">
        <v>2120</v>
      </c>
      <c r="C8" s="86">
        <v>2</v>
      </c>
      <c r="D8" s="86">
        <f>B8*C8</f>
        <v>4240</v>
      </c>
      <c r="E8" s="80"/>
      <c r="F8" s="80"/>
    </row>
    <row r="9" spans="1:11" ht="15.75">
      <c r="A9" s="85" t="s">
        <v>92</v>
      </c>
      <c r="B9" s="85"/>
      <c r="C9" s="80"/>
      <c r="D9" s="86">
        <f>0.1*(D14+D15)</f>
        <v>781</v>
      </c>
      <c r="E9" s="80"/>
      <c r="F9" s="80"/>
    </row>
    <row r="10" spans="1:11" ht="15.75">
      <c r="A10" s="81" t="s">
        <v>93</v>
      </c>
      <c r="B10" s="81"/>
      <c r="C10" s="82"/>
      <c r="D10" s="82"/>
      <c r="E10" s="83">
        <f>SUM(D11)</f>
        <v>3000</v>
      </c>
      <c r="F10" s="84">
        <f>E10/E$21</f>
        <v>9.8522167487684734E-2</v>
      </c>
    </row>
    <row r="11" spans="1:11" ht="15.75">
      <c r="A11" s="85" t="s">
        <v>104</v>
      </c>
      <c r="B11" s="85">
        <v>2000</v>
      </c>
      <c r="C11" s="86">
        <v>1.5</v>
      </c>
      <c r="D11" s="86">
        <f>B11*C11</f>
        <v>3000</v>
      </c>
      <c r="E11" s="80"/>
      <c r="F11" s="80"/>
    </row>
    <row r="12" spans="1:11" ht="15.75">
      <c r="A12" s="81" t="s">
        <v>94</v>
      </c>
      <c r="B12" s="81"/>
      <c r="C12" s="82"/>
      <c r="D12" s="82"/>
      <c r="E12" s="83">
        <f>SUM(D13:D14)</f>
        <v>7100</v>
      </c>
      <c r="F12" s="84">
        <f>E12/E$21</f>
        <v>0.23316912972085385</v>
      </c>
    </row>
    <row r="13" spans="1:11" ht="15.75">
      <c r="A13" s="85" t="s">
        <v>95</v>
      </c>
      <c r="B13" s="85">
        <v>100</v>
      </c>
      <c r="C13" s="86">
        <v>3</v>
      </c>
      <c r="D13" s="86">
        <f>B13*C13</f>
        <v>300</v>
      </c>
      <c r="E13" s="80"/>
      <c r="F13" s="80"/>
    </row>
    <row r="14" spans="1:11" ht="15.75">
      <c r="A14" s="85" t="s">
        <v>105</v>
      </c>
      <c r="B14" s="87"/>
      <c r="C14" s="80"/>
      <c r="D14" s="86">
        <v>6800</v>
      </c>
      <c r="E14" s="80"/>
      <c r="F14" s="80"/>
    </row>
    <row r="15" spans="1:11" ht="15.75">
      <c r="A15" s="81" t="s">
        <v>96</v>
      </c>
      <c r="B15" s="81"/>
      <c r="C15" s="82"/>
      <c r="D15" s="86">
        <f>0.1*(D11+D13+D14)</f>
        <v>1010</v>
      </c>
      <c r="E15" s="83">
        <f>D15</f>
        <v>1010</v>
      </c>
      <c r="F15" s="84">
        <f>E15/E$21</f>
        <v>3.3169129720853861E-2</v>
      </c>
    </row>
    <row r="16" spans="1:11" ht="15.75">
      <c r="A16" s="81" t="s">
        <v>97</v>
      </c>
      <c r="B16" s="82"/>
      <c r="C16" s="82"/>
      <c r="D16" s="82"/>
      <c r="E16" s="83">
        <f>SUM(D17:D19)</f>
        <v>6660</v>
      </c>
      <c r="F16" s="84">
        <f>E16/E$21</f>
        <v>0.2187192118226601</v>
      </c>
    </row>
    <row r="17" spans="1:6" ht="15.75">
      <c r="A17" s="85" t="s">
        <v>98</v>
      </c>
      <c r="B17" s="85">
        <v>150</v>
      </c>
      <c r="C17" s="86">
        <v>4</v>
      </c>
      <c r="D17" s="86">
        <f>B17*C17</f>
        <v>600</v>
      </c>
      <c r="E17" s="86"/>
      <c r="F17" s="80"/>
    </row>
    <row r="18" spans="1:6" ht="15.75">
      <c r="A18" s="85" t="s">
        <v>99</v>
      </c>
      <c r="B18" s="85">
        <v>12</v>
      </c>
      <c r="C18" s="86">
        <v>5</v>
      </c>
      <c r="D18" s="86">
        <f>B18*C18</f>
        <v>60</v>
      </c>
      <c r="E18" s="80"/>
      <c r="F18" s="80"/>
    </row>
    <row r="19" spans="1:6" ht="15.75">
      <c r="A19" s="85" t="s">
        <v>100</v>
      </c>
      <c r="B19" s="85">
        <v>1500</v>
      </c>
      <c r="C19" s="86">
        <v>4</v>
      </c>
      <c r="D19" s="86">
        <f>B19*C19</f>
        <v>6000</v>
      </c>
      <c r="E19" s="80"/>
      <c r="F19" s="80"/>
    </row>
    <row r="20" spans="1:6" ht="15.75">
      <c r="A20" s="81" t="s">
        <v>101</v>
      </c>
      <c r="B20" s="81"/>
      <c r="C20" s="82"/>
      <c r="D20" s="86">
        <f>0.2*SUM(E6:E16)</f>
        <v>5075</v>
      </c>
      <c r="E20" s="83">
        <f>D20</f>
        <v>5075</v>
      </c>
      <c r="F20" s="84">
        <f>E20/E$21</f>
        <v>0.16666666666666666</v>
      </c>
    </row>
    <row r="21" spans="1:6" ht="15.75">
      <c r="A21" s="81" t="s">
        <v>102</v>
      </c>
      <c r="B21" s="85"/>
      <c r="C21" s="80"/>
      <c r="D21" s="88"/>
      <c r="E21" s="83">
        <f>SUM(E6:E20)</f>
        <v>30450</v>
      </c>
      <c r="F21" s="89"/>
    </row>
  </sheetData>
  <mergeCells count="2">
    <mergeCell ref="A3:K3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NPV</vt:lpstr>
      <vt:lpstr>Financial Analysis</vt:lpstr>
      <vt:lpstr>Payback</vt:lpstr>
      <vt:lpstr>Earned Value</vt:lpstr>
      <vt:lpstr>Cost Estimate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home</cp:lastModifiedBy>
  <cp:lastPrinted>2005-03-27T16:41:45Z</cp:lastPrinted>
  <dcterms:created xsi:type="dcterms:W3CDTF">2003-02-20T16:30:31Z</dcterms:created>
  <dcterms:modified xsi:type="dcterms:W3CDTF">2010-01-10T11:03:10Z</dcterms:modified>
</cp:coreProperties>
</file>