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B-7418\OneDrive - Velsera\KF Variant WB\ASHG Documentation\"/>
    </mc:Choice>
  </mc:AlternateContent>
  <xr:revisionPtr revIDLastSave="0" documentId="13_ncr:1_{289A14A9-14B1-4FBB-BB79-6093E8A4E9F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F35" i="1"/>
  <c r="F34" i="1"/>
  <c r="F33" i="1"/>
  <c r="F32" i="1"/>
  <c r="F31" i="1"/>
  <c r="F30" i="1"/>
  <c r="F29" i="1"/>
  <c r="F28" i="1"/>
  <c r="F26" i="1"/>
  <c r="F25" i="1"/>
  <c r="F24" i="1"/>
  <c r="F23" i="1"/>
  <c r="F22" i="1"/>
  <c r="F21" i="1"/>
  <c r="F20" i="1"/>
</calcChain>
</file>

<file path=xl/sharedStrings.xml><?xml version="1.0" encoding="utf-8"?>
<sst xmlns="http://schemas.openxmlformats.org/spreadsheetml/2006/main" count="200" uniqueCount="125">
  <si>
    <t>Navigation bar level 1</t>
  </si>
  <si>
    <t>Navigation bar level 2</t>
  </si>
  <si>
    <t>Example outputs</t>
  </si>
  <si>
    <t>Variant WorkBench table</t>
  </si>
  <si>
    <t>Variant WorkBench table column</t>
  </si>
  <si>
    <t>PySpark code to select the first example output*</t>
  </si>
  <si>
    <t>Variant</t>
  </si>
  <si>
    <t>Variant Type</t>
  </si>
  <si>
    <t>SNV, Indel</t>
  </si>
  <si>
    <t>variants</t>
  </si>
  <si>
    <t>variant_class</t>
  </si>
  <si>
    <t>Consequences</t>
  </si>
  <si>
    <t>Missense Variant, Stop Gained</t>
  </si>
  <si>
    <t>consequences</t>
  </si>
  <si>
    <t>Chromosome</t>
  </si>
  <si>
    <t>chromosome</t>
  </si>
  <si>
    <t>Position</t>
  </si>
  <si>
    <t>10003, 10010</t>
  </si>
  <si>
    <t>start</t>
  </si>
  <si>
    <t>Gene</t>
  </si>
  <si>
    <t>Gene Type</t>
  </si>
  <si>
    <t>Protein Coding, Non Coding</t>
  </si>
  <si>
    <t>biotype</t>
  </si>
  <si>
    <t>Gene External Reference</t>
  </si>
  <si>
    <t>OMIM, HPO</t>
  </si>
  <si>
    <t>COSMIC</t>
  </si>
  <si>
    <t>Ovarian, Breast</t>
  </si>
  <si>
    <t>Occurrence</t>
  </si>
  <si>
    <t>HPO</t>
  </si>
  <si>
    <t>Intellectual disability (HP:0001249), Hearing impairment (HP:0000365)</t>
  </si>
  <si>
    <t>hpo_name, hpo_id</t>
  </si>
  <si>
    <t>ORPHANET</t>
  </si>
  <si>
    <t>Retinitis pigmentosa, Primary ciliary dyskinesia</t>
  </si>
  <si>
    <t>orphanet_gene_set</t>
  </si>
  <si>
    <t>name</t>
  </si>
  <si>
    <t>OMIM</t>
  </si>
  <si>
    <t>Duchenne muscular dystrophy, Vesicoureteral reflux 2</t>
  </si>
  <si>
    <t>omim_gene_set</t>
  </si>
  <si>
    <t>DDD</t>
  </si>
  <si>
    <t>INTELLECTUAL DISABILITY, AUTISM</t>
  </si>
  <si>
    <t>ddd_gene_set</t>
  </si>
  <si>
    <t>disease_name</t>
  </si>
  <si>
    <t>Pathogenicity</t>
  </si>
  <si>
    <t>ClinVar</t>
  </si>
  <si>
    <t>Pathogenic, Benign</t>
  </si>
  <si>
    <t>clinvar</t>
  </si>
  <si>
    <t>clin_sig</t>
  </si>
  <si>
    <t>VEP</t>
  </si>
  <si>
    <t>HIGH, LOW</t>
  </si>
  <si>
    <t>impact</t>
  </si>
  <si>
    <t>SIFT</t>
  </si>
  <si>
    <t>Damaging, Tolerated</t>
  </si>
  <si>
    <t>SIFT_pred</t>
  </si>
  <si>
    <t>Polyphen2 HVAR</t>
  </si>
  <si>
    <t>Probably Damaging, Benign</t>
  </si>
  <si>
    <t>Polyphen2_HVAR_pred</t>
  </si>
  <si>
    <t>FATHMM</t>
  </si>
  <si>
    <t>FATHMM_pred</t>
  </si>
  <si>
    <t>CADD</t>
  </si>
  <si>
    <t>0.2, 0.5 (this is raw score)</t>
  </si>
  <si>
    <t>CADD_raw_rankscore</t>
  </si>
  <si>
    <t>DANN (typo in portal)</t>
  </si>
  <si>
    <t>0.2, 0.5</t>
  </si>
  <si>
    <t>DANN_rankscore</t>
  </si>
  <si>
    <t>LRT</t>
  </si>
  <si>
    <t>Deleterious, Neutral</t>
  </si>
  <si>
    <t>LRT_pred</t>
  </si>
  <si>
    <t>REVEL</t>
  </si>
  <si>
    <t>REVEL_rankscore</t>
  </si>
  <si>
    <t>Frequency</t>
  </si>
  <si>
    <t>Kids First Participant Frequency</t>
  </si>
  <si>
    <t>0.01, 0.05</t>
  </si>
  <si>
    <t>Gnomad Genome 2.1</t>
  </si>
  <si>
    <t>gnomad_genomes_2_1</t>
  </si>
  <si>
    <t>Gnomad Genome 3.0</t>
  </si>
  <si>
    <t>gnomad_genomes_3_0</t>
  </si>
  <si>
    <t>Gnomad Genome 3.1</t>
  </si>
  <si>
    <t>gnomad_genomes_3_1_1</t>
  </si>
  <si>
    <t>Gnomad Exome 2.1</t>
  </si>
  <si>
    <t>gnomad_exomes_2_1</t>
  </si>
  <si>
    <t>TopMed</t>
  </si>
  <si>
    <t>topmed</t>
  </si>
  <si>
    <t>1000 Genomes</t>
  </si>
  <si>
    <t>1k_genomes</t>
  </si>
  <si>
    <t>Study Code</t>
  </si>
  <si>
    <t>KF-CHD, PBTA-CBTN</t>
  </si>
  <si>
    <t>studies</t>
  </si>
  <si>
    <t>short_code</t>
  </si>
  <si>
    <t>Zygosity</t>
  </si>
  <si>
    <t>Homozygous, Heterozygous</t>
  </si>
  <si>
    <t>occurrences</t>
  </si>
  <si>
    <t>zygosity</t>
  </si>
  <si>
    <t>Transmission</t>
  </si>
  <si>
    <t>Autosomal Dominant, X Linked Recessive</t>
  </si>
  <si>
    <t>transmission</t>
  </si>
  <si>
    <r>
      <t xml:space="preserve">*: Requires reading in Variant WorkBench table using </t>
    </r>
    <r>
      <rPr>
        <i/>
        <u/>
        <sz val="10"/>
        <color theme="1"/>
        <rFont val="Arial"/>
        <family val="2"/>
        <scheme val="minor"/>
      </rPr>
      <t>xxx=spark.read.parquet('xxx')</t>
    </r>
    <r>
      <rPr>
        <i/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scheme val="minor"/>
      </rPr>
      <t xml:space="preserve">and importing built in functions available for DataFrame operations using </t>
    </r>
    <r>
      <rPr>
        <i/>
        <u/>
        <sz val="10"/>
        <color theme="1"/>
        <rFont val="Arial"/>
        <family val="2"/>
        <scheme val="minor"/>
      </rPr>
      <t>import pyspark.sql.functions as F</t>
    </r>
  </si>
  <si>
    <t>frequencies</t>
  </si>
  <si>
    <t>omim_gene_set, hpo_gene_set</t>
  </si>
  <si>
    <t>symbol</t>
  </si>
  <si>
    <t>omim_gene_set.select('symbol')</t>
  </si>
  <si>
    <t>variants.where(F.col('variant_class') == 'SNV')</t>
  </si>
  <si>
    <t>consequences.where(F.col('consequences') == 'Missense Variant')</t>
  </si>
  <si>
    <t>consequences.where(F.col('biotype') == 'Protein Coding')</t>
  </si>
  <si>
    <t>orphanet_gene_set.where(F.col('name') == 'Retinitis pigmentosa')</t>
  </si>
  <si>
    <t>omim_gene_set.where(F.col('name') == 'Duchenne muscular dystrophy')</t>
  </si>
  <si>
    <t>ddd_gene_set.where(F.col('disease_name') == 'INTELLECTUAL DISABILITY')</t>
  </si>
  <si>
    <t>clinvar.where(F.col('clin_sig') == 'Pathogenic')</t>
  </si>
  <si>
    <t>consequences.where(F.col('impact') == 'HIGH')</t>
  </si>
  <si>
    <t>cosmic_gene_set</t>
  </si>
  <si>
    <t>cancer_syndrome</t>
  </si>
  <si>
    <t>hpo_gene_set</t>
  </si>
  <si>
    <t>Variant External Reference</t>
  </si>
  <si>
    <t>dbSNP, ClinVar</t>
  </si>
  <si>
    <t>dbsnp_id, clinvar_id</t>
  </si>
  <si>
    <t>variants.where(F.col('dbsnp_id').isNotNull())</t>
  </si>
  <si>
    <t>variants.where(F.col('chromosome') == '1')</t>
  </si>
  <si>
    <t>variants.where(F.col('start') == '10003')</t>
  </si>
  <si>
    <t>hpo_gene_set.where(F.col('symbol').isNotNull())</t>
  </si>
  <si>
    <t>gene_symbol</t>
  </si>
  <si>
    <t>orphanet_gene_set.where(F.col('gene_symbol').isNotNull())</t>
  </si>
  <si>
    <t>ddd_gene_set.where(F.col('symbol').isNotNull())</t>
  </si>
  <si>
    <t>cosmic_gene_set.where(F.col('symbol').isNotNull())</t>
  </si>
  <si>
    <t>cosmic_gene_set.where(F.col('tumour_types_germline') == 'Ovarian')</t>
  </si>
  <si>
    <t>hpo_gene_set.where((F.col('hpo_term_name') == 'Intellectual disability') &amp; (F.col('hpo_term_id') == 'HP:0001249'))</t>
  </si>
  <si>
    <t>variants.where(vrt.frequencies.lower_bound_kf.af ==0.01')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</si>
</sst>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,\ d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1" fillId="0" borderId="1" xfId="0" applyFont="1" applyBorder="1"/>
    <xf numFmtId="0" fontId="0" fillId="0" borderId="1" xfId="0" applyBorder="1"/>
    <xf numFmtId="0" fontId="9" fillId="0" borderId="0" xfId="0" applyFont="1"/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9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0" fillId="0" borderId="2" xfId="0" applyFont="1" applyBorder="1" applyAlignment="1">
      <alignment wrapText="1"/>
    </xf>
    <xf numFmtId="0" fontId="10" fillId="0" borderId="0" xfId="0" applyFont="1"/>
    <xf numFmtId="0" fontId="10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8"/>
  <sheetViews>
    <sheetView tabSelected="1" topLeftCell="C13" workbookViewId="0">
      <selection activeCell="F27" sqref="F27"/>
    </sheetView>
  </sheetViews>
  <sheetFormatPr defaultColWidth="12.6328125" defaultRowHeight="15.75" customHeight="1" x14ac:dyDescent="0.25"/>
  <cols>
    <col min="1" max="1" width="20.81640625" customWidth="1"/>
    <col min="2" max="2" width="26.6328125" bestFit="1" customWidth="1"/>
    <col min="3" max="3" width="57.54296875" bestFit="1" customWidth="1"/>
    <col min="4" max="4" width="26.1796875" bestFit="1" customWidth="1"/>
    <col min="5" max="5" width="29.453125" bestFit="1" customWidth="1"/>
    <col min="6" max="6" width="64.81640625" bestFit="1" customWidth="1"/>
    <col min="7" max="26" width="19.90625" customWidth="1"/>
  </cols>
  <sheetData>
    <row r="1" spans="1:27" s="4" customFormat="1" ht="13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27" ht="12.5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7" t="s">
        <v>100</v>
      </c>
    </row>
    <row r="3" spans="1:27" ht="13" thickBot="1" x14ac:dyDescent="0.3">
      <c r="A3" s="1" t="s">
        <v>6</v>
      </c>
      <c r="B3" s="1" t="s">
        <v>11</v>
      </c>
      <c r="C3" s="1" t="s">
        <v>12</v>
      </c>
      <c r="D3" s="1" t="s">
        <v>13</v>
      </c>
      <c r="E3" s="1" t="s">
        <v>13</v>
      </c>
      <c r="F3" s="7" t="s">
        <v>101</v>
      </c>
    </row>
    <row r="4" spans="1:27" ht="13" thickBot="1" x14ac:dyDescent="0.3">
      <c r="A4" s="13" t="s">
        <v>6</v>
      </c>
      <c r="B4" s="13" t="s">
        <v>111</v>
      </c>
      <c r="C4" s="13" t="s">
        <v>112</v>
      </c>
      <c r="D4" s="13" t="s">
        <v>9</v>
      </c>
      <c r="E4" s="13" t="s">
        <v>113</v>
      </c>
      <c r="F4" s="13" t="s">
        <v>114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2.5" x14ac:dyDescent="0.25">
      <c r="A5" s="1" t="s">
        <v>6</v>
      </c>
      <c r="B5" s="1" t="s">
        <v>14</v>
      </c>
      <c r="C5" s="8">
        <v>44928</v>
      </c>
      <c r="D5" s="7" t="s">
        <v>9</v>
      </c>
      <c r="E5" s="1" t="s">
        <v>15</v>
      </c>
      <c r="F5" s="7" t="s">
        <v>115</v>
      </c>
    </row>
    <row r="6" spans="1:27" ht="12.5" x14ac:dyDescent="0.25">
      <c r="A6" s="1" t="s">
        <v>6</v>
      </c>
      <c r="B6" s="1" t="s">
        <v>16</v>
      </c>
      <c r="C6" s="1" t="s">
        <v>17</v>
      </c>
      <c r="D6" s="1" t="s">
        <v>9</v>
      </c>
      <c r="E6" s="1" t="s">
        <v>18</v>
      </c>
      <c r="F6" s="7" t="s">
        <v>116</v>
      </c>
    </row>
    <row r="7" spans="1:27" ht="12.5" x14ac:dyDescent="0.25">
      <c r="A7" s="1" t="s">
        <v>19</v>
      </c>
      <c r="B7" s="1" t="s">
        <v>20</v>
      </c>
      <c r="C7" s="1" t="s">
        <v>21</v>
      </c>
      <c r="D7" s="1" t="s">
        <v>13</v>
      </c>
      <c r="E7" s="1" t="s">
        <v>22</v>
      </c>
      <c r="F7" s="7" t="s">
        <v>102</v>
      </c>
    </row>
    <row r="8" spans="1:27" ht="13" thickBot="1" x14ac:dyDescent="0.3">
      <c r="A8" s="1" t="s">
        <v>19</v>
      </c>
      <c r="B8" s="1" t="s">
        <v>23</v>
      </c>
      <c r="C8" s="1" t="s">
        <v>24</v>
      </c>
      <c r="D8" s="7" t="s">
        <v>97</v>
      </c>
      <c r="E8" s="7" t="s">
        <v>98</v>
      </c>
      <c r="F8" s="7" t="s">
        <v>99</v>
      </c>
    </row>
    <row r="9" spans="1:27" ht="13" thickBot="1" x14ac:dyDescent="0.3">
      <c r="A9" s="13" t="s">
        <v>19</v>
      </c>
      <c r="B9" s="13" t="s">
        <v>23</v>
      </c>
      <c r="C9" s="13" t="s">
        <v>28</v>
      </c>
      <c r="D9" s="13" t="s">
        <v>110</v>
      </c>
      <c r="E9" s="13" t="s">
        <v>98</v>
      </c>
      <c r="F9" s="13" t="s">
        <v>117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3" thickBot="1" x14ac:dyDescent="0.3">
      <c r="A10" s="13" t="s">
        <v>19</v>
      </c>
      <c r="B10" s="13" t="s">
        <v>23</v>
      </c>
      <c r="C10" s="13" t="s">
        <v>31</v>
      </c>
      <c r="D10" s="13" t="s">
        <v>33</v>
      </c>
      <c r="E10" s="13" t="s">
        <v>118</v>
      </c>
      <c r="F10" s="15" t="s">
        <v>119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3" thickBot="1" x14ac:dyDescent="0.3">
      <c r="A11" s="13" t="s">
        <v>19</v>
      </c>
      <c r="B11" s="13" t="s">
        <v>23</v>
      </c>
      <c r="C11" s="13" t="s">
        <v>38</v>
      </c>
      <c r="D11" s="13" t="s">
        <v>40</v>
      </c>
      <c r="E11" s="13" t="s">
        <v>98</v>
      </c>
      <c r="F11" s="13" t="s">
        <v>120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3" thickBot="1" x14ac:dyDescent="0.3">
      <c r="A12" s="13" t="s">
        <v>19</v>
      </c>
      <c r="B12" s="13" t="s">
        <v>23</v>
      </c>
      <c r="C12" s="13" t="s">
        <v>25</v>
      </c>
      <c r="D12" s="13" t="s">
        <v>108</v>
      </c>
      <c r="E12" s="13" t="s">
        <v>98</v>
      </c>
      <c r="F12" s="15" t="s">
        <v>121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2.5" x14ac:dyDescent="0.25">
      <c r="A13" s="1" t="s">
        <v>19</v>
      </c>
      <c r="B13" s="1" t="s">
        <v>25</v>
      </c>
      <c r="C13" s="1" t="s">
        <v>26</v>
      </c>
      <c r="D13" s="7" t="s">
        <v>108</v>
      </c>
      <c r="E13" s="1" t="s">
        <v>109</v>
      </c>
      <c r="F13" s="14" t="s">
        <v>122</v>
      </c>
    </row>
    <row r="14" spans="1:27" ht="12.5" x14ac:dyDescent="0.25">
      <c r="A14" s="1" t="s">
        <v>19</v>
      </c>
      <c r="B14" s="1" t="s">
        <v>28</v>
      </c>
      <c r="C14" s="1" t="s">
        <v>29</v>
      </c>
      <c r="D14" s="7" t="s">
        <v>110</v>
      </c>
      <c r="E14" s="1" t="s">
        <v>30</v>
      </c>
      <c r="F14" s="14" t="s">
        <v>123</v>
      </c>
    </row>
    <row r="15" spans="1:27" ht="15" customHeight="1" x14ac:dyDescent="0.25">
      <c r="A15" s="1" t="s">
        <v>19</v>
      </c>
      <c r="B15" s="1" t="s">
        <v>31</v>
      </c>
      <c r="C15" s="1" t="s">
        <v>32</v>
      </c>
      <c r="D15" s="1" t="s">
        <v>33</v>
      </c>
      <c r="E15" s="1" t="s">
        <v>34</v>
      </c>
      <c r="F15" s="7" t="s">
        <v>103</v>
      </c>
    </row>
    <row r="16" spans="1:27" ht="12.5" x14ac:dyDescent="0.25">
      <c r="A16" s="1" t="s">
        <v>19</v>
      </c>
      <c r="B16" s="1" t="s">
        <v>35</v>
      </c>
      <c r="C16" s="1" t="s">
        <v>36</v>
      </c>
      <c r="D16" s="1" t="s">
        <v>37</v>
      </c>
      <c r="E16" s="1" t="s">
        <v>34</v>
      </c>
      <c r="F16" s="7" t="s">
        <v>104</v>
      </c>
    </row>
    <row r="17" spans="1:6" ht="12.5" x14ac:dyDescent="0.25">
      <c r="A17" s="1" t="s">
        <v>19</v>
      </c>
      <c r="B17" s="1" t="s">
        <v>38</v>
      </c>
      <c r="C17" s="1" t="s">
        <v>39</v>
      </c>
      <c r="D17" s="1" t="s">
        <v>40</v>
      </c>
      <c r="E17" s="1" t="s">
        <v>41</v>
      </c>
      <c r="F17" s="7" t="s">
        <v>105</v>
      </c>
    </row>
    <row r="18" spans="1:6" ht="12.5" x14ac:dyDescent="0.25">
      <c r="A18" s="1" t="s">
        <v>42</v>
      </c>
      <c r="B18" s="1" t="s">
        <v>43</v>
      </c>
      <c r="C18" s="1" t="s">
        <v>44</v>
      </c>
      <c r="D18" s="1" t="s">
        <v>45</v>
      </c>
      <c r="E18" s="1" t="s">
        <v>46</v>
      </c>
      <c r="F18" s="7" t="s">
        <v>106</v>
      </c>
    </row>
    <row r="19" spans="1:6" ht="12.5" x14ac:dyDescent="0.25">
      <c r="A19" s="1" t="s">
        <v>42</v>
      </c>
      <c r="B19" s="1" t="s">
        <v>47</v>
      </c>
      <c r="C19" s="1" t="s">
        <v>48</v>
      </c>
      <c r="D19" s="1" t="s">
        <v>13</v>
      </c>
      <c r="E19" s="1" t="s">
        <v>49</v>
      </c>
      <c r="F19" s="7" t="s">
        <v>107</v>
      </c>
    </row>
    <row r="20" spans="1:6" ht="12.5" x14ac:dyDescent="0.25">
      <c r="A20" s="1" t="s">
        <v>42</v>
      </c>
      <c r="B20" s="1" t="s">
        <v>50</v>
      </c>
      <c r="C20" s="1" t="s">
        <v>51</v>
      </c>
      <c r="D20" s="1" t="s">
        <v>13</v>
      </c>
      <c r="E20" s="1" t="s">
        <v>52</v>
      </c>
      <c r="F20" s="1" t="str">
        <f ca="1">IFERROR(__xludf.DUMMYFUNCTION("concatenate(D16,"".where(F.col('"",E16,""') == '"",query(split(C16,"", "",false),""where Col1""),""')"")"),"consequences.where(F.col('SIFT_pred') == 'Damaging')")</f>
        <v>consequences.where(F.col('SIFT_pred') == 'Damaging')</v>
      </c>
    </row>
    <row r="21" spans="1:6" ht="12.5" x14ac:dyDescent="0.25">
      <c r="A21" s="1" t="s">
        <v>42</v>
      </c>
      <c r="B21" s="1" t="s">
        <v>53</v>
      </c>
      <c r="C21" s="1" t="s">
        <v>54</v>
      </c>
      <c r="D21" s="1" t="s">
        <v>13</v>
      </c>
      <c r="E21" s="1" t="s">
        <v>55</v>
      </c>
      <c r="F21" s="1" t="str">
        <f ca="1">IFERROR(__xludf.DUMMYFUNCTION("concatenate(D17,"".where(F.col('"",E17,""') == '"",query(split(C17,"", "",false),""where Col1""),""')"")"),"consequences.where(F.col('Polyphen2_HVAR_pred') == 'Probably Damaging')")</f>
        <v>consequences.where(F.col('Polyphen2_HVAR_pred') == 'Probably Damaging')</v>
      </c>
    </row>
    <row r="22" spans="1:6" ht="12.5" x14ac:dyDescent="0.25">
      <c r="A22" s="1" t="s">
        <v>42</v>
      </c>
      <c r="B22" s="1" t="s">
        <v>56</v>
      </c>
      <c r="C22" s="1" t="s">
        <v>51</v>
      </c>
      <c r="D22" s="1" t="s">
        <v>13</v>
      </c>
      <c r="E22" s="1" t="s">
        <v>57</v>
      </c>
      <c r="F22" s="1" t="str">
        <f ca="1">IFERROR(__xludf.DUMMYFUNCTION("concatenate(D18,"".where(F.col('"",E18,""') == '"",query(split(C18,"", "",false),""where Col1""),""')"")"),"consequences.where(F.col('FATHMM_pred') == 'Damaging')")</f>
        <v>consequences.where(F.col('FATHMM_pred') == 'Damaging')</v>
      </c>
    </row>
    <row r="23" spans="1:6" ht="12.5" x14ac:dyDescent="0.25">
      <c r="A23" s="1" t="s">
        <v>42</v>
      </c>
      <c r="B23" s="1" t="s">
        <v>58</v>
      </c>
      <c r="C23" s="1" t="s">
        <v>59</v>
      </c>
      <c r="D23" s="1" t="s">
        <v>13</v>
      </c>
      <c r="E23" s="1" t="s">
        <v>60</v>
      </c>
      <c r="F23" s="1" t="str">
        <f ca="1">IFERROR(__xludf.DUMMYFUNCTION("concatenate(D19,"".where(F.col('"",E19,""') == '"",query(split(C19,"", "",false),""where Col1""),""')"")"),"consequences.where(F.col('CADD_raw_rankscore') == '0.2')")</f>
        <v>consequences.where(F.col('CADD_raw_rankscore') == '0.2')</v>
      </c>
    </row>
    <row r="24" spans="1:6" ht="12.5" x14ac:dyDescent="0.25">
      <c r="A24" s="1" t="s">
        <v>42</v>
      </c>
      <c r="B24" s="1" t="s">
        <v>61</v>
      </c>
      <c r="C24" s="1" t="s">
        <v>62</v>
      </c>
      <c r="D24" s="1" t="s">
        <v>13</v>
      </c>
      <c r="E24" s="1" t="s">
        <v>63</v>
      </c>
      <c r="F24" s="1" t="str">
        <f ca="1">IFERROR(__xludf.DUMMYFUNCTION("concatenate(D20,"".where(F.col('"",E20,""') == '"",query(split(C20,"", "",false),""where Col1""),""')"")"),"consequences.where(F.col('DANN_rankscore') == '0.2')")</f>
        <v>consequences.where(F.col('DANN_rankscore') == '0.2')</v>
      </c>
    </row>
    <row r="25" spans="1:6" ht="12.5" x14ac:dyDescent="0.25">
      <c r="A25" s="1" t="s">
        <v>42</v>
      </c>
      <c r="B25" s="1" t="s">
        <v>64</v>
      </c>
      <c r="C25" s="1" t="s">
        <v>65</v>
      </c>
      <c r="D25" s="1" t="s">
        <v>13</v>
      </c>
      <c r="E25" s="1" t="s">
        <v>66</v>
      </c>
      <c r="F25" s="1" t="str">
        <f ca="1">IFERROR(__xludf.DUMMYFUNCTION("concatenate(D21,"".where(F.col('"",E21,""') == '"",query(split(C21,"", "",false),""where Col1""),""')"")"),"consequences.where(F.col('LRT_pred') == 'Deleterious')")</f>
        <v>consequences.where(F.col('LRT_pred') == 'Deleterious')</v>
      </c>
    </row>
    <row r="26" spans="1:6" ht="12.5" x14ac:dyDescent="0.25">
      <c r="A26" s="1" t="s">
        <v>42</v>
      </c>
      <c r="B26" s="1" t="s">
        <v>67</v>
      </c>
      <c r="C26" s="1" t="s">
        <v>62</v>
      </c>
      <c r="D26" s="1" t="s">
        <v>13</v>
      </c>
      <c r="E26" s="1" t="s">
        <v>68</v>
      </c>
      <c r="F26" s="1" t="str">
        <f ca="1">IFERROR(__xludf.DUMMYFUNCTION("concatenate(D22,"".where(F.col('"",E22,""') == '"",query(split(C22,"", "",false),""where Col1""),""')"")"),"consequences.where(F.col('REVEL_rankscore') == '0.2')")</f>
        <v>consequences.where(F.col('REVEL_rankscore') == '0.2')</v>
      </c>
    </row>
    <row r="27" spans="1:6" ht="12.5" x14ac:dyDescent="0.25">
      <c r="A27" s="1" t="s">
        <v>69</v>
      </c>
      <c r="B27" s="1" t="s">
        <v>70</v>
      </c>
      <c r="C27" s="9" t="s">
        <v>71</v>
      </c>
      <c r="D27" s="10" t="s">
        <v>9</v>
      </c>
      <c r="E27" s="7" t="s">
        <v>96</v>
      </c>
      <c r="F27" s="14" t="s">
        <v>124</v>
      </c>
    </row>
    <row r="28" spans="1:6" ht="12.5" x14ac:dyDescent="0.25">
      <c r="A28" s="1" t="s">
        <v>69</v>
      </c>
      <c r="B28" s="1" t="s">
        <v>72</v>
      </c>
      <c r="C28" s="9" t="s">
        <v>71</v>
      </c>
      <c r="D28" s="1" t="s">
        <v>9</v>
      </c>
      <c r="E28" s="1" t="s">
        <v>73</v>
      </c>
      <c r="F28" s="1" t="str">
        <f ca="1">IFERROR(__xludf.DUMMYFUNCTION("concatenate(D24,"".where(F.col('"",E24,""') == '"",query(split(C24,"", "",false),""where Col1""),""')"")"),"variants.where(F.col('gnomad_genomes_2_1') == '0.01')")</f>
        <v>variants.where(F.col('gnomad_genomes_2_1') == '0.01')</v>
      </c>
    </row>
    <row r="29" spans="1:6" ht="12.5" x14ac:dyDescent="0.25">
      <c r="A29" s="1" t="s">
        <v>69</v>
      </c>
      <c r="B29" s="1" t="s">
        <v>74</v>
      </c>
      <c r="C29" s="9" t="s">
        <v>71</v>
      </c>
      <c r="D29" s="1" t="s">
        <v>9</v>
      </c>
      <c r="E29" s="1" t="s">
        <v>75</v>
      </c>
      <c r="F29" s="1" t="str">
        <f ca="1">IFERROR(__xludf.DUMMYFUNCTION("concatenate(D25,"".where(F.col('"",E25,""') == '"",query(split(C25,"", "",false),""where Col1""),""')"")"),"variants.where(F.col('gnomad_genomes_3_0') == '0.01')")</f>
        <v>variants.where(F.col('gnomad_genomes_3_0') == '0.01')</v>
      </c>
    </row>
    <row r="30" spans="1:6" ht="12.5" x14ac:dyDescent="0.25">
      <c r="A30" s="1" t="s">
        <v>69</v>
      </c>
      <c r="B30" s="1" t="s">
        <v>76</v>
      </c>
      <c r="C30" s="9" t="s">
        <v>71</v>
      </c>
      <c r="D30" s="1" t="s">
        <v>9</v>
      </c>
      <c r="E30" s="1" t="s">
        <v>77</v>
      </c>
      <c r="F30" s="1" t="str">
        <f ca="1">IFERROR(__xludf.DUMMYFUNCTION("concatenate(D26,"".where(F.col('"",E26,""') == '"",query(split(C26,"", "",false),""where Col1""),""')"")"),"variants.where(F.col('gnomad_genomes_3_1_1') == '0.01')")</f>
        <v>variants.where(F.col('gnomad_genomes_3_1_1') == '0.01')</v>
      </c>
    </row>
    <row r="31" spans="1:6" ht="12.5" x14ac:dyDescent="0.25">
      <c r="A31" s="1" t="s">
        <v>69</v>
      </c>
      <c r="B31" s="1" t="s">
        <v>78</v>
      </c>
      <c r="C31" s="9" t="s">
        <v>71</v>
      </c>
      <c r="D31" s="1" t="s">
        <v>9</v>
      </c>
      <c r="E31" s="1" t="s">
        <v>79</v>
      </c>
      <c r="F31" s="1" t="str">
        <f ca="1">IFERROR(__xludf.DUMMYFUNCTION("concatenate(D27,"".where(F.col('"",E27,""') == '"",query(split(C27,"", "",false),""where Col1""),""')"")"),"variants.where(F.col('gnomad_exomes_2_1') == '0.01')")</f>
        <v>variants.where(F.col('gnomad_exomes_2_1') == '0.01')</v>
      </c>
    </row>
    <row r="32" spans="1:6" ht="12.5" x14ac:dyDescent="0.25">
      <c r="A32" s="1" t="s">
        <v>69</v>
      </c>
      <c r="B32" s="1" t="s">
        <v>80</v>
      </c>
      <c r="C32" s="9" t="s">
        <v>71</v>
      </c>
      <c r="D32" s="1" t="s">
        <v>9</v>
      </c>
      <c r="E32" s="1" t="s">
        <v>81</v>
      </c>
      <c r="F32" s="1" t="str">
        <f ca="1">IFERROR(__xludf.DUMMYFUNCTION("concatenate(D28,"".where(F.col('"",E28,""') == '"",query(split(C28,"", "",false),""where Col1""),""')"")"),"variants.where(F.col('topmed') == '0.01')")</f>
        <v>variants.where(F.col('topmed') == '0.01')</v>
      </c>
    </row>
    <row r="33" spans="1:6" ht="12.5" x14ac:dyDescent="0.25">
      <c r="A33" s="1" t="s">
        <v>69</v>
      </c>
      <c r="B33" s="1" t="s">
        <v>82</v>
      </c>
      <c r="C33" s="1" t="s">
        <v>71</v>
      </c>
      <c r="D33" s="1" t="s">
        <v>9</v>
      </c>
      <c r="E33" s="1" t="s">
        <v>83</v>
      </c>
      <c r="F33" s="1" t="str">
        <f ca="1">IFERROR(__xludf.DUMMYFUNCTION("concatenate(D29,"".where(F.col('"",E29,""') == '"",query(split(C29,"", "",false),""where Col1""),""')"")"),"variants.where(F.col('1k_genomes') == '0.01')")</f>
        <v>variants.where(F.col('1k_genomes') == '0.01')</v>
      </c>
    </row>
    <row r="34" spans="1:6" ht="12.5" x14ac:dyDescent="0.25">
      <c r="A34" s="1" t="s">
        <v>27</v>
      </c>
      <c r="B34" s="1" t="s">
        <v>84</v>
      </c>
      <c r="C34" s="1" t="s">
        <v>85</v>
      </c>
      <c r="D34" s="1" t="s">
        <v>86</v>
      </c>
      <c r="E34" s="1" t="s">
        <v>87</v>
      </c>
      <c r="F34" s="1" t="str">
        <f ca="1">IFERROR(__xludf.DUMMYFUNCTION("concatenate(D30,"".where(F.col('"",E30,""') == '"",query(split(C30,"", "",false),""where Col1""),""')"")"),"studies.where(F.col('short_code') == 'KF-CHD')")</f>
        <v>studies.where(F.col('short_code') == 'KF-CHD')</v>
      </c>
    </row>
    <row r="35" spans="1:6" ht="12.5" x14ac:dyDescent="0.25">
      <c r="A35" s="1" t="s">
        <v>27</v>
      </c>
      <c r="B35" s="1" t="s">
        <v>88</v>
      </c>
      <c r="C35" s="1" t="s">
        <v>89</v>
      </c>
      <c r="D35" s="1" t="s">
        <v>90</v>
      </c>
      <c r="E35" s="1" t="s">
        <v>91</v>
      </c>
      <c r="F35" s="1" t="str">
        <f ca="1">IFERROR(__xludf.DUMMYFUNCTION("concatenate(D31,"".where(F.col('"",E31,""') == '"",query(split(C31,"", "",false),""where Col1""),""')"")"),"occurrences.where(F.col('zygosity') == 'Homozygous')")</f>
        <v>occurrences.where(F.col('zygosity') == 'Homozygous')</v>
      </c>
    </row>
    <row r="36" spans="1:6" s="6" customFormat="1" ht="12.5" x14ac:dyDescent="0.25">
      <c r="A36" s="5" t="s">
        <v>27</v>
      </c>
      <c r="B36" s="5" t="s">
        <v>92</v>
      </c>
      <c r="C36" s="5" t="s">
        <v>93</v>
      </c>
      <c r="D36" s="5" t="s">
        <v>90</v>
      </c>
      <c r="E36" s="5" t="s">
        <v>94</v>
      </c>
      <c r="F36" s="5" t="str">
        <f ca="1">IFERROR(__xludf.DUMMYFUNCTION("concatenate(D32,"".where(F.col('"",E32,""') == '"",query(split(C32,"", "",false),""where Col1""),""')"")"),"occurrences.where(F.col('transmission') == 'Autosomal Dominant')")</f>
        <v>occurrences.where(F.col('transmission') == 'Autosomal Dominant')</v>
      </c>
    </row>
    <row r="37" spans="1:6" ht="12.5" x14ac:dyDescent="0.25"/>
    <row r="38" spans="1:6" ht="13" x14ac:dyDescent="0.3">
      <c r="A38" s="11" t="s">
        <v>95</v>
      </c>
      <c r="B38" s="12"/>
      <c r="C38" s="12"/>
      <c r="D38" s="12"/>
      <c r="E38" s="12"/>
    </row>
  </sheetData>
  <mergeCells count="1">
    <mergeCell ref="A38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Jared Rozowsky</cp:lastModifiedBy>
  <dcterms:modified xsi:type="dcterms:W3CDTF">2023-11-03T05:16:08Z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1df0a8-0ce3-470d-a401-f60ffde7cc9b_Enabled">
    <vt:lpwstr>true</vt:lpwstr>
  </property>
  <property fmtid="{D5CDD505-2E9C-101B-9397-08002B2CF9AE}" pid="3" name="MSIP_Label_f61df0a8-0ce3-470d-a401-f60ffde7cc9b_SetDate">
    <vt:lpwstr>2023-11-02T11:34:31Z</vt:lpwstr>
  </property>
  <property fmtid="{D5CDD505-2E9C-101B-9397-08002B2CF9AE}" pid="4" name="MSIP_Label_f61df0a8-0ce3-470d-a401-f60ffde7cc9b_Method">
    <vt:lpwstr>Standard</vt:lpwstr>
  </property>
  <property fmtid="{D5CDD505-2E9C-101B-9397-08002B2CF9AE}" pid="5" name="MSIP_Label_f61df0a8-0ce3-470d-a401-f60ffde7cc9b_Name">
    <vt:lpwstr>Internal</vt:lpwstr>
  </property>
  <property fmtid="{D5CDD505-2E9C-101B-9397-08002B2CF9AE}" pid="6" name="MSIP_Label_f61df0a8-0ce3-470d-a401-f60ffde7cc9b_SiteId">
    <vt:lpwstr>bdc04cb6-6081-4085-9f45-272ce4c05ea5</vt:lpwstr>
  </property>
  <property fmtid="{D5CDD505-2E9C-101B-9397-08002B2CF9AE}" pid="7" name="MSIP_Label_f61df0a8-0ce3-470d-a401-f60ffde7cc9b_ActionId">
    <vt:lpwstr>6f0c6d2c-5d2c-4533-9c83-62490c9538c9</vt:lpwstr>
  </property>
  <property fmtid="{D5CDD505-2E9C-101B-9397-08002B2CF9AE}" pid="8" name="MSIP_Label_f61df0a8-0ce3-470d-a401-f60ffde7cc9b_ContentBits">
    <vt:lpwstr>0</vt:lpwstr>
  </property>
</Properties>
</file>