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dams\Python\gatwareP3(edit)\"/>
    </mc:Choice>
  </mc:AlternateContent>
  <xr:revisionPtr revIDLastSave="0" documentId="13_ncr:1_{2F49C89C-8CE3-427B-B4ED-6353962E568E}" xr6:coauthVersionLast="47" xr6:coauthVersionMax="47" xr10:uidLastSave="{00000000-0000-0000-0000-000000000000}"/>
  <bookViews>
    <workbookView xWindow="7848" yWindow="2292" windowWidth="12204" windowHeight="9252" tabRatio="357" xr2:uid="{00000000-000D-0000-FFFF-FFFF00000000}"/>
  </bookViews>
  <sheets>
    <sheet name="Sheet1" sheetId="1" r:id="rId1"/>
    <sheet name="Move Worksheet" sheetId="4" r:id="rId2"/>
  </sheets>
  <externalReferences>
    <externalReference r:id="rId3"/>
  </externalReferences>
  <definedNames>
    <definedName name="g">'[1]Conveyor Feed-up'!$B$3</definedName>
    <definedName name="_xlnm.Print_Area" localSheetId="0">Sheet1!$C$5:$U$24</definedName>
    <definedName name="solver_adj" localSheetId="1" hidden="1">'Move Worksheet'!$B$9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'Move Worksheet'!$B$9</definedName>
    <definedName name="solver_lhs2" localSheetId="1" hidden="1">'Move Worksheet'!$B$9</definedName>
    <definedName name="solver_lin" localSheetId="1" hidden="1">2</definedName>
    <definedName name="solver_neg" localSheetId="1" hidden="1">2</definedName>
    <definedName name="solver_num" localSheetId="1" hidden="1">1</definedName>
    <definedName name="solver_nwt" localSheetId="1" hidden="1">1</definedName>
    <definedName name="solver_opt" localSheetId="1" hidden="1">'Move Worksheet'!$C$6</definedName>
    <definedName name="solver_pre" localSheetId="1" hidden="1">0.000001</definedName>
    <definedName name="solver_rel1" localSheetId="1" hidden="1">2</definedName>
    <definedName name="solver_rel2" localSheetId="1" hidden="1">2</definedName>
    <definedName name="solver_rhs1" localSheetId="1" hidden="1">0</definedName>
    <definedName name="solver_rhs2" localSheetId="1" hidden="1">0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Tacc">[1]Sheet2!$D$11</definedName>
    <definedName name="Tdecel">[1]Sheet2!$D$17</definedName>
    <definedName name="Trun">[1]Sheet2!$D$14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1" i="1"/>
  <c r="J39" i="1"/>
  <c r="D39" i="1"/>
  <c r="J38" i="1"/>
  <c r="D38" i="1"/>
  <c r="J22" i="1"/>
  <c r="J18" i="1"/>
  <c r="N2" i="1"/>
  <c r="M3" i="1"/>
  <c r="K3" i="1"/>
  <c r="G41" i="1"/>
  <c r="G35" i="1"/>
  <c r="G2" i="1"/>
  <c r="H1" i="1"/>
  <c r="M4" i="1"/>
  <c r="N4" i="1"/>
  <c r="O4" i="1"/>
  <c r="N3" i="1"/>
  <c r="O3" i="1"/>
  <c r="O2" i="1"/>
  <c r="K2" i="1"/>
  <c r="E1" i="1"/>
  <c r="I1" i="1"/>
  <c r="F2" i="1"/>
  <c r="H3" i="1"/>
  <c r="I3" i="1"/>
  <c r="J3" i="1"/>
  <c r="G4" i="1"/>
  <c r="H4" i="1"/>
  <c r="I4" i="1"/>
  <c r="J4" i="1"/>
  <c r="E2" i="1"/>
  <c r="P4" i="1"/>
  <c r="L1" i="1"/>
  <c r="O1" i="1"/>
  <c r="P1" i="1"/>
  <c r="P2" i="1"/>
  <c r="P3" i="1"/>
  <c r="N1" i="1"/>
  <c r="N2" i="4"/>
  <c r="C4" i="4"/>
  <c r="G4" i="4"/>
  <c r="M4" i="4"/>
  <c r="Q4" i="4"/>
  <c r="C5" i="4"/>
  <c r="M5" i="4"/>
  <c r="C6" i="4"/>
  <c r="B14" i="4"/>
  <c r="G6" i="4"/>
  <c r="M7" i="4"/>
  <c r="M6" i="4"/>
  <c r="J14" i="4"/>
  <c r="M11" i="4"/>
  <c r="M14" i="4"/>
  <c r="M16" i="4"/>
  <c r="M15" i="4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M7" i="1"/>
  <c r="Q3" i="1"/>
  <c r="Q2" i="1"/>
  <c r="M1" i="1"/>
  <c r="N14" i="1"/>
  <c r="P14" i="1"/>
  <c r="O11" i="4"/>
  <c r="M12" i="4"/>
  <c r="T15" i="4"/>
  <c r="M13" i="4"/>
  <c r="O13" i="4"/>
  <c r="Q13" i="4"/>
  <c r="M10" i="4"/>
  <c r="O10" i="4"/>
  <c r="O12" i="4"/>
  <c r="Q12" i="4"/>
  <c r="T14" i="4"/>
  <c r="E3" i="1"/>
  <c r="E4" i="1"/>
  <c r="L2" i="1"/>
  <c r="J1" i="1"/>
  <c r="M2" i="1"/>
  <c r="K1" i="1"/>
  <c r="L4" i="1"/>
  <c r="K4" i="1"/>
  <c r="L3" i="1"/>
  <c r="F1" i="1"/>
  <c r="J2" i="1"/>
  <c r="I2" i="1"/>
  <c r="B8" i="4"/>
  <c r="B7" i="4"/>
  <c r="F7" i="4"/>
  <c r="B13" i="4"/>
  <c r="B9" i="4"/>
  <c r="B11" i="4"/>
  <c r="B10" i="4"/>
  <c r="B15" i="4"/>
  <c r="B16" i="4"/>
  <c r="B12" i="4"/>
  <c r="D14" i="4"/>
  <c r="D8" i="4"/>
  <c r="D10" i="4"/>
  <c r="D16" i="4"/>
  <c r="H2" i="1"/>
  <c r="G3" i="1" l="1"/>
  <c r="F4" i="1"/>
</calcChain>
</file>

<file path=xl/sharedStrings.xml><?xml version="1.0" encoding="utf-8"?>
<sst xmlns="http://schemas.openxmlformats.org/spreadsheetml/2006/main" count="134" uniqueCount="71">
  <si>
    <t>Initial</t>
  </si>
  <si>
    <t>Final</t>
  </si>
  <si>
    <t xml:space="preserve"> </t>
  </si>
  <si>
    <t>Metric Units</t>
  </si>
  <si>
    <t>English Units</t>
  </si>
  <si>
    <t>Single Axis Trapezoidal move</t>
  </si>
  <si>
    <t>X</t>
  </si>
  <si>
    <t>in</t>
  </si>
  <si>
    <t>V Max</t>
  </si>
  <si>
    <t>FPM</t>
  </si>
  <si>
    <t>g</t>
  </si>
  <si>
    <t>mm/s^2</t>
  </si>
  <si>
    <t>Calculator</t>
  </si>
  <si>
    <t>t</t>
  </si>
  <si>
    <t>sec</t>
  </si>
  <si>
    <t>Max Velocity (V)</t>
  </si>
  <si>
    <t>in/s</t>
  </si>
  <si>
    <t>mm/s</t>
  </si>
  <si>
    <t>%g</t>
  </si>
  <si>
    <t>Move Distance</t>
  </si>
  <si>
    <t>mm</t>
  </si>
  <si>
    <t>Max Acceleration</t>
  </si>
  <si>
    <t>in/s^2</t>
  </si>
  <si>
    <t>Max allowable Acceleration ( % g)</t>
  </si>
  <si>
    <t>i</t>
  </si>
  <si>
    <t xml:space="preserve">t1  </t>
  </si>
  <si>
    <t>Symmetrical Trap, no limitations</t>
  </si>
  <si>
    <t>Max Velocity</t>
  </si>
  <si>
    <t>N</t>
  </si>
  <si>
    <t>Time Steps</t>
  </si>
  <si>
    <t>t2</t>
  </si>
  <si>
    <t>X1</t>
  </si>
  <si>
    <t xml:space="preserve">t3 </t>
  </si>
  <si>
    <t>t1</t>
  </si>
  <si>
    <t>Xcv</t>
  </si>
  <si>
    <t>tcv</t>
  </si>
  <si>
    <t>m/min</t>
  </si>
  <si>
    <t>Cumulative Displacement</t>
  </si>
  <si>
    <t>X2</t>
  </si>
  <si>
    <t>t1 Acceleration</t>
  </si>
  <si>
    <t>g's</t>
  </si>
  <si>
    <t>i1</t>
  </si>
  <si>
    <t>t3 Acceleration</t>
  </si>
  <si>
    <t>Acceleration controlled, speed limited</t>
  </si>
  <si>
    <t>i2</t>
  </si>
  <si>
    <t>Non-Symmetrical Trap, no limitations (Type 2)</t>
  </si>
  <si>
    <t>Total Move time</t>
  </si>
  <si>
    <t>i3</t>
  </si>
  <si>
    <t>Cumulative Time</t>
  </si>
  <si>
    <t>Project Name:</t>
  </si>
  <si>
    <t>Active Profile:</t>
  </si>
  <si>
    <t>Additional Segment Ending Conditions</t>
  </si>
  <si>
    <t>List of Individual segments in current Profile</t>
  </si>
  <si>
    <t>************Do not move the cell locations*********</t>
  </si>
  <si>
    <t>Profile Building</t>
  </si>
  <si>
    <t>Time</t>
  </si>
  <si>
    <t>Displacement</t>
  </si>
  <si>
    <t>Velocity</t>
  </si>
  <si>
    <t>Acceleration</t>
  </si>
  <si>
    <t>Time Delta</t>
  </si>
  <si>
    <t>Plot Sequence</t>
  </si>
  <si>
    <t>Elapsed Time</t>
  </si>
  <si>
    <t>Npoints</t>
  </si>
  <si>
    <t>Profile Name</t>
  </si>
  <si>
    <t>X axis Basis (deg/mm/time)</t>
  </si>
  <si>
    <t>OutPut Control</t>
  </si>
  <si>
    <t>Incremental Time</t>
  </si>
  <si>
    <t>Incremental Displacement</t>
  </si>
  <si>
    <t>TestOne</t>
  </si>
  <si>
    <t>test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</si>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</sst>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"/>
    <numFmt numFmtId="165" formatCode="0.00000"/>
    <numFmt numFmtId="166" formatCode="0.0000"/>
    <numFmt numFmtId="167" formatCode="0.000"/>
    <numFmt numFmtId="168" formatCode="0.0"/>
    <numFmt numFmtId="169" formatCode="0.0%"/>
    <numFmt numFmtId="170" formatCode="0.000%"/>
  </numFmts>
  <fonts count="1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Georgia"/>
      <family val="1"/>
    </font>
    <font>
      <sz val="12"/>
      <name val="Georgia"/>
      <family val="1"/>
    </font>
    <font>
      <b/>
      <sz val="10"/>
      <name val="Georgia"/>
      <family val="1"/>
    </font>
    <font>
      <sz val="14"/>
      <color indexed="10"/>
      <name val="Georgia"/>
      <family val="1"/>
    </font>
    <font>
      <sz val="14"/>
      <color indexed="17"/>
      <name val="Georgia"/>
      <family val="1"/>
    </font>
    <font>
      <i/>
      <sz val="10"/>
      <name val="Georgia"/>
      <family val="1"/>
    </font>
    <font>
      <sz val="12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i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slantDashDot">
        <color indexed="64"/>
      </right>
      <top/>
      <bottom/>
      <diagonal/>
    </border>
    <border>
      <left/>
      <right/>
      <top style="slantDashDot">
        <color indexed="64"/>
      </top>
      <bottom/>
      <diagonal/>
    </border>
    <border>
      <left style="slantDashDot">
        <color indexed="64"/>
      </left>
      <right style="medium">
        <color indexed="64"/>
      </right>
      <top style="slantDashDot">
        <color indexed="64"/>
      </top>
      <bottom/>
      <diagonal/>
    </border>
    <border>
      <left style="medium">
        <color indexed="64"/>
      </left>
      <right/>
      <top style="slantDashDot">
        <color indexed="64"/>
      </top>
      <bottom style="thin">
        <color indexed="64"/>
      </bottom>
      <diagonal/>
    </border>
    <border>
      <left/>
      <right/>
      <top style="slantDashDot">
        <color indexed="64"/>
      </top>
      <bottom style="thin">
        <color indexed="64"/>
      </bottom>
      <diagonal/>
    </border>
    <border>
      <left/>
      <right style="medium">
        <color indexed="64"/>
      </right>
      <top style="slantDashDot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slantDashDot">
        <color indexed="64"/>
      </left>
      <right style="medium">
        <color indexed="64"/>
      </right>
      <top/>
      <bottom style="slantDashDot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/>
      <top/>
      <bottom style="slant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</borders>
  <cellStyleXfs count="3">
    <xf numFmtId="0" fontId="0" fillId="0" borderId="0"/>
    <xf numFmtId="0" fontId="14" fillId="0" borderId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5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3" fillId="0" borderId="1" xfId="0" applyFont="1" applyBorder="1"/>
    <xf numFmtId="0" fontId="4" fillId="0" borderId="7" xfId="0" applyFont="1" applyBorder="1"/>
    <xf numFmtId="0" fontId="3" fillId="2" borderId="3" xfId="0" applyFont="1" applyFill="1" applyBorder="1"/>
    <xf numFmtId="0" fontId="3" fillId="0" borderId="8" xfId="0" applyFont="1" applyBorder="1"/>
    <xf numFmtId="0" fontId="5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4" fillId="0" borderId="8" xfId="0" applyFont="1" applyBorder="1"/>
    <xf numFmtId="0" fontId="3" fillId="2" borderId="0" xfId="0" applyFont="1" applyFill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4" fillId="0" borderId="14" xfId="0" applyFont="1" applyBorder="1"/>
    <xf numFmtId="0" fontId="3" fillId="2" borderId="9" xfId="0" applyFont="1" applyFill="1" applyBorder="1"/>
    <xf numFmtId="167" fontId="3" fillId="0" borderId="0" xfId="0" applyNumberFormat="1" applyFont="1" applyBorder="1"/>
    <xf numFmtId="0" fontId="3" fillId="0" borderId="14" xfId="0" applyFont="1" applyBorder="1"/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left"/>
    </xf>
    <xf numFmtId="170" fontId="3" fillId="0" borderId="6" xfId="2" applyNumberFormat="1" applyFont="1" applyBorder="1"/>
    <xf numFmtId="0" fontId="3" fillId="3" borderId="14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169" fontId="3" fillId="0" borderId="6" xfId="2" applyNumberFormat="1" applyFont="1" applyBorder="1"/>
    <xf numFmtId="0" fontId="3" fillId="0" borderId="9" xfId="0" applyFont="1" applyBorder="1" applyAlignment="1"/>
    <xf numFmtId="168" fontId="3" fillId="2" borderId="3" xfId="0" applyNumberFormat="1" applyFont="1" applyFill="1" applyBorder="1"/>
    <xf numFmtId="0" fontId="5" fillId="0" borderId="2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167" fontId="3" fillId="2" borderId="0" xfId="0" applyNumberFormat="1" applyFont="1" applyFill="1" applyBorder="1"/>
    <xf numFmtId="0" fontId="5" fillId="0" borderId="1" xfId="0" applyFont="1" applyBorder="1" applyAlignment="1">
      <alignment horizontal="right"/>
    </xf>
    <xf numFmtId="166" fontId="3" fillId="0" borderId="7" xfId="0" applyNumberFormat="1" applyFont="1" applyBorder="1"/>
    <xf numFmtId="167" fontId="3" fillId="0" borderId="15" xfId="0" applyNumberFormat="1" applyFont="1" applyBorder="1"/>
    <xf numFmtId="167" fontId="3" fillId="0" borderId="10" xfId="0" applyNumberFormat="1" applyFont="1" applyBorder="1"/>
    <xf numFmtId="168" fontId="3" fillId="2" borderId="0" xfId="0" applyNumberFormat="1" applyFont="1" applyFill="1" applyBorder="1"/>
    <xf numFmtId="0" fontId="5" fillId="0" borderId="16" xfId="0" applyFont="1" applyBorder="1" applyAlignment="1">
      <alignment horizontal="right"/>
    </xf>
    <xf numFmtId="9" fontId="3" fillId="0" borderId="6" xfId="2" applyFont="1" applyBorder="1"/>
    <xf numFmtId="168" fontId="3" fillId="0" borderId="0" xfId="0" applyNumberFormat="1" applyFont="1" applyBorder="1"/>
    <xf numFmtId="0" fontId="3" fillId="0" borderId="2" xfId="0" applyFont="1" applyBorder="1" applyAlignment="1">
      <alignment horizontal="left"/>
    </xf>
    <xf numFmtId="164" fontId="3" fillId="0" borderId="0" xfId="0" applyNumberFormat="1" applyFont="1" applyBorder="1"/>
    <xf numFmtId="0" fontId="3" fillId="0" borderId="5" xfId="0" applyFont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0" fontId="3" fillId="0" borderId="16" xfId="0" applyFont="1" applyBorder="1" applyAlignment="1">
      <alignment horizontal="right"/>
    </xf>
    <xf numFmtId="0" fontId="3" fillId="0" borderId="16" xfId="0" applyFont="1" applyBorder="1" applyAlignment="1">
      <alignment horizontal="left"/>
    </xf>
    <xf numFmtId="0" fontId="3" fillId="0" borderId="0" xfId="0" applyFont="1" applyFill="1"/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9" xfId="0" applyBorder="1"/>
    <xf numFmtId="0" fontId="11" fillId="2" borderId="0" xfId="0" applyFont="1" applyFill="1"/>
    <xf numFmtId="0" fontId="0" fillId="0" borderId="5" xfId="0" applyBorder="1"/>
    <xf numFmtId="0" fontId="0" fillId="0" borderId="19" xfId="0" applyBorder="1"/>
    <xf numFmtId="0" fontId="0" fillId="0" borderId="0" xfId="0" applyBorder="1"/>
    <xf numFmtId="0" fontId="10" fillId="0" borderId="0" xfId="0" applyFont="1" applyAlignment="1">
      <alignment horizontal="right"/>
    </xf>
    <xf numFmtId="0" fontId="0" fillId="0" borderId="20" xfId="0" applyBorder="1"/>
    <xf numFmtId="0" fontId="0" fillId="0" borderId="8" xfId="0" applyBorder="1"/>
    <xf numFmtId="0" fontId="0" fillId="0" borderId="1" xfId="0" applyBorder="1" applyAlignment="1">
      <alignment horizontal="left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0" fillId="5" borderId="0" xfId="0" applyFill="1"/>
    <xf numFmtId="0" fontId="9" fillId="5" borderId="21" xfId="0" applyFont="1" applyFill="1" applyBorder="1" applyAlignment="1"/>
    <xf numFmtId="0" fontId="0" fillId="5" borderId="10" xfId="0" applyFill="1" applyBorder="1"/>
    <xf numFmtId="0" fontId="0" fillId="5" borderId="9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/>
    <xf numFmtId="0" fontId="0" fillId="5" borderId="24" xfId="0" applyFill="1" applyBorder="1"/>
    <xf numFmtId="0" fontId="0" fillId="5" borderId="25" xfId="0" applyFill="1" applyBorder="1"/>
    <xf numFmtId="0" fontId="0" fillId="5" borderId="26" xfId="0" applyFill="1" applyBorder="1"/>
    <xf numFmtId="0" fontId="0" fillId="5" borderId="0" xfId="0" applyFill="1" applyBorder="1"/>
    <xf numFmtId="0" fontId="13" fillId="0" borderId="4" xfId="0" applyFont="1" applyBorder="1" applyAlignment="1">
      <alignment horizontal="left"/>
    </xf>
    <xf numFmtId="0" fontId="13" fillId="5" borderId="0" xfId="0" applyFont="1" applyFill="1" applyBorder="1"/>
    <xf numFmtId="0" fontId="15" fillId="0" borderId="0" xfId="0" applyFont="1"/>
    <xf numFmtId="2" fontId="0" fillId="0" borderId="0" xfId="0" applyNumberFormat="1"/>
    <xf numFmtId="167" fontId="15" fillId="0" borderId="0" xfId="0" applyNumberFormat="1" applyFont="1"/>
    <xf numFmtId="0" fontId="13" fillId="5" borderId="1" xfId="0" applyFont="1" applyFill="1" applyBorder="1"/>
    <xf numFmtId="0" fontId="13" fillId="5" borderId="27" xfId="0" applyFont="1" applyFill="1" applyBorder="1"/>
    <xf numFmtId="167" fontId="0" fillId="0" borderId="2" xfId="0" applyNumberFormat="1" applyBorder="1"/>
    <xf numFmtId="167" fontId="0" fillId="0" borderId="0" xfId="0" applyNumberFormat="1"/>
    <xf numFmtId="2" fontId="15" fillId="0" borderId="0" xfId="0" applyNumberFormat="1" applyFont="1"/>
    <xf numFmtId="167" fontId="15" fillId="0" borderId="0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0" xfId="0" applyFill="1" applyBorder="1" applyAlignment="1">
      <alignment horizontal="center"/>
    </xf>
    <xf numFmtId="0" fontId="13" fillId="0" borderId="0" xfId="0" applyFont="1" applyAlignment="1">
      <alignment horizontal="center"/>
    </xf>
    <xf numFmtId="167" fontId="15" fillId="0" borderId="0" xfId="0" applyNumberFormat="1" applyFont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0" fillId="0" borderId="0" xfId="0" applyFill="1"/>
    <xf numFmtId="167" fontId="15" fillId="0" borderId="0" xfId="0" applyNumberFormat="1" applyFont="1" applyFill="1"/>
    <xf numFmtId="0" fontId="0" fillId="0" borderId="0" xfId="0" applyFill="1" applyBorder="1"/>
    <xf numFmtId="0" fontId="13" fillId="0" borderId="0" xfId="0" applyFont="1" applyFill="1" applyBorder="1"/>
    <xf numFmtId="167" fontId="0" fillId="0" borderId="5" xfId="0" applyNumberFormat="1" applyBorder="1"/>
    <xf numFmtId="165" fontId="3" fillId="0" borderId="0" xfId="0" applyNumberFormat="1" applyFont="1" applyBorder="1"/>
    <xf numFmtId="165" fontId="8" fillId="0" borderId="0" xfId="0" applyNumberFormat="1" applyFont="1" applyBorder="1"/>
    <xf numFmtId="167" fontId="3" fillId="2" borderId="28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Border="1" applyAlignment="1"/>
    <xf numFmtId="167" fontId="15" fillId="0" borderId="9" xfId="0" applyNumberFormat="1" applyFont="1" applyBorder="1"/>
    <xf numFmtId="0" fontId="0" fillId="0" borderId="5" xfId="0" applyBorder="1" applyAlignment="1">
      <alignment horizontal="center"/>
    </xf>
    <xf numFmtId="166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3" fillId="0" borderId="1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5" borderId="29" xfId="0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3" fillId="0" borderId="5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29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1800225</xdr:colOff>
      <xdr:row>4</xdr:row>
      <xdr:rowOff>180975</xdr:rowOff>
    </xdr:from>
    <xdr:to>
      <xdr:col>6</xdr:col>
      <xdr:colOff>1152525</xdr:colOff>
      <xdr:row>4</xdr:row>
      <xdr:rowOff>180975</xdr:rowOff>
    </xdr:to>
    <xdr:sp macro="" textlink="">
      <xdr:nvSpPr>
        <xdr:cNvPr id="1923" name="Line 2">
          <a:extLst>
            <a:ext uri="{FF2B5EF4-FFF2-40B4-BE49-F238E27FC236}">
              <a16:creationId xmlns:a16="http://schemas.microsoft.com/office/drawing/2014/main" id="{CF703AFA-7474-400B-A662-963A6E685E16}"/>
            </a:ext>
          </a:extLst>
        </xdr:cNvPr>
        <xdr:cNvSpPr>
          <a:spLocks noChangeShapeType="1"/>
        </xdr:cNvSpPr>
      </xdr:nvSpPr>
      <xdr:spPr bwMode="auto">
        <a:xfrm>
          <a:off x="6581775" y="981075"/>
          <a:ext cx="1790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lg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atmant/Desktop/Excel%20Files/Timing%20Studi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yor Feed-up"/>
      <sheetName val="Trapezoid Move "/>
      <sheetName val="2Axis Trapezoid Move"/>
      <sheetName val="Sheet1"/>
      <sheetName val="Sheet2"/>
    </sheetNames>
    <sheetDataSet>
      <sheetData sheetId="0" refreshError="1">
        <row r="3">
          <cell r="B3">
            <v>9806</v>
          </cell>
        </row>
      </sheetData>
      <sheetData sheetId="1" refreshError="1"/>
      <sheetData sheetId="2" refreshError="1"/>
      <sheetData sheetId="3" refreshError="1"/>
      <sheetData sheetId="4" refreshError="1">
        <row r="11">
          <cell r="D11">
            <v>199.99999999999983</v>
          </cell>
        </row>
        <row r="14">
          <cell r="D14">
            <v>0.3</v>
          </cell>
        </row>
        <row r="17">
          <cell r="D17">
            <v>-199.99999999999983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Y51"/>
  <sheetViews>
    <sheetView tabSelected="1" zoomScale="130" zoomScaleNormal="130" workbookViewId="0">
      <selection activeCell="B7" sqref="B7"/>
    </sheetView>
  </sheetViews>
  <sheetFormatPr defaultRowHeight="13.2" x14ac:dyDescent="0.25"/>
  <cols>
    <col min="1" max="1" width="20.33203125" customWidth="1"/>
    <col min="2" max="2" width="14.6640625" customWidth="1"/>
    <col min="3" max="3" width="31.109375" customWidth="1"/>
    <col min="4" max="4" width="21" customWidth="1"/>
    <col min="5" max="5" width="11.5546875" customWidth="1"/>
    <col min="6" max="6" width="12" customWidth="1"/>
    <col min="7" max="7" width="14.88671875" customWidth="1"/>
    <col min="8" max="8" width="15.5546875" customWidth="1"/>
    <col min="9" max="9" width="13.33203125" customWidth="1"/>
    <col min="10" max="10" width="12.44140625" customWidth="1"/>
    <col min="11" max="11" width="14.33203125" customWidth="1"/>
    <col min="12" max="12" width="10.5546875" customWidth="1"/>
    <col min="13" max="13" width="10" customWidth="1"/>
    <col min="14" max="14" width="13" customWidth="1"/>
    <col min="15" max="15" width="12.33203125" customWidth="1"/>
    <col min="16" max="16" width="11.44140625" customWidth="1"/>
    <col min="17" max="17" width="10.33203125" customWidth="1"/>
    <col min="18" max="18" width="11.88671875" customWidth="1"/>
    <col min="19" max="19" width="10.5546875" customWidth="1"/>
    <col min="20" max="20" width="10.6640625" customWidth="1"/>
    <col min="21" max="21" width="11.33203125" customWidth="1"/>
    <col min="22" max="22" width="8.88671875" customWidth="1"/>
    <col min="23" max="23" width="9.109375" customWidth="1"/>
    <col min="24" max="24" width="10" customWidth="1"/>
    <col min="25" max="25" width="11.5546875" customWidth="1"/>
    <col min="26" max="26" width="8.5546875" customWidth="1"/>
    <col min="27" max="27" width="7.88671875" customWidth="1"/>
    <col min="28" max="28" width="9.5546875" customWidth="1"/>
    <col min="29" max="29" width="7.6640625" customWidth="1"/>
    <col min="30" max="30" width="8.6640625" customWidth="1"/>
    <col min="31" max="32" width="6.5546875" customWidth="1"/>
    <col min="33" max="33" width="6.33203125" customWidth="1"/>
    <col min="34" max="35" width="7.33203125" customWidth="1"/>
    <col min="36" max="36" width="4.6640625" customWidth="1"/>
    <col min="37" max="37" width="7.33203125" customWidth="1"/>
    <col min="38" max="38" width="6.88671875" customWidth="1"/>
    <col min="39" max="40" width="4.6640625" customWidth="1"/>
    <col min="41" max="41" width="7.109375" customWidth="1"/>
    <col min="42" max="42" width="5.88671875" customWidth="1"/>
    <col min="43" max="43" width="5.44140625" customWidth="1"/>
    <col min="44" max="44" width="8.33203125" customWidth="1"/>
    <col min="45" max="45" width="10.6640625" customWidth="1"/>
  </cols>
  <sheetData>
    <row r="1" spans="1:103" ht="17.25" customHeight="1" x14ac:dyDescent="0.25">
      <c r="A1" s="126" t="s">
        <v>53</v>
      </c>
      <c r="B1" s="126"/>
      <c r="C1" s="126"/>
      <c r="D1" s="73" t="s">
        <v>61</v>
      </c>
      <c r="E1" s="95">
        <f t="shared" ref="E1:J1" si="0">F9-$D$9</f>
        <v>0.4</v>
      </c>
      <c r="F1" s="95">
        <f t="shared" si="0"/>
        <v>0.7</v>
      </c>
      <c r="G1" s="95">
        <f t="shared" si="0"/>
        <v>1</v>
      </c>
      <c r="H1" s="95">
        <f t="shared" si="0"/>
        <v>0</v>
      </c>
      <c r="I1" s="95">
        <f t="shared" si="0"/>
        <v>0</v>
      </c>
      <c r="J1" s="95">
        <f t="shared" si="0"/>
        <v>0</v>
      </c>
      <c r="K1" s="95">
        <f t="shared" ref="K1:AW1" si="1">M9-$D$9</f>
        <v>0</v>
      </c>
      <c r="L1" s="95">
        <f t="shared" si="1"/>
        <v>0</v>
      </c>
      <c r="M1" s="95">
        <f t="shared" si="1"/>
        <v>0</v>
      </c>
      <c r="N1" s="95">
        <f t="shared" si="1"/>
        <v>0</v>
      </c>
      <c r="O1" s="95">
        <f t="shared" si="1"/>
        <v>0</v>
      </c>
      <c r="P1" s="95">
        <f t="shared" si="1"/>
        <v>0</v>
      </c>
      <c r="Q1" s="95">
        <f t="shared" si="1"/>
        <v>0</v>
      </c>
      <c r="R1" s="95">
        <f t="shared" si="1"/>
        <v>0</v>
      </c>
      <c r="S1" s="95">
        <f t="shared" si="1"/>
        <v>0</v>
      </c>
      <c r="T1" s="95">
        <f t="shared" si="1"/>
        <v>0</v>
      </c>
      <c r="U1" s="95">
        <f t="shared" si="1"/>
        <v>0</v>
      </c>
      <c r="V1" s="95">
        <f t="shared" si="1"/>
        <v>0</v>
      </c>
      <c r="W1" s="95">
        <f t="shared" si="1"/>
        <v>0</v>
      </c>
      <c r="X1" s="95">
        <f t="shared" si="1"/>
        <v>0</v>
      </c>
      <c r="Y1" s="95">
        <f t="shared" si="1"/>
        <v>0</v>
      </c>
      <c r="Z1" s="95">
        <f t="shared" si="1"/>
        <v>0</v>
      </c>
      <c r="AA1" s="95">
        <f t="shared" si="1"/>
        <v>0</v>
      </c>
      <c r="AB1" s="95">
        <f t="shared" si="1"/>
        <v>0</v>
      </c>
      <c r="AC1" s="95">
        <f t="shared" si="1"/>
        <v>0</v>
      </c>
      <c r="AD1" s="95">
        <f t="shared" si="1"/>
        <v>0</v>
      </c>
      <c r="AE1" s="95">
        <f t="shared" si="1"/>
        <v>0</v>
      </c>
      <c r="AF1" s="95">
        <f t="shared" si="1"/>
        <v>0</v>
      </c>
      <c r="AG1" s="95">
        <f t="shared" si="1"/>
        <v>0</v>
      </c>
      <c r="AH1" s="95">
        <f t="shared" si="1"/>
        <v>0</v>
      </c>
      <c r="AI1" s="95">
        <f t="shared" si="1"/>
        <v>0</v>
      </c>
      <c r="AJ1" s="95">
        <f t="shared" si="1"/>
        <v>0</v>
      </c>
      <c r="AK1" s="95">
        <f t="shared" si="1"/>
        <v>0</v>
      </c>
      <c r="AL1" s="95">
        <f t="shared" si="1"/>
        <v>0</v>
      </c>
      <c r="AM1" s="95">
        <f t="shared" si="1"/>
        <v>0</v>
      </c>
      <c r="AN1" s="95">
        <f t="shared" si="1"/>
        <v>0</v>
      </c>
      <c r="AO1" s="95">
        <f t="shared" si="1"/>
        <v>0</v>
      </c>
      <c r="AP1" s="95">
        <f t="shared" si="1"/>
        <v>0</v>
      </c>
      <c r="AQ1" s="95">
        <f t="shared" si="1"/>
        <v>0</v>
      </c>
      <c r="AR1" s="95">
        <f t="shared" si="1"/>
        <v>0</v>
      </c>
      <c r="AS1" s="95">
        <f t="shared" si="1"/>
        <v>0</v>
      </c>
      <c r="AT1" s="95">
        <f t="shared" si="1"/>
        <v>0</v>
      </c>
      <c r="AU1" s="95">
        <f t="shared" si="1"/>
        <v>0</v>
      </c>
      <c r="AV1" s="95">
        <f t="shared" si="1"/>
        <v>0</v>
      </c>
      <c r="AW1" s="95">
        <f t="shared" si="1"/>
        <v>0</v>
      </c>
    </row>
    <row r="2" spans="1:103" ht="15.6" x14ac:dyDescent="0.3">
      <c r="D2" s="91" t="s">
        <v>66</v>
      </c>
      <c r="E2" s="95">
        <f t="shared" ref="E2:J3" si="2">E9-D9</f>
        <v>0.25</v>
      </c>
      <c r="F2" s="95">
        <f t="shared" si="2"/>
        <v>0.15000000000000002</v>
      </c>
      <c r="G2" s="118">
        <f t="shared" si="2"/>
        <v>0.29999999999999993</v>
      </c>
      <c r="H2" s="95">
        <f t="shared" si="2"/>
        <v>0.30000000000000004</v>
      </c>
      <c r="I2" s="95">
        <f t="shared" si="2"/>
        <v>-1</v>
      </c>
      <c r="J2" s="95">
        <f t="shared" si="2"/>
        <v>0</v>
      </c>
      <c r="K2" s="95">
        <f t="shared" ref="K2:O3" si="3">K9-J9</f>
        <v>0</v>
      </c>
      <c r="L2" s="95">
        <f t="shared" si="3"/>
        <v>0</v>
      </c>
      <c r="M2" s="95">
        <f t="shared" si="3"/>
        <v>0</v>
      </c>
      <c r="N2" s="95">
        <f t="shared" si="3"/>
        <v>0</v>
      </c>
      <c r="O2" s="95">
        <f t="shared" si="3"/>
        <v>0</v>
      </c>
      <c r="P2" s="95">
        <f>R9-Q9</f>
        <v>0</v>
      </c>
      <c r="Q2" s="95">
        <f t="shared" ref="Q2:AW2" si="4">S9-R9</f>
        <v>0</v>
      </c>
      <c r="R2" s="95">
        <f t="shared" si="4"/>
        <v>0</v>
      </c>
      <c r="S2" s="95">
        <f t="shared" si="4"/>
        <v>0</v>
      </c>
      <c r="T2" s="95">
        <f t="shared" si="4"/>
        <v>0</v>
      </c>
      <c r="U2" s="95">
        <f t="shared" si="4"/>
        <v>0</v>
      </c>
      <c r="V2" s="95">
        <f t="shared" si="4"/>
        <v>0</v>
      </c>
      <c r="W2" s="95">
        <f t="shared" si="4"/>
        <v>0</v>
      </c>
      <c r="X2" s="95">
        <f t="shared" si="4"/>
        <v>0</v>
      </c>
      <c r="Y2" s="95">
        <f t="shared" si="4"/>
        <v>0</v>
      </c>
      <c r="Z2" s="95">
        <f t="shared" si="4"/>
        <v>0</v>
      </c>
      <c r="AA2" s="95">
        <f t="shared" si="4"/>
        <v>0</v>
      </c>
      <c r="AB2" s="95">
        <f t="shared" si="4"/>
        <v>0</v>
      </c>
      <c r="AC2" s="95">
        <f t="shared" si="4"/>
        <v>0</v>
      </c>
      <c r="AD2" s="95">
        <f t="shared" si="4"/>
        <v>0</v>
      </c>
      <c r="AE2" s="95">
        <f t="shared" si="4"/>
        <v>0</v>
      </c>
      <c r="AF2" s="95">
        <f t="shared" si="4"/>
        <v>0</v>
      </c>
      <c r="AG2" s="95">
        <f t="shared" si="4"/>
        <v>0</v>
      </c>
      <c r="AH2" s="95">
        <f t="shared" si="4"/>
        <v>0</v>
      </c>
      <c r="AI2" s="95">
        <f t="shared" si="4"/>
        <v>0</v>
      </c>
      <c r="AJ2" s="95">
        <f t="shared" si="4"/>
        <v>0</v>
      </c>
      <c r="AK2" s="95">
        <f t="shared" si="4"/>
        <v>0</v>
      </c>
      <c r="AL2" s="95">
        <f t="shared" si="4"/>
        <v>0</v>
      </c>
      <c r="AM2" s="95">
        <f t="shared" si="4"/>
        <v>0</v>
      </c>
      <c r="AN2" s="95">
        <f t="shared" si="4"/>
        <v>0</v>
      </c>
      <c r="AO2" s="95">
        <f t="shared" si="4"/>
        <v>0</v>
      </c>
      <c r="AP2" s="95">
        <f t="shared" si="4"/>
        <v>0</v>
      </c>
      <c r="AQ2" s="95">
        <f t="shared" si="4"/>
        <v>0</v>
      </c>
      <c r="AR2" s="95">
        <f t="shared" si="4"/>
        <v>0</v>
      </c>
      <c r="AS2" s="95">
        <f t="shared" si="4"/>
        <v>0</v>
      </c>
      <c r="AT2" s="95">
        <f t="shared" si="4"/>
        <v>0</v>
      </c>
      <c r="AU2" s="95">
        <f t="shared" si="4"/>
        <v>0</v>
      </c>
      <c r="AV2" s="95">
        <f t="shared" si="4"/>
        <v>0</v>
      </c>
      <c r="AW2" s="95">
        <f t="shared" si="4"/>
        <v>0</v>
      </c>
    </row>
    <row r="3" spans="1:103" ht="18" x14ac:dyDescent="0.35">
      <c r="A3" s="69" t="s">
        <v>49</v>
      </c>
      <c r="B3" s="65" t="s">
        <v>68</v>
      </c>
      <c r="D3" t="s">
        <v>67</v>
      </c>
      <c r="E3" s="95">
        <f t="shared" si="2"/>
        <v>65</v>
      </c>
      <c r="F3" s="95">
        <f t="shared" si="2"/>
        <v>0</v>
      </c>
      <c r="G3" s="95">
        <f t="shared" si="2"/>
        <v>-65</v>
      </c>
      <c r="H3" s="95">
        <f t="shared" si="2"/>
        <v>0</v>
      </c>
      <c r="I3" s="95">
        <f t="shared" si="2"/>
        <v>0</v>
      </c>
      <c r="J3" s="95">
        <f t="shared" si="2"/>
        <v>0</v>
      </c>
      <c r="K3" s="95">
        <f t="shared" si="3"/>
        <v>0</v>
      </c>
      <c r="L3" s="95">
        <f t="shared" si="3"/>
        <v>0</v>
      </c>
      <c r="M3" s="95">
        <f t="shared" si="3"/>
        <v>0</v>
      </c>
      <c r="N3" s="95">
        <f t="shared" si="3"/>
        <v>0</v>
      </c>
      <c r="O3" s="95">
        <f t="shared" si="3"/>
        <v>0</v>
      </c>
      <c r="P3" s="95">
        <f>Q10-R10</f>
        <v>0</v>
      </c>
      <c r="Q3" s="95">
        <f t="shared" ref="Q3:AW3" si="5">R10-S10</f>
        <v>0</v>
      </c>
      <c r="R3" s="95">
        <f t="shared" si="5"/>
        <v>0</v>
      </c>
      <c r="S3" s="95">
        <f t="shared" si="5"/>
        <v>0</v>
      </c>
      <c r="T3" s="95">
        <f t="shared" si="5"/>
        <v>0</v>
      </c>
      <c r="U3" s="95">
        <f t="shared" si="5"/>
        <v>0</v>
      </c>
      <c r="V3" s="95">
        <f t="shared" si="5"/>
        <v>0</v>
      </c>
      <c r="W3" s="95">
        <f t="shared" si="5"/>
        <v>0</v>
      </c>
      <c r="X3" s="95">
        <f t="shared" si="5"/>
        <v>0</v>
      </c>
      <c r="Y3" s="95">
        <f t="shared" si="5"/>
        <v>0</v>
      </c>
      <c r="Z3" s="95">
        <f t="shared" si="5"/>
        <v>0</v>
      </c>
      <c r="AA3" s="95">
        <f t="shared" si="5"/>
        <v>0</v>
      </c>
      <c r="AB3" s="95">
        <f t="shared" si="5"/>
        <v>0</v>
      </c>
      <c r="AC3" s="95">
        <f t="shared" si="5"/>
        <v>0</v>
      </c>
      <c r="AD3" s="95">
        <f t="shared" si="5"/>
        <v>0</v>
      </c>
      <c r="AE3" s="95">
        <f t="shared" si="5"/>
        <v>0</v>
      </c>
      <c r="AF3" s="95">
        <f t="shared" si="5"/>
        <v>0</v>
      </c>
      <c r="AG3" s="95">
        <f t="shared" si="5"/>
        <v>0</v>
      </c>
      <c r="AH3" s="95">
        <f t="shared" si="5"/>
        <v>0</v>
      </c>
      <c r="AI3" s="95">
        <f t="shared" si="5"/>
        <v>0</v>
      </c>
      <c r="AJ3" s="95">
        <f t="shared" si="5"/>
        <v>0</v>
      </c>
      <c r="AK3" s="95">
        <f t="shared" si="5"/>
        <v>0</v>
      </c>
      <c r="AL3" s="95">
        <f t="shared" si="5"/>
        <v>0</v>
      </c>
      <c r="AM3" s="95">
        <f t="shared" si="5"/>
        <v>0</v>
      </c>
      <c r="AN3" s="95">
        <f t="shared" si="5"/>
        <v>0</v>
      </c>
      <c r="AO3" s="95">
        <f t="shared" si="5"/>
        <v>0</v>
      </c>
      <c r="AP3" s="95">
        <f t="shared" si="5"/>
        <v>0</v>
      </c>
      <c r="AQ3" s="95">
        <f t="shared" si="5"/>
        <v>0</v>
      </c>
      <c r="AR3" s="95">
        <f t="shared" si="5"/>
        <v>0</v>
      </c>
      <c r="AS3" s="95">
        <f t="shared" si="5"/>
        <v>0</v>
      </c>
      <c r="AT3" s="95">
        <f t="shared" si="5"/>
        <v>0</v>
      </c>
      <c r="AU3" s="95">
        <f t="shared" si="5"/>
        <v>0</v>
      </c>
      <c r="AV3" s="95">
        <f t="shared" si="5"/>
        <v>0</v>
      </c>
      <c r="AW3" s="95">
        <f t="shared" si="5"/>
        <v>0</v>
      </c>
    </row>
    <row r="4" spans="1:103" x14ac:dyDescent="0.25">
      <c r="B4" s="73" t="s">
        <v>2</v>
      </c>
      <c r="E4" s="95">
        <f t="shared" ref="E4:O4" si="6">E10-$D$10</f>
        <v>65</v>
      </c>
      <c r="F4" s="95">
        <f t="shared" si="6"/>
        <v>65</v>
      </c>
      <c r="G4" s="95">
        <f t="shared" si="6"/>
        <v>0</v>
      </c>
      <c r="H4" s="95">
        <f t="shared" si="6"/>
        <v>0</v>
      </c>
      <c r="I4" s="95">
        <f t="shared" si="6"/>
        <v>0</v>
      </c>
      <c r="J4" s="95">
        <f t="shared" si="6"/>
        <v>0</v>
      </c>
      <c r="K4" s="95">
        <f t="shared" si="6"/>
        <v>0</v>
      </c>
      <c r="L4" s="95">
        <f t="shared" si="6"/>
        <v>0</v>
      </c>
      <c r="M4" s="95">
        <f t="shared" si="6"/>
        <v>0</v>
      </c>
      <c r="N4" s="95">
        <f t="shared" si="6"/>
        <v>0</v>
      </c>
      <c r="O4" s="95">
        <f t="shared" si="6"/>
        <v>0</v>
      </c>
      <c r="P4" s="95">
        <f>R10-$D$10</f>
        <v>0</v>
      </c>
      <c r="Q4">
        <f t="shared" ref="Q4:AW4" si="7">AU10-Z10</f>
        <v>0</v>
      </c>
      <c r="R4">
        <f t="shared" si="7"/>
        <v>0</v>
      </c>
      <c r="S4">
        <f t="shared" si="7"/>
        <v>0</v>
      </c>
      <c r="T4">
        <f t="shared" si="7"/>
        <v>0</v>
      </c>
      <c r="U4">
        <f t="shared" si="7"/>
        <v>0</v>
      </c>
      <c r="V4">
        <f t="shared" si="7"/>
        <v>0</v>
      </c>
      <c r="W4">
        <f t="shared" si="7"/>
        <v>0</v>
      </c>
      <c r="X4">
        <f t="shared" si="7"/>
        <v>0</v>
      </c>
      <c r="Y4">
        <f t="shared" si="7"/>
        <v>0</v>
      </c>
      <c r="Z4">
        <f t="shared" si="7"/>
        <v>0</v>
      </c>
      <c r="AA4">
        <f t="shared" si="7"/>
        <v>0</v>
      </c>
      <c r="AB4">
        <f t="shared" si="7"/>
        <v>0</v>
      </c>
      <c r="AC4">
        <f t="shared" si="7"/>
        <v>0</v>
      </c>
      <c r="AD4">
        <f t="shared" si="7"/>
        <v>0</v>
      </c>
      <c r="AE4">
        <f t="shared" si="7"/>
        <v>0</v>
      </c>
      <c r="AF4">
        <f t="shared" si="7"/>
        <v>0</v>
      </c>
      <c r="AG4">
        <f t="shared" si="7"/>
        <v>0</v>
      </c>
      <c r="AH4">
        <f t="shared" si="7"/>
        <v>0</v>
      </c>
      <c r="AI4">
        <f t="shared" si="7"/>
        <v>0</v>
      </c>
      <c r="AJ4">
        <f t="shared" si="7"/>
        <v>0</v>
      </c>
      <c r="AK4">
        <f t="shared" si="7"/>
        <v>0</v>
      </c>
      <c r="AL4">
        <f t="shared" si="7"/>
        <v>0</v>
      </c>
      <c r="AM4">
        <f t="shared" si="7"/>
        <v>0</v>
      </c>
      <c r="AN4">
        <f t="shared" si="7"/>
        <v>0</v>
      </c>
      <c r="AO4">
        <f t="shared" si="7"/>
        <v>0</v>
      </c>
      <c r="AP4">
        <f t="shared" si="7"/>
        <v>0</v>
      </c>
      <c r="AQ4">
        <f t="shared" si="7"/>
        <v>0</v>
      </c>
      <c r="AR4">
        <f t="shared" si="7"/>
        <v>0</v>
      </c>
      <c r="AS4">
        <f t="shared" si="7"/>
        <v>0</v>
      </c>
      <c r="AT4">
        <f t="shared" si="7"/>
        <v>0</v>
      </c>
      <c r="AU4">
        <f t="shared" si="7"/>
        <v>0</v>
      </c>
      <c r="AV4">
        <f t="shared" si="7"/>
        <v>0</v>
      </c>
      <c r="AW4">
        <f t="shared" si="7"/>
        <v>0</v>
      </c>
    </row>
    <row r="5" spans="1:103" x14ac:dyDescent="0.25">
      <c r="C5" s="140" t="s">
        <v>54</v>
      </c>
      <c r="D5" s="140"/>
      <c r="E5" s="75"/>
      <c r="F5" s="75"/>
      <c r="G5" s="75"/>
      <c r="H5" s="75"/>
      <c r="I5" s="75"/>
      <c r="J5" t="s">
        <v>2</v>
      </c>
    </row>
    <row r="6" spans="1:103" ht="13.8" thickBot="1" x14ac:dyDescent="0.3">
      <c r="B6" s="68" t="s">
        <v>70</v>
      </c>
      <c r="C6" s="141"/>
      <c r="D6" s="141"/>
      <c r="E6" s="129" t="s">
        <v>51</v>
      </c>
      <c r="F6" s="129"/>
      <c r="G6" s="129"/>
      <c r="H6" s="75"/>
      <c r="I6" s="75"/>
      <c r="M6" t="s">
        <v>2</v>
      </c>
      <c r="N6" t="s">
        <v>2</v>
      </c>
      <c r="S6" t="s">
        <v>2</v>
      </c>
    </row>
    <row r="7" spans="1:103" ht="32.25" customHeight="1" x14ac:dyDescent="0.25">
      <c r="A7" t="s">
        <v>2</v>
      </c>
      <c r="B7" s="67">
        <v>360</v>
      </c>
      <c r="C7" s="76" t="s">
        <v>50</v>
      </c>
      <c r="D7" s="104" t="s">
        <v>69</v>
      </c>
      <c r="E7" s="81"/>
      <c r="F7" s="82"/>
      <c r="G7" s="83"/>
      <c r="H7" s="75"/>
      <c r="I7" s="75"/>
      <c r="M7">
        <f>6.54+0.153</f>
        <v>6.6929999999999996</v>
      </c>
    </row>
    <row r="8" spans="1:103" ht="13.8" thickBot="1" x14ac:dyDescent="0.3">
      <c r="B8" s="67"/>
      <c r="C8" s="77"/>
      <c r="D8" s="78" t="s">
        <v>0</v>
      </c>
      <c r="E8" s="79" t="s">
        <v>1</v>
      </c>
      <c r="F8" s="80" t="s">
        <v>1</v>
      </c>
      <c r="G8" s="80" t="s">
        <v>1</v>
      </c>
      <c r="H8" s="84"/>
      <c r="I8" s="85"/>
    </row>
    <row r="9" spans="1:103" ht="15.6" x14ac:dyDescent="0.3">
      <c r="B9" s="67"/>
      <c r="C9" s="92" t="s">
        <v>55</v>
      </c>
      <c r="D9" s="119">
        <v>0</v>
      </c>
      <c r="E9" s="119">
        <v>0.25</v>
      </c>
      <c r="F9" s="119">
        <v>0.4</v>
      </c>
      <c r="G9" s="119">
        <v>0.7</v>
      </c>
      <c r="H9" s="119">
        <v>1</v>
      </c>
      <c r="I9" s="119"/>
      <c r="J9" s="119"/>
      <c r="O9" s="91"/>
      <c r="P9" s="91"/>
      <c r="Q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8"/>
      <c r="AE9" s="98"/>
      <c r="AF9" s="98"/>
      <c r="AG9" s="98"/>
      <c r="AH9" s="99"/>
      <c r="AI9" s="99"/>
      <c r="AJ9" s="99"/>
      <c r="AK9" s="99"/>
      <c r="AL9" s="99"/>
      <c r="AM9" s="99"/>
      <c r="AN9" s="99"/>
      <c r="AO9" s="99"/>
      <c r="AP9" s="99"/>
      <c r="AQ9" s="97"/>
      <c r="AR9" s="97"/>
      <c r="AS9" s="97"/>
      <c r="AT9" s="97"/>
      <c r="AU9" s="97"/>
      <c r="AV9" s="88"/>
      <c r="AW9" s="88"/>
      <c r="AX9" s="88"/>
      <c r="AY9" s="88"/>
      <c r="AZ9" s="88"/>
      <c r="BA9" s="91"/>
      <c r="BB9" s="89"/>
      <c r="BC9" s="89"/>
      <c r="BD9" s="89"/>
      <c r="BE9" s="89"/>
      <c r="BF9" s="89"/>
      <c r="BG9" s="89"/>
      <c r="BH9" s="89"/>
      <c r="BI9" s="96"/>
      <c r="BJ9" s="89"/>
      <c r="BK9" s="89"/>
      <c r="BL9" s="89"/>
      <c r="BM9" s="89"/>
      <c r="BN9" s="89"/>
      <c r="BO9" s="89"/>
    </row>
    <row r="10" spans="1:103" ht="15.6" x14ac:dyDescent="0.3">
      <c r="B10" s="67"/>
      <c r="C10" s="92" t="s">
        <v>56</v>
      </c>
      <c r="D10" s="120">
        <v>0</v>
      </c>
      <c r="E10" s="120">
        <v>65</v>
      </c>
      <c r="F10" s="120">
        <v>65</v>
      </c>
      <c r="G10" s="121">
        <v>0</v>
      </c>
      <c r="H10" s="121">
        <v>0</v>
      </c>
      <c r="I10" s="121"/>
      <c r="J10" s="121"/>
      <c r="K10" s="107"/>
      <c r="N10" s="68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98"/>
      <c r="AC10" s="98"/>
      <c r="AD10" s="98"/>
      <c r="AE10" s="98"/>
      <c r="AF10" s="98"/>
      <c r="AG10" s="98"/>
      <c r="AH10" s="98"/>
      <c r="AI10" s="98"/>
      <c r="AJ10" s="98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75"/>
      <c r="AV10" s="75"/>
      <c r="AW10" s="75"/>
      <c r="AX10" s="75"/>
      <c r="AY10" s="88"/>
      <c r="AZ10" s="88"/>
      <c r="BA10" s="88"/>
      <c r="BB10" s="75"/>
      <c r="BC10" s="75"/>
      <c r="BD10" s="88"/>
      <c r="BE10" s="88"/>
      <c r="BF10" s="88"/>
      <c r="BG10" s="75"/>
      <c r="BH10" s="75"/>
      <c r="BI10" s="88"/>
      <c r="BJ10" s="88"/>
      <c r="BK10" s="88"/>
      <c r="BL10" s="86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Y10" s="1"/>
    </row>
    <row r="11" spans="1:103" x14ac:dyDescent="0.25">
      <c r="B11" s="67"/>
      <c r="C11" s="92" t="s">
        <v>57</v>
      </c>
      <c r="D11" s="120">
        <v>0</v>
      </c>
      <c r="E11" s="120">
        <v>0</v>
      </c>
      <c r="F11" s="120">
        <v>0</v>
      </c>
      <c r="G11" s="121">
        <v>0</v>
      </c>
      <c r="H11" s="121">
        <v>0</v>
      </c>
      <c r="I11" s="121"/>
      <c r="J11" s="120"/>
      <c r="K11" s="107"/>
      <c r="L11" s="68"/>
      <c r="M11" s="107"/>
      <c r="N11" s="107"/>
      <c r="O11" s="103"/>
      <c r="P11" s="103"/>
      <c r="Q11" s="103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75"/>
      <c r="AV11" s="75"/>
      <c r="AW11" s="75"/>
      <c r="AX11" s="75"/>
      <c r="AY11" s="88"/>
      <c r="AZ11" s="88"/>
      <c r="BA11" s="88"/>
      <c r="BB11" s="75"/>
      <c r="BC11" s="75"/>
      <c r="BD11" s="88"/>
      <c r="BE11" s="88"/>
      <c r="BF11" s="88"/>
      <c r="BG11" s="75"/>
      <c r="BH11" s="75"/>
      <c r="BI11" s="88"/>
      <c r="BJ11" s="88"/>
      <c r="BK11" s="88"/>
      <c r="BL11" s="86"/>
      <c r="BM11" s="86"/>
      <c r="BN11" s="86"/>
      <c r="BO11" s="86"/>
      <c r="BP11" s="75"/>
      <c r="BQ11" s="86"/>
      <c r="BR11" s="75"/>
      <c r="BS11" s="75"/>
      <c r="BT11" s="86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5"/>
      <c r="CR11" s="75"/>
      <c r="CY11" s="1"/>
    </row>
    <row r="12" spans="1:103" ht="13.8" thickBot="1" x14ac:dyDescent="0.3">
      <c r="B12" s="67"/>
      <c r="C12" s="93" t="s">
        <v>58</v>
      </c>
      <c r="D12" s="120">
        <v>0</v>
      </c>
      <c r="E12" s="120">
        <v>0</v>
      </c>
      <c r="F12" s="121">
        <v>0</v>
      </c>
      <c r="G12" s="121">
        <v>0</v>
      </c>
      <c r="H12" s="121">
        <v>0</v>
      </c>
      <c r="I12" s="121"/>
      <c r="J12" s="120"/>
      <c r="K12" s="107"/>
      <c r="L12" s="107"/>
      <c r="M12" s="107"/>
      <c r="N12" s="107"/>
      <c r="O12" s="103"/>
      <c r="P12" s="103"/>
      <c r="Q12" s="103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5"/>
      <c r="AV12" s="86"/>
      <c r="AW12" s="86"/>
      <c r="AX12" s="86"/>
      <c r="AY12" s="88"/>
      <c r="AZ12" s="88"/>
      <c r="BA12" s="86"/>
      <c r="BB12" s="85"/>
      <c r="BC12" s="86"/>
      <c r="BD12" s="88"/>
      <c r="BE12" s="88"/>
      <c r="BF12" s="86"/>
      <c r="BG12" s="85"/>
      <c r="BH12" s="86"/>
      <c r="BI12" s="88"/>
      <c r="BJ12" s="88"/>
      <c r="BK12" s="86"/>
      <c r="BL12" s="86"/>
      <c r="BM12" s="86"/>
      <c r="BN12" s="86"/>
      <c r="BO12" s="86"/>
      <c r="BP12" s="85"/>
      <c r="BQ12" s="86"/>
      <c r="BR12" s="85"/>
      <c r="BS12" s="85"/>
      <c r="BT12" s="86"/>
      <c r="BU12" s="85"/>
      <c r="BV12" s="86"/>
      <c r="BW12" s="75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  <c r="CJ12" s="75"/>
      <c r="CK12" s="75"/>
      <c r="CL12" s="75"/>
      <c r="CM12" s="75"/>
      <c r="CN12" s="75"/>
      <c r="CO12" s="75"/>
      <c r="CP12" s="75"/>
      <c r="CQ12" s="75"/>
      <c r="CR12" s="75"/>
      <c r="CY12" s="1"/>
    </row>
    <row r="13" spans="1:103" ht="16.2" thickBot="1" x14ac:dyDescent="0.35">
      <c r="B13" s="68"/>
      <c r="C13" s="70"/>
      <c r="G13" s="116"/>
      <c r="H13" s="64"/>
      <c r="I13" s="68"/>
      <c r="J13" s="68"/>
    </row>
    <row r="14" spans="1:103" ht="22.5" customHeight="1" thickBot="1" x14ac:dyDescent="0.3">
      <c r="A14" s="64"/>
      <c r="B14" s="68"/>
      <c r="C14" s="137"/>
      <c r="D14" s="138"/>
      <c r="E14" s="138"/>
      <c r="F14" s="139"/>
      <c r="G14" s="124" t="s">
        <v>65</v>
      </c>
      <c r="H14" s="125"/>
      <c r="I14" s="115"/>
      <c r="J14" s="115"/>
      <c r="N14" s="95" t="e">
        <f>#REF!-N9</f>
        <v>#REF!</v>
      </c>
      <c r="P14" s="95" t="e">
        <f>R9-#REF!</f>
        <v>#REF!</v>
      </c>
    </row>
    <row r="15" spans="1:103" x14ac:dyDescent="0.25">
      <c r="A15" s="127" t="s">
        <v>52</v>
      </c>
      <c r="B15" s="71"/>
      <c r="C15" s="130" t="s">
        <v>63</v>
      </c>
      <c r="D15" s="132" t="s">
        <v>60</v>
      </c>
      <c r="E15" s="134"/>
      <c r="F15" s="135" t="s">
        <v>59</v>
      </c>
      <c r="G15" s="142" t="s">
        <v>64</v>
      </c>
      <c r="H15" s="122" t="s">
        <v>62</v>
      </c>
      <c r="I15" s="115"/>
      <c r="J15" s="115"/>
    </row>
    <row r="16" spans="1:103" ht="13.8" thickBot="1" x14ac:dyDescent="0.3">
      <c r="A16" s="128"/>
      <c r="B16" s="71"/>
      <c r="C16" s="131"/>
      <c r="D16" s="133"/>
      <c r="E16" s="133"/>
      <c r="F16" s="136"/>
      <c r="G16" s="143"/>
      <c r="H16" s="123"/>
      <c r="I16" s="115"/>
      <c r="J16" s="115"/>
      <c r="N16" s="86"/>
      <c r="O16" s="75"/>
      <c r="P16" s="86"/>
      <c r="Q16" s="86"/>
      <c r="R16" s="75"/>
      <c r="S16" s="75"/>
      <c r="T16" s="75"/>
      <c r="Z16" s="86"/>
      <c r="AA16" s="75"/>
      <c r="AB16" s="86"/>
      <c r="AC16" s="86"/>
      <c r="AD16" s="75"/>
      <c r="AE16" s="75"/>
      <c r="AH16" s="75"/>
    </row>
    <row r="17" spans="1:41" x14ac:dyDescent="0.25">
      <c r="B17" s="66"/>
      <c r="C17" s="87"/>
      <c r="D17" s="101"/>
      <c r="E17" s="66"/>
      <c r="F17" s="94"/>
      <c r="G17" s="113"/>
      <c r="H17" s="113" t="s">
        <v>2</v>
      </c>
      <c r="I17" s="68" t="s">
        <v>2</v>
      </c>
      <c r="J17" s="68"/>
      <c r="L17" t="s">
        <v>2</v>
      </c>
      <c r="N17" s="75"/>
      <c r="O17" s="75"/>
      <c r="P17" s="86"/>
      <c r="Q17" s="75"/>
      <c r="R17" s="75"/>
      <c r="S17" s="75"/>
      <c r="T17" s="75"/>
      <c r="Z17" s="75"/>
      <c r="AA17" s="75"/>
      <c r="AB17" s="86"/>
      <c r="AC17" s="75"/>
      <c r="AD17" s="75"/>
      <c r="AE17" s="75"/>
      <c r="AH17" s="75"/>
    </row>
    <row r="18" spans="1:41" x14ac:dyDescent="0.25">
      <c r="B18" s="66"/>
      <c r="C18" s="72"/>
      <c r="D18" s="74"/>
      <c r="E18" s="66"/>
      <c r="F18" s="109"/>
      <c r="G18" s="117"/>
      <c r="H18" s="74"/>
      <c r="I18" s="68"/>
      <c r="J18" s="68">
        <f>0.3947*5</f>
        <v>1.9735</v>
      </c>
      <c r="N18" s="85"/>
      <c r="O18" s="85"/>
      <c r="P18" s="86"/>
      <c r="Q18" s="85"/>
      <c r="R18" s="86"/>
      <c r="S18" s="75"/>
      <c r="T18" s="75"/>
      <c r="Z18" s="85"/>
      <c r="AA18" s="85"/>
      <c r="AB18" s="86"/>
      <c r="AC18" s="85"/>
      <c r="AD18" s="86"/>
      <c r="AE18" s="75"/>
      <c r="AH18" s="75"/>
    </row>
    <row r="19" spans="1:41" x14ac:dyDescent="0.25">
      <c r="B19" s="66"/>
      <c r="C19" s="72"/>
      <c r="D19" s="74"/>
      <c r="E19" s="66"/>
      <c r="F19" s="109"/>
      <c r="G19" s="74"/>
      <c r="H19" s="74"/>
      <c r="I19" s="68"/>
      <c r="J19" s="68"/>
      <c r="K19">
        <v>7.5399999999999995E-2</v>
      </c>
    </row>
    <row r="20" spans="1:41" x14ac:dyDescent="0.25">
      <c r="B20" s="66"/>
      <c r="C20" s="72"/>
      <c r="D20" s="74"/>
      <c r="E20" s="66"/>
      <c r="F20" s="109"/>
      <c r="G20" s="117"/>
      <c r="H20" s="74"/>
      <c r="I20" s="68"/>
      <c r="J20" s="68"/>
    </row>
    <row r="21" spans="1:41" x14ac:dyDescent="0.25">
      <c r="A21" s="1"/>
      <c r="B21" s="66"/>
      <c r="C21" s="72"/>
      <c r="D21" s="74"/>
      <c r="E21" s="66"/>
      <c r="F21" s="109"/>
      <c r="G21" s="117"/>
      <c r="H21" s="74"/>
      <c r="I21" s="68"/>
      <c r="J21" s="68"/>
      <c r="T21" s="86"/>
      <c r="U21" s="75"/>
      <c r="V21" s="86"/>
      <c r="W21" s="86"/>
      <c r="X21" s="75"/>
      <c r="Y21" s="75"/>
      <c r="AA21" s="75"/>
      <c r="AF21" s="86"/>
      <c r="AG21" s="75"/>
      <c r="AH21" s="86"/>
      <c r="AI21" s="86"/>
      <c r="AJ21" s="75"/>
      <c r="AK21" s="75"/>
      <c r="AO21" s="75"/>
    </row>
    <row r="22" spans="1:41" x14ac:dyDescent="0.25">
      <c r="A22" s="1"/>
      <c r="B22" s="66"/>
      <c r="C22" s="104"/>
      <c r="D22" s="74"/>
      <c r="E22" s="66"/>
      <c r="F22" s="66"/>
      <c r="G22" s="117"/>
      <c r="H22" s="74"/>
      <c r="I22" s="68"/>
      <c r="J22" s="68">
        <f>762-641.4</f>
        <v>120.60000000000002</v>
      </c>
      <c r="T22" s="75"/>
      <c r="U22" s="75"/>
      <c r="V22" s="86"/>
      <c r="W22" s="75"/>
      <c r="X22" s="75"/>
      <c r="Y22" s="75"/>
      <c r="AA22" s="75"/>
      <c r="AF22" s="75"/>
      <c r="AG22" s="75"/>
      <c r="AH22" s="86"/>
      <c r="AI22" s="75"/>
      <c r="AJ22" s="75"/>
      <c r="AK22" s="75"/>
      <c r="AO22" s="75"/>
    </row>
    <row r="23" spans="1:41" x14ac:dyDescent="0.25">
      <c r="A23" s="1"/>
      <c r="B23" s="66"/>
      <c r="C23" s="72"/>
      <c r="D23" s="74"/>
      <c r="E23" s="66"/>
      <c r="F23" s="66"/>
      <c r="G23" s="117"/>
      <c r="H23" s="74"/>
      <c r="I23" s="68"/>
      <c r="J23" s="68"/>
      <c r="T23" s="85"/>
      <c r="U23" s="85"/>
      <c r="V23" s="86"/>
      <c r="W23" s="85"/>
      <c r="X23" s="86"/>
      <c r="Y23" s="75"/>
      <c r="AA23" s="75"/>
      <c r="AF23" s="85"/>
      <c r="AG23" s="85"/>
      <c r="AH23" s="86"/>
      <c r="AI23" s="85"/>
      <c r="AJ23" s="86"/>
      <c r="AK23" s="75"/>
      <c r="AO23" s="75"/>
    </row>
    <row r="24" spans="1:41" x14ac:dyDescent="0.25">
      <c r="A24" s="1"/>
      <c r="B24" s="66"/>
      <c r="C24" s="72"/>
      <c r="D24" s="74"/>
      <c r="E24" s="66"/>
      <c r="F24" s="66"/>
      <c r="G24" s="117"/>
      <c r="H24" s="74"/>
      <c r="I24" s="68"/>
      <c r="J24" s="68"/>
    </row>
    <row r="25" spans="1:41" x14ac:dyDescent="0.25">
      <c r="A25" s="1"/>
      <c r="B25" s="66"/>
      <c r="C25" s="72"/>
      <c r="D25" s="74"/>
      <c r="E25" s="66"/>
      <c r="F25" s="66"/>
      <c r="G25" s="117"/>
      <c r="H25" s="74"/>
      <c r="I25" s="68"/>
      <c r="J25" s="68"/>
    </row>
    <row r="26" spans="1:41" x14ac:dyDescent="0.25">
      <c r="A26" s="1"/>
      <c r="B26" s="66"/>
      <c r="C26" s="72"/>
      <c r="D26" s="74"/>
      <c r="E26" s="66"/>
      <c r="F26" s="66"/>
      <c r="G26" s="66"/>
      <c r="H26" s="74"/>
      <c r="I26" s="68"/>
      <c r="J26" s="68"/>
    </row>
    <row r="27" spans="1:41" x14ac:dyDescent="0.25">
      <c r="A27" s="1"/>
      <c r="B27" s="66"/>
      <c r="C27" s="72"/>
      <c r="D27" s="74"/>
      <c r="E27" s="66"/>
      <c r="F27" s="66"/>
      <c r="G27" s="66"/>
      <c r="H27" s="74"/>
      <c r="I27" s="68"/>
      <c r="J27" s="68"/>
    </row>
    <row r="28" spans="1:41" x14ac:dyDescent="0.25">
      <c r="A28" s="1"/>
      <c r="B28" s="1"/>
      <c r="C28" s="72"/>
      <c r="D28" s="74"/>
      <c r="E28" s="66"/>
      <c r="F28" s="66"/>
      <c r="G28" s="66"/>
      <c r="H28" s="74"/>
      <c r="I28" s="68"/>
      <c r="J28" s="68"/>
    </row>
    <row r="29" spans="1:41" x14ac:dyDescent="0.25">
      <c r="A29" s="1"/>
      <c r="B29" s="1"/>
      <c r="C29" s="72"/>
      <c r="D29" s="74"/>
      <c r="E29" s="66"/>
      <c r="F29" s="66"/>
      <c r="G29" s="66"/>
      <c r="H29" s="74"/>
      <c r="I29" s="68"/>
      <c r="J29" s="68"/>
    </row>
    <row r="30" spans="1:41" x14ac:dyDescent="0.25">
      <c r="A30" s="1"/>
      <c r="B30" s="1"/>
      <c r="C30" s="72"/>
      <c r="D30" s="74"/>
      <c r="E30" s="66"/>
      <c r="F30" s="66"/>
      <c r="G30" s="66"/>
      <c r="H30" s="74"/>
      <c r="I30" s="68"/>
      <c r="J30" s="68"/>
    </row>
    <row r="31" spans="1:41" x14ac:dyDescent="0.25">
      <c r="A31" s="1"/>
      <c r="B31" s="1"/>
      <c r="C31" s="72"/>
      <c r="D31" s="74"/>
      <c r="E31" s="66" t="s">
        <v>2</v>
      </c>
      <c r="F31" s="66"/>
      <c r="G31" s="66"/>
      <c r="H31" s="74"/>
      <c r="I31" s="68"/>
      <c r="J31" s="68"/>
    </row>
    <row r="32" spans="1:41" x14ac:dyDescent="0.25">
      <c r="A32" s="1"/>
      <c r="B32" s="1"/>
      <c r="C32" s="72"/>
      <c r="D32" s="74"/>
      <c r="E32" s="66"/>
      <c r="F32" s="66"/>
      <c r="G32" s="66"/>
      <c r="H32" s="74"/>
      <c r="I32" s="68"/>
      <c r="J32" s="68"/>
    </row>
    <row r="33" spans="1:14" x14ac:dyDescent="0.25">
      <c r="A33" s="1"/>
      <c r="B33" s="1"/>
      <c r="C33" s="72"/>
      <c r="D33" s="74"/>
      <c r="E33" s="66"/>
      <c r="F33" s="66"/>
      <c r="G33" s="66"/>
      <c r="H33" s="74"/>
      <c r="I33" s="68"/>
      <c r="J33" s="68"/>
    </row>
    <row r="34" spans="1:14" x14ac:dyDescent="0.25">
      <c r="D34" s="101"/>
      <c r="H34" s="114"/>
      <c r="I34" s="68"/>
      <c r="J34" s="68"/>
    </row>
    <row r="35" spans="1:14" x14ac:dyDescent="0.25">
      <c r="D35" s="101" t="s">
        <v>2</v>
      </c>
      <c r="G35">
        <f>G36-F36</f>
        <v>0.23377952755905507</v>
      </c>
      <c r="H35" s="101"/>
    </row>
    <row r="36" spans="1:14" x14ac:dyDescent="0.25">
      <c r="C36" s="73"/>
      <c r="D36" s="98">
        <v>0</v>
      </c>
      <c r="E36" s="98">
        <v>0.25</v>
      </c>
      <c r="F36">
        <v>0.48622047244094491</v>
      </c>
      <c r="G36">
        <v>0.72</v>
      </c>
      <c r="H36">
        <v>0.97</v>
      </c>
      <c r="I36">
        <v>1.2062204724409449</v>
      </c>
      <c r="J36" s="98">
        <v>1.44</v>
      </c>
    </row>
    <row r="37" spans="1:14" x14ac:dyDescent="0.25">
      <c r="B37" s="73"/>
      <c r="D37" s="68">
        <v>0</v>
      </c>
      <c r="E37" s="68">
        <v>235</v>
      </c>
      <c r="F37" s="68">
        <v>535</v>
      </c>
      <c r="G37" s="107">
        <v>762</v>
      </c>
      <c r="H37" s="107">
        <v>997</v>
      </c>
      <c r="I37" s="107">
        <v>1297</v>
      </c>
      <c r="J37" s="107">
        <v>1524</v>
      </c>
    </row>
    <row r="38" spans="1:14" x14ac:dyDescent="0.25">
      <c r="B38" s="73"/>
      <c r="D38" s="68">
        <f>G38</f>
        <v>600</v>
      </c>
      <c r="E38" s="68">
        <v>1270</v>
      </c>
      <c r="F38" s="68">
        <v>1270</v>
      </c>
      <c r="G38" s="107">
        <v>600</v>
      </c>
      <c r="H38" s="107">
        <v>1270</v>
      </c>
      <c r="I38" s="107">
        <v>1270</v>
      </c>
      <c r="J38" s="68">
        <f>G38</f>
        <v>600</v>
      </c>
    </row>
    <row r="39" spans="1:14" s="105" customFormat="1" ht="15.6" x14ac:dyDescent="0.3">
      <c r="D39" s="68">
        <f>G39</f>
        <v>-807.29166666666697</v>
      </c>
      <c r="E39" s="68">
        <v>0</v>
      </c>
      <c r="F39" s="107">
        <v>0</v>
      </c>
      <c r="G39" s="107">
        <v>-807.29166666666697</v>
      </c>
      <c r="H39" s="107">
        <v>0</v>
      </c>
      <c r="I39" s="107">
        <v>0</v>
      </c>
      <c r="J39" s="68">
        <f>G39</f>
        <v>-807.29166666666697</v>
      </c>
      <c r="K39" s="106"/>
      <c r="L39" s="106"/>
      <c r="M39" s="106"/>
      <c r="N39" s="106"/>
    </row>
    <row r="40" spans="1:14" s="105" customFormat="1" x14ac:dyDescent="0.25">
      <c r="D40" s="107"/>
      <c r="H40" s="107"/>
      <c r="K40" s="108"/>
    </row>
    <row r="41" spans="1:14" s="105" customFormat="1" x14ac:dyDescent="0.25">
      <c r="D41" s="107"/>
      <c r="G41" s="105">
        <f>G37-F37</f>
        <v>227</v>
      </c>
      <c r="K41" s="108"/>
    </row>
    <row r="42" spans="1:14" s="105" customFormat="1" x14ac:dyDescent="0.25">
      <c r="D42" s="107"/>
      <c r="E42" s="107"/>
      <c r="F42" s="107"/>
      <c r="G42" s="107"/>
      <c r="H42" s="107"/>
      <c r="I42" s="107"/>
      <c r="J42" s="107"/>
      <c r="K42" s="108"/>
    </row>
    <row r="43" spans="1:14" s="105" customFormat="1" x14ac:dyDescent="0.25">
      <c r="D43" s="98"/>
      <c r="E43" s="98"/>
      <c r="F43"/>
      <c r="G43"/>
      <c r="H43"/>
      <c r="I43"/>
      <c r="J43" s="98"/>
      <c r="K43"/>
      <c r="L43"/>
      <c r="M43"/>
    </row>
    <row r="44" spans="1:14" x14ac:dyDescent="0.25">
      <c r="D44" s="68"/>
      <c r="E44" s="68"/>
      <c r="F44" s="68"/>
      <c r="G44" s="68"/>
      <c r="H44" s="107"/>
      <c r="I44" s="68"/>
      <c r="J44" s="68"/>
      <c r="K44" s="107"/>
    </row>
    <row r="45" spans="1:14" x14ac:dyDescent="0.25">
      <c r="D45" s="68"/>
      <c r="E45" s="68"/>
      <c r="F45" s="68"/>
      <c r="G45" s="107"/>
      <c r="H45" s="107"/>
      <c r="I45" s="107"/>
      <c r="J45" s="68"/>
      <c r="K45" s="107"/>
      <c r="L45" s="68"/>
      <c r="M45" s="107"/>
    </row>
    <row r="46" spans="1:14" x14ac:dyDescent="0.25">
      <c r="D46" s="68"/>
      <c r="E46" s="68"/>
      <c r="F46" s="107"/>
      <c r="G46" s="107"/>
      <c r="H46" s="107"/>
      <c r="I46" s="107"/>
      <c r="J46" s="68"/>
      <c r="K46" s="107"/>
      <c r="L46" s="107"/>
      <c r="M46" s="107"/>
    </row>
    <row r="48" spans="1:14" x14ac:dyDescent="0.25">
      <c r="D48" s="98"/>
      <c r="E48" s="98"/>
      <c r="J48" s="98"/>
    </row>
    <row r="49" spans="4:14" x14ac:dyDescent="0.25">
      <c r="D49" s="68"/>
      <c r="E49" s="68"/>
      <c r="F49" s="68"/>
      <c r="G49" s="68"/>
      <c r="H49" s="107"/>
      <c r="I49" s="68"/>
      <c r="J49" s="68"/>
      <c r="K49" s="107"/>
      <c r="N49" s="68"/>
    </row>
    <row r="50" spans="4:14" x14ac:dyDescent="0.25">
      <c r="D50" s="68"/>
      <c r="E50" s="68"/>
      <c r="F50" s="68"/>
      <c r="G50" s="107"/>
      <c r="H50" s="107"/>
      <c r="I50" s="107"/>
      <c r="J50" s="68"/>
      <c r="K50" s="107"/>
      <c r="L50" s="68"/>
      <c r="M50" s="107"/>
      <c r="N50" s="107"/>
    </row>
    <row r="51" spans="4:14" x14ac:dyDescent="0.25">
      <c r="D51" s="68"/>
      <c r="E51" s="68"/>
      <c r="F51" s="107"/>
      <c r="G51" s="107"/>
      <c r="H51" s="107"/>
      <c r="I51" s="107"/>
      <c r="J51" s="68"/>
      <c r="K51" s="107"/>
      <c r="L51" s="107"/>
      <c r="M51" s="107"/>
      <c r="N51" s="107"/>
    </row>
  </sheetData>
  <mergeCells count="12">
    <mergeCell ref="H15:H16"/>
    <mergeCell ref="G14:H14"/>
    <mergeCell ref="A1:C1"/>
    <mergeCell ref="A15:A16"/>
    <mergeCell ref="E6:G6"/>
    <mergeCell ref="C15:C16"/>
    <mergeCell ref="D15:D16"/>
    <mergeCell ref="E15:E16"/>
    <mergeCell ref="F15:F16"/>
    <mergeCell ref="C14:F14"/>
    <mergeCell ref="C5:D6"/>
    <mergeCell ref="G15:G16"/>
  </mergeCells>
  <phoneticPr fontId="2" type="noConversion"/>
  <pageMargins left="0.75" right="0.75" top="1" bottom="1" header="0.5" footer="0.5"/>
  <pageSetup paperSize="1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T71"/>
  <sheetViews>
    <sheetView zoomScale="95" workbookViewId="0">
      <selection activeCell="F7" sqref="F7"/>
    </sheetView>
  </sheetViews>
  <sheetFormatPr defaultColWidth="9" defaultRowHeight="13.2" x14ac:dyDescent="0.25"/>
  <cols>
    <col min="1" max="1" width="33.33203125" style="5" customWidth="1"/>
    <col min="2" max="2" width="16.6640625" style="5" customWidth="1"/>
    <col min="3" max="3" width="9.5546875" style="5" customWidth="1"/>
    <col min="4" max="4" width="12" style="5" customWidth="1"/>
    <col min="5" max="5" width="6.5546875" style="5" customWidth="1"/>
    <col min="6" max="6" width="13.6640625" style="5" customWidth="1"/>
    <col min="7" max="7" width="9" style="5" customWidth="1"/>
    <col min="8" max="8" width="5.44140625" style="5" customWidth="1"/>
    <col min="9" max="9" width="4.44140625" style="5" customWidth="1"/>
    <col min="10" max="10" width="8.6640625" style="5" customWidth="1"/>
    <col min="11" max="11" width="12" style="5" customWidth="1"/>
    <col min="12" max="12" width="20.33203125" style="5" customWidth="1"/>
    <col min="13" max="13" width="10.44140625" style="5" customWidth="1"/>
    <col min="14" max="14" width="9.6640625" style="5" customWidth="1"/>
    <col min="15" max="15" width="9" style="5" customWidth="1"/>
    <col min="16" max="16" width="9.5546875" style="5" bestFit="1" customWidth="1"/>
    <col min="17" max="17" width="9" style="5" customWidth="1"/>
    <col min="18" max="18" width="4.44140625" style="5" customWidth="1"/>
    <col min="19" max="19" width="9" style="5"/>
    <col min="20" max="20" width="8.33203125" style="5" customWidth="1"/>
    <col min="21" max="16384" width="9" style="5"/>
  </cols>
  <sheetData>
    <row r="1" spans="1:20" ht="16.2" thickBot="1" x14ac:dyDescent="0.35">
      <c r="A1" s="2"/>
      <c r="B1" s="144" t="s">
        <v>3</v>
      </c>
      <c r="C1" s="144"/>
      <c r="D1" s="145"/>
      <c r="E1" s="146" t="s">
        <v>4</v>
      </c>
      <c r="F1" s="144"/>
      <c r="G1" s="144"/>
      <c r="H1" s="147"/>
      <c r="I1" s="3"/>
      <c r="J1" s="3"/>
      <c r="K1" s="3"/>
      <c r="L1" s="3"/>
      <c r="M1" s="3"/>
      <c r="N1" s="3"/>
      <c r="O1" s="3"/>
      <c r="P1" s="3"/>
      <c r="Q1" s="3"/>
      <c r="R1" s="4"/>
    </row>
    <row r="2" spans="1:20" ht="15.6" x14ac:dyDescent="0.3">
      <c r="A2" s="6" t="s">
        <v>5</v>
      </c>
      <c r="B2" s="7"/>
      <c r="C2" s="7"/>
      <c r="D2" s="8"/>
      <c r="E2" s="7"/>
      <c r="F2" s="7"/>
      <c r="G2" s="7"/>
      <c r="H2" s="9"/>
      <c r="I2" s="10" t="s">
        <v>6</v>
      </c>
      <c r="J2" s="11">
        <v>1000</v>
      </c>
      <c r="K2" s="4" t="s">
        <v>20</v>
      </c>
      <c r="L2" s="12"/>
      <c r="M2" s="13" t="s">
        <v>8</v>
      </c>
      <c r="N2" s="14">
        <f>M3*5</f>
        <v>4375</v>
      </c>
      <c r="O2" s="15" t="s">
        <v>9</v>
      </c>
      <c r="P2" s="7"/>
      <c r="Q2" s="7"/>
      <c r="R2" s="9"/>
    </row>
    <row r="3" spans="1:20" ht="18.600000000000001" thickBot="1" x14ac:dyDescent="0.4">
      <c r="A3" s="16" t="s">
        <v>10</v>
      </c>
      <c r="B3" s="14">
        <v>9806.6352000000006</v>
      </c>
      <c r="C3" s="7" t="s">
        <v>11</v>
      </c>
      <c r="D3" s="8"/>
      <c r="E3" s="148" t="s">
        <v>12</v>
      </c>
      <c r="F3" s="149"/>
      <c r="G3" s="149"/>
      <c r="H3" s="150"/>
      <c r="I3" s="17" t="s">
        <v>13</v>
      </c>
      <c r="J3" s="18">
        <v>0.45</v>
      </c>
      <c r="K3" s="9" t="s">
        <v>14</v>
      </c>
      <c r="L3" s="13" t="s">
        <v>15</v>
      </c>
      <c r="M3" s="51">
        <v>875</v>
      </c>
      <c r="N3" s="7" t="s">
        <v>17</v>
      </c>
      <c r="O3" s="7" t="s">
        <v>2</v>
      </c>
      <c r="P3" s="7" t="s">
        <v>2</v>
      </c>
      <c r="Q3" s="14" t="s">
        <v>18</v>
      </c>
      <c r="R3" s="9"/>
    </row>
    <row r="4" spans="1:20" ht="16.2" thickBot="1" x14ac:dyDescent="0.35">
      <c r="A4" s="16" t="s">
        <v>19</v>
      </c>
      <c r="B4" s="7"/>
      <c r="C4" s="7">
        <f>F4</f>
        <v>65</v>
      </c>
      <c r="D4" s="8" t="s">
        <v>20</v>
      </c>
      <c r="E4" s="7" t="s">
        <v>20</v>
      </c>
      <c r="F4" s="62">
        <v>65</v>
      </c>
      <c r="G4" s="60">
        <f>F4/25.4</f>
        <v>2.5590551181102366</v>
      </c>
      <c r="H4" s="9" t="s">
        <v>7</v>
      </c>
      <c r="I4" s="17"/>
      <c r="J4" s="7"/>
      <c r="K4" s="9"/>
      <c r="L4" s="13" t="s">
        <v>21</v>
      </c>
      <c r="M4" s="7">
        <f>M3/((J5/J6)*J3)</f>
        <v>3888.8888888888887</v>
      </c>
      <c r="N4" s="19" t="s">
        <v>11</v>
      </c>
      <c r="O4" s="19" t="s">
        <v>2</v>
      </c>
      <c r="P4" s="20" t="s">
        <v>2</v>
      </c>
      <c r="Q4" s="21">
        <f>M4/$B$3</f>
        <v>0.39655690352271783</v>
      </c>
      <c r="R4" s="22"/>
    </row>
    <row r="5" spans="1:20" ht="15.6" x14ac:dyDescent="0.3">
      <c r="A5" s="16" t="s">
        <v>23</v>
      </c>
      <c r="B5" s="18">
        <v>1.7636018519379613</v>
      </c>
      <c r="C5" s="7">
        <f>B3*B5</f>
        <v>17295</v>
      </c>
      <c r="D5" s="8" t="s">
        <v>11</v>
      </c>
      <c r="E5" s="7"/>
      <c r="F5" s="23"/>
      <c r="G5" s="24" t="s">
        <v>8</v>
      </c>
      <c r="H5" s="25"/>
      <c r="I5" s="17" t="s">
        <v>24</v>
      </c>
      <c r="J5" s="18">
        <v>2</v>
      </c>
      <c r="K5" s="9"/>
      <c r="L5" s="26" t="s">
        <v>25</v>
      </c>
      <c r="M5" s="27">
        <f>(J5/J6)*J3</f>
        <v>0.22500000000000001</v>
      </c>
      <c r="N5" s="155" t="s">
        <v>26</v>
      </c>
      <c r="O5" s="155"/>
      <c r="P5" s="155"/>
      <c r="Q5" s="155"/>
      <c r="R5" s="153"/>
    </row>
    <row r="6" spans="1:20" ht="16.2" thickBot="1" x14ac:dyDescent="0.35">
      <c r="A6" s="16" t="s">
        <v>27</v>
      </c>
      <c r="B6" s="7"/>
      <c r="C6" s="7">
        <f>F6</f>
        <v>1295</v>
      </c>
      <c r="D6" s="8" t="s">
        <v>17</v>
      </c>
      <c r="E6" s="7" t="s">
        <v>17</v>
      </c>
      <c r="F6" s="112">
        <v>1295</v>
      </c>
      <c r="G6" s="61">
        <f>F6*0.19685</f>
        <v>254.92075</v>
      </c>
      <c r="H6" s="9" t="s">
        <v>9</v>
      </c>
      <c r="I6" s="28" t="s">
        <v>28</v>
      </c>
      <c r="J6" s="29">
        <v>4</v>
      </c>
      <c r="K6" s="20" t="s">
        <v>29</v>
      </c>
      <c r="L6" s="26" t="s">
        <v>30</v>
      </c>
      <c r="M6" s="27">
        <f>J3-(M5+M7)</f>
        <v>0</v>
      </c>
      <c r="N6" s="155"/>
      <c r="O6" s="155"/>
      <c r="P6" s="155"/>
      <c r="Q6" s="155"/>
      <c r="R6" s="153"/>
    </row>
    <row r="7" spans="1:20" ht="13.8" thickBot="1" x14ac:dyDescent="0.3">
      <c r="A7" s="16" t="s">
        <v>31</v>
      </c>
      <c r="B7" s="110">
        <f>0.5*($B$5*$B$3)*$B$8^2</f>
        <v>48.482943047123449</v>
      </c>
      <c r="C7" s="7" t="s">
        <v>20</v>
      </c>
      <c r="D7" s="8"/>
      <c r="E7" s="7"/>
      <c r="F7" s="7">
        <f>B7/25.4</f>
        <v>1.9087772853198208</v>
      </c>
      <c r="G7" s="7" t="s">
        <v>7</v>
      </c>
      <c r="H7" s="9"/>
      <c r="I7" s="31"/>
      <c r="J7" s="19"/>
      <c r="K7" s="19"/>
      <c r="L7" s="32" t="s">
        <v>32</v>
      </c>
      <c r="M7" s="33">
        <f>(J5/J6)*J3</f>
        <v>0.22500000000000001</v>
      </c>
      <c r="N7" s="156"/>
      <c r="O7" s="156"/>
      <c r="P7" s="156"/>
      <c r="Q7" s="156"/>
      <c r="R7" s="154"/>
    </row>
    <row r="8" spans="1:20" ht="13.8" thickBot="1" x14ac:dyDescent="0.3">
      <c r="A8" s="16" t="s">
        <v>33</v>
      </c>
      <c r="B8" s="53">
        <f>($C$6/($B$5*$B$3))</f>
        <v>7.4877132119109568E-2</v>
      </c>
      <c r="C8" s="7" t="s">
        <v>14</v>
      </c>
      <c r="D8" s="34">
        <f>B8/B16</f>
        <v>0.59868092246180205</v>
      </c>
      <c r="E8" s="7"/>
      <c r="F8" s="7"/>
      <c r="G8" s="7"/>
      <c r="H8" s="9"/>
      <c r="I8" s="35"/>
      <c r="J8" s="36"/>
      <c r="K8" s="36"/>
      <c r="L8" s="36"/>
      <c r="M8" s="36"/>
      <c r="N8" s="36"/>
      <c r="O8" s="36"/>
      <c r="P8" s="36"/>
      <c r="Q8" s="36"/>
      <c r="R8" s="37"/>
    </row>
    <row r="9" spans="1:20" ht="26.4" customHeight="1" thickBot="1" x14ac:dyDescent="0.3">
      <c r="A9" s="16" t="s">
        <v>34</v>
      </c>
      <c r="B9" s="110">
        <f>C4-(B7+B13)</f>
        <v>-31.965886094246898</v>
      </c>
      <c r="C9" s="7" t="s">
        <v>20</v>
      </c>
      <c r="D9" s="38"/>
      <c r="E9" s="7"/>
      <c r="F9" s="7"/>
      <c r="G9" s="7"/>
      <c r="H9" s="9"/>
      <c r="I9" s="7"/>
      <c r="J9" s="7"/>
      <c r="K9" s="7"/>
      <c r="L9" s="7"/>
      <c r="M9" s="151" t="s">
        <v>4</v>
      </c>
      <c r="N9" s="152"/>
      <c r="O9" s="151" t="s">
        <v>3</v>
      </c>
      <c r="P9" s="152"/>
      <c r="Q9" s="39"/>
      <c r="R9" s="20"/>
      <c r="S9" s="7"/>
    </row>
    <row r="10" spans="1:20" ht="15.6" x14ac:dyDescent="0.3">
      <c r="A10" s="16" t="s">
        <v>35</v>
      </c>
      <c r="B10" s="110">
        <f>B9/C6</f>
        <v>-2.4684081926059382E-2</v>
      </c>
      <c r="C10" s="7" t="s">
        <v>14</v>
      </c>
      <c r="D10" s="34">
        <f>B10/B16</f>
        <v>-0.1973618449236042</v>
      </c>
      <c r="E10" s="7"/>
      <c r="F10" s="30" t="s">
        <v>2</v>
      </c>
      <c r="G10" s="7" t="s">
        <v>2</v>
      </c>
      <c r="H10" s="9"/>
      <c r="I10" s="10" t="s">
        <v>6</v>
      </c>
      <c r="J10" s="40">
        <v>54.13</v>
      </c>
      <c r="K10" s="4" t="s">
        <v>7</v>
      </c>
      <c r="L10" s="41" t="s">
        <v>8</v>
      </c>
      <c r="M10" s="26">
        <f>M11*5</f>
        <v>676.625</v>
      </c>
      <c r="N10" s="9" t="s">
        <v>9</v>
      </c>
      <c r="O10" s="7">
        <f>M10*0.3048</f>
        <v>206.23530000000002</v>
      </c>
      <c r="P10" s="4" t="s">
        <v>36</v>
      </c>
      <c r="Q10" s="7"/>
      <c r="R10" s="9"/>
      <c r="S10" s="7"/>
    </row>
    <row r="11" spans="1:20" ht="16.2" thickBot="1" x14ac:dyDescent="0.35">
      <c r="A11" s="42" t="s">
        <v>37</v>
      </c>
      <c r="B11" s="111">
        <f>B9+B7</f>
        <v>16.517056952876551</v>
      </c>
      <c r="C11" s="7"/>
      <c r="D11" s="38" t="s">
        <v>2</v>
      </c>
      <c r="E11" s="7"/>
      <c r="F11" s="7"/>
      <c r="G11" s="7"/>
      <c r="H11" s="9"/>
      <c r="I11" s="17" t="s">
        <v>13</v>
      </c>
      <c r="J11" s="43">
        <v>0.8</v>
      </c>
      <c r="K11" s="9" t="s">
        <v>14</v>
      </c>
      <c r="L11" s="44" t="s">
        <v>15</v>
      </c>
      <c r="M11" s="7">
        <f>(2*J10*J16)/(J11*(J13+2*J14+J15))</f>
        <v>135.32499999999999</v>
      </c>
      <c r="N11" s="9" t="s">
        <v>16</v>
      </c>
      <c r="O11" s="7">
        <f>M11*25.4</f>
        <v>3437.2549999999997</v>
      </c>
      <c r="P11" s="9" t="s">
        <v>17</v>
      </c>
      <c r="Q11" s="14" t="s">
        <v>18</v>
      </c>
      <c r="R11" s="9"/>
    </row>
    <row r="12" spans="1:20" ht="15.6" x14ac:dyDescent="0.3">
      <c r="A12" s="42" t="s">
        <v>48</v>
      </c>
      <c r="B12" s="111">
        <f>B8+B10</f>
        <v>5.019305019305019E-2</v>
      </c>
      <c r="C12" s="7"/>
      <c r="D12" s="38"/>
      <c r="E12" s="7"/>
      <c r="F12" s="7"/>
      <c r="G12" s="7"/>
      <c r="H12" s="9"/>
      <c r="I12" s="17"/>
      <c r="J12" s="7"/>
      <c r="K12" s="9"/>
      <c r="L12" s="44" t="s">
        <v>39</v>
      </c>
      <c r="M12" s="7">
        <f>M11/((J13/J16)*J11)</f>
        <v>338.31249999999994</v>
      </c>
      <c r="N12" s="9" t="s">
        <v>22</v>
      </c>
      <c r="O12" s="7">
        <f>M12*25.4</f>
        <v>8593.1374999999989</v>
      </c>
      <c r="P12" s="9" t="s">
        <v>11</v>
      </c>
      <c r="Q12" s="45">
        <f>O12/$B$3</f>
        <v>0.87625748534012959</v>
      </c>
      <c r="R12" s="4" t="s">
        <v>40</v>
      </c>
    </row>
    <row r="13" spans="1:20" ht="16.2" thickBot="1" x14ac:dyDescent="0.35">
      <c r="A13" s="16" t="s">
        <v>38</v>
      </c>
      <c r="B13" s="110">
        <f>0.5*($B$5*$B$3)*$B$8^2</f>
        <v>48.482943047123449</v>
      </c>
      <c r="C13" s="7" t="s">
        <v>20</v>
      </c>
      <c r="D13" s="38"/>
      <c r="E13" s="7"/>
      <c r="F13" s="7"/>
      <c r="G13" s="30"/>
      <c r="H13" s="9"/>
      <c r="I13" s="17" t="s">
        <v>41</v>
      </c>
      <c r="J13" s="48">
        <v>500</v>
      </c>
      <c r="K13" s="9"/>
      <c r="L13" s="49" t="s">
        <v>42</v>
      </c>
      <c r="M13" s="19">
        <f>-M11/((J15/J16)*J11)</f>
        <v>-338.31249999999994</v>
      </c>
      <c r="N13" s="20" t="s">
        <v>22</v>
      </c>
      <c r="O13" s="19">
        <f>M13*25.4</f>
        <v>-8593.1374999999989</v>
      </c>
      <c r="P13" s="20" t="s">
        <v>11</v>
      </c>
      <c r="Q13" s="19">
        <f>O13/$B$3</f>
        <v>-0.87625748534012959</v>
      </c>
      <c r="R13" s="20" t="s">
        <v>40</v>
      </c>
    </row>
    <row r="14" spans="1:20" ht="16.2" thickBot="1" x14ac:dyDescent="0.35">
      <c r="A14" s="16" t="s">
        <v>30</v>
      </c>
      <c r="B14" s="110">
        <f>($C$6/($B$5*$B$3))</f>
        <v>7.4877132119109568E-2</v>
      </c>
      <c r="C14" s="7" t="s">
        <v>14</v>
      </c>
      <c r="D14" s="34">
        <f>B14/B16</f>
        <v>0.59868092246180205</v>
      </c>
      <c r="E14" s="46"/>
      <c r="F14" s="19" t="s">
        <v>2</v>
      </c>
      <c r="G14" s="19" t="s">
        <v>2</v>
      </c>
      <c r="H14" s="47"/>
      <c r="I14" s="17" t="s">
        <v>44</v>
      </c>
      <c r="J14" s="51">
        <f>J16-(J13+J15)</f>
        <v>0</v>
      </c>
      <c r="K14" s="9"/>
      <c r="L14" s="16" t="s">
        <v>25</v>
      </c>
      <c r="M14" s="52">
        <f>(J13/J16)*J11</f>
        <v>0.4</v>
      </c>
      <c r="N14" s="155" t="s">
        <v>45</v>
      </c>
      <c r="O14" s="155"/>
      <c r="P14" s="155"/>
      <c r="Q14" s="155"/>
      <c r="R14" s="157"/>
      <c r="S14" s="5" t="s">
        <v>31</v>
      </c>
      <c r="T14" s="5">
        <f>0.5*M12*M14^2</f>
        <v>27.065000000000001</v>
      </c>
    </row>
    <row r="15" spans="1:20" ht="15.6" x14ac:dyDescent="0.3">
      <c r="A15" s="42" t="s">
        <v>37</v>
      </c>
      <c r="B15" s="111">
        <f>B13+B7+B9</f>
        <v>65</v>
      </c>
      <c r="C15" s="7"/>
      <c r="D15" s="50" t="s">
        <v>2</v>
      </c>
      <c r="E15" s="158" t="s">
        <v>43</v>
      </c>
      <c r="F15" s="155"/>
      <c r="G15" s="155"/>
      <c r="H15" s="153"/>
      <c r="I15" s="17" t="s">
        <v>47</v>
      </c>
      <c r="J15" s="48">
        <v>500</v>
      </c>
      <c r="K15" s="9"/>
      <c r="L15" s="16" t="s">
        <v>30</v>
      </c>
      <c r="M15" s="54">
        <f>J11-(M14+M16)</f>
        <v>0</v>
      </c>
      <c r="N15" s="155"/>
      <c r="O15" s="155"/>
      <c r="P15" s="155"/>
      <c r="Q15" s="155"/>
      <c r="R15" s="153"/>
      <c r="S15" s="5" t="s">
        <v>38</v>
      </c>
      <c r="T15" s="5">
        <f>M11*M15</f>
        <v>0</v>
      </c>
    </row>
    <row r="16" spans="1:20" ht="16.2" thickBot="1" x14ac:dyDescent="0.35">
      <c r="A16" s="16" t="s">
        <v>46</v>
      </c>
      <c r="B16" s="110">
        <f>B14+B10+B8</f>
        <v>0.12507018231215977</v>
      </c>
      <c r="C16" s="7" t="s">
        <v>14</v>
      </c>
      <c r="D16" s="50">
        <f>(D8+D10+D14)</f>
        <v>0.99999999999999989</v>
      </c>
      <c r="E16" s="158"/>
      <c r="F16" s="155"/>
      <c r="G16" s="155"/>
      <c r="H16" s="153"/>
      <c r="I16" s="28" t="s">
        <v>28</v>
      </c>
      <c r="J16" s="29">
        <v>1000</v>
      </c>
      <c r="K16" s="20" t="s">
        <v>29</v>
      </c>
      <c r="L16" s="57" t="s">
        <v>32</v>
      </c>
      <c r="M16" s="58">
        <f>(J15/J16)*J11</f>
        <v>0.4</v>
      </c>
      <c r="N16" s="156"/>
      <c r="O16" s="156"/>
      <c r="P16" s="156"/>
      <c r="Q16" s="156"/>
      <c r="R16" s="154"/>
    </row>
    <row r="17" spans="1:19" ht="13.8" thickBot="1" x14ac:dyDescent="0.3">
      <c r="A17" s="55"/>
      <c r="B17" s="19"/>
      <c r="C17" s="19"/>
      <c r="D17" s="56"/>
      <c r="E17" s="159"/>
      <c r="F17" s="156"/>
      <c r="G17" s="156"/>
      <c r="H17" s="154"/>
      <c r="I17" s="7"/>
      <c r="J17" s="7"/>
      <c r="L17" s="3"/>
    </row>
    <row r="18" spans="1:19" x14ac:dyDescent="0.25">
      <c r="A18" s="59"/>
      <c r="B18" s="59"/>
      <c r="C18" s="59"/>
      <c r="D18" s="59"/>
      <c r="E18" s="30"/>
      <c r="F18" s="30"/>
      <c r="G18" s="7"/>
      <c r="H18" s="30"/>
      <c r="I18"/>
      <c r="J18"/>
      <c r="K18"/>
      <c r="L18"/>
      <c r="M18"/>
      <c r="N18"/>
      <c r="O18"/>
      <c r="P18"/>
      <c r="Q18"/>
      <c r="R18"/>
      <c r="S18"/>
    </row>
    <row r="19" spans="1:19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25">
      <c r="A21"/>
      <c r="B21" s="90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s="59" customFormat="1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A23" s="6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</row>
    <row r="24" spans="1:19" x14ac:dyDescent="0.25">
      <c r="A24" s="63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</row>
    <row r="25" spans="1:19" x14ac:dyDescent="0.25">
      <c r="A25" s="63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</row>
    <row r="26" spans="1:19" x14ac:dyDescent="0.25">
      <c r="A26" s="63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19" x14ac:dyDescent="0.25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</row>
    <row r="28" spans="1:19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</row>
    <row r="29" spans="1:19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1:19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</row>
    <row r="32" spans="1:19" ht="12.9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</row>
    <row r="33" spans="1:19" ht="12.9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</row>
    <row r="34" spans="1:19" ht="13.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1:19" ht="12.9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</row>
    <row r="36" spans="1:19" ht="13.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</row>
    <row r="37" spans="1:19" x14ac:dyDescent="0.25">
      <c r="A37"/>
      <c r="B37"/>
      <c r="C37"/>
      <c r="D37"/>
      <c r="E37"/>
      <c r="F37"/>
      <c r="G37"/>
      <c r="H37"/>
      <c r="J37"/>
      <c r="K37"/>
      <c r="L37"/>
      <c r="M37"/>
      <c r="N37"/>
      <c r="O37"/>
      <c r="P37"/>
      <c r="Q37"/>
      <c r="R37"/>
      <c r="S37"/>
    </row>
    <row r="38" spans="1:19" x14ac:dyDescent="0.25">
      <c r="J38"/>
      <c r="K38"/>
      <c r="L38"/>
      <c r="M38"/>
      <c r="N38"/>
      <c r="O38"/>
      <c r="P38"/>
      <c r="Q38"/>
      <c r="R38"/>
      <c r="S38"/>
    </row>
    <row r="39" spans="1:19" x14ac:dyDescent="0.25">
      <c r="J39"/>
      <c r="K39"/>
      <c r="L39"/>
      <c r="M39"/>
      <c r="N39"/>
      <c r="O39"/>
      <c r="P39"/>
      <c r="Q39"/>
      <c r="R39"/>
      <c r="S39"/>
    </row>
    <row r="40" spans="1:19" x14ac:dyDescent="0.25">
      <c r="J40"/>
      <c r="K40"/>
      <c r="L40"/>
      <c r="M40"/>
      <c r="N40"/>
      <c r="O40"/>
      <c r="P40"/>
      <c r="Q40"/>
      <c r="R40"/>
      <c r="S40"/>
    </row>
    <row r="41" spans="1:19" x14ac:dyDescent="0.25">
      <c r="J41"/>
      <c r="K41"/>
      <c r="L41"/>
      <c r="M41"/>
      <c r="N41"/>
      <c r="O41"/>
      <c r="P41"/>
      <c r="Q41"/>
      <c r="R41"/>
      <c r="S41"/>
    </row>
    <row r="42" spans="1:19" x14ac:dyDescent="0.25">
      <c r="J42"/>
      <c r="K42"/>
      <c r="L42"/>
      <c r="M42"/>
      <c r="N42"/>
      <c r="O42"/>
      <c r="P42"/>
      <c r="Q42"/>
      <c r="R42"/>
      <c r="S42"/>
    </row>
    <row r="43" spans="1:19" x14ac:dyDescent="0.25">
      <c r="J43"/>
      <c r="K43"/>
      <c r="L43"/>
      <c r="M43"/>
      <c r="N43"/>
      <c r="O43"/>
      <c r="P43"/>
      <c r="Q43"/>
      <c r="R43"/>
      <c r="S43"/>
    </row>
    <row r="44" spans="1:19" x14ac:dyDescent="0.25">
      <c r="J44"/>
      <c r="K44"/>
      <c r="L44"/>
      <c r="M44"/>
      <c r="N44"/>
      <c r="O44"/>
      <c r="P44"/>
      <c r="Q44"/>
      <c r="R44"/>
      <c r="S44"/>
    </row>
    <row r="45" spans="1:19" x14ac:dyDescent="0.25">
      <c r="J45"/>
      <c r="K45"/>
      <c r="L45"/>
      <c r="M45"/>
      <c r="N45"/>
      <c r="O45"/>
      <c r="P45"/>
      <c r="Q45"/>
      <c r="R45"/>
      <c r="S45"/>
    </row>
    <row r="46" spans="1:19" x14ac:dyDescent="0.25">
      <c r="J46"/>
      <c r="K46"/>
      <c r="L46"/>
      <c r="M46"/>
      <c r="N46"/>
      <c r="O46"/>
      <c r="P46"/>
      <c r="Q46"/>
      <c r="R46"/>
      <c r="S46"/>
    </row>
    <row r="47" spans="1:19" x14ac:dyDescent="0.25">
      <c r="J47"/>
      <c r="K47"/>
      <c r="L47"/>
      <c r="M47"/>
      <c r="N47"/>
      <c r="O47"/>
      <c r="P47"/>
      <c r="Q47"/>
      <c r="R47"/>
      <c r="S47"/>
    </row>
    <row r="48" spans="1:19" x14ac:dyDescent="0.25">
      <c r="J48"/>
      <c r="K48"/>
      <c r="L48"/>
      <c r="M48"/>
      <c r="N48"/>
      <c r="O48"/>
      <c r="P48"/>
      <c r="Q48"/>
      <c r="R48"/>
      <c r="S48"/>
    </row>
    <row r="49" spans="10:19" x14ac:dyDescent="0.25">
      <c r="J49"/>
      <c r="K49"/>
      <c r="L49"/>
      <c r="M49"/>
      <c r="N49"/>
      <c r="O49"/>
      <c r="P49"/>
      <c r="Q49"/>
      <c r="R49"/>
      <c r="S49"/>
    </row>
    <row r="50" spans="10:19" x14ac:dyDescent="0.25">
      <c r="J50"/>
      <c r="K50"/>
      <c r="L50"/>
      <c r="M50"/>
      <c r="N50"/>
      <c r="O50"/>
      <c r="P50"/>
      <c r="Q50"/>
      <c r="R50"/>
      <c r="S50"/>
    </row>
    <row r="51" spans="10:19" x14ac:dyDescent="0.25">
      <c r="J51"/>
      <c r="K51"/>
      <c r="L51"/>
      <c r="M51"/>
      <c r="N51"/>
      <c r="O51"/>
      <c r="P51"/>
      <c r="Q51"/>
      <c r="R51"/>
      <c r="S51"/>
    </row>
    <row r="52" spans="10:19" x14ac:dyDescent="0.25">
      <c r="J52"/>
      <c r="K52"/>
      <c r="L52"/>
      <c r="M52"/>
      <c r="N52"/>
      <c r="O52"/>
      <c r="P52"/>
      <c r="Q52"/>
      <c r="R52"/>
      <c r="S52"/>
    </row>
    <row r="53" spans="10:19" x14ac:dyDescent="0.25">
      <c r="J53"/>
      <c r="K53"/>
      <c r="L53"/>
      <c r="M53"/>
      <c r="N53"/>
      <c r="O53"/>
      <c r="P53"/>
      <c r="Q53"/>
      <c r="R53"/>
      <c r="S53"/>
    </row>
    <row r="54" spans="10:19" x14ac:dyDescent="0.25">
      <c r="J54"/>
      <c r="K54"/>
      <c r="L54"/>
      <c r="M54"/>
      <c r="N54"/>
      <c r="O54"/>
      <c r="P54"/>
      <c r="Q54"/>
      <c r="R54"/>
      <c r="S54"/>
    </row>
    <row r="55" spans="10:19" x14ac:dyDescent="0.25">
      <c r="J55"/>
      <c r="K55"/>
      <c r="L55"/>
      <c r="M55"/>
      <c r="N55"/>
      <c r="O55"/>
      <c r="P55"/>
      <c r="Q55"/>
      <c r="R55"/>
      <c r="S55"/>
    </row>
    <row r="56" spans="10:19" x14ac:dyDescent="0.25">
      <c r="J56"/>
      <c r="K56"/>
      <c r="L56"/>
      <c r="M56"/>
      <c r="N56"/>
      <c r="O56"/>
      <c r="P56"/>
      <c r="Q56"/>
      <c r="R56"/>
      <c r="S56"/>
    </row>
    <row r="57" spans="10:19" x14ac:dyDescent="0.25">
      <c r="J57"/>
      <c r="K57"/>
      <c r="L57"/>
      <c r="M57"/>
      <c r="N57"/>
      <c r="O57"/>
      <c r="P57"/>
      <c r="Q57"/>
      <c r="R57"/>
      <c r="S57"/>
    </row>
    <row r="58" spans="10:19" x14ac:dyDescent="0.25">
      <c r="J58"/>
      <c r="K58"/>
      <c r="L58"/>
      <c r="M58"/>
      <c r="N58"/>
      <c r="O58"/>
      <c r="P58"/>
      <c r="Q58"/>
      <c r="R58"/>
      <c r="S58"/>
    </row>
    <row r="59" spans="10:19" x14ac:dyDescent="0.25">
      <c r="J59"/>
      <c r="K59"/>
      <c r="L59"/>
      <c r="M59"/>
      <c r="N59"/>
      <c r="O59"/>
      <c r="P59"/>
      <c r="Q59"/>
      <c r="R59"/>
      <c r="S59"/>
    </row>
    <row r="60" spans="10:19" x14ac:dyDescent="0.25">
      <c r="J60"/>
      <c r="K60"/>
      <c r="L60"/>
      <c r="M60"/>
      <c r="N60"/>
      <c r="O60"/>
      <c r="P60"/>
      <c r="Q60"/>
      <c r="R60"/>
      <c r="S60"/>
    </row>
    <row r="61" spans="10:19" x14ac:dyDescent="0.25">
      <c r="J61"/>
      <c r="K61"/>
      <c r="L61"/>
      <c r="M61"/>
      <c r="N61"/>
      <c r="O61"/>
      <c r="P61"/>
      <c r="Q61"/>
      <c r="R61"/>
      <c r="S61"/>
    </row>
    <row r="62" spans="10:19" x14ac:dyDescent="0.25">
      <c r="J62"/>
      <c r="K62"/>
      <c r="L62"/>
      <c r="M62"/>
      <c r="N62"/>
      <c r="O62"/>
      <c r="P62"/>
      <c r="Q62"/>
      <c r="R62"/>
      <c r="S62"/>
    </row>
    <row r="63" spans="10:19" x14ac:dyDescent="0.25">
      <c r="J63"/>
      <c r="K63"/>
      <c r="L63"/>
      <c r="M63"/>
      <c r="N63"/>
      <c r="O63"/>
      <c r="P63"/>
      <c r="Q63"/>
      <c r="R63"/>
      <c r="S63"/>
    </row>
    <row r="64" spans="10:19" x14ac:dyDescent="0.25">
      <c r="J64"/>
      <c r="K64"/>
      <c r="L64"/>
      <c r="M64"/>
      <c r="N64"/>
      <c r="O64"/>
      <c r="P64"/>
      <c r="Q64"/>
      <c r="R64"/>
      <c r="S64"/>
    </row>
    <row r="65" spans="10:19" x14ac:dyDescent="0.25">
      <c r="J65"/>
      <c r="K65"/>
      <c r="L65"/>
      <c r="M65"/>
      <c r="N65"/>
      <c r="O65"/>
      <c r="P65"/>
      <c r="Q65"/>
      <c r="R65"/>
      <c r="S65"/>
    </row>
    <row r="66" spans="10:19" x14ac:dyDescent="0.25">
      <c r="J66"/>
      <c r="K66"/>
      <c r="L66"/>
      <c r="M66"/>
      <c r="N66"/>
      <c r="O66"/>
      <c r="P66"/>
      <c r="Q66"/>
      <c r="R66"/>
      <c r="S66"/>
    </row>
    <row r="67" spans="10:19" x14ac:dyDescent="0.25">
      <c r="J67"/>
      <c r="K67"/>
      <c r="L67"/>
      <c r="M67"/>
      <c r="N67"/>
      <c r="O67"/>
      <c r="P67"/>
      <c r="Q67"/>
      <c r="R67"/>
      <c r="S67"/>
    </row>
    <row r="68" spans="10:19" x14ac:dyDescent="0.25">
      <c r="J68"/>
      <c r="K68"/>
      <c r="L68"/>
      <c r="M68"/>
      <c r="N68"/>
      <c r="O68"/>
      <c r="P68"/>
      <c r="Q68"/>
      <c r="R68"/>
      <c r="S68"/>
    </row>
    <row r="69" spans="10:19" x14ac:dyDescent="0.25">
      <c r="J69"/>
      <c r="K69"/>
      <c r="L69"/>
      <c r="M69"/>
      <c r="N69"/>
      <c r="O69"/>
      <c r="P69"/>
      <c r="Q69"/>
      <c r="R69"/>
      <c r="S69"/>
    </row>
    <row r="70" spans="10:19" x14ac:dyDescent="0.25">
      <c r="J70"/>
      <c r="K70"/>
      <c r="L70"/>
      <c r="M70"/>
      <c r="N70"/>
      <c r="O70"/>
      <c r="P70"/>
      <c r="Q70"/>
      <c r="R70"/>
      <c r="S70"/>
    </row>
    <row r="71" spans="10:19" x14ac:dyDescent="0.25">
      <c r="J71"/>
      <c r="K71"/>
      <c r="L71"/>
      <c r="M71"/>
      <c r="N71"/>
      <c r="O71"/>
      <c r="P71"/>
      <c r="Q71"/>
      <c r="R71"/>
      <c r="S71"/>
    </row>
  </sheetData>
  <mergeCells count="10">
    <mergeCell ref="N14:Q16"/>
    <mergeCell ref="R14:R16"/>
    <mergeCell ref="O9:P9"/>
    <mergeCell ref="E15:H17"/>
    <mergeCell ref="N5:Q7"/>
    <mergeCell ref="B1:D1"/>
    <mergeCell ref="E1:H1"/>
    <mergeCell ref="E3:H3"/>
    <mergeCell ref="M9:N9"/>
    <mergeCell ref="R5:R7"/>
  </mergeCells>
  <phoneticPr fontId="2" type="noConversion"/>
  <pageMargins left="0.75" right="0.75" top="1" bottom="1" header="0.5" footer="0.5"/>
  <pageSetup scale="4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Move Worksheet</vt:lpstr>
      <vt:lpstr>Sheet1!Print_Area</vt:lpstr>
    </vt:vector>
  </TitlesOfParts>
  <Company>Oystar Jones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z400Image</dc:creator>
  <cp:lastModifiedBy>Kidwell, Austin</cp:lastModifiedBy>
  <cp:lastPrinted>2012-01-16T22:23:42Z</cp:lastPrinted>
  <dcterms:created xsi:type="dcterms:W3CDTF">2010-11-04T12:46:21Z</dcterms:created>
  <dcterms:modified xsi:type="dcterms:W3CDTF">2021-08-26T21:11:29Z</dcterms:modified>
</cp:coreProperties>
</file>